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Workspaces\DEFRA\sroc-rules-service-tests\water-resources\sroc\Batch Work Sheets\"/>
    </mc:Choice>
  </mc:AlternateContent>
  <xr:revisionPtr revIDLastSave="0" documentId="13_ncr:1_{B7CD40D2-BC2E-48E9-9194-B138F7E21FDB}" xr6:coauthVersionLast="47" xr6:coauthVersionMax="47" xr10:uidLastSave="{00000000-0000-0000-0000-000000000000}"/>
  <bookViews>
    <workbookView xWindow="3990" yWindow="2505" windowWidth="28800" windowHeight="15555" activeTab="6" xr2:uid="{00000000-000D-0000-FFFF-FFFF00000000}"/>
  </bookViews>
  <sheets>
    <sheet name="Inputs" sheetId="4" r:id="rId1"/>
    <sheet name="Calcs" sheetId="2" r:id="rId2"/>
    <sheet name="Charge_Categories" sheetId="10" r:id="rId3"/>
    <sheet name="Water_Company_Charge" sheetId="11" r:id="rId4"/>
    <sheet name="Supp_So" sheetId="13" r:id="rId5"/>
    <sheet name="Regional_Charging_Area" sheetId="15" r:id="rId6"/>
    <sheet name="Reduction_Values" sheetId="6" r:id="rId7"/>
  </sheets>
  <definedNames>
    <definedName name="_xlnm._FilterDatabase" localSheetId="0" hidden="1">Inputs!$A$1:$AK$379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2" i="4"/>
  <c r="B3" i="2"/>
  <c r="AA4" i="2"/>
  <c r="AA5" i="2"/>
  <c r="AA6" i="2"/>
  <c r="AA7" i="2"/>
  <c r="AA9" i="2"/>
  <c r="AA10" i="2"/>
  <c r="AA11" i="2"/>
  <c r="AA12" i="2"/>
  <c r="AA13" i="2"/>
  <c r="AA14" i="2"/>
  <c r="AA15" i="2"/>
  <c r="AA17" i="2"/>
  <c r="AA18" i="2"/>
  <c r="AA19" i="2"/>
  <c r="AA21" i="2"/>
  <c r="AA22" i="2"/>
  <c r="AA23" i="2"/>
  <c r="AA25" i="2"/>
  <c r="AA26" i="2"/>
  <c r="AA27" i="2"/>
  <c r="AA29" i="2"/>
  <c r="AA30" i="2"/>
  <c r="AA31" i="2"/>
  <c r="AA33" i="2"/>
  <c r="AA34" i="2"/>
  <c r="AA35" i="2"/>
  <c r="AA37" i="2"/>
  <c r="AA38" i="2"/>
  <c r="AA39" i="2"/>
  <c r="AA41" i="2"/>
  <c r="AA42" i="2"/>
  <c r="AA43" i="2"/>
  <c r="AA44" i="2"/>
  <c r="AA46" i="2"/>
  <c r="AA47" i="2"/>
  <c r="AA48" i="2"/>
  <c r="AA50" i="2"/>
  <c r="AA51" i="2"/>
  <c r="AA52" i="2"/>
  <c r="AA54" i="2"/>
  <c r="AA55" i="2"/>
  <c r="AA56" i="2"/>
  <c r="AA58" i="2"/>
  <c r="AA59" i="2"/>
  <c r="AA60" i="2"/>
  <c r="AA62" i="2"/>
  <c r="AA63" i="2"/>
  <c r="AA64" i="2"/>
  <c r="AA65" i="2"/>
  <c r="AA67" i="2"/>
  <c r="AA68" i="2"/>
  <c r="AA69" i="2"/>
  <c r="AA71" i="2"/>
  <c r="AA72" i="2"/>
  <c r="AA73" i="2"/>
  <c r="AA74" i="2"/>
  <c r="AA76" i="2"/>
  <c r="AA77" i="2"/>
  <c r="AA78" i="2"/>
  <c r="AA79" i="2"/>
  <c r="AA80" i="2"/>
  <c r="AA82" i="2"/>
  <c r="AA83" i="2"/>
  <c r="AA84" i="2"/>
  <c r="AA86" i="2"/>
  <c r="AA87" i="2"/>
  <c r="AA88" i="2"/>
  <c r="AA90" i="2"/>
  <c r="AA91" i="2"/>
  <c r="AA92" i="2"/>
  <c r="AA94" i="2"/>
  <c r="AA95" i="2"/>
  <c r="AA96" i="2"/>
  <c r="AA98" i="2"/>
  <c r="AA99" i="2"/>
  <c r="AA100" i="2"/>
  <c r="AA102" i="2"/>
  <c r="AA103" i="2"/>
  <c r="AA104" i="2"/>
  <c r="AA106" i="2"/>
  <c r="AA107" i="2"/>
  <c r="AA108" i="2"/>
  <c r="AA109" i="2"/>
  <c r="AA110" i="2"/>
  <c r="AA111" i="2"/>
  <c r="AA112" i="2"/>
  <c r="AA113" i="2"/>
  <c r="AA115" i="2"/>
  <c r="AA127" i="2"/>
  <c r="AA128" i="2"/>
  <c r="AA129" i="2"/>
  <c r="AA130" i="2"/>
  <c r="AA131" i="2"/>
  <c r="AA132" i="2"/>
  <c r="AA143" i="2"/>
  <c r="AA144" i="2"/>
  <c r="AA145" i="2"/>
  <c r="AA146" i="2"/>
  <c r="AA147" i="2"/>
  <c r="AA148" i="2"/>
  <c r="AA150" i="2"/>
  <c r="AA151" i="2"/>
  <c r="AA152" i="2"/>
  <c r="AA154" i="2"/>
  <c r="AA155" i="2"/>
  <c r="AA156" i="2"/>
  <c r="AA158" i="2"/>
  <c r="AA159" i="2"/>
  <c r="AA160" i="2"/>
  <c r="AA162" i="2"/>
  <c r="AA163" i="2"/>
  <c r="AA164" i="2"/>
  <c r="AA166" i="2"/>
  <c r="AA167" i="2"/>
  <c r="AA168" i="2"/>
  <c r="AA170" i="2"/>
  <c r="AA171" i="2"/>
  <c r="AA172" i="2"/>
  <c r="AA174" i="2"/>
  <c r="AA175" i="2"/>
  <c r="AA176" i="2"/>
  <c r="AA177" i="2"/>
  <c r="AA179" i="2"/>
  <c r="AA180" i="2"/>
  <c r="AA182" i="2"/>
  <c r="AA183" i="2"/>
  <c r="AA184" i="2"/>
  <c r="AA186" i="2"/>
  <c r="AA187" i="2"/>
  <c r="AA188" i="2"/>
  <c r="AA190" i="2"/>
  <c r="AA191" i="2"/>
  <c r="AA192" i="2"/>
  <c r="AA194" i="2"/>
  <c r="AA195" i="2"/>
  <c r="AA196" i="2"/>
  <c r="AA198" i="2"/>
  <c r="AA199" i="2"/>
  <c r="AA200" i="2"/>
  <c r="AA202" i="2"/>
  <c r="AA203" i="2"/>
  <c r="AA214" i="2"/>
  <c r="AA215" i="2"/>
  <c r="AA216" i="2"/>
  <c r="AA217" i="2"/>
  <c r="AA218" i="2"/>
  <c r="AA219" i="2"/>
  <c r="AA221" i="2"/>
  <c r="AA222" i="2"/>
  <c r="AA223" i="2"/>
  <c r="AA225" i="2"/>
  <c r="AA226" i="2"/>
  <c r="AA227" i="2"/>
  <c r="AA229" i="2"/>
  <c r="AA230" i="2"/>
  <c r="AA231" i="2"/>
  <c r="AA233" i="2"/>
  <c r="AA234" i="2"/>
  <c r="AA235" i="2"/>
  <c r="AA237" i="2"/>
  <c r="AA238" i="2"/>
  <c r="AA239" i="2"/>
  <c r="AA241" i="2"/>
  <c r="AA242" i="2"/>
  <c r="AA243" i="2"/>
  <c r="AA245" i="2"/>
  <c r="AA246" i="2"/>
  <c r="AA247" i="2"/>
  <c r="AA248" i="2"/>
  <c r="AA250" i="2"/>
  <c r="AA251" i="2"/>
  <c r="AA262" i="2"/>
  <c r="AA263" i="2"/>
  <c r="AA264" i="2"/>
  <c r="AA265" i="2"/>
  <c r="AA266" i="2"/>
  <c r="AA267" i="2"/>
  <c r="AA269" i="2"/>
  <c r="AA270" i="2"/>
  <c r="AA271" i="2"/>
  <c r="AA273" i="2"/>
  <c r="AA274" i="2"/>
  <c r="AA275" i="2"/>
  <c r="AA277" i="2"/>
  <c r="AA278" i="2"/>
  <c r="AA279" i="2"/>
  <c r="AA281" i="2"/>
  <c r="AA282" i="2"/>
  <c r="AA283" i="2"/>
  <c r="AA285" i="2"/>
  <c r="AA286" i="2"/>
  <c r="AA287" i="2"/>
  <c r="AA289" i="2"/>
  <c r="AA290" i="2"/>
  <c r="AA291" i="2"/>
  <c r="AA293" i="2"/>
  <c r="AA294" i="2"/>
  <c r="AA295" i="2"/>
  <c r="AA296" i="2"/>
  <c r="AA298" i="2"/>
  <c r="AA299" i="2"/>
  <c r="AA310" i="2"/>
  <c r="AA311" i="2"/>
  <c r="AA312" i="2"/>
  <c r="AA313" i="2"/>
  <c r="AA314" i="2"/>
  <c r="AA315" i="2"/>
  <c r="AA317" i="2"/>
  <c r="AA318" i="2"/>
  <c r="AA319" i="2"/>
  <c r="AA321" i="2"/>
  <c r="AA322" i="2"/>
  <c r="AA323" i="2"/>
  <c r="AA325" i="2"/>
  <c r="AA326" i="2"/>
  <c r="AA327" i="2"/>
  <c r="AA329" i="2"/>
  <c r="AA330" i="2"/>
  <c r="AA331" i="2"/>
  <c r="AA333" i="2"/>
  <c r="AA334" i="2"/>
  <c r="AA335" i="2"/>
  <c r="AA337" i="2"/>
  <c r="AA338" i="2"/>
  <c r="AA339" i="2"/>
  <c r="AA341" i="2"/>
  <c r="AA342" i="2"/>
  <c r="AA343" i="2"/>
  <c r="AA344" i="2"/>
  <c r="AA346" i="2"/>
  <c r="AA347" i="2"/>
  <c r="AA358" i="2"/>
  <c r="AA359" i="2"/>
  <c r="AA360" i="2"/>
  <c r="AA361" i="2"/>
  <c r="AA362" i="2"/>
  <c r="AA363" i="2"/>
  <c r="AA365" i="2"/>
  <c r="AA366" i="2"/>
  <c r="AA367" i="2"/>
  <c r="AA369" i="2"/>
  <c r="AA370" i="2"/>
  <c r="AA371" i="2"/>
  <c r="AA373" i="2"/>
  <c r="AA374" i="2"/>
  <c r="AA375" i="2"/>
  <c r="AA377" i="2"/>
  <c r="AA378" i="2"/>
  <c r="AA379" i="2"/>
  <c r="AA3" i="2"/>
  <c r="Z4" i="2"/>
  <c r="Z5" i="2"/>
  <c r="Z6" i="2"/>
  <c r="Z7" i="2"/>
  <c r="Z9" i="2"/>
  <c r="Z10" i="2"/>
  <c r="Z11" i="2"/>
  <c r="Z12" i="2"/>
  <c r="Z13" i="2"/>
  <c r="Z14" i="2"/>
  <c r="Z15" i="2"/>
  <c r="Z17" i="2"/>
  <c r="Z18" i="2"/>
  <c r="Z19" i="2"/>
  <c r="Z21" i="2"/>
  <c r="Z22" i="2"/>
  <c r="Z23" i="2"/>
  <c r="Z25" i="2"/>
  <c r="Z26" i="2"/>
  <c r="Z27" i="2"/>
  <c r="Z29" i="2"/>
  <c r="Z30" i="2"/>
  <c r="Z31" i="2"/>
  <c r="Z33" i="2"/>
  <c r="Z34" i="2"/>
  <c r="Z35" i="2"/>
  <c r="Z37" i="2"/>
  <c r="Z38" i="2"/>
  <c r="Z39" i="2"/>
  <c r="Z41" i="2"/>
  <c r="Z42" i="2"/>
  <c r="Z43" i="2"/>
  <c r="Z44" i="2"/>
  <c r="Z46" i="2"/>
  <c r="Z47" i="2"/>
  <c r="Z48" i="2"/>
  <c r="Z50" i="2"/>
  <c r="Z51" i="2"/>
  <c r="Z52" i="2"/>
  <c r="Z54" i="2"/>
  <c r="Z55" i="2"/>
  <c r="Z56" i="2"/>
  <c r="Z58" i="2"/>
  <c r="Z59" i="2"/>
  <c r="Z60" i="2"/>
  <c r="Z62" i="2"/>
  <c r="Z63" i="2"/>
  <c r="Z64" i="2"/>
  <c r="Z65" i="2"/>
  <c r="Z67" i="2"/>
  <c r="Z68" i="2"/>
  <c r="Z69" i="2"/>
  <c r="Z71" i="2"/>
  <c r="Z72" i="2"/>
  <c r="Z73" i="2"/>
  <c r="Z74" i="2"/>
  <c r="Z76" i="2"/>
  <c r="Z77" i="2"/>
  <c r="Z78" i="2"/>
  <c r="Z79" i="2"/>
  <c r="Z80" i="2"/>
  <c r="Z82" i="2"/>
  <c r="Z83" i="2"/>
  <c r="Z84" i="2"/>
  <c r="Z86" i="2"/>
  <c r="Z87" i="2"/>
  <c r="Z88" i="2"/>
  <c r="Z90" i="2"/>
  <c r="Z91" i="2"/>
  <c r="Z92" i="2"/>
  <c r="Z94" i="2"/>
  <c r="Z95" i="2"/>
  <c r="Z96" i="2"/>
  <c r="Z98" i="2"/>
  <c r="Z99" i="2"/>
  <c r="Z100" i="2"/>
  <c r="Z102" i="2"/>
  <c r="Z103" i="2"/>
  <c r="Z104" i="2"/>
  <c r="Z106" i="2"/>
  <c r="Z107" i="2"/>
  <c r="Z108" i="2"/>
  <c r="Z109" i="2"/>
  <c r="Z110" i="2"/>
  <c r="Z111" i="2"/>
  <c r="Z112" i="2"/>
  <c r="Z113" i="2"/>
  <c r="Z115" i="2"/>
  <c r="Z127" i="2"/>
  <c r="Z128" i="2"/>
  <c r="Z129" i="2"/>
  <c r="Z130" i="2"/>
  <c r="Z131" i="2"/>
  <c r="Z132" i="2"/>
  <c r="Z143" i="2"/>
  <c r="Z144" i="2"/>
  <c r="Z145" i="2"/>
  <c r="Z146" i="2"/>
  <c r="Z147" i="2"/>
  <c r="Z148" i="2"/>
  <c r="Z150" i="2"/>
  <c r="Z151" i="2"/>
  <c r="Z152" i="2"/>
  <c r="Z154" i="2"/>
  <c r="Z155" i="2"/>
  <c r="Z156" i="2"/>
  <c r="Z158" i="2"/>
  <c r="Z159" i="2"/>
  <c r="Z160" i="2"/>
  <c r="Z162" i="2"/>
  <c r="Z163" i="2"/>
  <c r="Z164" i="2"/>
  <c r="Z166" i="2"/>
  <c r="Z167" i="2"/>
  <c r="Z168" i="2"/>
  <c r="Z170" i="2"/>
  <c r="Z171" i="2"/>
  <c r="Z172" i="2"/>
  <c r="Z174" i="2"/>
  <c r="Z175" i="2"/>
  <c r="Z176" i="2"/>
  <c r="Z177" i="2"/>
  <c r="Z179" i="2"/>
  <c r="Z180" i="2"/>
  <c r="Z182" i="2"/>
  <c r="Z183" i="2"/>
  <c r="Z184" i="2"/>
  <c r="Z186" i="2"/>
  <c r="Z187" i="2"/>
  <c r="Z188" i="2"/>
  <c r="Z190" i="2"/>
  <c r="Z191" i="2"/>
  <c r="Z192" i="2"/>
  <c r="Z194" i="2"/>
  <c r="Z195" i="2"/>
  <c r="Z196" i="2"/>
  <c r="Z198" i="2"/>
  <c r="Z199" i="2"/>
  <c r="Z200" i="2"/>
  <c r="Z202" i="2"/>
  <c r="Z203" i="2"/>
  <c r="Z214" i="2"/>
  <c r="Z215" i="2"/>
  <c r="Z216" i="2"/>
  <c r="Z217" i="2"/>
  <c r="Z218" i="2"/>
  <c r="Z219" i="2"/>
  <c r="Z221" i="2"/>
  <c r="Z222" i="2"/>
  <c r="Z223" i="2"/>
  <c r="Z225" i="2"/>
  <c r="Z226" i="2"/>
  <c r="Z227" i="2"/>
  <c r="Z229" i="2"/>
  <c r="Z230" i="2"/>
  <c r="Z231" i="2"/>
  <c r="Z233" i="2"/>
  <c r="Z234" i="2"/>
  <c r="Z235" i="2"/>
  <c r="Z237" i="2"/>
  <c r="Z238" i="2"/>
  <c r="Z239" i="2"/>
  <c r="Z241" i="2"/>
  <c r="Z242" i="2"/>
  <c r="Z243" i="2"/>
  <c r="Z245" i="2"/>
  <c r="Z246" i="2"/>
  <c r="Z247" i="2"/>
  <c r="Z248" i="2"/>
  <c r="Z250" i="2"/>
  <c r="Z251" i="2"/>
  <c r="Z262" i="2"/>
  <c r="Z263" i="2"/>
  <c r="Z264" i="2"/>
  <c r="Z265" i="2"/>
  <c r="Z266" i="2"/>
  <c r="Z267" i="2"/>
  <c r="Z269" i="2"/>
  <c r="Z270" i="2"/>
  <c r="Z271" i="2"/>
  <c r="Z273" i="2"/>
  <c r="Z274" i="2"/>
  <c r="Z275" i="2"/>
  <c r="Z277" i="2"/>
  <c r="Z278" i="2"/>
  <c r="Z279" i="2"/>
  <c r="Z281" i="2"/>
  <c r="Z282" i="2"/>
  <c r="Z283" i="2"/>
  <c r="Z285" i="2"/>
  <c r="Z286" i="2"/>
  <c r="Z287" i="2"/>
  <c r="Z289" i="2"/>
  <c r="Z290" i="2"/>
  <c r="Z291" i="2"/>
  <c r="Z293" i="2"/>
  <c r="Z294" i="2"/>
  <c r="Z295" i="2"/>
  <c r="Z296" i="2"/>
  <c r="Z298" i="2"/>
  <c r="Z299" i="2"/>
  <c r="Z310" i="2"/>
  <c r="Z311" i="2"/>
  <c r="Z312" i="2"/>
  <c r="Z313" i="2"/>
  <c r="Z314" i="2"/>
  <c r="Z315" i="2"/>
  <c r="Z317" i="2"/>
  <c r="Z318" i="2"/>
  <c r="Z319" i="2"/>
  <c r="Z321" i="2"/>
  <c r="Z322" i="2"/>
  <c r="Z323" i="2"/>
  <c r="Z325" i="2"/>
  <c r="Z326" i="2"/>
  <c r="Z327" i="2"/>
  <c r="Z329" i="2"/>
  <c r="Z330" i="2"/>
  <c r="Z331" i="2"/>
  <c r="Z333" i="2"/>
  <c r="Z334" i="2"/>
  <c r="Z335" i="2"/>
  <c r="Z337" i="2"/>
  <c r="Z338" i="2"/>
  <c r="Z339" i="2"/>
  <c r="Z341" i="2"/>
  <c r="Z342" i="2"/>
  <c r="Z343" i="2"/>
  <c r="Z344" i="2"/>
  <c r="Z346" i="2"/>
  <c r="Z347" i="2"/>
  <c r="Z358" i="2"/>
  <c r="Z359" i="2"/>
  <c r="Z360" i="2"/>
  <c r="Z361" i="2"/>
  <c r="Z362" i="2"/>
  <c r="Z363" i="2"/>
  <c r="Z365" i="2"/>
  <c r="Z366" i="2"/>
  <c r="Z367" i="2"/>
  <c r="Z369" i="2"/>
  <c r="Z370" i="2"/>
  <c r="Z371" i="2"/>
  <c r="Z373" i="2"/>
  <c r="Z374" i="2"/>
  <c r="Z375" i="2"/>
  <c r="Z377" i="2"/>
  <c r="Z378" i="2"/>
  <c r="Z379" i="2"/>
  <c r="Z3" i="2"/>
  <c r="S4" i="2"/>
  <c r="S6" i="2"/>
  <c r="S8" i="2"/>
  <c r="S9" i="2"/>
  <c r="S10" i="2"/>
  <c r="S11" i="2"/>
  <c r="S12" i="2"/>
  <c r="S13" i="2"/>
  <c r="S14" i="2"/>
  <c r="S15" i="2"/>
  <c r="S16" i="2"/>
  <c r="S18" i="2"/>
  <c r="S19" i="2"/>
  <c r="S20" i="2"/>
  <c r="S22" i="2"/>
  <c r="S23" i="2"/>
  <c r="S24" i="2"/>
  <c r="S26" i="2"/>
  <c r="S27" i="2"/>
  <c r="S28" i="2"/>
  <c r="S30" i="2"/>
  <c r="S31" i="2"/>
  <c r="S32" i="2"/>
  <c r="S34" i="2"/>
  <c r="S35" i="2"/>
  <c r="S36" i="2"/>
  <c r="S38" i="2"/>
  <c r="S39" i="2"/>
  <c r="S40" i="2"/>
  <c r="S42" i="2"/>
  <c r="S43" i="2"/>
  <c r="S45" i="2"/>
  <c r="S46" i="2"/>
  <c r="S47" i="2"/>
  <c r="S49" i="2"/>
  <c r="S50" i="2"/>
  <c r="S51" i="2"/>
  <c r="S53" i="2"/>
  <c r="S54" i="2"/>
  <c r="S55" i="2"/>
  <c r="S57" i="2"/>
  <c r="S58" i="2"/>
  <c r="S59" i="2"/>
  <c r="S61" i="2"/>
  <c r="S62" i="2"/>
  <c r="S63" i="2"/>
  <c r="S65" i="2"/>
  <c r="S66" i="2"/>
  <c r="S67" i="2"/>
  <c r="S69" i="2"/>
  <c r="S70" i="2"/>
  <c r="S71" i="2"/>
  <c r="S73" i="2"/>
  <c r="S74" i="2"/>
  <c r="S75" i="2"/>
  <c r="S77" i="2"/>
  <c r="S78" i="2"/>
  <c r="S79" i="2"/>
  <c r="S81" i="2"/>
  <c r="S82" i="2"/>
  <c r="S83" i="2"/>
  <c r="S85" i="2"/>
  <c r="S86" i="2"/>
  <c r="S87" i="2"/>
  <c r="S89" i="2"/>
  <c r="S90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9" i="2"/>
  <c r="S110" i="2"/>
  <c r="S113" i="2"/>
  <c r="S114" i="2"/>
  <c r="S116" i="2"/>
  <c r="S117" i="2"/>
  <c r="S118" i="2"/>
  <c r="S119" i="2"/>
  <c r="S120" i="2"/>
  <c r="S121" i="2"/>
  <c r="S122" i="2"/>
  <c r="S123" i="2"/>
  <c r="S124" i="2"/>
  <c r="S125" i="2"/>
  <c r="S126" i="2"/>
  <c r="S133" i="2"/>
  <c r="S134" i="2"/>
  <c r="S135" i="2"/>
  <c r="S136" i="2"/>
  <c r="S137" i="2"/>
  <c r="S138" i="2"/>
  <c r="S139" i="2"/>
  <c r="S140" i="2"/>
  <c r="S141" i="2"/>
  <c r="S142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8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4" i="2"/>
  <c r="S205" i="2"/>
  <c r="S206" i="2"/>
  <c r="S207" i="2"/>
  <c r="S208" i="2"/>
  <c r="S209" i="2"/>
  <c r="S210" i="2"/>
  <c r="S211" i="2"/>
  <c r="S212" i="2"/>
  <c r="S213" i="2"/>
  <c r="S219" i="2"/>
  <c r="S220" i="2"/>
  <c r="S222" i="2"/>
  <c r="S223" i="2"/>
  <c r="S224" i="2"/>
  <c r="S226" i="2"/>
  <c r="S227" i="2"/>
  <c r="S228" i="2"/>
  <c r="S230" i="2"/>
  <c r="S231" i="2"/>
  <c r="S232" i="2"/>
  <c r="S234" i="2"/>
  <c r="S235" i="2"/>
  <c r="S236" i="2"/>
  <c r="S238" i="2"/>
  <c r="S239" i="2"/>
  <c r="S240" i="2"/>
  <c r="S242" i="2"/>
  <c r="S243" i="2"/>
  <c r="S244" i="2"/>
  <c r="S246" i="2"/>
  <c r="S247" i="2"/>
  <c r="S249" i="2"/>
  <c r="S250" i="2"/>
  <c r="S252" i="2"/>
  <c r="S253" i="2"/>
  <c r="S254" i="2"/>
  <c r="S255" i="2"/>
  <c r="S256" i="2"/>
  <c r="S257" i="2"/>
  <c r="S258" i="2"/>
  <c r="S259" i="2"/>
  <c r="S260" i="2"/>
  <c r="S261" i="2"/>
  <c r="S267" i="2"/>
  <c r="S268" i="2"/>
  <c r="S270" i="2"/>
  <c r="S271" i="2"/>
  <c r="S272" i="2"/>
  <c r="S274" i="2"/>
  <c r="S275" i="2"/>
  <c r="S276" i="2"/>
  <c r="S278" i="2"/>
  <c r="S279" i="2"/>
  <c r="S280" i="2"/>
  <c r="S282" i="2"/>
  <c r="S283" i="2"/>
  <c r="S284" i="2"/>
  <c r="S286" i="2"/>
  <c r="S287" i="2"/>
  <c r="S288" i="2"/>
  <c r="S290" i="2"/>
  <c r="S291" i="2"/>
  <c r="S292" i="2"/>
  <c r="S294" i="2"/>
  <c r="S295" i="2"/>
  <c r="S297" i="2"/>
  <c r="S298" i="2"/>
  <c r="S300" i="2"/>
  <c r="S301" i="2"/>
  <c r="S302" i="2"/>
  <c r="S303" i="2"/>
  <c r="S304" i="2"/>
  <c r="S305" i="2"/>
  <c r="S306" i="2"/>
  <c r="S307" i="2"/>
  <c r="S308" i="2"/>
  <c r="S309" i="2"/>
  <c r="S315" i="2"/>
  <c r="S316" i="2"/>
  <c r="S318" i="2"/>
  <c r="S319" i="2"/>
  <c r="S320" i="2"/>
  <c r="S322" i="2"/>
  <c r="S323" i="2"/>
  <c r="S324" i="2"/>
  <c r="S326" i="2"/>
  <c r="S327" i="2"/>
  <c r="S328" i="2"/>
  <c r="S330" i="2"/>
  <c r="S331" i="2"/>
  <c r="S332" i="2"/>
  <c r="S334" i="2"/>
  <c r="S335" i="2"/>
  <c r="S336" i="2"/>
  <c r="S338" i="2"/>
  <c r="S339" i="2"/>
  <c r="S340" i="2"/>
  <c r="S342" i="2"/>
  <c r="S343" i="2"/>
  <c r="S345" i="2"/>
  <c r="S346" i="2"/>
  <c r="S348" i="2"/>
  <c r="S349" i="2"/>
  <c r="S350" i="2"/>
  <c r="S351" i="2"/>
  <c r="S352" i="2"/>
  <c r="S353" i="2"/>
  <c r="S354" i="2"/>
  <c r="S355" i="2"/>
  <c r="S356" i="2"/>
  <c r="S357" i="2"/>
  <c r="S363" i="2"/>
  <c r="S364" i="2"/>
  <c r="S366" i="2"/>
  <c r="S367" i="2"/>
  <c r="S368" i="2"/>
  <c r="S370" i="2"/>
  <c r="S371" i="2"/>
  <c r="S372" i="2"/>
  <c r="S374" i="2"/>
  <c r="S375" i="2"/>
  <c r="S376" i="2"/>
  <c r="S378" i="2"/>
  <c r="S379" i="2"/>
  <c r="S380" i="2"/>
  <c r="S3" i="2"/>
  <c r="R4" i="2"/>
  <c r="R6" i="2"/>
  <c r="R8" i="2"/>
  <c r="R9" i="2"/>
  <c r="R10" i="2"/>
  <c r="R11" i="2"/>
  <c r="R12" i="2"/>
  <c r="R13" i="2"/>
  <c r="R14" i="2"/>
  <c r="R15" i="2"/>
  <c r="R16" i="2"/>
  <c r="R18" i="2"/>
  <c r="R19" i="2"/>
  <c r="R20" i="2"/>
  <c r="R22" i="2"/>
  <c r="R23" i="2"/>
  <c r="R24" i="2"/>
  <c r="R26" i="2"/>
  <c r="R27" i="2"/>
  <c r="R28" i="2"/>
  <c r="R30" i="2"/>
  <c r="R31" i="2"/>
  <c r="R32" i="2"/>
  <c r="R34" i="2"/>
  <c r="R35" i="2"/>
  <c r="R36" i="2"/>
  <c r="R38" i="2"/>
  <c r="R39" i="2"/>
  <c r="R40" i="2"/>
  <c r="R42" i="2"/>
  <c r="R43" i="2"/>
  <c r="R45" i="2"/>
  <c r="R46" i="2"/>
  <c r="R47" i="2"/>
  <c r="R49" i="2"/>
  <c r="R50" i="2"/>
  <c r="R51" i="2"/>
  <c r="R53" i="2"/>
  <c r="R54" i="2"/>
  <c r="R55" i="2"/>
  <c r="R57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7" i="2"/>
  <c r="R78" i="2"/>
  <c r="R79" i="2"/>
  <c r="R81" i="2"/>
  <c r="R82" i="2"/>
  <c r="R83" i="2"/>
  <c r="R85" i="2"/>
  <c r="R86" i="2"/>
  <c r="R87" i="2"/>
  <c r="R89" i="2"/>
  <c r="R90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9" i="2"/>
  <c r="R110" i="2"/>
  <c r="R113" i="2"/>
  <c r="R114" i="2"/>
  <c r="R116" i="2"/>
  <c r="R117" i="2"/>
  <c r="R118" i="2"/>
  <c r="R119" i="2"/>
  <c r="R120" i="2"/>
  <c r="R121" i="2"/>
  <c r="R122" i="2"/>
  <c r="R123" i="2"/>
  <c r="R124" i="2"/>
  <c r="R125" i="2"/>
  <c r="R126" i="2"/>
  <c r="R133" i="2"/>
  <c r="R134" i="2"/>
  <c r="R135" i="2"/>
  <c r="R136" i="2"/>
  <c r="R137" i="2"/>
  <c r="R138" i="2"/>
  <c r="R139" i="2"/>
  <c r="R140" i="2"/>
  <c r="R141" i="2"/>
  <c r="R142" i="2"/>
  <c r="R148" i="2"/>
  <c r="R149" i="2"/>
  <c r="R151" i="2"/>
  <c r="R152" i="2"/>
  <c r="R153" i="2"/>
  <c r="R155" i="2"/>
  <c r="R156" i="2"/>
  <c r="R157" i="2"/>
  <c r="R159" i="2"/>
  <c r="R160" i="2"/>
  <c r="R161" i="2"/>
  <c r="R163" i="2"/>
  <c r="R164" i="2"/>
  <c r="R165" i="2"/>
  <c r="R167" i="2"/>
  <c r="R168" i="2"/>
  <c r="R169" i="2"/>
  <c r="R171" i="2"/>
  <c r="R172" i="2"/>
  <c r="R173" i="2"/>
  <c r="R175" i="2"/>
  <c r="R176" i="2"/>
  <c r="R178" i="2"/>
  <c r="R179" i="2"/>
  <c r="R180" i="2"/>
  <c r="R181" i="2"/>
  <c r="R183" i="2"/>
  <c r="R184" i="2"/>
  <c r="R185" i="2"/>
  <c r="R187" i="2"/>
  <c r="R188" i="2"/>
  <c r="R189" i="2"/>
  <c r="R191" i="2"/>
  <c r="R192" i="2"/>
  <c r="R193" i="2"/>
  <c r="R195" i="2"/>
  <c r="R196" i="2"/>
  <c r="R197" i="2"/>
  <c r="R199" i="2"/>
  <c r="R200" i="2"/>
  <c r="R201" i="2"/>
  <c r="R204" i="2"/>
  <c r="R205" i="2"/>
  <c r="R206" i="2"/>
  <c r="R207" i="2"/>
  <c r="R208" i="2"/>
  <c r="R209" i="2"/>
  <c r="R210" i="2"/>
  <c r="R211" i="2"/>
  <c r="R212" i="2"/>
  <c r="R213" i="2"/>
  <c r="R219" i="2"/>
  <c r="R220" i="2"/>
  <c r="R222" i="2"/>
  <c r="R223" i="2"/>
  <c r="R224" i="2"/>
  <c r="R226" i="2"/>
  <c r="R227" i="2"/>
  <c r="R228" i="2"/>
  <c r="R230" i="2"/>
  <c r="R231" i="2"/>
  <c r="R232" i="2"/>
  <c r="R234" i="2"/>
  <c r="R235" i="2"/>
  <c r="R236" i="2"/>
  <c r="R238" i="2"/>
  <c r="R239" i="2"/>
  <c r="R240" i="2"/>
  <c r="R242" i="2"/>
  <c r="R243" i="2"/>
  <c r="R244" i="2"/>
  <c r="R246" i="2"/>
  <c r="R247" i="2"/>
  <c r="R249" i="2"/>
  <c r="R250" i="2"/>
  <c r="R252" i="2"/>
  <c r="R253" i="2"/>
  <c r="R254" i="2"/>
  <c r="R255" i="2"/>
  <c r="R256" i="2"/>
  <c r="R257" i="2"/>
  <c r="R258" i="2"/>
  <c r="R259" i="2"/>
  <c r="R260" i="2"/>
  <c r="R261" i="2"/>
  <c r="R267" i="2"/>
  <c r="R268" i="2"/>
  <c r="R270" i="2"/>
  <c r="R271" i="2"/>
  <c r="R272" i="2"/>
  <c r="R274" i="2"/>
  <c r="R275" i="2"/>
  <c r="R276" i="2"/>
  <c r="R278" i="2"/>
  <c r="R279" i="2"/>
  <c r="R280" i="2"/>
  <c r="R282" i="2"/>
  <c r="R283" i="2"/>
  <c r="R284" i="2"/>
  <c r="R286" i="2"/>
  <c r="R287" i="2"/>
  <c r="R288" i="2"/>
  <c r="R290" i="2"/>
  <c r="R291" i="2"/>
  <c r="R292" i="2"/>
  <c r="R294" i="2"/>
  <c r="R295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5" i="2"/>
  <c r="R316" i="2"/>
  <c r="R318" i="2"/>
  <c r="R319" i="2"/>
  <c r="R320" i="2"/>
  <c r="R322" i="2"/>
  <c r="R323" i="2"/>
  <c r="R324" i="2"/>
  <c r="R326" i="2"/>
  <c r="R327" i="2"/>
  <c r="R328" i="2"/>
  <c r="R330" i="2"/>
  <c r="R331" i="2"/>
  <c r="R332" i="2"/>
  <c r="R334" i="2"/>
  <c r="R335" i="2"/>
  <c r="R336" i="2"/>
  <c r="R338" i="2"/>
  <c r="R339" i="2"/>
  <c r="R340" i="2"/>
  <c r="R342" i="2"/>
  <c r="R343" i="2"/>
  <c r="R345" i="2"/>
  <c r="R346" i="2"/>
  <c r="R348" i="2"/>
  <c r="R349" i="2"/>
  <c r="R350" i="2"/>
  <c r="R351" i="2"/>
  <c r="R352" i="2"/>
  <c r="R353" i="2"/>
  <c r="R354" i="2"/>
  <c r="R355" i="2"/>
  <c r="R356" i="2"/>
  <c r="R357" i="2"/>
  <c r="R363" i="2"/>
  <c r="R364" i="2"/>
  <c r="R366" i="2"/>
  <c r="R367" i="2"/>
  <c r="R368" i="2"/>
  <c r="R370" i="2"/>
  <c r="R371" i="2"/>
  <c r="R372" i="2"/>
  <c r="R374" i="2"/>
  <c r="R375" i="2"/>
  <c r="R376" i="2"/>
  <c r="R378" i="2"/>
  <c r="R379" i="2"/>
  <c r="R380" i="2"/>
  <c r="R3" i="2"/>
  <c r="Z3" i="4" l="1"/>
  <c r="Z4" i="4"/>
  <c r="Z5" i="4"/>
  <c r="Z6" i="4"/>
  <c r="Z8" i="4"/>
  <c r="Z9" i="4"/>
  <c r="Z10" i="4"/>
  <c r="Z11" i="4"/>
  <c r="Z12" i="4"/>
  <c r="Z13" i="4"/>
  <c r="Z14" i="4"/>
  <c r="Z16" i="4"/>
  <c r="Z17" i="4"/>
  <c r="Z18" i="4"/>
  <c r="Z20" i="4"/>
  <c r="Z21" i="4"/>
  <c r="Z22" i="4"/>
  <c r="Z24" i="4"/>
  <c r="Z25" i="4"/>
  <c r="Z26" i="4"/>
  <c r="Z27" i="4"/>
  <c r="Z28" i="4"/>
  <c r="Z29" i="4"/>
  <c r="Z30" i="4"/>
  <c r="Z32" i="4"/>
  <c r="Z33" i="4"/>
  <c r="Z34" i="4"/>
  <c r="Z36" i="4"/>
  <c r="Z37" i="4"/>
  <c r="Z38" i="4"/>
  <c r="Z39" i="4"/>
  <c r="Z40" i="4"/>
  <c r="Z41" i="4"/>
  <c r="Z42" i="4"/>
  <c r="Z43" i="4"/>
  <c r="Z45" i="4"/>
  <c r="Z46" i="4"/>
  <c r="Z47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5" i="4"/>
  <c r="Z76" i="4"/>
  <c r="Z79" i="4"/>
  <c r="Z80" i="4"/>
  <c r="Z83" i="4"/>
  <c r="Z87" i="4"/>
  <c r="Z90" i="4"/>
  <c r="Z92" i="4"/>
  <c r="Z106" i="4"/>
  <c r="Z107" i="4"/>
  <c r="Z110" i="4"/>
  <c r="Z111" i="4"/>
  <c r="Z114" i="4"/>
  <c r="Z122" i="4"/>
  <c r="Z126" i="4"/>
  <c r="Z127" i="4"/>
  <c r="Z128" i="4"/>
  <c r="Z129" i="4"/>
  <c r="Z130" i="4"/>
  <c r="Z131" i="4"/>
  <c r="Z136" i="4"/>
  <c r="Z142" i="4"/>
  <c r="Z143" i="4"/>
  <c r="Z144" i="4"/>
  <c r="Z145" i="4"/>
  <c r="Z146" i="4"/>
  <c r="Z149" i="4"/>
  <c r="Z152" i="4"/>
  <c r="Z153" i="4"/>
  <c r="Z157" i="4"/>
  <c r="Z161" i="4"/>
  <c r="Z165" i="4"/>
  <c r="Z169" i="4"/>
  <c r="Z173" i="4"/>
  <c r="Z176" i="4"/>
  <c r="Z181" i="4"/>
  <c r="Z185" i="4"/>
  <c r="Z189" i="4"/>
  <c r="Z193" i="4"/>
  <c r="Z197" i="4"/>
  <c r="Z199" i="4"/>
  <c r="Z201" i="4"/>
  <c r="Z202" i="4"/>
  <c r="Z213" i="4"/>
  <c r="Z214" i="4"/>
  <c r="Z215" i="4"/>
  <c r="Z216" i="4"/>
  <c r="Z217" i="4"/>
  <c r="Z218" i="4"/>
  <c r="Z220" i="4"/>
  <c r="Z224" i="4"/>
  <c r="Z228" i="4"/>
  <c r="Z232" i="4"/>
  <c r="Z234" i="4"/>
  <c r="Z236" i="4"/>
  <c r="Z240" i="4"/>
  <c r="Z244" i="4"/>
  <c r="Z245" i="4"/>
  <c r="Z247" i="4"/>
  <c r="Z250" i="4"/>
  <c r="Z256" i="4"/>
  <c r="Z261" i="4"/>
  <c r="Z262" i="4"/>
  <c r="Z263" i="4"/>
  <c r="Z264" i="4"/>
  <c r="Z265" i="4"/>
  <c r="Z268" i="4"/>
  <c r="Z270" i="4"/>
  <c r="Z272" i="4"/>
  <c r="Z273" i="4"/>
  <c r="Z276" i="4"/>
  <c r="Z280" i="4"/>
  <c r="Z282" i="4"/>
  <c r="Z284" i="4"/>
  <c r="Z288" i="4"/>
  <c r="Z292" i="4"/>
  <c r="Z295" i="4"/>
  <c r="Z297" i="4"/>
  <c r="Z298" i="4"/>
  <c r="Z300" i="4"/>
  <c r="Z305" i="4"/>
  <c r="Z309" i="4"/>
  <c r="Z310" i="4"/>
  <c r="Z311" i="4"/>
  <c r="Z312" i="4"/>
  <c r="Z313" i="4"/>
  <c r="Z316" i="4"/>
  <c r="Z318" i="4"/>
  <c r="Z320" i="4"/>
  <c r="Z324" i="4"/>
  <c r="Z328" i="4"/>
  <c r="Z332" i="4"/>
  <c r="Z336" i="4"/>
  <c r="Z340" i="4"/>
  <c r="Z343" i="4"/>
  <c r="Z345" i="4"/>
  <c r="Z346" i="4"/>
  <c r="Z357" i="4"/>
  <c r="Z358" i="4"/>
  <c r="Z359" i="4"/>
  <c r="Z360" i="4"/>
  <c r="Z361" i="4"/>
  <c r="Z364" i="4"/>
  <c r="Z368" i="4"/>
  <c r="Z372" i="4"/>
  <c r="Z376" i="4"/>
  <c r="Z2" i="4"/>
  <c r="B52" i="1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AQ3" i="4"/>
  <c r="AQ5" i="4"/>
  <c r="AQ7" i="4"/>
  <c r="AQ8" i="4"/>
  <c r="AQ9" i="4"/>
  <c r="AQ10" i="4"/>
  <c r="AQ12" i="4"/>
  <c r="AQ13" i="4"/>
  <c r="AQ14" i="4"/>
  <c r="AQ15" i="4"/>
  <c r="AQ17" i="4"/>
  <c r="AQ18" i="4"/>
  <c r="AQ19" i="4"/>
  <c r="AQ21" i="4"/>
  <c r="AQ22" i="4"/>
  <c r="AQ23" i="4"/>
  <c r="AQ25" i="4"/>
  <c r="AQ26" i="4"/>
  <c r="AQ29" i="4"/>
  <c r="AQ30" i="4"/>
  <c r="AQ31" i="4"/>
  <c r="AQ33" i="4"/>
  <c r="AQ34" i="4"/>
  <c r="AQ35" i="4"/>
  <c r="AQ37" i="4"/>
  <c r="AQ38" i="4"/>
  <c r="AQ39" i="4"/>
  <c r="AQ41" i="4"/>
  <c r="AQ42" i="4"/>
  <c r="AQ44" i="4"/>
  <c r="AQ45" i="4"/>
  <c r="AQ46" i="4"/>
  <c r="AQ48" i="4"/>
  <c r="AQ49" i="4"/>
  <c r="AQ50" i="4"/>
  <c r="AQ52" i="4"/>
  <c r="AQ53" i="4"/>
  <c r="AQ54" i="4"/>
  <c r="AQ56" i="4"/>
  <c r="AQ57" i="4"/>
  <c r="AQ58" i="4"/>
  <c r="AQ60" i="4"/>
  <c r="AQ61" i="4"/>
  <c r="AQ62" i="4"/>
  <c r="AQ64" i="4"/>
  <c r="AQ65" i="4"/>
  <c r="AQ66" i="4"/>
  <c r="AQ68" i="4"/>
  <c r="AQ69" i="4"/>
  <c r="AQ70" i="4"/>
  <c r="AQ72" i="4"/>
  <c r="AQ73" i="4"/>
  <c r="AQ74" i="4"/>
  <c r="AQ76" i="4"/>
  <c r="AQ77" i="4"/>
  <c r="AQ78" i="4"/>
  <c r="AQ80" i="4"/>
  <c r="AQ81" i="4"/>
  <c r="AQ82" i="4"/>
  <c r="AQ84" i="4"/>
  <c r="AQ85" i="4"/>
  <c r="AQ86" i="4"/>
  <c r="AQ88" i="4"/>
  <c r="AQ89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8" i="4"/>
  <c r="AQ109" i="4"/>
  <c r="AQ112" i="4"/>
  <c r="AQ113" i="4"/>
  <c r="AQ115" i="4"/>
  <c r="AQ116" i="4"/>
  <c r="AQ117" i="4"/>
  <c r="AQ118" i="4"/>
  <c r="AQ119" i="4"/>
  <c r="AQ120" i="4"/>
  <c r="AQ121" i="4"/>
  <c r="AQ122" i="4"/>
  <c r="AQ123" i="4"/>
  <c r="AQ124" i="4"/>
  <c r="AQ125" i="4"/>
  <c r="AQ132" i="4"/>
  <c r="AQ133" i="4"/>
  <c r="AQ134" i="4"/>
  <c r="AQ135" i="4"/>
  <c r="AQ136" i="4"/>
  <c r="AQ137" i="4"/>
  <c r="AQ138" i="4"/>
  <c r="AQ139" i="4"/>
  <c r="AQ140" i="4"/>
  <c r="AQ141" i="4"/>
  <c r="AQ147" i="4"/>
  <c r="AQ148" i="4"/>
  <c r="AQ150" i="4"/>
  <c r="AQ151" i="4"/>
  <c r="AQ152" i="4"/>
  <c r="AQ154" i="4"/>
  <c r="AQ155" i="4"/>
  <c r="AQ156" i="4"/>
  <c r="AQ158" i="4"/>
  <c r="AQ159" i="4"/>
  <c r="AQ160" i="4"/>
  <c r="AQ162" i="4"/>
  <c r="AQ163" i="4"/>
  <c r="AQ164" i="4"/>
  <c r="AQ166" i="4"/>
  <c r="AQ167" i="4"/>
  <c r="AQ168" i="4"/>
  <c r="AQ170" i="4"/>
  <c r="AQ171" i="4"/>
  <c r="AQ172" i="4"/>
  <c r="AQ174" i="4"/>
  <c r="AQ175" i="4"/>
  <c r="AQ177" i="4"/>
  <c r="AQ178" i="4"/>
  <c r="AQ179" i="4"/>
  <c r="AQ180" i="4"/>
  <c r="AQ182" i="4"/>
  <c r="AQ183" i="4"/>
  <c r="AQ184" i="4"/>
  <c r="AQ186" i="4"/>
  <c r="AQ187" i="4"/>
  <c r="AQ188" i="4"/>
  <c r="AQ190" i="4"/>
  <c r="AQ191" i="4"/>
  <c r="AQ192" i="4"/>
  <c r="AQ194" i="4"/>
  <c r="AQ195" i="4"/>
  <c r="AQ196" i="4"/>
  <c r="AQ198" i="4"/>
  <c r="AQ199" i="4"/>
  <c r="AQ200" i="4"/>
  <c r="AQ203" i="4"/>
  <c r="AQ204" i="4"/>
  <c r="AQ205" i="4"/>
  <c r="AQ206" i="4"/>
  <c r="AQ207" i="4"/>
  <c r="AQ208" i="4"/>
  <c r="AQ209" i="4"/>
  <c r="AQ210" i="4"/>
  <c r="AQ211" i="4"/>
  <c r="AQ212" i="4"/>
  <c r="AQ218" i="4"/>
  <c r="AQ219" i="4"/>
  <c r="AQ221" i="4"/>
  <c r="AQ222" i="4"/>
  <c r="AQ223" i="4"/>
  <c r="AQ225" i="4"/>
  <c r="AQ226" i="4"/>
  <c r="AQ227" i="4"/>
  <c r="AQ229" i="4"/>
  <c r="AQ230" i="4"/>
  <c r="AQ231" i="4"/>
  <c r="AQ233" i="4"/>
  <c r="AQ234" i="4"/>
  <c r="AQ235" i="4"/>
  <c r="AQ237" i="4"/>
  <c r="AQ238" i="4"/>
  <c r="AQ239" i="4"/>
  <c r="AQ241" i="4"/>
  <c r="AQ242" i="4"/>
  <c r="AQ243" i="4"/>
  <c r="AQ245" i="4"/>
  <c r="AQ246" i="4"/>
  <c r="AQ248" i="4"/>
  <c r="AQ249" i="4"/>
  <c r="AQ251" i="4"/>
  <c r="AQ252" i="4"/>
  <c r="AQ253" i="4"/>
  <c r="AQ254" i="4"/>
  <c r="AQ255" i="4"/>
  <c r="AQ256" i="4"/>
  <c r="AQ257" i="4"/>
  <c r="AQ258" i="4"/>
  <c r="AQ259" i="4"/>
  <c r="AQ260" i="4"/>
  <c r="AQ266" i="4"/>
  <c r="AQ267" i="4"/>
  <c r="AQ269" i="4"/>
  <c r="AQ270" i="4"/>
  <c r="AQ271" i="4"/>
  <c r="AQ273" i="4"/>
  <c r="AQ274" i="4"/>
  <c r="AQ275" i="4"/>
  <c r="AQ277" i="4"/>
  <c r="AQ278" i="4"/>
  <c r="AQ279" i="4"/>
  <c r="AQ281" i="4"/>
  <c r="AQ282" i="4"/>
  <c r="AQ283" i="4"/>
  <c r="AQ285" i="4"/>
  <c r="AQ286" i="4"/>
  <c r="AQ287" i="4"/>
  <c r="AQ289" i="4"/>
  <c r="AQ290" i="4"/>
  <c r="AQ291" i="4"/>
  <c r="AQ293" i="4"/>
  <c r="AQ294" i="4"/>
  <c r="AQ296" i="4"/>
  <c r="AQ297" i="4"/>
  <c r="AQ299" i="4"/>
  <c r="AQ300" i="4"/>
  <c r="AQ301" i="4"/>
  <c r="AQ302" i="4"/>
  <c r="AQ303" i="4"/>
  <c r="AQ304" i="4"/>
  <c r="AQ305" i="4"/>
  <c r="AQ306" i="4"/>
  <c r="AQ307" i="4"/>
  <c r="AQ308" i="4"/>
  <c r="AQ314" i="4"/>
  <c r="AQ315" i="4"/>
  <c r="AQ317" i="4"/>
  <c r="AQ318" i="4"/>
  <c r="AQ319" i="4"/>
  <c r="AQ321" i="4"/>
  <c r="AQ322" i="4"/>
  <c r="AQ323" i="4"/>
  <c r="AQ325" i="4"/>
  <c r="AQ326" i="4"/>
  <c r="AQ327" i="4"/>
  <c r="AQ329" i="4"/>
  <c r="AQ330" i="4"/>
  <c r="AQ331" i="4"/>
  <c r="AQ333" i="4"/>
  <c r="AQ334" i="4"/>
  <c r="AQ335" i="4"/>
  <c r="AQ337" i="4"/>
  <c r="AQ338" i="4"/>
  <c r="AQ339" i="4"/>
  <c r="AQ341" i="4"/>
  <c r="AQ342" i="4"/>
  <c r="AQ344" i="4"/>
  <c r="AQ345" i="4"/>
  <c r="AQ347" i="4"/>
  <c r="AQ348" i="4"/>
  <c r="AQ349" i="4"/>
  <c r="AQ350" i="4"/>
  <c r="AQ351" i="4"/>
  <c r="AQ352" i="4"/>
  <c r="AQ353" i="4"/>
  <c r="AQ354" i="4"/>
  <c r="AQ355" i="4"/>
  <c r="AQ356" i="4"/>
  <c r="AQ362" i="4"/>
  <c r="AQ363" i="4"/>
  <c r="AQ365" i="4"/>
  <c r="AQ366" i="4"/>
  <c r="AQ367" i="4"/>
  <c r="AQ369" i="4"/>
  <c r="AQ370" i="4"/>
  <c r="AQ371" i="4"/>
  <c r="AQ373" i="4"/>
  <c r="AQ374" i="4"/>
  <c r="AQ375" i="4"/>
  <c r="AQ377" i="4"/>
  <c r="AQ378" i="4"/>
  <c r="AQ379" i="4"/>
  <c r="AQ2" i="4"/>
  <c r="AN4" i="4"/>
  <c r="AN6" i="4"/>
  <c r="AN16" i="4"/>
  <c r="AN20" i="4"/>
  <c r="AN24" i="4"/>
  <c r="AN28" i="4"/>
  <c r="AN32" i="4"/>
  <c r="AN36" i="4"/>
  <c r="AN40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0" i="4"/>
  <c r="AN106" i="4"/>
  <c r="AN107" i="4"/>
  <c r="AN110" i="4"/>
  <c r="AN111" i="4"/>
  <c r="AN114" i="4"/>
  <c r="AN126" i="4"/>
  <c r="AN127" i="4"/>
  <c r="AN128" i="4"/>
  <c r="AN129" i="4"/>
  <c r="AN130" i="4"/>
  <c r="AN131" i="4"/>
  <c r="AN142" i="4"/>
  <c r="AN143" i="4"/>
  <c r="AN144" i="4"/>
  <c r="AN145" i="4"/>
  <c r="AN146" i="4"/>
  <c r="AN149" i="4"/>
  <c r="AN153" i="4"/>
  <c r="AN157" i="4"/>
  <c r="AN161" i="4"/>
  <c r="AN165" i="4"/>
  <c r="AN169" i="4"/>
  <c r="AN173" i="4"/>
  <c r="AN176" i="4"/>
  <c r="AN181" i="4"/>
  <c r="AN185" i="4"/>
  <c r="AN189" i="4"/>
  <c r="AN193" i="4"/>
  <c r="AN197" i="4"/>
  <c r="AN201" i="4"/>
  <c r="AN202" i="4"/>
  <c r="AN213" i="4"/>
  <c r="AN214" i="4"/>
  <c r="AN215" i="4"/>
  <c r="AN216" i="4"/>
  <c r="AN217" i="4"/>
  <c r="AN220" i="4"/>
  <c r="AN224" i="4"/>
  <c r="AN228" i="4"/>
  <c r="AN232" i="4"/>
  <c r="AN236" i="4"/>
  <c r="AN240" i="4"/>
  <c r="AN244" i="4"/>
  <c r="AN247" i="4"/>
  <c r="AN250" i="4"/>
  <c r="AN261" i="4"/>
  <c r="AN262" i="4"/>
  <c r="AN263" i="4"/>
  <c r="AN264" i="4"/>
  <c r="AN265" i="4"/>
  <c r="AN268" i="4"/>
  <c r="AN272" i="4"/>
  <c r="AN276" i="4"/>
  <c r="AN280" i="4"/>
  <c r="AN284" i="4"/>
  <c r="AN288" i="4"/>
  <c r="AN292" i="4"/>
  <c r="AN295" i="4"/>
  <c r="AN298" i="4"/>
  <c r="AN309" i="4"/>
  <c r="AN310" i="4"/>
  <c r="AN311" i="4"/>
  <c r="AN312" i="4"/>
  <c r="AN313" i="4"/>
  <c r="AN316" i="4"/>
  <c r="AN320" i="4"/>
  <c r="AN324" i="4"/>
  <c r="AN328" i="4"/>
  <c r="AN332" i="4"/>
  <c r="AN336" i="4"/>
  <c r="AN340" i="4"/>
  <c r="AN343" i="4"/>
  <c r="AN346" i="4"/>
  <c r="AN357" i="4"/>
  <c r="AN358" i="4"/>
  <c r="AN359" i="4"/>
  <c r="AN360" i="4"/>
  <c r="AN361" i="4"/>
  <c r="AN364" i="4"/>
  <c r="AN368" i="4"/>
  <c r="AN372" i="4"/>
  <c r="AN376" i="4"/>
  <c r="N380" i="2"/>
  <c r="N379" i="2"/>
  <c r="N378" i="2"/>
  <c r="N376" i="2"/>
  <c r="N375" i="2"/>
  <c r="N374" i="2"/>
  <c r="N372" i="2"/>
  <c r="N371" i="2"/>
  <c r="N370" i="2"/>
  <c r="N368" i="2"/>
  <c r="N367" i="2"/>
  <c r="N366" i="2"/>
  <c r="N364" i="2"/>
  <c r="N363" i="2"/>
  <c r="N357" i="2"/>
  <c r="N356" i="2"/>
  <c r="N355" i="2"/>
  <c r="N354" i="2"/>
  <c r="N353" i="2"/>
  <c r="N352" i="2"/>
  <c r="N351" i="2"/>
  <c r="N350" i="2"/>
  <c r="N349" i="2"/>
  <c r="N348" i="2"/>
  <c r="N346" i="2"/>
  <c r="N345" i="2"/>
  <c r="N343" i="2"/>
  <c r="N342" i="2"/>
  <c r="N340" i="2"/>
  <c r="N339" i="2"/>
  <c r="N338" i="2"/>
  <c r="N336" i="2"/>
  <c r="N335" i="2"/>
  <c r="N334" i="2"/>
  <c r="N332" i="2"/>
  <c r="N331" i="2"/>
  <c r="N330" i="2"/>
  <c r="N328" i="2"/>
  <c r="N327" i="2"/>
  <c r="N326" i="2"/>
  <c r="N324" i="2"/>
  <c r="N323" i="2"/>
  <c r="N322" i="2"/>
  <c r="N320" i="2"/>
  <c r="N319" i="2"/>
  <c r="N318" i="2"/>
  <c r="N316" i="2"/>
  <c r="N315" i="2"/>
  <c r="N309" i="2"/>
  <c r="N308" i="2"/>
  <c r="N307" i="2"/>
  <c r="N306" i="2"/>
  <c r="N305" i="2"/>
  <c r="N304" i="2"/>
  <c r="N303" i="2"/>
  <c r="N302" i="2"/>
  <c r="N301" i="2"/>
  <c r="N300" i="2"/>
  <c r="N298" i="2"/>
  <c r="N297" i="2"/>
  <c r="N295" i="2"/>
  <c r="N294" i="2"/>
  <c r="N292" i="2"/>
  <c r="N291" i="2"/>
  <c r="N290" i="2"/>
  <c r="N288" i="2"/>
  <c r="N287" i="2"/>
  <c r="N286" i="2"/>
  <c r="N284" i="2"/>
  <c r="N283" i="2"/>
  <c r="N282" i="2"/>
  <c r="N280" i="2"/>
  <c r="N279" i="2"/>
  <c r="N278" i="2"/>
  <c r="N276" i="2"/>
  <c r="N275" i="2"/>
  <c r="N274" i="2"/>
  <c r="N272" i="2"/>
  <c r="N271" i="2"/>
  <c r="N270" i="2"/>
  <c r="N268" i="2"/>
  <c r="N267" i="2"/>
  <c r="N261" i="2"/>
  <c r="N260" i="2"/>
  <c r="N259" i="2"/>
  <c r="N258" i="2"/>
  <c r="N257" i="2"/>
  <c r="N256" i="2"/>
  <c r="N255" i="2"/>
  <c r="N254" i="2"/>
  <c r="N253" i="2"/>
  <c r="N252" i="2"/>
  <c r="N250" i="2"/>
  <c r="N249" i="2"/>
  <c r="N247" i="2"/>
  <c r="N246" i="2"/>
  <c r="N244" i="2"/>
  <c r="N243" i="2"/>
  <c r="N242" i="2"/>
  <c r="N240" i="2"/>
  <c r="N239" i="2"/>
  <c r="N238" i="2"/>
  <c r="N236" i="2"/>
  <c r="N235" i="2"/>
  <c r="N234" i="2"/>
  <c r="N232" i="2"/>
  <c r="N231" i="2"/>
  <c r="N230" i="2"/>
  <c r="N228" i="2"/>
  <c r="N227" i="2"/>
  <c r="N226" i="2"/>
  <c r="N224" i="2"/>
  <c r="N223" i="2"/>
  <c r="N222" i="2"/>
  <c r="N220" i="2"/>
  <c r="N219" i="2"/>
  <c r="N213" i="2"/>
  <c r="N212" i="2"/>
  <c r="N211" i="2"/>
  <c r="N210" i="2"/>
  <c r="N209" i="2"/>
  <c r="N208" i="2"/>
  <c r="N207" i="2"/>
  <c r="N206" i="2"/>
  <c r="N205" i="2"/>
  <c r="N204" i="2"/>
  <c r="N201" i="2"/>
  <c r="N200" i="2"/>
  <c r="N199" i="2"/>
  <c r="N197" i="2"/>
  <c r="N196" i="2"/>
  <c r="N195" i="2"/>
  <c r="N193" i="2"/>
  <c r="N192" i="2"/>
  <c r="N191" i="2"/>
  <c r="N189" i="2"/>
  <c r="N188" i="2"/>
  <c r="N187" i="2"/>
  <c r="N185" i="2"/>
  <c r="N184" i="2"/>
  <c r="N183" i="2"/>
  <c r="N181" i="2"/>
  <c r="N180" i="2"/>
  <c r="N179" i="2"/>
  <c r="N178" i="2"/>
  <c r="N176" i="2"/>
  <c r="N175" i="2"/>
  <c r="N173" i="2"/>
  <c r="N172" i="2"/>
  <c r="N171" i="2"/>
  <c r="N169" i="2"/>
  <c r="N168" i="2"/>
  <c r="N167" i="2"/>
  <c r="N165" i="2"/>
  <c r="N164" i="2"/>
  <c r="N163" i="2"/>
  <c r="N161" i="2"/>
  <c r="N160" i="2"/>
  <c r="N159" i="2"/>
  <c r="N157" i="2"/>
  <c r="N156" i="2"/>
  <c r="N155" i="2"/>
  <c r="N153" i="2"/>
  <c r="N152" i="2"/>
  <c r="N151" i="2"/>
  <c r="N149" i="2"/>
  <c r="N148" i="2"/>
  <c r="N142" i="2"/>
  <c r="N141" i="2"/>
  <c r="N140" i="2"/>
  <c r="N139" i="2"/>
  <c r="N138" i="2"/>
  <c r="N137" i="2"/>
  <c r="N136" i="2"/>
  <c r="N135" i="2"/>
  <c r="N134" i="2"/>
  <c r="N133" i="2"/>
  <c r="N126" i="2"/>
  <c r="N125" i="2"/>
  <c r="N124" i="2"/>
  <c r="N123" i="2"/>
  <c r="N122" i="2"/>
  <c r="N121" i="2"/>
  <c r="N120" i="2"/>
  <c r="N119" i="2"/>
  <c r="N118" i="2"/>
  <c r="N117" i="2"/>
  <c r="N116" i="2"/>
  <c r="N114" i="2"/>
  <c r="N113" i="2"/>
  <c r="N110" i="2"/>
  <c r="N109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0" i="2"/>
  <c r="N89" i="2"/>
  <c r="N87" i="2"/>
  <c r="N86" i="2"/>
  <c r="N85" i="2"/>
  <c r="N83" i="2"/>
  <c r="N82" i="2"/>
  <c r="N81" i="2"/>
  <c r="N79" i="2"/>
  <c r="N78" i="2"/>
  <c r="N77" i="2"/>
  <c r="N75" i="2"/>
  <c r="N74" i="2"/>
  <c r="N73" i="2"/>
  <c r="N71" i="2"/>
  <c r="N70" i="2"/>
  <c r="N69" i="2"/>
  <c r="N67" i="2"/>
  <c r="N66" i="2"/>
  <c r="N65" i="2"/>
  <c r="N63" i="2"/>
  <c r="N62" i="2"/>
  <c r="N61" i="2"/>
  <c r="N59" i="2"/>
  <c r="N58" i="2"/>
  <c r="N57" i="2"/>
  <c r="N55" i="2"/>
  <c r="N54" i="2"/>
  <c r="N53" i="2"/>
  <c r="N51" i="2"/>
  <c r="N50" i="2"/>
  <c r="N49" i="2"/>
  <c r="N47" i="2"/>
  <c r="N46" i="2"/>
  <c r="N45" i="2"/>
  <c r="N43" i="2"/>
  <c r="N42" i="2"/>
  <c r="N40" i="2"/>
  <c r="N39" i="2"/>
  <c r="N38" i="2"/>
  <c r="N36" i="2"/>
  <c r="N35" i="2"/>
  <c r="N34" i="2"/>
  <c r="N32" i="2"/>
  <c r="N31" i="2"/>
  <c r="N30" i="2"/>
  <c r="N27" i="2"/>
  <c r="N26" i="2"/>
  <c r="N24" i="2"/>
  <c r="N23" i="2"/>
  <c r="N22" i="2"/>
  <c r="N20" i="2"/>
  <c r="N19" i="2"/>
  <c r="N18" i="2"/>
  <c r="N16" i="2"/>
  <c r="N15" i="2"/>
  <c r="N14" i="2"/>
  <c r="N13" i="2"/>
  <c r="N11" i="2"/>
  <c r="N10" i="2"/>
  <c r="N9" i="2"/>
  <c r="N8" i="2"/>
  <c r="N6" i="2"/>
  <c r="N4" i="2"/>
  <c r="N3" i="2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2" i="4"/>
  <c r="E32" i="15"/>
  <c r="AA5" i="4"/>
  <c r="AA6" i="4"/>
  <c r="AA7" i="4"/>
  <c r="AA11" i="4"/>
  <c r="AA13" i="4"/>
  <c r="AA15" i="4"/>
  <c r="AA16" i="4"/>
  <c r="AA18" i="4"/>
  <c r="AA20" i="4"/>
  <c r="AA21" i="4"/>
  <c r="AA24" i="4"/>
  <c r="AA26" i="4"/>
  <c r="AA27" i="4"/>
  <c r="AA28" i="4"/>
  <c r="AA29" i="4"/>
  <c r="AA31" i="4"/>
  <c r="AA35" i="4"/>
  <c r="AA36" i="4"/>
  <c r="AA37" i="4"/>
  <c r="AA42" i="4"/>
  <c r="AA43" i="4"/>
  <c r="AA45" i="4"/>
  <c r="AA47" i="4"/>
  <c r="AA48" i="4"/>
  <c r="AA50" i="4"/>
  <c r="AA51" i="4"/>
  <c r="AA53" i="4"/>
  <c r="AA55" i="4"/>
  <c r="AA56" i="4"/>
  <c r="AA58" i="4"/>
  <c r="AA60" i="4"/>
  <c r="AA61" i="4"/>
  <c r="AA63" i="4"/>
  <c r="AA66" i="4"/>
  <c r="AA68" i="4"/>
  <c r="AA71" i="4"/>
  <c r="AA73" i="4"/>
  <c r="AA74" i="4"/>
  <c r="AA76" i="4"/>
  <c r="AA79" i="4"/>
  <c r="AA80" i="4"/>
  <c r="AA81" i="4"/>
  <c r="AA82" i="4"/>
  <c r="AA83" i="4"/>
  <c r="AA84" i="4"/>
  <c r="AA88" i="4"/>
  <c r="AA89" i="4"/>
  <c r="AA90" i="4"/>
  <c r="AA91" i="4"/>
  <c r="AA95" i="4"/>
  <c r="AA96" i="4"/>
  <c r="AA97" i="4"/>
  <c r="AA100" i="4"/>
  <c r="AA101" i="4"/>
  <c r="AA102" i="4"/>
  <c r="AA104" i="4"/>
  <c r="AA106" i="4"/>
  <c r="AA107" i="4"/>
  <c r="AA108" i="4"/>
  <c r="AA109" i="4"/>
  <c r="AA110" i="4"/>
  <c r="AA111" i="4"/>
  <c r="AA113" i="4"/>
  <c r="AA114" i="4"/>
  <c r="AA115" i="4"/>
  <c r="AA117" i="4"/>
  <c r="AA118" i="4"/>
  <c r="AA120" i="4"/>
  <c r="AA121" i="4"/>
  <c r="AA122" i="4"/>
  <c r="AA123" i="4"/>
  <c r="AA124" i="4"/>
  <c r="AA126" i="4"/>
  <c r="AA127" i="4"/>
  <c r="AA128" i="4"/>
  <c r="AA130" i="4"/>
  <c r="AA133" i="4"/>
  <c r="AA134" i="4"/>
  <c r="AA135" i="4"/>
  <c r="AA136" i="4"/>
  <c r="AA137" i="4"/>
  <c r="AA138" i="4"/>
  <c r="AA149" i="4"/>
  <c r="AA150" i="4"/>
  <c r="AA151" i="4"/>
  <c r="AA152" i="4"/>
  <c r="AA153" i="4"/>
  <c r="AA156" i="4"/>
  <c r="AA157" i="4"/>
  <c r="AA158" i="4"/>
  <c r="AA161" i="4"/>
  <c r="AA165" i="4"/>
  <c r="AA166" i="4"/>
  <c r="AA169" i="4"/>
  <c r="AA172" i="4"/>
  <c r="AA173" i="4"/>
  <c r="AA174" i="4"/>
  <c r="AA176" i="4"/>
  <c r="AA177" i="4"/>
  <c r="AA181" i="4"/>
  <c r="AA182" i="4"/>
  <c r="AA184" i="4"/>
  <c r="AA185" i="4"/>
  <c r="AA186" i="4"/>
  <c r="AA187" i="4"/>
  <c r="AA188" i="4"/>
  <c r="AA190" i="4"/>
  <c r="AA191" i="4"/>
  <c r="AA192" i="4"/>
  <c r="AA194" i="4"/>
  <c r="AA195" i="4"/>
  <c r="AA196" i="4"/>
  <c r="AA198" i="4"/>
  <c r="AA199" i="4"/>
  <c r="AA200" i="4"/>
  <c r="AA201" i="4"/>
  <c r="AA204" i="4"/>
  <c r="AA205" i="4"/>
  <c r="AA206" i="4"/>
  <c r="AA207" i="4"/>
  <c r="AA208" i="4"/>
  <c r="AA209" i="4"/>
  <c r="AA220" i="4"/>
  <c r="AA221" i="4"/>
  <c r="AA222" i="4"/>
  <c r="AA223" i="4"/>
  <c r="AA224" i="4"/>
  <c r="AA225" i="4"/>
  <c r="AA227" i="4"/>
  <c r="AA228" i="4"/>
  <c r="AA229" i="4"/>
  <c r="AA231" i="4"/>
  <c r="AA232" i="4"/>
  <c r="AA233" i="4"/>
  <c r="AA234" i="4"/>
  <c r="AA235" i="4"/>
  <c r="AA236" i="4"/>
  <c r="AA237" i="4"/>
  <c r="AA239" i="4"/>
  <c r="AA240" i="4"/>
  <c r="AA241" i="4"/>
  <c r="AA243" i="4"/>
  <c r="AA244" i="4"/>
  <c r="AA245" i="4"/>
  <c r="AA247" i="4"/>
  <c r="AA248" i="4"/>
  <c r="AA249" i="4"/>
  <c r="AA252" i="4"/>
  <c r="AA253" i="4"/>
  <c r="AA254" i="4"/>
  <c r="AA255" i="4"/>
  <c r="AA256" i="4"/>
  <c r="AA257" i="4"/>
  <c r="AA268" i="4"/>
  <c r="AA269" i="4"/>
  <c r="AA270" i="4"/>
  <c r="AA271" i="4"/>
  <c r="AA272" i="4"/>
  <c r="AA273" i="4"/>
  <c r="AA275" i="4"/>
  <c r="AA276" i="4"/>
  <c r="AA277" i="4"/>
  <c r="AA278" i="4"/>
  <c r="AA279" i="4"/>
  <c r="AA280" i="4"/>
  <c r="AA281" i="4"/>
  <c r="AA283" i="4"/>
  <c r="AA284" i="4"/>
  <c r="AA285" i="4"/>
  <c r="AA287" i="4"/>
  <c r="AA288" i="4"/>
  <c r="AA289" i="4"/>
  <c r="AA291" i="4"/>
  <c r="AA292" i="4"/>
  <c r="AA293" i="4"/>
  <c r="AA295" i="4"/>
  <c r="AA296" i="4"/>
  <c r="AA297" i="4"/>
  <c r="AA300" i="4"/>
  <c r="AA301" i="4"/>
  <c r="AA302" i="4"/>
  <c r="AA303" i="4"/>
  <c r="AA304" i="4"/>
  <c r="AA305" i="4"/>
  <c r="AA316" i="4"/>
  <c r="AA317" i="4"/>
  <c r="AA318" i="4"/>
  <c r="AA319" i="4"/>
  <c r="AA320" i="4"/>
  <c r="AA321" i="4"/>
  <c r="AA323" i="4"/>
  <c r="AA324" i="4"/>
  <c r="AA325" i="4"/>
  <c r="AA326" i="4"/>
  <c r="AA327" i="4"/>
  <c r="AA328" i="4"/>
  <c r="AA329" i="4"/>
  <c r="AA331" i="4"/>
  <c r="AA332" i="4"/>
  <c r="AA333" i="4"/>
  <c r="AA335" i="4"/>
  <c r="AA336" i="4"/>
  <c r="AA337" i="4"/>
  <c r="AA339" i="4"/>
  <c r="AA340" i="4"/>
  <c r="AA341" i="4"/>
  <c r="AA343" i="4"/>
  <c r="AA344" i="4"/>
  <c r="AA345" i="4"/>
  <c r="AA348" i="4"/>
  <c r="AA349" i="4"/>
  <c r="AA350" i="4"/>
  <c r="AA351" i="4"/>
  <c r="AA352" i="4"/>
  <c r="AA353" i="4"/>
  <c r="AA362" i="4"/>
  <c r="AA364" i="4"/>
  <c r="AA365" i="4"/>
  <c r="AA366" i="4"/>
  <c r="AA367" i="4"/>
  <c r="AA368" i="4"/>
  <c r="AA369" i="4"/>
  <c r="AA371" i="4"/>
  <c r="AA372" i="4"/>
  <c r="AA373" i="4"/>
  <c r="AA375" i="4"/>
  <c r="AA376" i="4"/>
  <c r="AA377" i="4"/>
  <c r="AA37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2" i="4"/>
  <c r="H49" i="13"/>
  <c r="H75" i="13"/>
  <c r="H74" i="13"/>
  <c r="H73" i="13"/>
  <c r="H72" i="13"/>
  <c r="H71" i="13"/>
  <c r="H70" i="13"/>
  <c r="H69" i="13"/>
  <c r="H68" i="13"/>
  <c r="H67" i="13"/>
  <c r="H66" i="13"/>
  <c r="H82" i="13" s="1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AB4" i="2"/>
  <c r="AB5" i="2"/>
  <c r="AB6" i="2"/>
  <c r="AB7" i="2"/>
  <c r="AB9" i="2"/>
  <c r="AB10" i="2"/>
  <c r="AB11" i="2"/>
  <c r="AB13" i="2"/>
  <c r="AB14" i="2"/>
  <c r="AB15" i="2"/>
  <c r="AB17" i="2"/>
  <c r="AB18" i="2"/>
  <c r="AB19" i="2"/>
  <c r="AB21" i="2"/>
  <c r="AB22" i="2"/>
  <c r="AB23" i="2"/>
  <c r="AB25" i="2"/>
  <c r="AB26" i="2"/>
  <c r="AB27" i="2"/>
  <c r="AB29" i="2"/>
  <c r="AB30" i="2"/>
  <c r="AB31" i="2"/>
  <c r="AB33" i="2"/>
  <c r="AB34" i="2"/>
  <c r="AB35" i="2"/>
  <c r="AB37" i="2"/>
  <c r="AB38" i="2"/>
  <c r="AB39" i="2"/>
  <c r="AB41" i="2"/>
  <c r="AB42" i="2"/>
  <c r="AB43" i="2"/>
  <c r="AB44" i="2"/>
  <c r="AB46" i="2"/>
  <c r="AB47" i="2"/>
  <c r="AB48" i="2"/>
  <c r="AB50" i="2"/>
  <c r="AB51" i="2"/>
  <c r="AB52" i="2"/>
  <c r="AB54" i="2"/>
  <c r="AB55" i="2"/>
  <c r="AB56" i="2"/>
  <c r="AB58" i="2"/>
  <c r="AB59" i="2"/>
  <c r="AB60" i="2"/>
  <c r="AB62" i="2"/>
  <c r="AB63" i="2"/>
  <c r="AB64" i="2"/>
  <c r="AB65" i="2"/>
  <c r="AB67" i="2"/>
  <c r="AB68" i="2"/>
  <c r="AB69" i="2"/>
  <c r="AB71" i="2"/>
  <c r="AB72" i="2"/>
  <c r="AB73" i="2"/>
  <c r="AB74" i="2"/>
  <c r="AB76" i="2"/>
  <c r="AB77" i="2"/>
  <c r="AB78" i="2"/>
  <c r="AB79" i="2"/>
  <c r="AB80" i="2"/>
  <c r="AB82" i="2"/>
  <c r="AB83" i="2"/>
  <c r="AB84" i="2"/>
  <c r="AB86" i="2"/>
  <c r="AB87" i="2"/>
  <c r="AB88" i="2"/>
  <c r="AB90" i="2"/>
  <c r="AB91" i="2"/>
  <c r="AB92" i="2"/>
  <c r="AB94" i="2"/>
  <c r="AB95" i="2"/>
  <c r="AB96" i="2"/>
  <c r="AB98" i="2"/>
  <c r="AB99" i="2"/>
  <c r="AB100" i="2"/>
  <c r="AB102" i="2"/>
  <c r="AB103" i="2"/>
  <c r="AB104" i="2"/>
  <c r="AB106" i="2"/>
  <c r="AB107" i="2"/>
  <c r="AB108" i="2"/>
  <c r="AB109" i="2"/>
  <c r="AB110" i="2"/>
  <c r="AB111" i="2"/>
  <c r="AB112" i="2"/>
  <c r="AB113" i="2"/>
  <c r="AB115" i="2"/>
  <c r="AB127" i="2"/>
  <c r="AB128" i="2"/>
  <c r="AB129" i="2"/>
  <c r="AB130" i="2"/>
  <c r="AB131" i="2"/>
  <c r="AB132" i="2"/>
  <c r="AB143" i="2"/>
  <c r="AB144" i="2"/>
  <c r="AB145" i="2"/>
  <c r="AB146" i="2"/>
  <c r="AB147" i="2"/>
  <c r="AB148" i="2"/>
  <c r="AB150" i="2"/>
  <c r="AB151" i="2"/>
  <c r="AB152" i="2"/>
  <c r="AB154" i="2"/>
  <c r="AB155" i="2"/>
  <c r="AB156" i="2"/>
  <c r="AB158" i="2"/>
  <c r="AB159" i="2"/>
  <c r="AB160" i="2"/>
  <c r="AB162" i="2"/>
  <c r="AB163" i="2"/>
  <c r="AB164" i="2"/>
  <c r="AB166" i="2"/>
  <c r="AB167" i="2"/>
  <c r="AB168" i="2"/>
  <c r="AB170" i="2"/>
  <c r="AB171" i="2"/>
  <c r="AB172" i="2"/>
  <c r="AB174" i="2"/>
  <c r="AB175" i="2"/>
  <c r="AB176" i="2"/>
  <c r="AB177" i="2"/>
  <c r="AB179" i="2"/>
  <c r="AB180" i="2"/>
  <c r="AB182" i="2"/>
  <c r="AB183" i="2"/>
  <c r="AB184" i="2"/>
  <c r="AB186" i="2"/>
  <c r="AB187" i="2"/>
  <c r="AB188" i="2"/>
  <c r="AB190" i="2"/>
  <c r="AB191" i="2"/>
  <c r="AB192" i="2"/>
  <c r="AB194" i="2"/>
  <c r="AB195" i="2"/>
  <c r="AB196" i="2"/>
  <c r="AB198" i="2"/>
  <c r="AB199" i="2"/>
  <c r="AB200" i="2"/>
  <c r="AB202" i="2"/>
  <c r="AB203" i="2"/>
  <c r="AB214" i="2"/>
  <c r="AB215" i="2"/>
  <c r="AB216" i="2"/>
  <c r="AB217" i="2"/>
  <c r="AB218" i="2"/>
  <c r="AB219" i="2"/>
  <c r="AB221" i="2"/>
  <c r="AB222" i="2"/>
  <c r="AB223" i="2"/>
  <c r="AB225" i="2"/>
  <c r="AB226" i="2"/>
  <c r="AB227" i="2"/>
  <c r="AB229" i="2"/>
  <c r="AB230" i="2"/>
  <c r="AB231" i="2"/>
  <c r="AB233" i="2"/>
  <c r="AB234" i="2"/>
  <c r="AB235" i="2"/>
  <c r="AB237" i="2"/>
  <c r="AB238" i="2"/>
  <c r="AB239" i="2"/>
  <c r="AB241" i="2"/>
  <c r="AB242" i="2"/>
  <c r="AB243" i="2"/>
  <c r="AB245" i="2"/>
  <c r="AB246" i="2"/>
  <c r="AB247" i="2"/>
  <c r="AB248" i="2"/>
  <c r="AB250" i="2"/>
  <c r="AB251" i="2"/>
  <c r="AB262" i="2"/>
  <c r="AB263" i="2"/>
  <c r="AB264" i="2"/>
  <c r="AB265" i="2"/>
  <c r="AB266" i="2"/>
  <c r="AB267" i="2"/>
  <c r="AB269" i="2"/>
  <c r="AB270" i="2"/>
  <c r="AB271" i="2"/>
  <c r="AB273" i="2"/>
  <c r="AB274" i="2"/>
  <c r="AB275" i="2"/>
  <c r="AB277" i="2"/>
  <c r="AB278" i="2"/>
  <c r="AB279" i="2"/>
  <c r="AB281" i="2"/>
  <c r="AB282" i="2"/>
  <c r="AB283" i="2"/>
  <c r="AB285" i="2"/>
  <c r="AB286" i="2"/>
  <c r="AB287" i="2"/>
  <c r="AB289" i="2"/>
  <c r="AB290" i="2"/>
  <c r="AB291" i="2"/>
  <c r="AB293" i="2"/>
  <c r="AB294" i="2"/>
  <c r="AB295" i="2"/>
  <c r="AB296" i="2"/>
  <c r="AB298" i="2"/>
  <c r="AB299" i="2"/>
  <c r="AB310" i="2"/>
  <c r="AB311" i="2"/>
  <c r="AB312" i="2"/>
  <c r="AB313" i="2"/>
  <c r="AB314" i="2"/>
  <c r="AB315" i="2"/>
  <c r="AB317" i="2"/>
  <c r="AB318" i="2"/>
  <c r="AB319" i="2"/>
  <c r="AB321" i="2"/>
  <c r="AB322" i="2"/>
  <c r="AB323" i="2"/>
  <c r="AB325" i="2"/>
  <c r="AB326" i="2"/>
  <c r="AB327" i="2"/>
  <c r="AB329" i="2"/>
  <c r="AB330" i="2"/>
  <c r="AB331" i="2"/>
  <c r="AB333" i="2"/>
  <c r="AB334" i="2"/>
  <c r="AB335" i="2"/>
  <c r="AB337" i="2"/>
  <c r="AB338" i="2"/>
  <c r="AB339" i="2"/>
  <c r="AB341" i="2"/>
  <c r="AB342" i="2"/>
  <c r="AB343" i="2"/>
  <c r="AB344" i="2"/>
  <c r="AB346" i="2"/>
  <c r="AB347" i="2"/>
  <c r="AB358" i="2"/>
  <c r="AB359" i="2"/>
  <c r="AB360" i="2"/>
  <c r="AB361" i="2"/>
  <c r="AB362" i="2"/>
  <c r="AB363" i="2"/>
  <c r="AB365" i="2"/>
  <c r="AB366" i="2"/>
  <c r="AB367" i="2"/>
  <c r="AB369" i="2"/>
  <c r="AB370" i="2"/>
  <c r="AB371" i="2"/>
  <c r="AB373" i="2"/>
  <c r="AB374" i="2"/>
  <c r="AB375" i="2"/>
  <c r="AB377" i="2"/>
  <c r="AB378" i="2"/>
  <c r="AB379" i="2"/>
  <c r="AB3" i="2"/>
  <c r="AO3" i="4"/>
  <c r="AO4" i="4"/>
  <c r="AO5" i="4"/>
  <c r="AO6" i="4"/>
  <c r="AO8" i="4"/>
  <c r="AO9" i="4"/>
  <c r="AO10" i="4"/>
  <c r="AO12" i="4"/>
  <c r="AO13" i="4"/>
  <c r="AO14" i="4"/>
  <c r="AO16" i="4"/>
  <c r="AO17" i="4"/>
  <c r="AO18" i="4"/>
  <c r="AO20" i="4"/>
  <c r="AO21" i="4"/>
  <c r="AO22" i="4"/>
  <c r="AO24" i="4"/>
  <c r="AO25" i="4"/>
  <c r="AO26" i="4"/>
  <c r="AO28" i="4"/>
  <c r="AO29" i="4"/>
  <c r="AO30" i="4"/>
  <c r="AO32" i="4"/>
  <c r="AO33" i="4"/>
  <c r="AO34" i="4"/>
  <c r="AO36" i="4"/>
  <c r="AO37" i="4"/>
  <c r="AO38" i="4"/>
  <c r="AO40" i="4"/>
  <c r="AO41" i="4"/>
  <c r="AO42" i="4"/>
  <c r="AO43" i="4"/>
  <c r="AO45" i="4"/>
  <c r="AO46" i="4"/>
  <c r="AO47" i="4"/>
  <c r="AO49" i="4"/>
  <c r="AO50" i="4"/>
  <c r="AO51" i="4"/>
  <c r="AO53" i="4"/>
  <c r="AO54" i="4"/>
  <c r="AO55" i="4"/>
  <c r="AO57" i="4"/>
  <c r="AO58" i="4"/>
  <c r="AO59" i="4"/>
  <c r="AO61" i="4"/>
  <c r="AO62" i="4"/>
  <c r="AO63" i="4"/>
  <c r="AO64" i="4"/>
  <c r="AO66" i="4"/>
  <c r="AO67" i="4"/>
  <c r="AO68" i="4"/>
  <c r="AO70" i="4"/>
  <c r="AO71" i="4"/>
  <c r="AO72" i="4"/>
  <c r="AO73" i="4"/>
  <c r="AO75" i="4"/>
  <c r="AO76" i="4"/>
  <c r="AO77" i="4"/>
  <c r="AO78" i="4"/>
  <c r="AO79" i="4"/>
  <c r="AO81" i="4"/>
  <c r="AO82" i="4"/>
  <c r="AO83" i="4"/>
  <c r="AO85" i="4"/>
  <c r="AO86" i="4"/>
  <c r="AO87" i="4"/>
  <c r="AO89" i="4"/>
  <c r="AO90" i="4"/>
  <c r="AO91" i="4"/>
  <c r="AO93" i="4"/>
  <c r="AO94" i="4"/>
  <c r="AO95" i="4"/>
  <c r="AO97" i="4"/>
  <c r="AO98" i="4"/>
  <c r="AO99" i="4"/>
  <c r="AO101" i="4"/>
  <c r="AO102" i="4"/>
  <c r="AO103" i="4"/>
  <c r="AO105" i="4"/>
  <c r="AO106" i="4"/>
  <c r="AO107" i="4"/>
  <c r="AO108" i="4"/>
  <c r="AO109" i="4"/>
  <c r="AO110" i="4"/>
  <c r="AO111" i="4"/>
  <c r="AO112" i="4"/>
  <c r="AO114" i="4"/>
  <c r="AO126" i="4"/>
  <c r="AO127" i="4"/>
  <c r="AO128" i="4"/>
  <c r="AO129" i="4"/>
  <c r="AO130" i="4"/>
  <c r="AO131" i="4"/>
  <c r="AO142" i="4"/>
  <c r="AO143" i="4"/>
  <c r="AO144" i="4"/>
  <c r="AO145" i="4"/>
  <c r="AO146" i="4"/>
  <c r="AO147" i="4"/>
  <c r="AO149" i="4"/>
  <c r="AO150" i="4"/>
  <c r="AO151" i="4"/>
  <c r="AO153" i="4"/>
  <c r="AO154" i="4"/>
  <c r="AO155" i="4"/>
  <c r="AO157" i="4"/>
  <c r="AO158" i="4"/>
  <c r="AO159" i="4"/>
  <c r="AO161" i="4"/>
  <c r="AO162" i="4"/>
  <c r="AO163" i="4"/>
  <c r="AO165" i="4"/>
  <c r="AO166" i="4"/>
  <c r="AO167" i="4"/>
  <c r="AO169" i="4"/>
  <c r="AO170" i="4"/>
  <c r="AO171" i="4"/>
  <c r="AO173" i="4"/>
  <c r="AO174" i="4"/>
  <c r="AO175" i="4"/>
  <c r="AO176" i="4"/>
  <c r="AO178" i="4"/>
  <c r="AO179" i="4"/>
  <c r="AO181" i="4"/>
  <c r="AO182" i="4"/>
  <c r="AO183" i="4"/>
  <c r="AO185" i="4"/>
  <c r="AO186" i="4"/>
  <c r="AO187" i="4"/>
  <c r="AO189" i="4"/>
  <c r="AO190" i="4"/>
  <c r="AO191" i="4"/>
  <c r="AO193" i="4"/>
  <c r="AO194" i="4"/>
  <c r="AO195" i="4"/>
  <c r="AO197" i="4"/>
  <c r="AO198" i="4"/>
  <c r="AO199" i="4"/>
  <c r="AO201" i="4"/>
  <c r="AO202" i="4"/>
  <c r="AO213" i="4"/>
  <c r="AO214" i="4"/>
  <c r="AO215" i="4"/>
  <c r="AO216" i="4"/>
  <c r="AO217" i="4"/>
  <c r="AO218" i="4"/>
  <c r="AO220" i="4"/>
  <c r="AO221" i="4"/>
  <c r="AO222" i="4"/>
  <c r="AO224" i="4"/>
  <c r="AO225" i="4"/>
  <c r="AO226" i="4"/>
  <c r="AO228" i="4"/>
  <c r="AO229" i="4"/>
  <c r="AO230" i="4"/>
  <c r="AO232" i="4"/>
  <c r="AO233" i="4"/>
  <c r="AO234" i="4"/>
  <c r="AO236" i="4"/>
  <c r="AO237" i="4"/>
  <c r="AO238" i="4"/>
  <c r="AO240" i="4"/>
  <c r="AO241" i="4"/>
  <c r="AO242" i="4"/>
  <c r="AO244" i="4"/>
  <c r="AO245" i="4"/>
  <c r="AO246" i="4"/>
  <c r="AO247" i="4"/>
  <c r="AO249" i="4"/>
  <c r="AO250" i="4"/>
  <c r="AO261" i="4"/>
  <c r="AO262" i="4"/>
  <c r="AO263" i="4"/>
  <c r="AO264" i="4"/>
  <c r="AO265" i="4"/>
  <c r="AO266" i="4"/>
  <c r="AO268" i="4"/>
  <c r="AO269" i="4"/>
  <c r="AO270" i="4"/>
  <c r="AO272" i="4"/>
  <c r="AO273" i="4"/>
  <c r="AO274" i="4"/>
  <c r="AO276" i="4"/>
  <c r="AO277" i="4"/>
  <c r="AO278" i="4"/>
  <c r="AO280" i="4"/>
  <c r="AO281" i="4"/>
  <c r="AO282" i="4"/>
  <c r="AO284" i="4"/>
  <c r="AO285" i="4"/>
  <c r="AO286" i="4"/>
  <c r="AO288" i="4"/>
  <c r="AO289" i="4"/>
  <c r="AO290" i="4"/>
  <c r="AO292" i="4"/>
  <c r="AO293" i="4"/>
  <c r="AO294" i="4"/>
  <c r="AO295" i="4"/>
  <c r="AO297" i="4"/>
  <c r="AO298" i="4"/>
  <c r="AO309" i="4"/>
  <c r="AO310" i="4"/>
  <c r="AO311" i="4"/>
  <c r="AO312" i="4"/>
  <c r="AO313" i="4"/>
  <c r="AO314" i="4"/>
  <c r="AO316" i="4"/>
  <c r="AO317" i="4"/>
  <c r="AO318" i="4"/>
  <c r="AO320" i="4"/>
  <c r="AO321" i="4"/>
  <c r="AO322" i="4"/>
  <c r="AO324" i="4"/>
  <c r="AO325" i="4"/>
  <c r="AO326" i="4"/>
  <c r="AO328" i="4"/>
  <c r="AO329" i="4"/>
  <c r="AO330" i="4"/>
  <c r="AO332" i="4"/>
  <c r="AO333" i="4"/>
  <c r="AO334" i="4"/>
  <c r="AO336" i="4"/>
  <c r="AO337" i="4"/>
  <c r="AO338" i="4"/>
  <c r="AO340" i="4"/>
  <c r="AO341" i="4"/>
  <c r="AO342" i="4"/>
  <c r="AO343" i="4"/>
  <c r="AO345" i="4"/>
  <c r="AO346" i="4"/>
  <c r="AO357" i="4"/>
  <c r="AO358" i="4"/>
  <c r="AO359" i="4"/>
  <c r="AO360" i="4"/>
  <c r="AO361" i="4"/>
  <c r="AO362" i="4"/>
  <c r="AO364" i="4"/>
  <c r="AO365" i="4"/>
  <c r="AO366" i="4"/>
  <c r="AO368" i="4"/>
  <c r="AO369" i="4"/>
  <c r="AO370" i="4"/>
  <c r="AO372" i="4"/>
  <c r="AO373" i="4"/>
  <c r="AO374" i="4"/>
  <c r="AO376" i="4"/>
  <c r="AO377" i="4"/>
  <c r="AO378" i="4"/>
  <c r="AO2" i="4"/>
  <c r="Y4" i="2"/>
  <c r="Y5" i="2"/>
  <c r="Y6" i="2"/>
  <c r="Y7" i="2"/>
  <c r="Y9" i="2"/>
  <c r="Y10" i="2"/>
  <c r="Y11" i="2"/>
  <c r="Y13" i="2"/>
  <c r="Y14" i="2"/>
  <c r="Y15" i="2"/>
  <c r="Y17" i="2"/>
  <c r="Y18" i="2"/>
  <c r="Y19" i="2"/>
  <c r="Y21" i="2"/>
  <c r="Y22" i="2"/>
  <c r="Y23" i="2"/>
  <c r="Y25" i="2"/>
  <c r="Y26" i="2"/>
  <c r="Y27" i="2"/>
  <c r="Y29" i="2"/>
  <c r="Y30" i="2"/>
  <c r="Y31" i="2"/>
  <c r="Y33" i="2"/>
  <c r="Y34" i="2"/>
  <c r="Y35" i="2"/>
  <c r="Y37" i="2"/>
  <c r="Y38" i="2"/>
  <c r="Y39" i="2"/>
  <c r="Y41" i="2"/>
  <c r="Y42" i="2"/>
  <c r="Y43" i="2"/>
  <c r="Y44" i="2"/>
  <c r="Y46" i="2"/>
  <c r="Y47" i="2"/>
  <c r="Y48" i="2"/>
  <c r="Y50" i="2"/>
  <c r="Y51" i="2"/>
  <c r="Y52" i="2"/>
  <c r="Y54" i="2"/>
  <c r="Y55" i="2"/>
  <c r="Y56" i="2"/>
  <c r="Y58" i="2"/>
  <c r="Y59" i="2"/>
  <c r="Y60" i="2"/>
  <c r="Y62" i="2"/>
  <c r="Y63" i="2"/>
  <c r="Y64" i="2"/>
  <c r="Y65" i="2"/>
  <c r="Y67" i="2"/>
  <c r="Y68" i="2"/>
  <c r="Y69" i="2"/>
  <c r="Y71" i="2"/>
  <c r="Y72" i="2"/>
  <c r="Y73" i="2"/>
  <c r="Y74" i="2"/>
  <c r="Y76" i="2"/>
  <c r="Y77" i="2"/>
  <c r="Y78" i="2"/>
  <c r="Y79" i="2"/>
  <c r="Y80" i="2"/>
  <c r="Y82" i="2"/>
  <c r="Y83" i="2"/>
  <c r="Y84" i="2"/>
  <c r="Y86" i="2"/>
  <c r="Y87" i="2"/>
  <c r="Y88" i="2"/>
  <c r="Y90" i="2"/>
  <c r="Y91" i="2"/>
  <c r="Y92" i="2"/>
  <c r="Y94" i="2"/>
  <c r="Y95" i="2"/>
  <c r="Y96" i="2"/>
  <c r="Y98" i="2"/>
  <c r="Y99" i="2"/>
  <c r="Y100" i="2"/>
  <c r="Y102" i="2"/>
  <c r="Y103" i="2"/>
  <c r="Y104" i="2"/>
  <c r="Y106" i="2"/>
  <c r="Y107" i="2"/>
  <c r="Y108" i="2"/>
  <c r="Y109" i="2"/>
  <c r="Y110" i="2"/>
  <c r="Y111" i="2"/>
  <c r="Y112" i="2"/>
  <c r="Y113" i="2"/>
  <c r="Y115" i="2"/>
  <c r="Y127" i="2"/>
  <c r="Y128" i="2"/>
  <c r="Y129" i="2"/>
  <c r="Y130" i="2"/>
  <c r="Y131" i="2"/>
  <c r="Y132" i="2"/>
  <c r="Y143" i="2"/>
  <c r="Y144" i="2"/>
  <c r="Y145" i="2"/>
  <c r="Y146" i="2"/>
  <c r="Y147" i="2"/>
  <c r="Y148" i="2"/>
  <c r="Y150" i="2"/>
  <c r="Y151" i="2"/>
  <c r="Y152" i="2"/>
  <c r="Y154" i="2"/>
  <c r="Y155" i="2"/>
  <c r="Y156" i="2"/>
  <c r="Y158" i="2"/>
  <c r="Y159" i="2"/>
  <c r="Y160" i="2"/>
  <c r="Y162" i="2"/>
  <c r="Y163" i="2"/>
  <c r="Y164" i="2"/>
  <c r="Y166" i="2"/>
  <c r="Y167" i="2"/>
  <c r="Y168" i="2"/>
  <c r="Y170" i="2"/>
  <c r="Y171" i="2"/>
  <c r="Y172" i="2"/>
  <c r="Y174" i="2"/>
  <c r="Y175" i="2"/>
  <c r="Y176" i="2"/>
  <c r="Y177" i="2"/>
  <c r="Y179" i="2"/>
  <c r="Y180" i="2"/>
  <c r="Y182" i="2"/>
  <c r="Y183" i="2"/>
  <c r="Y184" i="2"/>
  <c r="Y186" i="2"/>
  <c r="Y187" i="2"/>
  <c r="Y188" i="2"/>
  <c r="Y190" i="2"/>
  <c r="Y191" i="2"/>
  <c r="Y192" i="2"/>
  <c r="Y194" i="2"/>
  <c r="Y195" i="2"/>
  <c r="Y196" i="2"/>
  <c r="Y198" i="2"/>
  <c r="Y199" i="2"/>
  <c r="Y200" i="2"/>
  <c r="Y202" i="2"/>
  <c r="Y203" i="2"/>
  <c r="Y214" i="2"/>
  <c r="Y215" i="2"/>
  <c r="Y216" i="2"/>
  <c r="Y217" i="2"/>
  <c r="Y218" i="2"/>
  <c r="Y219" i="2"/>
  <c r="Y221" i="2"/>
  <c r="Y222" i="2"/>
  <c r="Y223" i="2"/>
  <c r="Y225" i="2"/>
  <c r="Y226" i="2"/>
  <c r="Y227" i="2"/>
  <c r="Y229" i="2"/>
  <c r="Y230" i="2"/>
  <c r="Y231" i="2"/>
  <c r="Y233" i="2"/>
  <c r="Y234" i="2"/>
  <c r="Y235" i="2"/>
  <c r="Y237" i="2"/>
  <c r="Y238" i="2"/>
  <c r="Y239" i="2"/>
  <c r="Y241" i="2"/>
  <c r="Y242" i="2"/>
  <c r="Y243" i="2"/>
  <c r="Y245" i="2"/>
  <c r="Y246" i="2"/>
  <c r="Y247" i="2"/>
  <c r="Y248" i="2"/>
  <c r="Y250" i="2"/>
  <c r="Y251" i="2"/>
  <c r="Y262" i="2"/>
  <c r="Y263" i="2"/>
  <c r="Y264" i="2"/>
  <c r="Y265" i="2"/>
  <c r="Y266" i="2"/>
  <c r="Y267" i="2"/>
  <c r="Y269" i="2"/>
  <c r="Y270" i="2"/>
  <c r="Y271" i="2"/>
  <c r="Y273" i="2"/>
  <c r="Y274" i="2"/>
  <c r="Y275" i="2"/>
  <c r="Y277" i="2"/>
  <c r="Y278" i="2"/>
  <c r="Y279" i="2"/>
  <c r="Y281" i="2"/>
  <c r="Y282" i="2"/>
  <c r="Y283" i="2"/>
  <c r="Y285" i="2"/>
  <c r="Y286" i="2"/>
  <c r="Y287" i="2"/>
  <c r="Y289" i="2"/>
  <c r="Y290" i="2"/>
  <c r="Y291" i="2"/>
  <c r="Y293" i="2"/>
  <c r="Y294" i="2"/>
  <c r="Y295" i="2"/>
  <c r="Y296" i="2"/>
  <c r="Y298" i="2"/>
  <c r="Y299" i="2"/>
  <c r="Y310" i="2"/>
  <c r="Y311" i="2"/>
  <c r="Y312" i="2"/>
  <c r="Y313" i="2"/>
  <c r="Y314" i="2"/>
  <c r="Y315" i="2"/>
  <c r="Y317" i="2"/>
  <c r="Y318" i="2"/>
  <c r="Y319" i="2"/>
  <c r="Y321" i="2"/>
  <c r="Y322" i="2"/>
  <c r="Y323" i="2"/>
  <c r="Y325" i="2"/>
  <c r="Y326" i="2"/>
  <c r="Y327" i="2"/>
  <c r="Y329" i="2"/>
  <c r="Y330" i="2"/>
  <c r="Y331" i="2"/>
  <c r="Y333" i="2"/>
  <c r="Y334" i="2"/>
  <c r="Y335" i="2"/>
  <c r="Y337" i="2"/>
  <c r="Y338" i="2"/>
  <c r="Y339" i="2"/>
  <c r="Y341" i="2"/>
  <c r="Y342" i="2"/>
  <c r="Y343" i="2"/>
  <c r="Y344" i="2"/>
  <c r="Y346" i="2"/>
  <c r="Y347" i="2"/>
  <c r="Y358" i="2"/>
  <c r="Y359" i="2"/>
  <c r="Y360" i="2"/>
  <c r="Y361" i="2"/>
  <c r="Y362" i="2"/>
  <c r="Y363" i="2"/>
  <c r="Y365" i="2"/>
  <c r="Y366" i="2"/>
  <c r="Y367" i="2"/>
  <c r="Y369" i="2"/>
  <c r="Y370" i="2"/>
  <c r="Y371" i="2"/>
  <c r="Y373" i="2"/>
  <c r="Y374" i="2"/>
  <c r="Y375" i="2"/>
  <c r="Y377" i="2"/>
  <c r="Y378" i="2"/>
  <c r="Y379" i="2"/>
  <c r="Y3" i="2"/>
  <c r="X4" i="2"/>
  <c r="X5" i="2"/>
  <c r="X6" i="2"/>
  <c r="X7" i="2"/>
  <c r="X9" i="2"/>
  <c r="X10" i="2"/>
  <c r="X11" i="2"/>
  <c r="X13" i="2"/>
  <c r="X14" i="2"/>
  <c r="X15" i="2"/>
  <c r="X17" i="2"/>
  <c r="X18" i="2"/>
  <c r="X19" i="2"/>
  <c r="X21" i="2"/>
  <c r="X22" i="2"/>
  <c r="X23" i="2"/>
  <c r="X25" i="2"/>
  <c r="X26" i="2"/>
  <c r="X27" i="2"/>
  <c r="X29" i="2"/>
  <c r="X30" i="2"/>
  <c r="X31" i="2"/>
  <c r="X33" i="2"/>
  <c r="X34" i="2"/>
  <c r="X35" i="2"/>
  <c r="X37" i="2"/>
  <c r="X38" i="2"/>
  <c r="X39" i="2"/>
  <c r="X41" i="2"/>
  <c r="X42" i="2"/>
  <c r="X43" i="2"/>
  <c r="X44" i="2"/>
  <c r="X46" i="2"/>
  <c r="X47" i="2"/>
  <c r="X48" i="2"/>
  <c r="X50" i="2"/>
  <c r="X51" i="2"/>
  <c r="X52" i="2"/>
  <c r="X54" i="2"/>
  <c r="X55" i="2"/>
  <c r="X56" i="2"/>
  <c r="X58" i="2"/>
  <c r="X59" i="2"/>
  <c r="X60" i="2"/>
  <c r="X62" i="2"/>
  <c r="X63" i="2"/>
  <c r="X64" i="2"/>
  <c r="X65" i="2"/>
  <c r="X67" i="2"/>
  <c r="X68" i="2"/>
  <c r="X69" i="2"/>
  <c r="X71" i="2"/>
  <c r="X72" i="2"/>
  <c r="X73" i="2"/>
  <c r="X74" i="2"/>
  <c r="X76" i="2"/>
  <c r="X77" i="2"/>
  <c r="X78" i="2"/>
  <c r="X79" i="2"/>
  <c r="X80" i="2"/>
  <c r="X82" i="2"/>
  <c r="X83" i="2"/>
  <c r="X84" i="2"/>
  <c r="X86" i="2"/>
  <c r="X87" i="2"/>
  <c r="X88" i="2"/>
  <c r="X90" i="2"/>
  <c r="X91" i="2"/>
  <c r="X92" i="2"/>
  <c r="X94" i="2"/>
  <c r="X95" i="2"/>
  <c r="X96" i="2"/>
  <c r="X98" i="2"/>
  <c r="X99" i="2"/>
  <c r="X100" i="2"/>
  <c r="X102" i="2"/>
  <c r="X103" i="2"/>
  <c r="X104" i="2"/>
  <c r="X106" i="2"/>
  <c r="X107" i="2"/>
  <c r="X108" i="2"/>
  <c r="X109" i="2"/>
  <c r="X110" i="2"/>
  <c r="X111" i="2"/>
  <c r="X112" i="2"/>
  <c r="X113" i="2"/>
  <c r="X115" i="2"/>
  <c r="X127" i="2"/>
  <c r="X128" i="2"/>
  <c r="X129" i="2"/>
  <c r="X130" i="2"/>
  <c r="X131" i="2"/>
  <c r="X132" i="2"/>
  <c r="X143" i="2"/>
  <c r="X144" i="2"/>
  <c r="X145" i="2"/>
  <c r="X146" i="2"/>
  <c r="X147" i="2"/>
  <c r="X148" i="2"/>
  <c r="X150" i="2"/>
  <c r="X151" i="2"/>
  <c r="X152" i="2"/>
  <c r="X154" i="2"/>
  <c r="X155" i="2"/>
  <c r="X156" i="2"/>
  <c r="X158" i="2"/>
  <c r="X159" i="2"/>
  <c r="X160" i="2"/>
  <c r="X162" i="2"/>
  <c r="X163" i="2"/>
  <c r="X164" i="2"/>
  <c r="X166" i="2"/>
  <c r="X167" i="2"/>
  <c r="X168" i="2"/>
  <c r="X170" i="2"/>
  <c r="X171" i="2"/>
  <c r="X172" i="2"/>
  <c r="X174" i="2"/>
  <c r="X175" i="2"/>
  <c r="X176" i="2"/>
  <c r="X177" i="2"/>
  <c r="X179" i="2"/>
  <c r="X180" i="2"/>
  <c r="X182" i="2"/>
  <c r="X183" i="2"/>
  <c r="X184" i="2"/>
  <c r="X186" i="2"/>
  <c r="X187" i="2"/>
  <c r="X188" i="2"/>
  <c r="X190" i="2"/>
  <c r="X191" i="2"/>
  <c r="X192" i="2"/>
  <c r="X194" i="2"/>
  <c r="X195" i="2"/>
  <c r="X196" i="2"/>
  <c r="X198" i="2"/>
  <c r="X199" i="2"/>
  <c r="X200" i="2"/>
  <c r="X202" i="2"/>
  <c r="X203" i="2"/>
  <c r="X214" i="2"/>
  <c r="X215" i="2"/>
  <c r="X216" i="2"/>
  <c r="X217" i="2"/>
  <c r="X218" i="2"/>
  <c r="X219" i="2"/>
  <c r="X221" i="2"/>
  <c r="X222" i="2"/>
  <c r="X223" i="2"/>
  <c r="X225" i="2"/>
  <c r="X226" i="2"/>
  <c r="X227" i="2"/>
  <c r="X229" i="2"/>
  <c r="X230" i="2"/>
  <c r="X231" i="2"/>
  <c r="X233" i="2"/>
  <c r="X234" i="2"/>
  <c r="X235" i="2"/>
  <c r="X237" i="2"/>
  <c r="X238" i="2"/>
  <c r="X239" i="2"/>
  <c r="X241" i="2"/>
  <c r="X242" i="2"/>
  <c r="X243" i="2"/>
  <c r="X245" i="2"/>
  <c r="X246" i="2"/>
  <c r="X247" i="2"/>
  <c r="X248" i="2"/>
  <c r="X250" i="2"/>
  <c r="X251" i="2"/>
  <c r="X262" i="2"/>
  <c r="X263" i="2"/>
  <c r="X264" i="2"/>
  <c r="X265" i="2"/>
  <c r="X266" i="2"/>
  <c r="X267" i="2"/>
  <c r="X269" i="2"/>
  <c r="X270" i="2"/>
  <c r="X271" i="2"/>
  <c r="X273" i="2"/>
  <c r="X274" i="2"/>
  <c r="X275" i="2"/>
  <c r="X277" i="2"/>
  <c r="X278" i="2"/>
  <c r="X279" i="2"/>
  <c r="X281" i="2"/>
  <c r="X282" i="2"/>
  <c r="X283" i="2"/>
  <c r="X285" i="2"/>
  <c r="X286" i="2"/>
  <c r="X287" i="2"/>
  <c r="X289" i="2"/>
  <c r="X290" i="2"/>
  <c r="X291" i="2"/>
  <c r="X293" i="2"/>
  <c r="X294" i="2"/>
  <c r="X295" i="2"/>
  <c r="X296" i="2"/>
  <c r="X298" i="2"/>
  <c r="X299" i="2"/>
  <c r="X310" i="2"/>
  <c r="X311" i="2"/>
  <c r="X312" i="2"/>
  <c r="X313" i="2"/>
  <c r="X314" i="2"/>
  <c r="X315" i="2"/>
  <c r="X317" i="2"/>
  <c r="X318" i="2"/>
  <c r="X319" i="2"/>
  <c r="X321" i="2"/>
  <c r="X322" i="2"/>
  <c r="X323" i="2"/>
  <c r="X325" i="2"/>
  <c r="X326" i="2"/>
  <c r="X327" i="2"/>
  <c r="X329" i="2"/>
  <c r="X330" i="2"/>
  <c r="X331" i="2"/>
  <c r="X333" i="2"/>
  <c r="X334" i="2"/>
  <c r="X335" i="2"/>
  <c r="X337" i="2"/>
  <c r="X338" i="2"/>
  <c r="X339" i="2"/>
  <c r="X341" i="2"/>
  <c r="X342" i="2"/>
  <c r="X343" i="2"/>
  <c r="X344" i="2"/>
  <c r="X346" i="2"/>
  <c r="X347" i="2"/>
  <c r="X358" i="2"/>
  <c r="X359" i="2"/>
  <c r="X360" i="2"/>
  <c r="X361" i="2"/>
  <c r="X362" i="2"/>
  <c r="X363" i="2"/>
  <c r="X365" i="2"/>
  <c r="X366" i="2"/>
  <c r="X367" i="2"/>
  <c r="X369" i="2"/>
  <c r="X370" i="2"/>
  <c r="X371" i="2"/>
  <c r="X373" i="2"/>
  <c r="X374" i="2"/>
  <c r="X375" i="2"/>
  <c r="X377" i="2"/>
  <c r="X378" i="2"/>
  <c r="X379" i="2"/>
  <c r="X3" i="2"/>
  <c r="W4" i="2"/>
  <c r="W5" i="2"/>
  <c r="W6" i="2"/>
  <c r="W7" i="2"/>
  <c r="W9" i="2"/>
  <c r="W10" i="2"/>
  <c r="W11" i="2"/>
  <c r="W13" i="2"/>
  <c r="W14" i="2"/>
  <c r="W15" i="2"/>
  <c r="W17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39" i="2"/>
  <c r="W41" i="2"/>
  <c r="W42" i="2"/>
  <c r="W43" i="2"/>
  <c r="W44" i="2"/>
  <c r="W46" i="2"/>
  <c r="W47" i="2"/>
  <c r="W48" i="2"/>
  <c r="W50" i="2"/>
  <c r="W51" i="2"/>
  <c r="W52" i="2"/>
  <c r="W54" i="2"/>
  <c r="W55" i="2"/>
  <c r="W56" i="2"/>
  <c r="W58" i="2"/>
  <c r="W59" i="2"/>
  <c r="W60" i="2"/>
  <c r="W62" i="2"/>
  <c r="W63" i="2"/>
  <c r="W64" i="2"/>
  <c r="W65" i="2"/>
  <c r="W67" i="2"/>
  <c r="W68" i="2"/>
  <c r="W69" i="2"/>
  <c r="W71" i="2"/>
  <c r="W72" i="2"/>
  <c r="W73" i="2"/>
  <c r="W74" i="2"/>
  <c r="W76" i="2"/>
  <c r="W77" i="2"/>
  <c r="W78" i="2"/>
  <c r="W79" i="2"/>
  <c r="W80" i="2"/>
  <c r="W82" i="2"/>
  <c r="W83" i="2"/>
  <c r="W84" i="2"/>
  <c r="W86" i="2"/>
  <c r="W87" i="2"/>
  <c r="W88" i="2"/>
  <c r="W90" i="2"/>
  <c r="W91" i="2"/>
  <c r="W92" i="2"/>
  <c r="W94" i="2"/>
  <c r="W95" i="2"/>
  <c r="W96" i="2"/>
  <c r="W98" i="2"/>
  <c r="W99" i="2"/>
  <c r="W100" i="2"/>
  <c r="W102" i="2"/>
  <c r="W103" i="2"/>
  <c r="W104" i="2"/>
  <c r="W106" i="2"/>
  <c r="W107" i="2"/>
  <c r="W108" i="2"/>
  <c r="W109" i="2"/>
  <c r="W110" i="2"/>
  <c r="W111" i="2"/>
  <c r="W112" i="2"/>
  <c r="W113" i="2"/>
  <c r="W115" i="2"/>
  <c r="W127" i="2"/>
  <c r="W128" i="2"/>
  <c r="W129" i="2"/>
  <c r="W130" i="2"/>
  <c r="W131" i="2"/>
  <c r="W132" i="2"/>
  <c r="W143" i="2"/>
  <c r="W144" i="2"/>
  <c r="W145" i="2"/>
  <c r="W146" i="2"/>
  <c r="W147" i="2"/>
  <c r="W148" i="2"/>
  <c r="W150" i="2"/>
  <c r="W151" i="2"/>
  <c r="W152" i="2"/>
  <c r="W154" i="2"/>
  <c r="W155" i="2"/>
  <c r="W156" i="2"/>
  <c r="W158" i="2"/>
  <c r="W159" i="2"/>
  <c r="W160" i="2"/>
  <c r="W162" i="2"/>
  <c r="W163" i="2"/>
  <c r="W164" i="2"/>
  <c r="W166" i="2"/>
  <c r="W167" i="2"/>
  <c r="W168" i="2"/>
  <c r="W170" i="2"/>
  <c r="W171" i="2"/>
  <c r="W172" i="2"/>
  <c r="W174" i="2"/>
  <c r="W175" i="2"/>
  <c r="W176" i="2"/>
  <c r="W177" i="2"/>
  <c r="W179" i="2"/>
  <c r="W180" i="2"/>
  <c r="W182" i="2"/>
  <c r="W183" i="2"/>
  <c r="W184" i="2"/>
  <c r="W186" i="2"/>
  <c r="W187" i="2"/>
  <c r="W188" i="2"/>
  <c r="W190" i="2"/>
  <c r="W191" i="2"/>
  <c r="W192" i="2"/>
  <c r="W194" i="2"/>
  <c r="W195" i="2"/>
  <c r="W196" i="2"/>
  <c r="W198" i="2"/>
  <c r="W199" i="2"/>
  <c r="W200" i="2"/>
  <c r="W202" i="2"/>
  <c r="W203" i="2"/>
  <c r="W214" i="2"/>
  <c r="W215" i="2"/>
  <c r="W216" i="2"/>
  <c r="W217" i="2"/>
  <c r="W218" i="2"/>
  <c r="W219" i="2"/>
  <c r="W221" i="2"/>
  <c r="W222" i="2"/>
  <c r="W223" i="2"/>
  <c r="W225" i="2"/>
  <c r="W226" i="2"/>
  <c r="W227" i="2"/>
  <c r="W229" i="2"/>
  <c r="W230" i="2"/>
  <c r="W231" i="2"/>
  <c r="W233" i="2"/>
  <c r="W234" i="2"/>
  <c r="W235" i="2"/>
  <c r="W237" i="2"/>
  <c r="W238" i="2"/>
  <c r="W239" i="2"/>
  <c r="W241" i="2"/>
  <c r="W242" i="2"/>
  <c r="W243" i="2"/>
  <c r="W245" i="2"/>
  <c r="W246" i="2"/>
  <c r="W247" i="2"/>
  <c r="W248" i="2"/>
  <c r="W250" i="2"/>
  <c r="W251" i="2"/>
  <c r="W262" i="2"/>
  <c r="W263" i="2"/>
  <c r="W264" i="2"/>
  <c r="W265" i="2"/>
  <c r="W266" i="2"/>
  <c r="W267" i="2"/>
  <c r="W269" i="2"/>
  <c r="W270" i="2"/>
  <c r="W271" i="2"/>
  <c r="W273" i="2"/>
  <c r="W274" i="2"/>
  <c r="W275" i="2"/>
  <c r="W277" i="2"/>
  <c r="W278" i="2"/>
  <c r="W279" i="2"/>
  <c r="W281" i="2"/>
  <c r="W282" i="2"/>
  <c r="W283" i="2"/>
  <c r="W285" i="2"/>
  <c r="W286" i="2"/>
  <c r="W287" i="2"/>
  <c r="W289" i="2"/>
  <c r="W290" i="2"/>
  <c r="W291" i="2"/>
  <c r="W293" i="2"/>
  <c r="W294" i="2"/>
  <c r="W295" i="2"/>
  <c r="W296" i="2"/>
  <c r="W298" i="2"/>
  <c r="W299" i="2"/>
  <c r="W310" i="2"/>
  <c r="W311" i="2"/>
  <c r="W312" i="2"/>
  <c r="W313" i="2"/>
  <c r="W314" i="2"/>
  <c r="W315" i="2"/>
  <c r="W317" i="2"/>
  <c r="W318" i="2"/>
  <c r="W319" i="2"/>
  <c r="W321" i="2"/>
  <c r="W322" i="2"/>
  <c r="W323" i="2"/>
  <c r="W325" i="2"/>
  <c r="W326" i="2"/>
  <c r="W327" i="2"/>
  <c r="W329" i="2"/>
  <c r="W330" i="2"/>
  <c r="W331" i="2"/>
  <c r="W333" i="2"/>
  <c r="W334" i="2"/>
  <c r="W335" i="2"/>
  <c r="W337" i="2"/>
  <c r="W338" i="2"/>
  <c r="W339" i="2"/>
  <c r="W341" i="2"/>
  <c r="W342" i="2"/>
  <c r="W343" i="2"/>
  <c r="W344" i="2"/>
  <c r="W346" i="2"/>
  <c r="W347" i="2"/>
  <c r="W358" i="2"/>
  <c r="W359" i="2"/>
  <c r="W360" i="2"/>
  <c r="W361" i="2"/>
  <c r="W362" i="2"/>
  <c r="W363" i="2"/>
  <c r="W365" i="2"/>
  <c r="W366" i="2"/>
  <c r="W367" i="2"/>
  <c r="W369" i="2"/>
  <c r="W370" i="2"/>
  <c r="W371" i="2"/>
  <c r="W373" i="2"/>
  <c r="W374" i="2"/>
  <c r="W375" i="2"/>
  <c r="W377" i="2"/>
  <c r="W378" i="2"/>
  <c r="W379" i="2"/>
  <c r="W3" i="2"/>
  <c r="V4" i="2"/>
  <c r="V5" i="2"/>
  <c r="V6" i="2"/>
  <c r="V7" i="2"/>
  <c r="V9" i="2"/>
  <c r="V10" i="2"/>
  <c r="V11" i="2"/>
  <c r="V13" i="2"/>
  <c r="V14" i="2"/>
  <c r="V15" i="2"/>
  <c r="V17" i="2"/>
  <c r="V18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39" i="2"/>
  <c r="V41" i="2"/>
  <c r="V42" i="2"/>
  <c r="V43" i="2"/>
  <c r="V44" i="2"/>
  <c r="V46" i="2"/>
  <c r="V47" i="2"/>
  <c r="V48" i="2"/>
  <c r="V50" i="2"/>
  <c r="V51" i="2"/>
  <c r="V52" i="2"/>
  <c r="V54" i="2"/>
  <c r="V55" i="2"/>
  <c r="V56" i="2"/>
  <c r="V58" i="2"/>
  <c r="V59" i="2"/>
  <c r="V60" i="2"/>
  <c r="V62" i="2"/>
  <c r="V63" i="2"/>
  <c r="V64" i="2"/>
  <c r="V65" i="2"/>
  <c r="V67" i="2"/>
  <c r="V68" i="2"/>
  <c r="V69" i="2"/>
  <c r="V71" i="2"/>
  <c r="V72" i="2"/>
  <c r="V73" i="2"/>
  <c r="V74" i="2"/>
  <c r="V76" i="2"/>
  <c r="V77" i="2"/>
  <c r="V78" i="2"/>
  <c r="V79" i="2"/>
  <c r="V80" i="2"/>
  <c r="V82" i="2"/>
  <c r="V83" i="2"/>
  <c r="V84" i="2"/>
  <c r="V86" i="2"/>
  <c r="V87" i="2"/>
  <c r="V88" i="2"/>
  <c r="V90" i="2"/>
  <c r="V91" i="2"/>
  <c r="V92" i="2"/>
  <c r="V94" i="2"/>
  <c r="V95" i="2"/>
  <c r="V96" i="2"/>
  <c r="V98" i="2"/>
  <c r="V99" i="2"/>
  <c r="V100" i="2"/>
  <c r="V102" i="2"/>
  <c r="V103" i="2"/>
  <c r="V104" i="2"/>
  <c r="V106" i="2"/>
  <c r="V107" i="2"/>
  <c r="V108" i="2"/>
  <c r="V109" i="2"/>
  <c r="V110" i="2"/>
  <c r="V111" i="2"/>
  <c r="V112" i="2"/>
  <c r="V113" i="2"/>
  <c r="V115" i="2"/>
  <c r="V127" i="2"/>
  <c r="V128" i="2"/>
  <c r="V129" i="2"/>
  <c r="V130" i="2"/>
  <c r="V131" i="2"/>
  <c r="V132" i="2"/>
  <c r="V143" i="2"/>
  <c r="V144" i="2"/>
  <c r="V145" i="2"/>
  <c r="V146" i="2"/>
  <c r="V147" i="2"/>
  <c r="V148" i="2"/>
  <c r="V150" i="2"/>
  <c r="V151" i="2"/>
  <c r="V152" i="2"/>
  <c r="V154" i="2"/>
  <c r="V155" i="2"/>
  <c r="V156" i="2"/>
  <c r="V158" i="2"/>
  <c r="V159" i="2"/>
  <c r="V160" i="2"/>
  <c r="V162" i="2"/>
  <c r="V163" i="2"/>
  <c r="V164" i="2"/>
  <c r="V166" i="2"/>
  <c r="V167" i="2"/>
  <c r="V168" i="2"/>
  <c r="V170" i="2"/>
  <c r="V171" i="2"/>
  <c r="V172" i="2"/>
  <c r="V174" i="2"/>
  <c r="V175" i="2"/>
  <c r="V176" i="2"/>
  <c r="V177" i="2"/>
  <c r="V179" i="2"/>
  <c r="V180" i="2"/>
  <c r="V182" i="2"/>
  <c r="V183" i="2"/>
  <c r="V184" i="2"/>
  <c r="V186" i="2"/>
  <c r="V187" i="2"/>
  <c r="V188" i="2"/>
  <c r="V190" i="2"/>
  <c r="V191" i="2"/>
  <c r="V192" i="2"/>
  <c r="V194" i="2"/>
  <c r="V195" i="2"/>
  <c r="V196" i="2"/>
  <c r="V198" i="2"/>
  <c r="V199" i="2"/>
  <c r="V200" i="2"/>
  <c r="V202" i="2"/>
  <c r="V203" i="2"/>
  <c r="V214" i="2"/>
  <c r="V215" i="2"/>
  <c r="V216" i="2"/>
  <c r="V217" i="2"/>
  <c r="V218" i="2"/>
  <c r="V219" i="2"/>
  <c r="V221" i="2"/>
  <c r="V222" i="2"/>
  <c r="V223" i="2"/>
  <c r="V225" i="2"/>
  <c r="V226" i="2"/>
  <c r="V227" i="2"/>
  <c r="V229" i="2"/>
  <c r="V230" i="2"/>
  <c r="V231" i="2"/>
  <c r="V233" i="2"/>
  <c r="V234" i="2"/>
  <c r="V235" i="2"/>
  <c r="V237" i="2"/>
  <c r="V238" i="2"/>
  <c r="V239" i="2"/>
  <c r="V241" i="2"/>
  <c r="V242" i="2"/>
  <c r="V243" i="2"/>
  <c r="V245" i="2"/>
  <c r="V246" i="2"/>
  <c r="V247" i="2"/>
  <c r="V248" i="2"/>
  <c r="V250" i="2"/>
  <c r="V251" i="2"/>
  <c r="V262" i="2"/>
  <c r="V263" i="2"/>
  <c r="V264" i="2"/>
  <c r="V265" i="2"/>
  <c r="V266" i="2"/>
  <c r="V267" i="2"/>
  <c r="V269" i="2"/>
  <c r="V270" i="2"/>
  <c r="V271" i="2"/>
  <c r="V273" i="2"/>
  <c r="V274" i="2"/>
  <c r="V275" i="2"/>
  <c r="V277" i="2"/>
  <c r="V278" i="2"/>
  <c r="V279" i="2"/>
  <c r="V281" i="2"/>
  <c r="V282" i="2"/>
  <c r="V283" i="2"/>
  <c r="V285" i="2"/>
  <c r="V286" i="2"/>
  <c r="V287" i="2"/>
  <c r="V289" i="2"/>
  <c r="V290" i="2"/>
  <c r="V291" i="2"/>
  <c r="V293" i="2"/>
  <c r="V294" i="2"/>
  <c r="V295" i="2"/>
  <c r="V296" i="2"/>
  <c r="V298" i="2"/>
  <c r="V299" i="2"/>
  <c r="V310" i="2"/>
  <c r="V311" i="2"/>
  <c r="V312" i="2"/>
  <c r="V313" i="2"/>
  <c r="V314" i="2"/>
  <c r="V315" i="2"/>
  <c r="V317" i="2"/>
  <c r="V318" i="2"/>
  <c r="V319" i="2"/>
  <c r="V321" i="2"/>
  <c r="V322" i="2"/>
  <c r="V323" i="2"/>
  <c r="V325" i="2"/>
  <c r="V326" i="2"/>
  <c r="V327" i="2"/>
  <c r="V329" i="2"/>
  <c r="V330" i="2"/>
  <c r="V331" i="2"/>
  <c r="V333" i="2"/>
  <c r="V334" i="2"/>
  <c r="V335" i="2"/>
  <c r="V337" i="2"/>
  <c r="V338" i="2"/>
  <c r="V339" i="2"/>
  <c r="V341" i="2"/>
  <c r="V342" i="2"/>
  <c r="V343" i="2"/>
  <c r="V344" i="2"/>
  <c r="V346" i="2"/>
  <c r="V347" i="2"/>
  <c r="V358" i="2"/>
  <c r="V359" i="2"/>
  <c r="V360" i="2"/>
  <c r="V361" i="2"/>
  <c r="V362" i="2"/>
  <c r="V363" i="2"/>
  <c r="V365" i="2"/>
  <c r="V366" i="2"/>
  <c r="V367" i="2"/>
  <c r="V369" i="2"/>
  <c r="V370" i="2"/>
  <c r="V371" i="2"/>
  <c r="V373" i="2"/>
  <c r="V374" i="2"/>
  <c r="V375" i="2"/>
  <c r="V377" i="2"/>
  <c r="V378" i="2"/>
  <c r="V379" i="2"/>
  <c r="V3" i="2"/>
  <c r="T4" i="2"/>
  <c r="U4" i="2" s="1"/>
  <c r="T5" i="2"/>
  <c r="U5" i="2" s="1"/>
  <c r="T6" i="2"/>
  <c r="U6" i="2" s="1"/>
  <c r="T7" i="2"/>
  <c r="U7" i="2" s="1"/>
  <c r="T9" i="2"/>
  <c r="U9" i="2" s="1"/>
  <c r="T10" i="2"/>
  <c r="U10" i="2" s="1"/>
  <c r="T11" i="2"/>
  <c r="U11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1" i="2"/>
  <c r="U21" i="2" s="1"/>
  <c r="T22" i="2"/>
  <c r="U22" i="2" s="1"/>
  <c r="T23" i="2"/>
  <c r="U23" i="2" s="1"/>
  <c r="T25" i="2"/>
  <c r="U25" i="2" s="1"/>
  <c r="T26" i="2"/>
  <c r="U26" i="2" s="1"/>
  <c r="T27" i="2"/>
  <c r="U27" i="2" s="1"/>
  <c r="T29" i="2"/>
  <c r="U29" i="2" s="1"/>
  <c r="T30" i="2"/>
  <c r="U30" i="2" s="1"/>
  <c r="T31" i="2"/>
  <c r="U31" i="2" s="1"/>
  <c r="T33" i="2"/>
  <c r="U33" i="2" s="1"/>
  <c r="T34" i="2"/>
  <c r="U34" i="2" s="1"/>
  <c r="T35" i="2"/>
  <c r="U35" i="2" s="1"/>
  <c r="T37" i="2"/>
  <c r="U37" i="2" s="1"/>
  <c r="T38" i="2"/>
  <c r="U38" i="2" s="1"/>
  <c r="T39" i="2"/>
  <c r="U39" i="2" s="1"/>
  <c r="T41" i="2"/>
  <c r="U41" i="2" s="1"/>
  <c r="T42" i="2"/>
  <c r="U42" i="2" s="1"/>
  <c r="T43" i="2"/>
  <c r="U43" i="2" s="1"/>
  <c r="T44" i="2"/>
  <c r="U44" i="2" s="1"/>
  <c r="T46" i="2"/>
  <c r="U46" i="2" s="1"/>
  <c r="T47" i="2"/>
  <c r="U47" i="2" s="1"/>
  <c r="T48" i="2"/>
  <c r="U48" i="2" s="1"/>
  <c r="T50" i="2"/>
  <c r="U50" i="2" s="1"/>
  <c r="T51" i="2"/>
  <c r="U51" i="2" s="1"/>
  <c r="T52" i="2"/>
  <c r="U52" i="2" s="1"/>
  <c r="T54" i="2"/>
  <c r="U54" i="2" s="1"/>
  <c r="T55" i="2"/>
  <c r="U55" i="2" s="1"/>
  <c r="T56" i="2"/>
  <c r="U56" i="2" s="1"/>
  <c r="T58" i="2"/>
  <c r="U58" i="2" s="1"/>
  <c r="T59" i="2"/>
  <c r="U59" i="2" s="1"/>
  <c r="T60" i="2"/>
  <c r="U60" i="2" s="1"/>
  <c r="T62" i="2"/>
  <c r="U62" i="2" s="1"/>
  <c r="T63" i="2"/>
  <c r="U63" i="2" s="1"/>
  <c r="T64" i="2"/>
  <c r="U64" i="2" s="1"/>
  <c r="T65" i="2"/>
  <c r="U65" i="2" s="1"/>
  <c r="T67" i="2"/>
  <c r="U67" i="2" s="1"/>
  <c r="T68" i="2"/>
  <c r="U68" i="2" s="1"/>
  <c r="T69" i="2"/>
  <c r="U69" i="2" s="1"/>
  <c r="T71" i="2"/>
  <c r="U71" i="2" s="1"/>
  <c r="T72" i="2"/>
  <c r="U72" i="2" s="1"/>
  <c r="T73" i="2"/>
  <c r="U73" i="2" s="1"/>
  <c r="T74" i="2"/>
  <c r="U74" i="2" s="1"/>
  <c r="T76" i="2"/>
  <c r="U76" i="2" s="1"/>
  <c r="T77" i="2"/>
  <c r="U77" i="2" s="1"/>
  <c r="T78" i="2"/>
  <c r="U78" i="2" s="1"/>
  <c r="T79" i="2"/>
  <c r="U79" i="2" s="1"/>
  <c r="T80" i="2"/>
  <c r="U80" i="2" s="1"/>
  <c r="T82" i="2"/>
  <c r="U82" i="2" s="1"/>
  <c r="T83" i="2"/>
  <c r="U83" i="2" s="1"/>
  <c r="T84" i="2"/>
  <c r="U84" i="2" s="1"/>
  <c r="T86" i="2"/>
  <c r="U86" i="2" s="1"/>
  <c r="T87" i="2"/>
  <c r="U87" i="2" s="1"/>
  <c r="T88" i="2"/>
  <c r="U88" i="2" s="1"/>
  <c r="T90" i="2"/>
  <c r="U90" i="2" s="1"/>
  <c r="T91" i="2"/>
  <c r="U91" i="2" s="1"/>
  <c r="T92" i="2"/>
  <c r="U92" i="2" s="1"/>
  <c r="T94" i="2"/>
  <c r="U94" i="2" s="1"/>
  <c r="T95" i="2"/>
  <c r="U95" i="2" s="1"/>
  <c r="T96" i="2"/>
  <c r="U96" i="2" s="1"/>
  <c r="T98" i="2"/>
  <c r="U98" i="2" s="1"/>
  <c r="T99" i="2"/>
  <c r="U99" i="2" s="1"/>
  <c r="T100" i="2"/>
  <c r="U100" i="2" s="1"/>
  <c r="T102" i="2"/>
  <c r="U102" i="2" s="1"/>
  <c r="T103" i="2"/>
  <c r="U103" i="2" s="1"/>
  <c r="T104" i="2"/>
  <c r="U104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5" i="2"/>
  <c r="U115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50" i="2"/>
  <c r="U150" i="2" s="1"/>
  <c r="T151" i="2"/>
  <c r="U151" i="2" s="1"/>
  <c r="T152" i="2"/>
  <c r="U152" i="2" s="1"/>
  <c r="T154" i="2"/>
  <c r="U154" i="2" s="1"/>
  <c r="T155" i="2"/>
  <c r="U155" i="2" s="1"/>
  <c r="T156" i="2"/>
  <c r="U156" i="2" s="1"/>
  <c r="T158" i="2"/>
  <c r="U158" i="2" s="1"/>
  <c r="T159" i="2"/>
  <c r="U159" i="2" s="1"/>
  <c r="T160" i="2"/>
  <c r="U160" i="2" s="1"/>
  <c r="T162" i="2"/>
  <c r="U162" i="2" s="1"/>
  <c r="T163" i="2"/>
  <c r="U163" i="2" s="1"/>
  <c r="T164" i="2"/>
  <c r="U164" i="2" s="1"/>
  <c r="T166" i="2"/>
  <c r="U166" i="2" s="1"/>
  <c r="T167" i="2"/>
  <c r="U167" i="2" s="1"/>
  <c r="T168" i="2"/>
  <c r="U168" i="2" s="1"/>
  <c r="T170" i="2"/>
  <c r="U170" i="2" s="1"/>
  <c r="T171" i="2"/>
  <c r="U171" i="2" s="1"/>
  <c r="T172" i="2"/>
  <c r="U172" i="2" s="1"/>
  <c r="T174" i="2"/>
  <c r="U174" i="2" s="1"/>
  <c r="T175" i="2"/>
  <c r="U175" i="2" s="1"/>
  <c r="T176" i="2"/>
  <c r="U176" i="2" s="1"/>
  <c r="T177" i="2"/>
  <c r="U177" i="2" s="1"/>
  <c r="T179" i="2"/>
  <c r="U179" i="2" s="1"/>
  <c r="T180" i="2"/>
  <c r="U180" i="2" s="1"/>
  <c r="T182" i="2"/>
  <c r="U182" i="2" s="1"/>
  <c r="T183" i="2"/>
  <c r="U183" i="2" s="1"/>
  <c r="T184" i="2"/>
  <c r="U184" i="2" s="1"/>
  <c r="T186" i="2"/>
  <c r="U186" i="2" s="1"/>
  <c r="T187" i="2"/>
  <c r="U187" i="2" s="1"/>
  <c r="T188" i="2"/>
  <c r="U188" i="2" s="1"/>
  <c r="T190" i="2"/>
  <c r="U190" i="2" s="1"/>
  <c r="T191" i="2"/>
  <c r="U191" i="2" s="1"/>
  <c r="T192" i="2"/>
  <c r="U192" i="2" s="1"/>
  <c r="T194" i="2"/>
  <c r="U194" i="2" s="1"/>
  <c r="T195" i="2"/>
  <c r="U195" i="2" s="1"/>
  <c r="T196" i="2"/>
  <c r="U196" i="2" s="1"/>
  <c r="T198" i="2"/>
  <c r="U198" i="2" s="1"/>
  <c r="T199" i="2"/>
  <c r="U199" i="2" s="1"/>
  <c r="T200" i="2"/>
  <c r="U200" i="2" s="1"/>
  <c r="T202" i="2"/>
  <c r="U202" i="2" s="1"/>
  <c r="T203" i="2"/>
  <c r="U20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1" i="2"/>
  <c r="U221" i="2" s="1"/>
  <c r="T222" i="2"/>
  <c r="U222" i="2" s="1"/>
  <c r="T223" i="2"/>
  <c r="U223" i="2" s="1"/>
  <c r="T225" i="2"/>
  <c r="U225" i="2" s="1"/>
  <c r="T226" i="2"/>
  <c r="U226" i="2" s="1"/>
  <c r="T227" i="2"/>
  <c r="U227" i="2" s="1"/>
  <c r="T229" i="2"/>
  <c r="U229" i="2" s="1"/>
  <c r="T230" i="2"/>
  <c r="U230" i="2" s="1"/>
  <c r="T231" i="2"/>
  <c r="U231" i="2" s="1"/>
  <c r="T233" i="2"/>
  <c r="U233" i="2" s="1"/>
  <c r="T234" i="2"/>
  <c r="U234" i="2" s="1"/>
  <c r="T235" i="2"/>
  <c r="U235" i="2" s="1"/>
  <c r="T237" i="2"/>
  <c r="U237" i="2" s="1"/>
  <c r="T238" i="2"/>
  <c r="U238" i="2" s="1"/>
  <c r="T239" i="2"/>
  <c r="U239" i="2" s="1"/>
  <c r="T241" i="2"/>
  <c r="U241" i="2" s="1"/>
  <c r="T242" i="2"/>
  <c r="U242" i="2" s="1"/>
  <c r="T243" i="2"/>
  <c r="U243" i="2" s="1"/>
  <c r="T245" i="2"/>
  <c r="U245" i="2" s="1"/>
  <c r="T246" i="2"/>
  <c r="U246" i="2" s="1"/>
  <c r="T247" i="2"/>
  <c r="U247" i="2" s="1"/>
  <c r="T248" i="2"/>
  <c r="U248" i="2" s="1"/>
  <c r="T250" i="2"/>
  <c r="U250" i="2" s="1"/>
  <c r="T251" i="2"/>
  <c r="U25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9" i="2"/>
  <c r="U269" i="2" s="1"/>
  <c r="T270" i="2"/>
  <c r="U270" i="2" s="1"/>
  <c r="T271" i="2"/>
  <c r="U271" i="2" s="1"/>
  <c r="T273" i="2"/>
  <c r="U273" i="2" s="1"/>
  <c r="T274" i="2"/>
  <c r="U274" i="2" s="1"/>
  <c r="T275" i="2"/>
  <c r="U275" i="2" s="1"/>
  <c r="T277" i="2"/>
  <c r="U277" i="2" s="1"/>
  <c r="T278" i="2"/>
  <c r="U278" i="2" s="1"/>
  <c r="T279" i="2"/>
  <c r="U279" i="2" s="1"/>
  <c r="T281" i="2"/>
  <c r="U281" i="2" s="1"/>
  <c r="T282" i="2"/>
  <c r="U282" i="2" s="1"/>
  <c r="T283" i="2"/>
  <c r="U283" i="2" s="1"/>
  <c r="T285" i="2"/>
  <c r="U285" i="2" s="1"/>
  <c r="T286" i="2"/>
  <c r="U286" i="2" s="1"/>
  <c r="T287" i="2"/>
  <c r="U287" i="2" s="1"/>
  <c r="T289" i="2"/>
  <c r="U289" i="2" s="1"/>
  <c r="T290" i="2"/>
  <c r="U290" i="2" s="1"/>
  <c r="T291" i="2"/>
  <c r="U291" i="2" s="1"/>
  <c r="T293" i="2"/>
  <c r="U293" i="2" s="1"/>
  <c r="T294" i="2"/>
  <c r="U294" i="2" s="1"/>
  <c r="T295" i="2"/>
  <c r="U295" i="2" s="1"/>
  <c r="T296" i="2"/>
  <c r="U296" i="2" s="1"/>
  <c r="T298" i="2"/>
  <c r="U298" i="2" s="1"/>
  <c r="T299" i="2"/>
  <c r="U29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7" i="2"/>
  <c r="U317" i="2" s="1"/>
  <c r="T318" i="2"/>
  <c r="U318" i="2" s="1"/>
  <c r="T319" i="2"/>
  <c r="U319" i="2" s="1"/>
  <c r="T321" i="2"/>
  <c r="U321" i="2" s="1"/>
  <c r="T322" i="2"/>
  <c r="U322" i="2" s="1"/>
  <c r="T323" i="2"/>
  <c r="U323" i="2" s="1"/>
  <c r="T325" i="2"/>
  <c r="U325" i="2" s="1"/>
  <c r="T326" i="2"/>
  <c r="U326" i="2" s="1"/>
  <c r="T327" i="2"/>
  <c r="U327" i="2" s="1"/>
  <c r="T329" i="2"/>
  <c r="U329" i="2" s="1"/>
  <c r="T330" i="2"/>
  <c r="U330" i="2" s="1"/>
  <c r="T331" i="2"/>
  <c r="U331" i="2" s="1"/>
  <c r="T333" i="2"/>
  <c r="U333" i="2" s="1"/>
  <c r="T334" i="2"/>
  <c r="U334" i="2" s="1"/>
  <c r="T335" i="2"/>
  <c r="U335" i="2" s="1"/>
  <c r="T337" i="2"/>
  <c r="U337" i="2" s="1"/>
  <c r="T338" i="2"/>
  <c r="U338" i="2" s="1"/>
  <c r="T339" i="2"/>
  <c r="U339" i="2" s="1"/>
  <c r="T341" i="2"/>
  <c r="U341" i="2" s="1"/>
  <c r="T342" i="2"/>
  <c r="U342" i="2" s="1"/>
  <c r="T343" i="2"/>
  <c r="U343" i="2" s="1"/>
  <c r="T344" i="2"/>
  <c r="U344" i="2" s="1"/>
  <c r="T346" i="2"/>
  <c r="U346" i="2" s="1"/>
  <c r="T347" i="2"/>
  <c r="U34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5" i="2"/>
  <c r="U365" i="2" s="1"/>
  <c r="T366" i="2"/>
  <c r="U366" i="2" s="1"/>
  <c r="T367" i="2"/>
  <c r="U367" i="2" s="1"/>
  <c r="T369" i="2"/>
  <c r="U369" i="2" s="1"/>
  <c r="T370" i="2"/>
  <c r="U370" i="2" s="1"/>
  <c r="T371" i="2"/>
  <c r="U371" i="2" s="1"/>
  <c r="T373" i="2"/>
  <c r="U373" i="2" s="1"/>
  <c r="T374" i="2"/>
  <c r="U374" i="2" s="1"/>
  <c r="T375" i="2"/>
  <c r="U375" i="2" s="1"/>
  <c r="T377" i="2"/>
  <c r="U377" i="2" s="1"/>
  <c r="T378" i="2"/>
  <c r="U378" i="2" s="1"/>
  <c r="T379" i="2"/>
  <c r="U379" i="2" s="1"/>
  <c r="T3" i="2"/>
  <c r="U3" i="2" s="1"/>
  <c r="L4" i="2"/>
  <c r="L6" i="2"/>
  <c r="L8" i="2"/>
  <c r="L9" i="2"/>
  <c r="L10" i="2"/>
  <c r="L11" i="2"/>
  <c r="L13" i="2"/>
  <c r="L14" i="2"/>
  <c r="L15" i="2"/>
  <c r="L16" i="2"/>
  <c r="L18" i="2"/>
  <c r="L19" i="2"/>
  <c r="L20" i="2"/>
  <c r="L22" i="2"/>
  <c r="L23" i="2"/>
  <c r="L24" i="2"/>
  <c r="L26" i="2"/>
  <c r="L27" i="2"/>
  <c r="L30" i="2"/>
  <c r="L31" i="2"/>
  <c r="L32" i="2"/>
  <c r="L34" i="2"/>
  <c r="L35" i="2"/>
  <c r="L36" i="2"/>
  <c r="L38" i="2"/>
  <c r="L39" i="2"/>
  <c r="L40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9" i="2"/>
  <c r="L110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33" i="2"/>
  <c r="L134" i="2"/>
  <c r="L135" i="2"/>
  <c r="L136" i="2"/>
  <c r="L137" i="2"/>
  <c r="L138" i="2"/>
  <c r="L139" i="2"/>
  <c r="L140" i="2"/>
  <c r="L141" i="2"/>
  <c r="L142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8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4" i="2"/>
  <c r="L205" i="2"/>
  <c r="L206" i="2"/>
  <c r="L207" i="2"/>
  <c r="L208" i="2"/>
  <c r="L209" i="2"/>
  <c r="L210" i="2"/>
  <c r="L211" i="2"/>
  <c r="L212" i="2"/>
  <c r="L213" i="2"/>
  <c r="L219" i="2"/>
  <c r="L220" i="2"/>
  <c r="L222" i="2"/>
  <c r="L223" i="2"/>
  <c r="L224" i="2"/>
  <c r="L226" i="2"/>
  <c r="L227" i="2"/>
  <c r="L228" i="2"/>
  <c r="L230" i="2"/>
  <c r="L231" i="2"/>
  <c r="L232" i="2"/>
  <c r="L234" i="2"/>
  <c r="L235" i="2"/>
  <c r="L236" i="2"/>
  <c r="L238" i="2"/>
  <c r="L239" i="2"/>
  <c r="L240" i="2"/>
  <c r="L242" i="2"/>
  <c r="L243" i="2"/>
  <c r="L244" i="2"/>
  <c r="L246" i="2"/>
  <c r="L247" i="2"/>
  <c r="L249" i="2"/>
  <c r="L250" i="2"/>
  <c r="L252" i="2"/>
  <c r="L253" i="2"/>
  <c r="L254" i="2"/>
  <c r="L255" i="2"/>
  <c r="L256" i="2"/>
  <c r="L257" i="2"/>
  <c r="L258" i="2"/>
  <c r="L259" i="2"/>
  <c r="L260" i="2"/>
  <c r="L261" i="2"/>
  <c r="L267" i="2"/>
  <c r="L268" i="2"/>
  <c r="L270" i="2"/>
  <c r="L271" i="2"/>
  <c r="L272" i="2"/>
  <c r="L274" i="2"/>
  <c r="L275" i="2"/>
  <c r="L276" i="2"/>
  <c r="L278" i="2"/>
  <c r="L279" i="2"/>
  <c r="L280" i="2"/>
  <c r="L282" i="2"/>
  <c r="L283" i="2"/>
  <c r="L284" i="2"/>
  <c r="L286" i="2"/>
  <c r="L287" i="2"/>
  <c r="L288" i="2"/>
  <c r="L290" i="2"/>
  <c r="L291" i="2"/>
  <c r="L292" i="2"/>
  <c r="L294" i="2"/>
  <c r="L295" i="2"/>
  <c r="L297" i="2"/>
  <c r="L298" i="2"/>
  <c r="L300" i="2"/>
  <c r="L301" i="2"/>
  <c r="L302" i="2"/>
  <c r="L303" i="2"/>
  <c r="L304" i="2"/>
  <c r="L305" i="2"/>
  <c r="L306" i="2"/>
  <c r="L307" i="2"/>
  <c r="L308" i="2"/>
  <c r="L309" i="2"/>
  <c r="L315" i="2"/>
  <c r="L316" i="2"/>
  <c r="L318" i="2"/>
  <c r="L319" i="2"/>
  <c r="L320" i="2"/>
  <c r="L322" i="2"/>
  <c r="L323" i="2"/>
  <c r="L324" i="2"/>
  <c r="L326" i="2"/>
  <c r="L327" i="2"/>
  <c r="L328" i="2"/>
  <c r="L330" i="2"/>
  <c r="L331" i="2"/>
  <c r="L332" i="2"/>
  <c r="L334" i="2"/>
  <c r="L335" i="2"/>
  <c r="L336" i="2"/>
  <c r="L338" i="2"/>
  <c r="L339" i="2"/>
  <c r="L340" i="2"/>
  <c r="L342" i="2"/>
  <c r="L343" i="2"/>
  <c r="L345" i="2"/>
  <c r="L346" i="2"/>
  <c r="L348" i="2"/>
  <c r="L349" i="2"/>
  <c r="L350" i="2"/>
  <c r="L351" i="2"/>
  <c r="L352" i="2"/>
  <c r="L353" i="2"/>
  <c r="L354" i="2"/>
  <c r="L355" i="2"/>
  <c r="L356" i="2"/>
  <c r="L357" i="2"/>
  <c r="L363" i="2"/>
  <c r="L364" i="2"/>
  <c r="L366" i="2"/>
  <c r="L367" i="2"/>
  <c r="L368" i="2"/>
  <c r="L370" i="2"/>
  <c r="L371" i="2"/>
  <c r="L372" i="2"/>
  <c r="L374" i="2"/>
  <c r="L375" i="2"/>
  <c r="L376" i="2"/>
  <c r="L378" i="2"/>
  <c r="L379" i="2"/>
  <c r="L380" i="2"/>
  <c r="L3" i="2"/>
  <c r="M4" i="2"/>
  <c r="O4" i="2"/>
  <c r="P4" i="2"/>
  <c r="Q4" i="2"/>
  <c r="M6" i="2"/>
  <c r="O6" i="2"/>
  <c r="P6" i="2"/>
  <c r="Q6" i="2"/>
  <c r="M8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3" i="2"/>
  <c r="O13" i="2"/>
  <c r="P13" i="2"/>
  <c r="Q13" i="2"/>
  <c r="M14" i="2"/>
  <c r="O14" i="2"/>
  <c r="P14" i="2"/>
  <c r="Q14" i="2"/>
  <c r="M15" i="2"/>
  <c r="O15" i="2"/>
  <c r="P15" i="2"/>
  <c r="Q15" i="2"/>
  <c r="M16" i="2"/>
  <c r="O16" i="2"/>
  <c r="P16" i="2"/>
  <c r="Q16" i="2"/>
  <c r="M18" i="2"/>
  <c r="O18" i="2"/>
  <c r="P18" i="2"/>
  <c r="Q18" i="2"/>
  <c r="M19" i="2"/>
  <c r="O19" i="2"/>
  <c r="P19" i="2"/>
  <c r="Q19" i="2"/>
  <c r="M20" i="2"/>
  <c r="O20" i="2"/>
  <c r="P20" i="2"/>
  <c r="Q20" i="2"/>
  <c r="M22" i="2"/>
  <c r="O22" i="2"/>
  <c r="P22" i="2"/>
  <c r="Q22" i="2"/>
  <c r="M23" i="2"/>
  <c r="O23" i="2"/>
  <c r="P23" i="2"/>
  <c r="Q23" i="2"/>
  <c r="M24" i="2"/>
  <c r="O24" i="2"/>
  <c r="P24" i="2"/>
  <c r="Q24" i="2"/>
  <c r="M26" i="2"/>
  <c r="O26" i="2"/>
  <c r="P26" i="2"/>
  <c r="Q26" i="2"/>
  <c r="M27" i="2"/>
  <c r="O27" i="2"/>
  <c r="P27" i="2"/>
  <c r="Q27" i="2"/>
  <c r="M30" i="2"/>
  <c r="O30" i="2"/>
  <c r="P30" i="2"/>
  <c r="Q30" i="2"/>
  <c r="M31" i="2"/>
  <c r="O31" i="2"/>
  <c r="P31" i="2"/>
  <c r="Q31" i="2"/>
  <c r="M32" i="2"/>
  <c r="O32" i="2"/>
  <c r="P32" i="2"/>
  <c r="Q32" i="2"/>
  <c r="M34" i="2"/>
  <c r="O34" i="2"/>
  <c r="P34" i="2"/>
  <c r="Q34" i="2"/>
  <c r="M35" i="2"/>
  <c r="O35" i="2"/>
  <c r="P35" i="2"/>
  <c r="Q35" i="2"/>
  <c r="M36" i="2"/>
  <c r="O36" i="2"/>
  <c r="P36" i="2"/>
  <c r="Q36" i="2"/>
  <c r="M38" i="2"/>
  <c r="O38" i="2"/>
  <c r="P38" i="2"/>
  <c r="Q38" i="2"/>
  <c r="M39" i="2"/>
  <c r="O39" i="2"/>
  <c r="P39" i="2"/>
  <c r="Q39" i="2"/>
  <c r="M40" i="2"/>
  <c r="O40" i="2"/>
  <c r="P40" i="2"/>
  <c r="Q40" i="2"/>
  <c r="M42" i="2"/>
  <c r="O42" i="2"/>
  <c r="P42" i="2"/>
  <c r="Q42" i="2"/>
  <c r="M43" i="2"/>
  <c r="O43" i="2"/>
  <c r="P43" i="2"/>
  <c r="Q43" i="2"/>
  <c r="M45" i="2"/>
  <c r="O45" i="2"/>
  <c r="P45" i="2"/>
  <c r="Q45" i="2"/>
  <c r="M46" i="2"/>
  <c r="O46" i="2"/>
  <c r="P46" i="2"/>
  <c r="Q46" i="2"/>
  <c r="M47" i="2"/>
  <c r="O47" i="2"/>
  <c r="P47" i="2"/>
  <c r="Q47" i="2"/>
  <c r="M49" i="2"/>
  <c r="O49" i="2"/>
  <c r="P49" i="2"/>
  <c r="Q49" i="2"/>
  <c r="M50" i="2"/>
  <c r="O50" i="2"/>
  <c r="P50" i="2"/>
  <c r="Q50" i="2"/>
  <c r="M51" i="2"/>
  <c r="O51" i="2"/>
  <c r="P51" i="2"/>
  <c r="Q51" i="2"/>
  <c r="M53" i="2"/>
  <c r="O53" i="2"/>
  <c r="P53" i="2"/>
  <c r="Q53" i="2"/>
  <c r="M54" i="2"/>
  <c r="O54" i="2"/>
  <c r="P54" i="2"/>
  <c r="Q54" i="2"/>
  <c r="M55" i="2"/>
  <c r="O55" i="2"/>
  <c r="P55" i="2"/>
  <c r="Q55" i="2"/>
  <c r="M57" i="2"/>
  <c r="O57" i="2"/>
  <c r="P57" i="2"/>
  <c r="Q57" i="2"/>
  <c r="M58" i="2"/>
  <c r="O58" i="2"/>
  <c r="P58" i="2"/>
  <c r="Q58" i="2"/>
  <c r="M59" i="2"/>
  <c r="O59" i="2"/>
  <c r="P59" i="2"/>
  <c r="Q59" i="2"/>
  <c r="M61" i="2"/>
  <c r="O61" i="2"/>
  <c r="P61" i="2"/>
  <c r="Q61" i="2"/>
  <c r="M62" i="2"/>
  <c r="O62" i="2"/>
  <c r="P62" i="2"/>
  <c r="Q62" i="2"/>
  <c r="M63" i="2"/>
  <c r="O63" i="2"/>
  <c r="P63" i="2"/>
  <c r="Q63" i="2"/>
  <c r="M65" i="2"/>
  <c r="O65" i="2"/>
  <c r="P65" i="2"/>
  <c r="Q65" i="2"/>
  <c r="M66" i="2"/>
  <c r="O66" i="2"/>
  <c r="P66" i="2"/>
  <c r="Q66" i="2"/>
  <c r="M67" i="2"/>
  <c r="O67" i="2"/>
  <c r="P67" i="2"/>
  <c r="Q67" i="2"/>
  <c r="M69" i="2"/>
  <c r="O69" i="2"/>
  <c r="P69" i="2"/>
  <c r="Q69" i="2"/>
  <c r="M70" i="2"/>
  <c r="O70" i="2"/>
  <c r="P70" i="2"/>
  <c r="Q70" i="2"/>
  <c r="M71" i="2"/>
  <c r="O71" i="2"/>
  <c r="P71" i="2"/>
  <c r="Q71" i="2"/>
  <c r="M73" i="2"/>
  <c r="O73" i="2"/>
  <c r="P73" i="2"/>
  <c r="Q73" i="2"/>
  <c r="M74" i="2"/>
  <c r="O74" i="2"/>
  <c r="P74" i="2"/>
  <c r="Q74" i="2"/>
  <c r="M75" i="2"/>
  <c r="O75" i="2"/>
  <c r="P75" i="2"/>
  <c r="Q75" i="2"/>
  <c r="M77" i="2"/>
  <c r="O77" i="2"/>
  <c r="P77" i="2"/>
  <c r="Q77" i="2"/>
  <c r="M78" i="2"/>
  <c r="O78" i="2"/>
  <c r="P78" i="2"/>
  <c r="Q78" i="2"/>
  <c r="M79" i="2"/>
  <c r="O79" i="2"/>
  <c r="P79" i="2"/>
  <c r="Q79" i="2"/>
  <c r="M81" i="2"/>
  <c r="O81" i="2"/>
  <c r="P81" i="2"/>
  <c r="Q81" i="2"/>
  <c r="M82" i="2"/>
  <c r="O82" i="2"/>
  <c r="P82" i="2"/>
  <c r="Q82" i="2"/>
  <c r="M83" i="2"/>
  <c r="O83" i="2"/>
  <c r="P83" i="2"/>
  <c r="Q83" i="2"/>
  <c r="M85" i="2"/>
  <c r="O85" i="2"/>
  <c r="P85" i="2"/>
  <c r="Q85" i="2"/>
  <c r="M86" i="2"/>
  <c r="O86" i="2"/>
  <c r="P86" i="2"/>
  <c r="Q86" i="2"/>
  <c r="M87" i="2"/>
  <c r="O87" i="2"/>
  <c r="P87" i="2"/>
  <c r="Q87" i="2"/>
  <c r="M89" i="2"/>
  <c r="O89" i="2"/>
  <c r="P89" i="2"/>
  <c r="Q89" i="2"/>
  <c r="M90" i="2"/>
  <c r="O90" i="2"/>
  <c r="P90" i="2"/>
  <c r="Q90" i="2"/>
  <c r="M92" i="2"/>
  <c r="O92" i="2"/>
  <c r="P92" i="2"/>
  <c r="Q92" i="2"/>
  <c r="M93" i="2"/>
  <c r="O93" i="2"/>
  <c r="P93" i="2"/>
  <c r="Q93" i="2"/>
  <c r="M94" i="2"/>
  <c r="O94" i="2"/>
  <c r="P94" i="2"/>
  <c r="Q94" i="2"/>
  <c r="M95" i="2"/>
  <c r="O95" i="2"/>
  <c r="P95" i="2"/>
  <c r="Q95" i="2"/>
  <c r="M96" i="2"/>
  <c r="O96" i="2"/>
  <c r="P96" i="2"/>
  <c r="Q96" i="2"/>
  <c r="M97" i="2"/>
  <c r="O97" i="2"/>
  <c r="P97" i="2"/>
  <c r="Q97" i="2"/>
  <c r="M98" i="2"/>
  <c r="O98" i="2"/>
  <c r="P98" i="2"/>
  <c r="Q98" i="2"/>
  <c r="M99" i="2"/>
  <c r="O99" i="2"/>
  <c r="P99" i="2"/>
  <c r="Q99" i="2"/>
  <c r="M100" i="2"/>
  <c r="O100" i="2"/>
  <c r="P100" i="2"/>
  <c r="Q100" i="2"/>
  <c r="M101" i="2"/>
  <c r="O101" i="2"/>
  <c r="P101" i="2"/>
  <c r="Q101" i="2"/>
  <c r="M102" i="2"/>
  <c r="O102" i="2"/>
  <c r="P102" i="2"/>
  <c r="Q102" i="2"/>
  <c r="M103" i="2"/>
  <c r="O103" i="2"/>
  <c r="P103" i="2"/>
  <c r="Q103" i="2"/>
  <c r="M104" i="2"/>
  <c r="O104" i="2"/>
  <c r="P104" i="2"/>
  <c r="Q104" i="2"/>
  <c r="M105" i="2"/>
  <c r="O105" i="2"/>
  <c r="P105" i="2"/>
  <c r="Q105" i="2"/>
  <c r="M106" i="2"/>
  <c r="O106" i="2"/>
  <c r="P106" i="2"/>
  <c r="Q106" i="2"/>
  <c r="M109" i="2"/>
  <c r="O109" i="2"/>
  <c r="P109" i="2"/>
  <c r="Q109" i="2"/>
  <c r="M110" i="2"/>
  <c r="O110" i="2"/>
  <c r="P110" i="2"/>
  <c r="Q110" i="2"/>
  <c r="M113" i="2"/>
  <c r="O113" i="2"/>
  <c r="P113" i="2"/>
  <c r="Q113" i="2"/>
  <c r="M114" i="2"/>
  <c r="O114" i="2"/>
  <c r="P114" i="2"/>
  <c r="Q114" i="2"/>
  <c r="M116" i="2"/>
  <c r="O116" i="2"/>
  <c r="P116" i="2"/>
  <c r="Q116" i="2"/>
  <c r="M117" i="2"/>
  <c r="O117" i="2"/>
  <c r="P117" i="2"/>
  <c r="Q117" i="2"/>
  <c r="M118" i="2"/>
  <c r="O118" i="2"/>
  <c r="P118" i="2"/>
  <c r="Q118" i="2"/>
  <c r="M119" i="2"/>
  <c r="O119" i="2"/>
  <c r="P119" i="2"/>
  <c r="Q119" i="2"/>
  <c r="M120" i="2"/>
  <c r="O120" i="2"/>
  <c r="P120" i="2"/>
  <c r="Q120" i="2"/>
  <c r="M121" i="2"/>
  <c r="O121" i="2"/>
  <c r="P121" i="2"/>
  <c r="Q121" i="2"/>
  <c r="M122" i="2"/>
  <c r="O122" i="2"/>
  <c r="P122" i="2"/>
  <c r="Q122" i="2"/>
  <c r="M123" i="2"/>
  <c r="O123" i="2"/>
  <c r="P123" i="2"/>
  <c r="Q123" i="2"/>
  <c r="M124" i="2"/>
  <c r="O124" i="2"/>
  <c r="P124" i="2"/>
  <c r="Q124" i="2"/>
  <c r="M125" i="2"/>
  <c r="O125" i="2"/>
  <c r="P125" i="2"/>
  <c r="Q125" i="2"/>
  <c r="M126" i="2"/>
  <c r="O126" i="2"/>
  <c r="P126" i="2"/>
  <c r="Q126" i="2"/>
  <c r="M133" i="2"/>
  <c r="O133" i="2"/>
  <c r="P133" i="2"/>
  <c r="Q133" i="2"/>
  <c r="M134" i="2"/>
  <c r="O134" i="2"/>
  <c r="P134" i="2"/>
  <c r="Q134" i="2"/>
  <c r="M135" i="2"/>
  <c r="O135" i="2"/>
  <c r="P135" i="2"/>
  <c r="Q135" i="2"/>
  <c r="M136" i="2"/>
  <c r="O136" i="2"/>
  <c r="P136" i="2"/>
  <c r="Q136" i="2"/>
  <c r="M137" i="2"/>
  <c r="O137" i="2"/>
  <c r="P137" i="2"/>
  <c r="Q137" i="2"/>
  <c r="M138" i="2"/>
  <c r="O138" i="2"/>
  <c r="P138" i="2"/>
  <c r="Q138" i="2"/>
  <c r="M139" i="2"/>
  <c r="O139" i="2"/>
  <c r="P139" i="2"/>
  <c r="Q139" i="2"/>
  <c r="M140" i="2"/>
  <c r="O140" i="2"/>
  <c r="P140" i="2"/>
  <c r="Q140" i="2"/>
  <c r="M141" i="2"/>
  <c r="O141" i="2"/>
  <c r="P141" i="2"/>
  <c r="Q141" i="2"/>
  <c r="M142" i="2"/>
  <c r="O142" i="2"/>
  <c r="P142" i="2"/>
  <c r="Q142" i="2"/>
  <c r="M148" i="2"/>
  <c r="O148" i="2"/>
  <c r="P148" i="2"/>
  <c r="Q148" i="2"/>
  <c r="M149" i="2"/>
  <c r="O149" i="2"/>
  <c r="P149" i="2"/>
  <c r="Q149" i="2"/>
  <c r="M151" i="2"/>
  <c r="O151" i="2"/>
  <c r="P151" i="2"/>
  <c r="Q151" i="2"/>
  <c r="M152" i="2"/>
  <c r="O152" i="2"/>
  <c r="P152" i="2"/>
  <c r="Q152" i="2"/>
  <c r="M153" i="2"/>
  <c r="O153" i="2"/>
  <c r="P153" i="2"/>
  <c r="Q153" i="2"/>
  <c r="M155" i="2"/>
  <c r="O155" i="2"/>
  <c r="P155" i="2"/>
  <c r="Q155" i="2"/>
  <c r="M156" i="2"/>
  <c r="O156" i="2"/>
  <c r="P156" i="2"/>
  <c r="Q156" i="2"/>
  <c r="M157" i="2"/>
  <c r="O157" i="2"/>
  <c r="P157" i="2"/>
  <c r="Q157" i="2"/>
  <c r="M159" i="2"/>
  <c r="O159" i="2"/>
  <c r="P159" i="2"/>
  <c r="Q159" i="2"/>
  <c r="M160" i="2"/>
  <c r="O160" i="2"/>
  <c r="P160" i="2"/>
  <c r="Q160" i="2"/>
  <c r="M161" i="2"/>
  <c r="O161" i="2"/>
  <c r="P161" i="2"/>
  <c r="Q161" i="2"/>
  <c r="M163" i="2"/>
  <c r="O163" i="2"/>
  <c r="P163" i="2"/>
  <c r="Q163" i="2"/>
  <c r="M164" i="2"/>
  <c r="O164" i="2"/>
  <c r="P164" i="2"/>
  <c r="Q164" i="2"/>
  <c r="M165" i="2"/>
  <c r="O165" i="2"/>
  <c r="P165" i="2"/>
  <c r="Q165" i="2"/>
  <c r="M167" i="2"/>
  <c r="O167" i="2"/>
  <c r="P167" i="2"/>
  <c r="Q167" i="2"/>
  <c r="M168" i="2"/>
  <c r="O168" i="2"/>
  <c r="P168" i="2"/>
  <c r="Q168" i="2"/>
  <c r="M169" i="2"/>
  <c r="O169" i="2"/>
  <c r="P169" i="2"/>
  <c r="Q169" i="2"/>
  <c r="M171" i="2"/>
  <c r="O171" i="2"/>
  <c r="P171" i="2"/>
  <c r="Q171" i="2"/>
  <c r="M172" i="2"/>
  <c r="O172" i="2"/>
  <c r="P172" i="2"/>
  <c r="Q172" i="2"/>
  <c r="M173" i="2"/>
  <c r="O173" i="2"/>
  <c r="P173" i="2"/>
  <c r="Q173" i="2"/>
  <c r="M175" i="2"/>
  <c r="O175" i="2"/>
  <c r="P175" i="2"/>
  <c r="Q175" i="2"/>
  <c r="M176" i="2"/>
  <c r="O176" i="2"/>
  <c r="P176" i="2"/>
  <c r="Q176" i="2"/>
  <c r="M178" i="2"/>
  <c r="O178" i="2"/>
  <c r="P178" i="2"/>
  <c r="Q178" i="2"/>
  <c r="M179" i="2"/>
  <c r="O179" i="2"/>
  <c r="P179" i="2"/>
  <c r="Q179" i="2"/>
  <c r="M180" i="2"/>
  <c r="O180" i="2"/>
  <c r="P180" i="2"/>
  <c r="Q180" i="2"/>
  <c r="M181" i="2"/>
  <c r="O181" i="2"/>
  <c r="P181" i="2"/>
  <c r="Q181" i="2"/>
  <c r="M183" i="2"/>
  <c r="O183" i="2"/>
  <c r="P183" i="2"/>
  <c r="Q183" i="2"/>
  <c r="M184" i="2"/>
  <c r="O184" i="2"/>
  <c r="P184" i="2"/>
  <c r="Q184" i="2"/>
  <c r="M185" i="2"/>
  <c r="O185" i="2"/>
  <c r="P185" i="2"/>
  <c r="Q185" i="2"/>
  <c r="M187" i="2"/>
  <c r="O187" i="2"/>
  <c r="P187" i="2"/>
  <c r="Q187" i="2"/>
  <c r="M188" i="2"/>
  <c r="O188" i="2"/>
  <c r="P188" i="2"/>
  <c r="Q188" i="2"/>
  <c r="M189" i="2"/>
  <c r="O189" i="2"/>
  <c r="P189" i="2"/>
  <c r="Q189" i="2"/>
  <c r="M191" i="2"/>
  <c r="O191" i="2"/>
  <c r="P191" i="2"/>
  <c r="Q191" i="2"/>
  <c r="M192" i="2"/>
  <c r="O192" i="2"/>
  <c r="P192" i="2"/>
  <c r="Q192" i="2"/>
  <c r="M193" i="2"/>
  <c r="O193" i="2"/>
  <c r="P193" i="2"/>
  <c r="Q193" i="2"/>
  <c r="M195" i="2"/>
  <c r="O195" i="2"/>
  <c r="P195" i="2"/>
  <c r="Q195" i="2"/>
  <c r="M196" i="2"/>
  <c r="O196" i="2"/>
  <c r="P196" i="2"/>
  <c r="Q196" i="2"/>
  <c r="M197" i="2"/>
  <c r="O197" i="2"/>
  <c r="P197" i="2"/>
  <c r="Q197" i="2"/>
  <c r="M199" i="2"/>
  <c r="O199" i="2"/>
  <c r="P199" i="2"/>
  <c r="Q199" i="2"/>
  <c r="M200" i="2"/>
  <c r="O200" i="2"/>
  <c r="P200" i="2"/>
  <c r="Q200" i="2"/>
  <c r="M201" i="2"/>
  <c r="O201" i="2"/>
  <c r="P201" i="2"/>
  <c r="Q201" i="2"/>
  <c r="M204" i="2"/>
  <c r="O204" i="2"/>
  <c r="P204" i="2"/>
  <c r="Q204" i="2"/>
  <c r="M205" i="2"/>
  <c r="O205" i="2"/>
  <c r="P205" i="2"/>
  <c r="Q205" i="2"/>
  <c r="M206" i="2"/>
  <c r="O206" i="2"/>
  <c r="P206" i="2"/>
  <c r="Q206" i="2"/>
  <c r="M207" i="2"/>
  <c r="O207" i="2"/>
  <c r="P207" i="2"/>
  <c r="Q207" i="2"/>
  <c r="M208" i="2"/>
  <c r="O208" i="2"/>
  <c r="P208" i="2"/>
  <c r="Q208" i="2"/>
  <c r="M209" i="2"/>
  <c r="O209" i="2"/>
  <c r="P209" i="2"/>
  <c r="Q209" i="2"/>
  <c r="M210" i="2"/>
  <c r="O210" i="2"/>
  <c r="P210" i="2"/>
  <c r="Q210" i="2"/>
  <c r="M211" i="2"/>
  <c r="O211" i="2"/>
  <c r="P211" i="2"/>
  <c r="Q211" i="2"/>
  <c r="M212" i="2"/>
  <c r="O212" i="2"/>
  <c r="P212" i="2"/>
  <c r="Q212" i="2"/>
  <c r="M213" i="2"/>
  <c r="O213" i="2"/>
  <c r="P213" i="2"/>
  <c r="Q213" i="2"/>
  <c r="M219" i="2"/>
  <c r="O219" i="2"/>
  <c r="P219" i="2"/>
  <c r="Q219" i="2"/>
  <c r="M220" i="2"/>
  <c r="O220" i="2"/>
  <c r="P220" i="2"/>
  <c r="Q220" i="2"/>
  <c r="M222" i="2"/>
  <c r="O222" i="2"/>
  <c r="P222" i="2"/>
  <c r="Q222" i="2"/>
  <c r="M223" i="2"/>
  <c r="O223" i="2"/>
  <c r="P223" i="2"/>
  <c r="Q223" i="2"/>
  <c r="M224" i="2"/>
  <c r="O224" i="2"/>
  <c r="P224" i="2"/>
  <c r="Q224" i="2"/>
  <c r="M226" i="2"/>
  <c r="O226" i="2"/>
  <c r="P226" i="2"/>
  <c r="Q226" i="2"/>
  <c r="M227" i="2"/>
  <c r="O227" i="2"/>
  <c r="P227" i="2"/>
  <c r="Q227" i="2"/>
  <c r="M228" i="2"/>
  <c r="O228" i="2"/>
  <c r="P228" i="2"/>
  <c r="Q228" i="2"/>
  <c r="M230" i="2"/>
  <c r="O230" i="2"/>
  <c r="P230" i="2"/>
  <c r="Q230" i="2"/>
  <c r="M231" i="2"/>
  <c r="O231" i="2"/>
  <c r="P231" i="2"/>
  <c r="Q231" i="2"/>
  <c r="M232" i="2"/>
  <c r="O232" i="2"/>
  <c r="P232" i="2"/>
  <c r="Q232" i="2"/>
  <c r="M234" i="2"/>
  <c r="O234" i="2"/>
  <c r="P234" i="2"/>
  <c r="Q234" i="2"/>
  <c r="M235" i="2"/>
  <c r="O235" i="2"/>
  <c r="P235" i="2"/>
  <c r="Q235" i="2"/>
  <c r="M236" i="2"/>
  <c r="O236" i="2"/>
  <c r="P236" i="2"/>
  <c r="Q236" i="2"/>
  <c r="M238" i="2"/>
  <c r="O238" i="2"/>
  <c r="P238" i="2"/>
  <c r="Q238" i="2"/>
  <c r="M239" i="2"/>
  <c r="O239" i="2"/>
  <c r="P239" i="2"/>
  <c r="Q239" i="2"/>
  <c r="M240" i="2"/>
  <c r="O240" i="2"/>
  <c r="P240" i="2"/>
  <c r="Q240" i="2"/>
  <c r="M242" i="2"/>
  <c r="O242" i="2"/>
  <c r="P242" i="2"/>
  <c r="Q242" i="2"/>
  <c r="M243" i="2"/>
  <c r="O243" i="2"/>
  <c r="P243" i="2"/>
  <c r="Q243" i="2"/>
  <c r="M244" i="2"/>
  <c r="O244" i="2"/>
  <c r="P244" i="2"/>
  <c r="Q244" i="2"/>
  <c r="M246" i="2"/>
  <c r="O246" i="2"/>
  <c r="P246" i="2"/>
  <c r="Q246" i="2"/>
  <c r="M247" i="2"/>
  <c r="O247" i="2"/>
  <c r="P247" i="2"/>
  <c r="Q247" i="2"/>
  <c r="M249" i="2"/>
  <c r="O249" i="2"/>
  <c r="P249" i="2"/>
  <c r="Q249" i="2"/>
  <c r="M250" i="2"/>
  <c r="O250" i="2"/>
  <c r="P250" i="2"/>
  <c r="Q250" i="2"/>
  <c r="M252" i="2"/>
  <c r="O252" i="2"/>
  <c r="P252" i="2"/>
  <c r="Q252" i="2"/>
  <c r="M253" i="2"/>
  <c r="O253" i="2"/>
  <c r="P253" i="2"/>
  <c r="Q253" i="2"/>
  <c r="M254" i="2"/>
  <c r="O254" i="2"/>
  <c r="P254" i="2"/>
  <c r="Q254" i="2"/>
  <c r="M255" i="2"/>
  <c r="O255" i="2"/>
  <c r="P255" i="2"/>
  <c r="Q255" i="2"/>
  <c r="M256" i="2"/>
  <c r="O256" i="2"/>
  <c r="P256" i="2"/>
  <c r="Q256" i="2"/>
  <c r="M257" i="2"/>
  <c r="O257" i="2"/>
  <c r="P257" i="2"/>
  <c r="Q257" i="2"/>
  <c r="M258" i="2"/>
  <c r="O258" i="2"/>
  <c r="P258" i="2"/>
  <c r="Q258" i="2"/>
  <c r="M259" i="2"/>
  <c r="O259" i="2"/>
  <c r="P259" i="2"/>
  <c r="Q259" i="2"/>
  <c r="M260" i="2"/>
  <c r="O260" i="2"/>
  <c r="P260" i="2"/>
  <c r="Q260" i="2"/>
  <c r="M261" i="2"/>
  <c r="O261" i="2"/>
  <c r="P261" i="2"/>
  <c r="Q261" i="2"/>
  <c r="M267" i="2"/>
  <c r="O267" i="2"/>
  <c r="P267" i="2"/>
  <c r="Q267" i="2"/>
  <c r="M268" i="2"/>
  <c r="O268" i="2"/>
  <c r="P268" i="2"/>
  <c r="Q268" i="2"/>
  <c r="M270" i="2"/>
  <c r="O270" i="2"/>
  <c r="P270" i="2"/>
  <c r="Q270" i="2"/>
  <c r="M271" i="2"/>
  <c r="O271" i="2"/>
  <c r="P271" i="2"/>
  <c r="Q271" i="2"/>
  <c r="M272" i="2"/>
  <c r="O272" i="2"/>
  <c r="P272" i="2"/>
  <c r="Q272" i="2"/>
  <c r="M274" i="2"/>
  <c r="O274" i="2"/>
  <c r="P274" i="2"/>
  <c r="Q274" i="2"/>
  <c r="M275" i="2"/>
  <c r="O275" i="2"/>
  <c r="P275" i="2"/>
  <c r="Q275" i="2"/>
  <c r="M276" i="2"/>
  <c r="O276" i="2"/>
  <c r="P276" i="2"/>
  <c r="Q276" i="2"/>
  <c r="M278" i="2"/>
  <c r="O278" i="2"/>
  <c r="P278" i="2"/>
  <c r="Q278" i="2"/>
  <c r="M279" i="2"/>
  <c r="O279" i="2"/>
  <c r="P279" i="2"/>
  <c r="Q279" i="2"/>
  <c r="M280" i="2"/>
  <c r="O280" i="2"/>
  <c r="P280" i="2"/>
  <c r="Q280" i="2"/>
  <c r="M282" i="2"/>
  <c r="O282" i="2"/>
  <c r="P282" i="2"/>
  <c r="Q282" i="2"/>
  <c r="M283" i="2"/>
  <c r="O283" i="2"/>
  <c r="P283" i="2"/>
  <c r="Q283" i="2"/>
  <c r="M284" i="2"/>
  <c r="O284" i="2"/>
  <c r="P284" i="2"/>
  <c r="Q284" i="2"/>
  <c r="M286" i="2"/>
  <c r="O286" i="2"/>
  <c r="P286" i="2"/>
  <c r="Q286" i="2"/>
  <c r="M287" i="2"/>
  <c r="O287" i="2"/>
  <c r="P287" i="2"/>
  <c r="Q287" i="2"/>
  <c r="M288" i="2"/>
  <c r="O288" i="2"/>
  <c r="P288" i="2"/>
  <c r="Q288" i="2"/>
  <c r="M290" i="2"/>
  <c r="O290" i="2"/>
  <c r="P290" i="2"/>
  <c r="Q290" i="2"/>
  <c r="M291" i="2"/>
  <c r="O291" i="2"/>
  <c r="P291" i="2"/>
  <c r="Q291" i="2"/>
  <c r="M292" i="2"/>
  <c r="O292" i="2"/>
  <c r="P292" i="2"/>
  <c r="Q292" i="2"/>
  <c r="M294" i="2"/>
  <c r="O294" i="2"/>
  <c r="P294" i="2"/>
  <c r="Q294" i="2"/>
  <c r="M295" i="2"/>
  <c r="O295" i="2"/>
  <c r="P295" i="2"/>
  <c r="Q295" i="2"/>
  <c r="M297" i="2"/>
  <c r="O297" i="2"/>
  <c r="P297" i="2"/>
  <c r="Q297" i="2"/>
  <c r="M298" i="2"/>
  <c r="O298" i="2"/>
  <c r="P298" i="2"/>
  <c r="Q298" i="2"/>
  <c r="M300" i="2"/>
  <c r="O300" i="2"/>
  <c r="P300" i="2"/>
  <c r="Q300" i="2"/>
  <c r="M301" i="2"/>
  <c r="O301" i="2"/>
  <c r="P301" i="2"/>
  <c r="Q301" i="2"/>
  <c r="M302" i="2"/>
  <c r="O302" i="2"/>
  <c r="P302" i="2"/>
  <c r="Q302" i="2"/>
  <c r="M303" i="2"/>
  <c r="O303" i="2"/>
  <c r="P303" i="2"/>
  <c r="Q303" i="2"/>
  <c r="M304" i="2"/>
  <c r="O304" i="2"/>
  <c r="P304" i="2"/>
  <c r="Q304" i="2"/>
  <c r="M305" i="2"/>
  <c r="O305" i="2"/>
  <c r="P305" i="2"/>
  <c r="Q305" i="2"/>
  <c r="M306" i="2"/>
  <c r="O306" i="2"/>
  <c r="P306" i="2"/>
  <c r="Q306" i="2"/>
  <c r="M307" i="2"/>
  <c r="O307" i="2"/>
  <c r="P307" i="2"/>
  <c r="Q307" i="2"/>
  <c r="M308" i="2"/>
  <c r="O308" i="2"/>
  <c r="P308" i="2"/>
  <c r="Q308" i="2"/>
  <c r="M309" i="2"/>
  <c r="O309" i="2"/>
  <c r="P309" i="2"/>
  <c r="Q309" i="2"/>
  <c r="M315" i="2"/>
  <c r="O315" i="2"/>
  <c r="P315" i="2"/>
  <c r="Q315" i="2"/>
  <c r="M316" i="2"/>
  <c r="O316" i="2"/>
  <c r="P316" i="2"/>
  <c r="Q316" i="2"/>
  <c r="M318" i="2"/>
  <c r="O318" i="2"/>
  <c r="P318" i="2"/>
  <c r="Q318" i="2"/>
  <c r="M319" i="2"/>
  <c r="O319" i="2"/>
  <c r="P319" i="2"/>
  <c r="Q319" i="2"/>
  <c r="M320" i="2"/>
  <c r="O320" i="2"/>
  <c r="P320" i="2"/>
  <c r="Q320" i="2"/>
  <c r="M322" i="2"/>
  <c r="O322" i="2"/>
  <c r="P322" i="2"/>
  <c r="Q322" i="2"/>
  <c r="M323" i="2"/>
  <c r="O323" i="2"/>
  <c r="P323" i="2"/>
  <c r="Q323" i="2"/>
  <c r="M324" i="2"/>
  <c r="O324" i="2"/>
  <c r="P324" i="2"/>
  <c r="Q324" i="2"/>
  <c r="M326" i="2"/>
  <c r="O326" i="2"/>
  <c r="P326" i="2"/>
  <c r="Q326" i="2"/>
  <c r="M327" i="2"/>
  <c r="O327" i="2"/>
  <c r="P327" i="2"/>
  <c r="Q327" i="2"/>
  <c r="M328" i="2"/>
  <c r="O328" i="2"/>
  <c r="P328" i="2"/>
  <c r="Q328" i="2"/>
  <c r="M330" i="2"/>
  <c r="O330" i="2"/>
  <c r="P330" i="2"/>
  <c r="Q330" i="2"/>
  <c r="M331" i="2"/>
  <c r="O331" i="2"/>
  <c r="P331" i="2"/>
  <c r="Q331" i="2"/>
  <c r="M332" i="2"/>
  <c r="O332" i="2"/>
  <c r="P332" i="2"/>
  <c r="Q332" i="2"/>
  <c r="M334" i="2"/>
  <c r="O334" i="2"/>
  <c r="P334" i="2"/>
  <c r="Q334" i="2"/>
  <c r="M335" i="2"/>
  <c r="O335" i="2"/>
  <c r="P335" i="2"/>
  <c r="Q335" i="2"/>
  <c r="M336" i="2"/>
  <c r="O336" i="2"/>
  <c r="P336" i="2"/>
  <c r="Q336" i="2"/>
  <c r="M338" i="2"/>
  <c r="O338" i="2"/>
  <c r="P338" i="2"/>
  <c r="Q338" i="2"/>
  <c r="M339" i="2"/>
  <c r="O339" i="2"/>
  <c r="P339" i="2"/>
  <c r="Q339" i="2"/>
  <c r="M340" i="2"/>
  <c r="O340" i="2"/>
  <c r="P340" i="2"/>
  <c r="Q340" i="2"/>
  <c r="M342" i="2"/>
  <c r="O342" i="2"/>
  <c r="P342" i="2"/>
  <c r="Q342" i="2"/>
  <c r="M343" i="2"/>
  <c r="O343" i="2"/>
  <c r="P343" i="2"/>
  <c r="Q343" i="2"/>
  <c r="M345" i="2"/>
  <c r="O345" i="2"/>
  <c r="P345" i="2"/>
  <c r="Q345" i="2"/>
  <c r="M346" i="2"/>
  <c r="O346" i="2"/>
  <c r="P346" i="2"/>
  <c r="Q346" i="2"/>
  <c r="M348" i="2"/>
  <c r="O348" i="2"/>
  <c r="P348" i="2"/>
  <c r="Q348" i="2"/>
  <c r="M349" i="2"/>
  <c r="O349" i="2"/>
  <c r="P349" i="2"/>
  <c r="Q349" i="2"/>
  <c r="M350" i="2"/>
  <c r="O350" i="2"/>
  <c r="P350" i="2"/>
  <c r="Q350" i="2"/>
  <c r="M351" i="2"/>
  <c r="O351" i="2"/>
  <c r="P351" i="2"/>
  <c r="Q351" i="2"/>
  <c r="M352" i="2"/>
  <c r="O352" i="2"/>
  <c r="P352" i="2"/>
  <c r="Q352" i="2"/>
  <c r="M353" i="2"/>
  <c r="O353" i="2"/>
  <c r="P353" i="2"/>
  <c r="Q353" i="2"/>
  <c r="M354" i="2"/>
  <c r="O354" i="2"/>
  <c r="P354" i="2"/>
  <c r="Q354" i="2"/>
  <c r="M355" i="2"/>
  <c r="O355" i="2"/>
  <c r="P355" i="2"/>
  <c r="Q355" i="2"/>
  <c r="M356" i="2"/>
  <c r="O356" i="2"/>
  <c r="P356" i="2"/>
  <c r="Q356" i="2"/>
  <c r="M357" i="2"/>
  <c r="O357" i="2"/>
  <c r="P357" i="2"/>
  <c r="Q357" i="2"/>
  <c r="M363" i="2"/>
  <c r="O363" i="2"/>
  <c r="P363" i="2"/>
  <c r="Q363" i="2"/>
  <c r="M364" i="2"/>
  <c r="O364" i="2"/>
  <c r="P364" i="2"/>
  <c r="Q364" i="2"/>
  <c r="M366" i="2"/>
  <c r="O366" i="2"/>
  <c r="P366" i="2"/>
  <c r="Q366" i="2"/>
  <c r="M367" i="2"/>
  <c r="O367" i="2"/>
  <c r="P367" i="2"/>
  <c r="Q367" i="2"/>
  <c r="M368" i="2"/>
  <c r="O368" i="2"/>
  <c r="P368" i="2"/>
  <c r="Q368" i="2"/>
  <c r="M370" i="2"/>
  <c r="O370" i="2"/>
  <c r="P370" i="2"/>
  <c r="Q370" i="2"/>
  <c r="M371" i="2"/>
  <c r="O371" i="2"/>
  <c r="P371" i="2"/>
  <c r="Q371" i="2"/>
  <c r="M372" i="2"/>
  <c r="O372" i="2"/>
  <c r="P372" i="2"/>
  <c r="Q372" i="2"/>
  <c r="M374" i="2"/>
  <c r="O374" i="2"/>
  <c r="P374" i="2"/>
  <c r="Q374" i="2"/>
  <c r="M375" i="2"/>
  <c r="O375" i="2"/>
  <c r="P375" i="2"/>
  <c r="Q375" i="2"/>
  <c r="M376" i="2"/>
  <c r="O376" i="2"/>
  <c r="P376" i="2"/>
  <c r="Q376" i="2"/>
  <c r="M378" i="2"/>
  <c r="O378" i="2"/>
  <c r="P378" i="2"/>
  <c r="Q378" i="2"/>
  <c r="M379" i="2"/>
  <c r="O379" i="2"/>
  <c r="P379" i="2"/>
  <c r="Q379" i="2"/>
  <c r="M380" i="2"/>
  <c r="O380" i="2"/>
  <c r="P380" i="2"/>
  <c r="Q380" i="2"/>
  <c r="B5" i="2"/>
  <c r="L5" i="2" s="1"/>
  <c r="AA4" i="4" s="1"/>
  <c r="B6" i="2"/>
  <c r="C6" i="2" s="1"/>
  <c r="D6" i="2" s="1"/>
  <c r="B7" i="2"/>
  <c r="L7" i="2" s="1"/>
  <c r="M7" i="2" s="1"/>
  <c r="B8" i="2"/>
  <c r="B9" i="2"/>
  <c r="C9" i="2" s="1"/>
  <c r="D9" i="2" s="1"/>
  <c r="B10" i="2"/>
  <c r="C10" i="2" s="1"/>
  <c r="B11" i="2"/>
  <c r="C11" i="2" s="1"/>
  <c r="AA10" i="4" s="1"/>
  <c r="B12" i="2"/>
  <c r="B13" i="2"/>
  <c r="B14" i="2"/>
  <c r="C14" i="2" s="1"/>
  <c r="B15" i="2"/>
  <c r="C15" i="2" s="1"/>
  <c r="AA14" i="4" s="1"/>
  <c r="B16" i="2"/>
  <c r="B17" i="2"/>
  <c r="C17" i="2" s="1"/>
  <c r="D17" i="2" s="1"/>
  <c r="B18" i="2"/>
  <c r="C18" i="2" s="1"/>
  <c r="B19" i="2"/>
  <c r="C19" i="2" s="1"/>
  <c r="B20" i="2"/>
  <c r="T20" i="2" s="1"/>
  <c r="B21" i="2"/>
  <c r="L21" i="2" s="1"/>
  <c r="M21" i="2" s="1"/>
  <c r="B22" i="2"/>
  <c r="C22" i="2" s="1"/>
  <c r="D22" i="2" s="1"/>
  <c r="B23" i="2"/>
  <c r="B24" i="2"/>
  <c r="B25" i="2"/>
  <c r="C25" i="2" s="1"/>
  <c r="D25" i="2" s="1"/>
  <c r="B26" i="2"/>
  <c r="C26" i="2" s="1"/>
  <c r="B27" i="2"/>
  <c r="C27" i="2" s="1"/>
  <c r="B28" i="2"/>
  <c r="B29" i="2"/>
  <c r="L29" i="2" s="1"/>
  <c r="M29" i="2" s="1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AA33" i="4" s="1"/>
  <c r="B35" i="2"/>
  <c r="C35" i="2" s="1"/>
  <c r="B36" i="2"/>
  <c r="T36" i="2" s="1"/>
  <c r="B37" i="2"/>
  <c r="B38" i="2"/>
  <c r="C38" i="2" s="1"/>
  <c r="D38" i="2" s="1"/>
  <c r="B39" i="2"/>
  <c r="B40" i="2"/>
  <c r="B41" i="2"/>
  <c r="C41" i="2" s="1"/>
  <c r="D41" i="2" s="1"/>
  <c r="B42" i="2"/>
  <c r="C42" i="2" s="1"/>
  <c r="D42" i="2" s="1"/>
  <c r="B43" i="2"/>
  <c r="C43" i="2" s="1"/>
  <c r="B44" i="2"/>
  <c r="L44" i="2" s="1"/>
  <c r="M44" i="2" s="1"/>
  <c r="B45" i="2"/>
  <c r="B46" i="2"/>
  <c r="C46" i="2" s="1"/>
  <c r="D46" i="2" s="1"/>
  <c r="B47" i="2"/>
  <c r="B48" i="2"/>
  <c r="C48" i="2" s="1"/>
  <c r="B49" i="2"/>
  <c r="T49" i="2" s="1"/>
  <c r="U49" i="2" s="1"/>
  <c r="Z48" i="4" s="1"/>
  <c r="B50" i="2"/>
  <c r="C50" i="2" s="1"/>
  <c r="AA49" i="4" s="1"/>
  <c r="B51" i="2"/>
  <c r="C51" i="2" s="1"/>
  <c r="B52" i="2"/>
  <c r="L52" i="2" s="1"/>
  <c r="M52" i="2" s="1"/>
  <c r="B53" i="2"/>
  <c r="T53" i="2" s="1"/>
  <c r="AA52" i="4" s="1"/>
  <c r="B54" i="2"/>
  <c r="C54" i="2" s="1"/>
  <c r="B55" i="2"/>
  <c r="B56" i="2"/>
  <c r="C56" i="2" s="1"/>
  <c r="D56" i="2" s="1"/>
  <c r="B57" i="2"/>
  <c r="B58" i="2"/>
  <c r="C58" i="2" s="1"/>
  <c r="AA57" i="4" s="1"/>
  <c r="B59" i="2"/>
  <c r="C59" i="2" s="1"/>
  <c r="B60" i="2"/>
  <c r="L60" i="2" s="1"/>
  <c r="M60" i="2" s="1"/>
  <c r="B61" i="2"/>
  <c r="T61" i="2" s="1"/>
  <c r="B62" i="2"/>
  <c r="C62" i="2" s="1"/>
  <c r="D62" i="2" s="1"/>
  <c r="B63" i="2"/>
  <c r="C63" i="2" s="1"/>
  <c r="D63" i="2" s="1"/>
  <c r="B64" i="2"/>
  <c r="B65" i="2"/>
  <c r="C65" i="2" s="1"/>
  <c r="D65" i="2" s="1"/>
  <c r="B66" i="2"/>
  <c r="B67" i="2"/>
  <c r="C67" i="2" s="1"/>
  <c r="B68" i="2"/>
  <c r="L68" i="2" s="1"/>
  <c r="M68" i="2" s="1"/>
  <c r="B69" i="2"/>
  <c r="B70" i="2"/>
  <c r="B71" i="2"/>
  <c r="B72" i="2"/>
  <c r="B73" i="2"/>
  <c r="C73" i="2" s="1"/>
  <c r="D73" i="2" s="1"/>
  <c r="B74" i="2"/>
  <c r="C74" i="2" s="1"/>
  <c r="B75" i="2"/>
  <c r="B76" i="2"/>
  <c r="L76" i="2" s="1"/>
  <c r="M76" i="2" s="1"/>
  <c r="B77" i="2"/>
  <c r="C77" i="2" s="1"/>
  <c r="D77" i="2" s="1"/>
  <c r="B78" i="2"/>
  <c r="C78" i="2" s="1"/>
  <c r="D78" i="2" s="1"/>
  <c r="Z77" i="4" s="1"/>
  <c r="B79" i="2"/>
  <c r="B80" i="2"/>
  <c r="B81" i="2"/>
  <c r="B82" i="2"/>
  <c r="C82" i="2" s="1"/>
  <c r="B83" i="2"/>
  <c r="C83" i="2" s="1"/>
  <c r="B84" i="2"/>
  <c r="L84" i="2" s="1"/>
  <c r="M84" i="2" s="1"/>
  <c r="B85" i="2"/>
  <c r="B86" i="2"/>
  <c r="C86" i="2" s="1"/>
  <c r="D86" i="2" s="1"/>
  <c r="Z85" i="4" s="1"/>
  <c r="B87" i="2"/>
  <c r="C87" i="2" s="1"/>
  <c r="B88" i="2"/>
  <c r="B89" i="2"/>
  <c r="B90" i="2"/>
  <c r="C90" i="2" s="1"/>
  <c r="B91" i="2"/>
  <c r="C91" i="2" s="1"/>
  <c r="D91" i="2" s="1"/>
  <c r="B92" i="2"/>
  <c r="B93" i="2"/>
  <c r="T93" i="2" s="1"/>
  <c r="B94" i="2"/>
  <c r="C94" i="2" s="1"/>
  <c r="AA93" i="4" s="1"/>
  <c r="B95" i="2"/>
  <c r="C95" i="2" s="1"/>
  <c r="D95" i="2" s="1"/>
  <c r="Z94" i="4" s="1"/>
  <c r="B96" i="2"/>
  <c r="B97" i="2"/>
  <c r="B98" i="2"/>
  <c r="C98" i="2" s="1"/>
  <c r="B99" i="2"/>
  <c r="C99" i="2" s="1"/>
  <c r="AA98" i="4" s="1"/>
  <c r="B100" i="2"/>
  <c r="C100" i="2" s="1"/>
  <c r="D100" i="2" s="1"/>
  <c r="Z99" i="4" s="1"/>
  <c r="B101" i="2"/>
  <c r="B102" i="2"/>
  <c r="C102" i="2" s="1"/>
  <c r="D102" i="2" s="1"/>
  <c r="Z101" i="4" s="1"/>
  <c r="B103" i="2"/>
  <c r="C103" i="2" s="1"/>
  <c r="D103" i="2" s="1"/>
  <c r="Z102" i="4" s="1"/>
  <c r="B104" i="2"/>
  <c r="C104" i="2" s="1"/>
  <c r="AA103" i="4" s="1"/>
  <c r="B105" i="2"/>
  <c r="B106" i="2"/>
  <c r="C106" i="2" s="1"/>
  <c r="AA105" i="4" s="1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L112" i="2" s="1"/>
  <c r="M112" i="2" s="1"/>
  <c r="B113" i="2"/>
  <c r="C113" i="2" s="1"/>
  <c r="D113" i="2" s="1"/>
  <c r="Z112" i="4" s="1"/>
  <c r="B114" i="2"/>
  <c r="B115" i="2"/>
  <c r="C115" i="2" s="1"/>
  <c r="D115" i="2" s="1"/>
  <c r="B116" i="2"/>
  <c r="B117" i="2"/>
  <c r="T117" i="2" s="1"/>
  <c r="U117" i="2" s="1"/>
  <c r="Z116" i="4" s="1"/>
  <c r="B118" i="2"/>
  <c r="C118" i="2" s="1"/>
  <c r="D118" i="2" s="1"/>
  <c r="B119" i="2"/>
  <c r="B120" i="2"/>
  <c r="B121" i="2"/>
  <c r="B122" i="2"/>
  <c r="B123" i="2"/>
  <c r="B124" i="2"/>
  <c r="B125" i="2"/>
  <c r="B126" i="2"/>
  <c r="C126" i="2" s="1"/>
  <c r="D126" i="2" s="1"/>
  <c r="B127" i="2"/>
  <c r="C127" i="2" s="1"/>
  <c r="D127" i="2" s="1"/>
  <c r="B128" i="2"/>
  <c r="B129" i="2"/>
  <c r="C129" i="2" s="1"/>
  <c r="D129" i="2" s="1"/>
  <c r="B130" i="2"/>
  <c r="C130" i="2" s="1"/>
  <c r="D130" i="2" s="1"/>
  <c r="B131" i="2"/>
  <c r="C131" i="2" s="1"/>
  <c r="D131" i="2" s="1"/>
  <c r="B132" i="2"/>
  <c r="B133" i="2"/>
  <c r="T133" i="2" s="1"/>
  <c r="U133" i="2" s="1"/>
  <c r="Z132" i="4" s="1"/>
  <c r="B134" i="2"/>
  <c r="C134" i="2" s="1"/>
  <c r="D134" i="2" s="1"/>
  <c r="B135" i="2"/>
  <c r="B136" i="2"/>
  <c r="T136" i="2" s="1"/>
  <c r="B137" i="2"/>
  <c r="B138" i="2"/>
  <c r="B139" i="2"/>
  <c r="B140" i="2"/>
  <c r="B141" i="2"/>
  <c r="B142" i="2"/>
  <c r="C142" i="2" s="1"/>
  <c r="D142" i="2" s="1"/>
  <c r="B143" i="2"/>
  <c r="C143" i="2" s="1"/>
  <c r="D143" i="2" s="1"/>
  <c r="B144" i="2"/>
  <c r="B145" i="2"/>
  <c r="L145" i="2" s="1"/>
  <c r="M145" i="2" s="1"/>
  <c r="B146" i="2"/>
  <c r="C146" i="2" s="1"/>
  <c r="D146" i="2" s="1"/>
  <c r="B147" i="2"/>
  <c r="C147" i="2" s="1"/>
  <c r="D147" i="2" s="1"/>
  <c r="B148" i="2"/>
  <c r="C148" i="2" s="1"/>
  <c r="D148" i="2" s="1"/>
  <c r="Z147" i="4" s="1"/>
  <c r="B149" i="2"/>
  <c r="B150" i="2"/>
  <c r="L150" i="2" s="1"/>
  <c r="M150" i="2" s="1"/>
  <c r="B151" i="2"/>
  <c r="B152" i="2"/>
  <c r="C152" i="2" s="1"/>
  <c r="B153" i="2"/>
  <c r="B154" i="2"/>
  <c r="C154" i="2" s="1"/>
  <c r="D154" i="2" s="1"/>
  <c r="B155" i="2"/>
  <c r="C155" i="2" s="1"/>
  <c r="AA154" i="4" s="1"/>
  <c r="B156" i="2"/>
  <c r="C156" i="2" s="1"/>
  <c r="D156" i="2" s="1"/>
  <c r="Z155" i="4" s="1"/>
  <c r="B157" i="2"/>
  <c r="B158" i="2"/>
  <c r="C158" i="2" s="1"/>
  <c r="D158" i="2" s="1"/>
  <c r="B159" i="2"/>
  <c r="C159" i="2" s="1"/>
  <c r="D159" i="2" s="1"/>
  <c r="Z158" i="4" s="1"/>
  <c r="B160" i="2"/>
  <c r="C160" i="2" s="1"/>
  <c r="B161" i="2"/>
  <c r="T161" i="2" s="1"/>
  <c r="U161" i="2" s="1"/>
  <c r="Z160" i="4" s="1"/>
  <c r="B162" i="2"/>
  <c r="C162" i="2" s="1"/>
  <c r="D162" i="2" s="1"/>
  <c r="B163" i="2"/>
  <c r="C163" i="2" s="1"/>
  <c r="AA162" i="4" s="1"/>
  <c r="B164" i="2"/>
  <c r="C164" i="2" s="1"/>
  <c r="D164" i="2" s="1"/>
  <c r="Z163" i="4" s="1"/>
  <c r="B165" i="2"/>
  <c r="B166" i="2"/>
  <c r="L166" i="2" s="1"/>
  <c r="M166" i="2" s="1"/>
  <c r="B167" i="2"/>
  <c r="C167" i="2" s="1"/>
  <c r="D167" i="2" s="1"/>
  <c r="Z166" i="4" s="1"/>
  <c r="B168" i="2"/>
  <c r="C168" i="2" s="1"/>
  <c r="B169" i="2"/>
  <c r="B170" i="2"/>
  <c r="C170" i="2" s="1"/>
  <c r="D170" i="2" s="1"/>
  <c r="B171" i="2"/>
  <c r="C171" i="2" s="1"/>
  <c r="AA170" i="4" s="1"/>
  <c r="B172" i="2"/>
  <c r="C172" i="2" s="1"/>
  <c r="D172" i="2" s="1"/>
  <c r="Z171" i="4" s="1"/>
  <c r="B173" i="2"/>
  <c r="C173" i="2" s="1"/>
  <c r="D173" i="2" s="1"/>
  <c r="B174" i="2"/>
  <c r="C174" i="2" s="1"/>
  <c r="D174" i="2" s="1"/>
  <c r="B175" i="2"/>
  <c r="B176" i="2"/>
  <c r="C176" i="2" s="1"/>
  <c r="B177" i="2"/>
  <c r="C177" i="2" s="1"/>
  <c r="D177" i="2" s="1"/>
  <c r="B178" i="2"/>
  <c r="B179" i="2"/>
  <c r="C179" i="2" s="1"/>
  <c r="AA178" i="4" s="1"/>
  <c r="B180" i="2"/>
  <c r="C180" i="2" s="1"/>
  <c r="D180" i="2" s="1"/>
  <c r="Z179" i="4" s="1"/>
  <c r="B181" i="2"/>
  <c r="B182" i="2"/>
  <c r="C182" i="2" s="1"/>
  <c r="D182" i="2" s="1"/>
  <c r="B183" i="2"/>
  <c r="C183" i="2" s="1"/>
  <c r="D183" i="2" s="1"/>
  <c r="Z182" i="4" s="1"/>
  <c r="B184" i="2"/>
  <c r="C184" i="2" s="1"/>
  <c r="B185" i="2"/>
  <c r="T185" i="2" s="1"/>
  <c r="U185" i="2" s="1"/>
  <c r="Z184" i="4" s="1"/>
  <c r="B186" i="2"/>
  <c r="C186" i="2" s="1"/>
  <c r="D186" i="2" s="1"/>
  <c r="B187" i="2"/>
  <c r="C187" i="2" s="1"/>
  <c r="D187" i="2" s="1"/>
  <c r="Z186" i="4" s="1"/>
  <c r="B188" i="2"/>
  <c r="C188" i="2" s="1"/>
  <c r="D188" i="2" s="1"/>
  <c r="Z187" i="4" s="1"/>
  <c r="B189" i="2"/>
  <c r="B190" i="2"/>
  <c r="C190" i="2" s="1"/>
  <c r="D190" i="2" s="1"/>
  <c r="B191" i="2"/>
  <c r="C191" i="2" s="1"/>
  <c r="D191" i="2" s="1"/>
  <c r="Z190" i="4" s="1"/>
  <c r="B192" i="2"/>
  <c r="C192" i="2" s="1"/>
  <c r="B193" i="2"/>
  <c r="B194" i="2"/>
  <c r="C194" i="2" s="1"/>
  <c r="D194" i="2" s="1"/>
  <c r="B195" i="2"/>
  <c r="C195" i="2" s="1"/>
  <c r="AL194" i="4" s="1"/>
  <c r="B196" i="2"/>
  <c r="C196" i="2" s="1"/>
  <c r="D196" i="2" s="1"/>
  <c r="Z195" i="4" s="1"/>
  <c r="B197" i="2"/>
  <c r="B198" i="2"/>
  <c r="C198" i="2" s="1"/>
  <c r="D198" i="2" s="1"/>
  <c r="B199" i="2"/>
  <c r="B200" i="2"/>
  <c r="C200" i="2" s="1"/>
  <c r="B201" i="2"/>
  <c r="B202" i="2"/>
  <c r="C202" i="2" s="1"/>
  <c r="D202" i="2" s="1"/>
  <c r="B203" i="2"/>
  <c r="C203" i="2" s="1"/>
  <c r="D203" i="2" s="1"/>
  <c r="B204" i="2"/>
  <c r="B205" i="2"/>
  <c r="B206" i="2"/>
  <c r="T206" i="2" s="1"/>
  <c r="B207" i="2"/>
  <c r="B208" i="2"/>
  <c r="T208" i="2" s="1"/>
  <c r="U208" i="2" s="1"/>
  <c r="Z207" i="4" s="1"/>
  <c r="B209" i="2"/>
  <c r="B210" i="2"/>
  <c r="C210" i="2" s="1"/>
  <c r="D210" i="2" s="1"/>
  <c r="B211" i="2"/>
  <c r="B212" i="2"/>
  <c r="B213" i="2"/>
  <c r="B214" i="2"/>
  <c r="C214" i="2" s="1"/>
  <c r="D214" i="2" s="1"/>
  <c r="B215" i="2"/>
  <c r="B216" i="2"/>
  <c r="L216" i="2" s="1"/>
  <c r="M216" i="2" s="1"/>
  <c r="B217" i="2"/>
  <c r="B218" i="2"/>
  <c r="C218" i="2" s="1"/>
  <c r="D218" i="2" s="1"/>
  <c r="B219" i="2"/>
  <c r="C219" i="2" s="1"/>
  <c r="D219" i="2" s="1"/>
  <c r="B220" i="2"/>
  <c r="B221" i="2"/>
  <c r="B222" i="2"/>
  <c r="B223" i="2"/>
  <c r="C223" i="2" s="1"/>
  <c r="D223" i="2" s="1"/>
  <c r="Z222" i="4" s="1"/>
  <c r="B224" i="2"/>
  <c r="T224" i="2" s="1"/>
  <c r="U224" i="2" s="1"/>
  <c r="Z223" i="4" s="1"/>
  <c r="B225" i="2"/>
  <c r="B226" i="2"/>
  <c r="C226" i="2" s="1"/>
  <c r="B227" i="2"/>
  <c r="C227" i="2" s="1"/>
  <c r="B228" i="2"/>
  <c r="B229" i="2"/>
  <c r="B230" i="2"/>
  <c r="C230" i="2" s="1"/>
  <c r="D230" i="2" s="1"/>
  <c r="Z229" i="4" s="1"/>
  <c r="B231" i="2"/>
  <c r="C231" i="2" s="1"/>
  <c r="B232" i="2"/>
  <c r="B233" i="2"/>
  <c r="B234" i="2"/>
  <c r="C234" i="2" s="1"/>
  <c r="B235" i="2"/>
  <c r="C235" i="2" s="1"/>
  <c r="AL234" i="4" s="1"/>
  <c r="B236" i="2"/>
  <c r="B237" i="2"/>
  <c r="B238" i="2"/>
  <c r="C238" i="2" s="1"/>
  <c r="D238" i="2" s="1"/>
  <c r="Z237" i="4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D246" i="2" s="1"/>
  <c r="B247" i="2"/>
  <c r="C247" i="2" s="1"/>
  <c r="B248" i="2"/>
  <c r="B249" i="2"/>
  <c r="B250" i="2"/>
  <c r="C250" i="2" s="1"/>
  <c r="B251" i="2"/>
  <c r="B252" i="2"/>
  <c r="T252" i="2" s="1"/>
  <c r="U252" i="2" s="1"/>
  <c r="Z251" i="4" s="1"/>
  <c r="B253" i="2"/>
  <c r="B254" i="2"/>
  <c r="T254" i="2" s="1"/>
  <c r="B255" i="2"/>
  <c r="B256" i="2"/>
  <c r="T256" i="2" s="1"/>
  <c r="U256" i="2" s="1"/>
  <c r="Z255" i="4" s="1"/>
  <c r="B257" i="2"/>
  <c r="B258" i="2"/>
  <c r="T258" i="2" s="1"/>
  <c r="B259" i="2"/>
  <c r="B260" i="2"/>
  <c r="T260" i="2" s="1"/>
  <c r="U260" i="2" s="1"/>
  <c r="Z259" i="4" s="1"/>
  <c r="B261" i="2"/>
  <c r="C261" i="2" s="1"/>
  <c r="D261" i="2" s="1"/>
  <c r="B262" i="2"/>
  <c r="L262" i="2" s="1"/>
  <c r="M262" i="2" s="1"/>
  <c r="B263" i="2"/>
  <c r="L263" i="2" s="1"/>
  <c r="M263" i="2" s="1"/>
  <c r="B264" i="2"/>
  <c r="L264" i="2" s="1"/>
  <c r="M264" i="2" s="1"/>
  <c r="B265" i="2"/>
  <c r="B266" i="2"/>
  <c r="B267" i="2"/>
  <c r="C267" i="2" s="1"/>
  <c r="B268" i="2"/>
  <c r="B269" i="2"/>
  <c r="L269" i="2" s="1"/>
  <c r="M269" i="2" s="1"/>
  <c r="B270" i="2"/>
  <c r="C270" i="2" s="1"/>
  <c r="D270" i="2" s="1"/>
  <c r="Z269" i="4" s="1"/>
  <c r="B271" i="2"/>
  <c r="C271" i="2" s="1"/>
  <c r="D271" i="2" s="1"/>
  <c r="B272" i="2"/>
  <c r="B273" i="2"/>
  <c r="L273" i="2" s="1"/>
  <c r="M273" i="2" s="1"/>
  <c r="B274" i="2"/>
  <c r="C274" i="2" s="1"/>
  <c r="B275" i="2"/>
  <c r="C275" i="2" s="1"/>
  <c r="B276" i="2"/>
  <c r="B277" i="2"/>
  <c r="L277" i="2" s="1"/>
  <c r="M277" i="2" s="1"/>
  <c r="B278" i="2"/>
  <c r="C278" i="2" s="1"/>
  <c r="D278" i="2" s="1"/>
  <c r="Z277" i="4" s="1"/>
  <c r="B279" i="2"/>
  <c r="C279" i="2" s="1"/>
  <c r="D279" i="2" s="1"/>
  <c r="Z278" i="4" s="1"/>
  <c r="B280" i="2"/>
  <c r="B281" i="2"/>
  <c r="B282" i="2"/>
  <c r="C282" i="2" s="1"/>
  <c r="B283" i="2"/>
  <c r="C283" i="2" s="1"/>
  <c r="B284" i="2"/>
  <c r="B285" i="2"/>
  <c r="L285" i="2" s="1"/>
  <c r="M285" i="2" s="1"/>
  <c r="B286" i="2"/>
  <c r="C286" i="2" s="1"/>
  <c r="D286" i="2" s="1"/>
  <c r="Z285" i="4" s="1"/>
  <c r="B287" i="2"/>
  <c r="B288" i="2"/>
  <c r="C288" i="2" s="1"/>
  <c r="D288" i="2" s="1"/>
  <c r="B289" i="2"/>
  <c r="L289" i="2" s="1"/>
  <c r="M289" i="2" s="1"/>
  <c r="B290" i="2"/>
  <c r="C290" i="2" s="1"/>
  <c r="B291" i="2"/>
  <c r="C291" i="2" s="1"/>
  <c r="B292" i="2"/>
  <c r="B293" i="2"/>
  <c r="L293" i="2" s="1"/>
  <c r="M293" i="2" s="1"/>
  <c r="B294" i="2"/>
  <c r="C294" i="2" s="1"/>
  <c r="D294" i="2" s="1"/>
  <c r="Z293" i="4" s="1"/>
  <c r="B295" i="2"/>
  <c r="C295" i="2" s="1"/>
  <c r="D295" i="2" s="1"/>
  <c r="Z294" i="4" s="1"/>
  <c r="B296" i="2"/>
  <c r="B297" i="2"/>
  <c r="B298" i="2"/>
  <c r="C298" i="2" s="1"/>
  <c r="B299" i="2"/>
  <c r="B300" i="2"/>
  <c r="B301" i="2"/>
  <c r="T301" i="2" s="1"/>
  <c r="B302" i="2"/>
  <c r="B303" i="2"/>
  <c r="T303" i="2" s="1"/>
  <c r="B304" i="2"/>
  <c r="B305" i="2"/>
  <c r="T305" i="2" s="1"/>
  <c r="U305" i="2" s="1"/>
  <c r="Z304" i="4" s="1"/>
  <c r="B306" i="2"/>
  <c r="B307" i="2"/>
  <c r="B308" i="2"/>
  <c r="B309" i="2"/>
  <c r="T309" i="2" s="1"/>
  <c r="U309" i="2" s="1"/>
  <c r="Z308" i="4" s="1"/>
  <c r="B310" i="2"/>
  <c r="C310" i="2" s="1"/>
  <c r="D310" i="2" s="1"/>
  <c r="B311" i="2"/>
  <c r="B312" i="2"/>
  <c r="B313" i="2"/>
  <c r="B314" i="2"/>
  <c r="B315" i="2"/>
  <c r="C315" i="2" s="1"/>
  <c r="D315" i="2" s="1"/>
  <c r="Z314" i="4" s="1"/>
  <c r="B316" i="2"/>
  <c r="B317" i="2"/>
  <c r="L317" i="2" s="1"/>
  <c r="M317" i="2" s="1"/>
  <c r="B318" i="2"/>
  <c r="C318" i="2" s="1"/>
  <c r="AL317" i="4" s="1"/>
  <c r="B319" i="2"/>
  <c r="B320" i="2"/>
  <c r="C320" i="2" s="1"/>
  <c r="D320" i="2" s="1"/>
  <c r="B321" i="2"/>
  <c r="L321" i="2" s="1"/>
  <c r="M321" i="2" s="1"/>
  <c r="B322" i="2"/>
  <c r="B323" i="2"/>
  <c r="C323" i="2" s="1"/>
  <c r="D323" i="2" s="1"/>
  <c r="Z322" i="4" s="1"/>
  <c r="B324" i="2"/>
  <c r="B325" i="2"/>
  <c r="L325" i="2" s="1"/>
  <c r="M325" i="2" s="1"/>
  <c r="B326" i="2"/>
  <c r="B327" i="2"/>
  <c r="C327" i="2" s="1"/>
  <c r="AL326" i="4" s="1"/>
  <c r="B328" i="2"/>
  <c r="B329" i="2"/>
  <c r="L329" i="2" s="1"/>
  <c r="M329" i="2" s="1"/>
  <c r="B330" i="2"/>
  <c r="B331" i="2"/>
  <c r="C331" i="2" s="1"/>
  <c r="B332" i="2"/>
  <c r="B333" i="2"/>
  <c r="B334" i="2"/>
  <c r="B335" i="2"/>
  <c r="C335" i="2" s="1"/>
  <c r="AA334" i="4" s="1"/>
  <c r="B336" i="2"/>
  <c r="T336" i="2" s="1"/>
  <c r="U336" i="2" s="1"/>
  <c r="Z335" i="4" s="1"/>
  <c r="B337" i="2"/>
  <c r="B338" i="2"/>
  <c r="B339" i="2"/>
  <c r="C339" i="2" s="1"/>
  <c r="AA338" i="4" s="1"/>
  <c r="B340" i="2"/>
  <c r="T340" i="2" s="1"/>
  <c r="U340" i="2" s="1"/>
  <c r="Z339" i="4" s="1"/>
  <c r="B341" i="2"/>
  <c r="B342" i="2"/>
  <c r="B343" i="2"/>
  <c r="C343" i="2" s="1"/>
  <c r="B344" i="2"/>
  <c r="L344" i="2" s="1"/>
  <c r="M344" i="2" s="1"/>
  <c r="B345" i="2"/>
  <c r="B346" i="2"/>
  <c r="B347" i="2"/>
  <c r="B348" i="2"/>
  <c r="T348" i="2" s="1"/>
  <c r="U348" i="2" s="1"/>
  <c r="Z347" i="4" s="1"/>
  <c r="B349" i="2"/>
  <c r="B350" i="2"/>
  <c r="T350" i="2" s="1"/>
  <c r="B351" i="2"/>
  <c r="B352" i="2"/>
  <c r="T352" i="2" s="1"/>
  <c r="U352" i="2" s="1"/>
  <c r="Z351" i="4" s="1"/>
  <c r="B353" i="2"/>
  <c r="B354" i="2"/>
  <c r="T354" i="2" s="1"/>
  <c r="B355" i="2"/>
  <c r="B356" i="2"/>
  <c r="T356" i="2" s="1"/>
  <c r="U356" i="2" s="1"/>
  <c r="Z355" i="4" s="1"/>
  <c r="B357" i="2"/>
  <c r="B358" i="2"/>
  <c r="L358" i="2" s="1"/>
  <c r="M358" i="2" s="1"/>
  <c r="N358" i="2" s="1"/>
  <c r="B359" i="2"/>
  <c r="B360" i="2"/>
  <c r="L360" i="2" s="1"/>
  <c r="M360" i="2" s="1"/>
  <c r="B361" i="2"/>
  <c r="B362" i="2"/>
  <c r="L362" i="2" s="1"/>
  <c r="M362" i="2" s="1"/>
  <c r="B363" i="2"/>
  <c r="C363" i="2" s="1"/>
  <c r="AL362" i="4" s="1"/>
  <c r="B364" i="2"/>
  <c r="T364" i="2" s="1"/>
  <c r="U364" i="2" s="1"/>
  <c r="Z363" i="4" s="1"/>
  <c r="B365" i="2"/>
  <c r="B366" i="2"/>
  <c r="B367" i="2"/>
  <c r="C367" i="2" s="1"/>
  <c r="AL366" i="4" s="1"/>
  <c r="B368" i="2"/>
  <c r="T368" i="2" s="1"/>
  <c r="U368" i="2" s="1"/>
  <c r="Z367" i="4" s="1"/>
  <c r="B369" i="2"/>
  <c r="B370" i="2"/>
  <c r="B371" i="2"/>
  <c r="C371" i="2" s="1"/>
  <c r="D371" i="2" s="1"/>
  <c r="Z370" i="4" s="1"/>
  <c r="B372" i="2"/>
  <c r="T372" i="2" s="1"/>
  <c r="U372" i="2" s="1"/>
  <c r="Z371" i="4" s="1"/>
  <c r="B373" i="2"/>
  <c r="B374" i="2"/>
  <c r="B375" i="2"/>
  <c r="C375" i="2" s="1"/>
  <c r="AL374" i="4" s="1"/>
  <c r="B376" i="2"/>
  <c r="T376" i="2" s="1"/>
  <c r="U376" i="2" s="1"/>
  <c r="Z375" i="4" s="1"/>
  <c r="B377" i="2"/>
  <c r="B378" i="2"/>
  <c r="B379" i="2"/>
  <c r="C379" i="2" s="1"/>
  <c r="B380" i="2"/>
  <c r="T380" i="2" s="1"/>
  <c r="U380" i="2" s="1"/>
  <c r="Z379" i="4" s="1"/>
  <c r="F4" i="11"/>
  <c r="AA179" i="4" l="1"/>
  <c r="AA171" i="4"/>
  <c r="AA112" i="4"/>
  <c r="AA99" i="4"/>
  <c r="AA94" i="4"/>
  <c r="AA85" i="4"/>
  <c r="AA77" i="4"/>
  <c r="AA72" i="4"/>
  <c r="AA62" i="4"/>
  <c r="AA41" i="4"/>
  <c r="AA30" i="4"/>
  <c r="AA67" i="4"/>
  <c r="AA75" i="4"/>
  <c r="U93" i="2"/>
  <c r="AN92" i="4" s="1"/>
  <c r="U61" i="2"/>
  <c r="U53" i="2"/>
  <c r="AN52" i="4" s="1"/>
  <c r="U36" i="2"/>
  <c r="Z35" i="4" s="1"/>
  <c r="U20" i="2"/>
  <c r="Z19" i="4" s="1"/>
  <c r="AN218" i="4"/>
  <c r="AN186" i="4"/>
  <c r="D179" i="2"/>
  <c r="Z178" i="4" s="1"/>
  <c r="D171" i="2"/>
  <c r="Z170" i="4" s="1"/>
  <c r="D163" i="2"/>
  <c r="Z162" i="4" s="1"/>
  <c r="D155" i="2"/>
  <c r="Z154" i="4" s="1"/>
  <c r="D99" i="2"/>
  <c r="Z98" i="4" s="1"/>
  <c r="D83" i="2"/>
  <c r="Z82" i="4" s="1"/>
  <c r="D67" i="2"/>
  <c r="AN66" i="4" s="1"/>
  <c r="D59" i="2"/>
  <c r="D51" i="2"/>
  <c r="D43" i="2"/>
  <c r="D35" i="2"/>
  <c r="D27" i="2"/>
  <c r="AN26" i="4" s="1"/>
  <c r="D19" i="2"/>
  <c r="D11" i="2"/>
  <c r="D379" i="2"/>
  <c r="Z378" i="4" s="1"/>
  <c r="D363" i="2"/>
  <c r="Z362" i="4" s="1"/>
  <c r="D339" i="2"/>
  <c r="Z338" i="4" s="1"/>
  <c r="D331" i="2"/>
  <c r="Z330" i="4" s="1"/>
  <c r="D275" i="2"/>
  <c r="Z274" i="4" s="1"/>
  <c r="AN314" i="4"/>
  <c r="D298" i="2"/>
  <c r="D290" i="2"/>
  <c r="Z289" i="4" s="1"/>
  <c r="D282" i="2"/>
  <c r="Z281" i="4" s="1"/>
  <c r="D274" i="2"/>
  <c r="U258" i="2"/>
  <c r="Z257" i="4" s="1"/>
  <c r="D250" i="2"/>
  <c r="Z249" i="4" s="1"/>
  <c r="D242" i="2"/>
  <c r="Z241" i="4" s="1"/>
  <c r="D234" i="2"/>
  <c r="Z233" i="4" s="1"/>
  <c r="D226" i="2"/>
  <c r="Z225" i="4" s="1"/>
  <c r="D106" i="2"/>
  <c r="Z105" i="4" s="1"/>
  <c r="D98" i="2"/>
  <c r="Z97" i="4" s="1"/>
  <c r="D90" i="2"/>
  <c r="Z89" i="4" s="1"/>
  <c r="D82" i="2"/>
  <c r="Z81" i="4" s="1"/>
  <c r="D74" i="2"/>
  <c r="D58" i="2"/>
  <c r="D50" i="2"/>
  <c r="D34" i="2"/>
  <c r="D26" i="2"/>
  <c r="AN25" i="4" s="1"/>
  <c r="D18" i="2"/>
  <c r="D10" i="2"/>
  <c r="D243" i="2"/>
  <c r="Z242" i="4" s="1"/>
  <c r="AN370" i="4"/>
  <c r="AN322" i="4"/>
  <c r="U354" i="2"/>
  <c r="Z353" i="4" s="1"/>
  <c r="AN112" i="4"/>
  <c r="AN72" i="4"/>
  <c r="AN64" i="4"/>
  <c r="AN8" i="4"/>
  <c r="D291" i="2"/>
  <c r="Z290" i="4" s="1"/>
  <c r="AL199" i="4"/>
  <c r="D200" i="2"/>
  <c r="AL191" i="4"/>
  <c r="D192" i="2"/>
  <c r="Z191" i="4" s="1"/>
  <c r="D184" i="2"/>
  <c r="Z183" i="4" s="1"/>
  <c r="AA175" i="4"/>
  <c r="D176" i="2"/>
  <c r="Z175" i="4" s="1"/>
  <c r="D168" i="2"/>
  <c r="Z167" i="4" s="1"/>
  <c r="D160" i="2"/>
  <c r="Z159" i="4" s="1"/>
  <c r="AL151" i="4"/>
  <c r="D152" i="2"/>
  <c r="Z151" i="4" s="1"/>
  <c r="U136" i="2"/>
  <c r="Z135" i="4" s="1"/>
  <c r="AL103" i="4"/>
  <c r="D104" i="2"/>
  <c r="Z103" i="4" s="1"/>
  <c r="AL47" i="4"/>
  <c r="D48" i="2"/>
  <c r="D267" i="2"/>
  <c r="Z266" i="4" s="1"/>
  <c r="D235" i="2"/>
  <c r="U301" i="2"/>
  <c r="U303" i="2"/>
  <c r="Z302" i="4" s="1"/>
  <c r="AN294" i="4"/>
  <c r="D247" i="2"/>
  <c r="Z246" i="4" s="1"/>
  <c r="D239" i="2"/>
  <c r="Z238" i="4" s="1"/>
  <c r="D231" i="2"/>
  <c r="Z230" i="4" s="1"/>
  <c r="D87" i="2"/>
  <c r="Z86" i="4" s="1"/>
  <c r="D15" i="2"/>
  <c r="AN14" i="4" s="1"/>
  <c r="D375" i="2"/>
  <c r="Z374" i="4" s="1"/>
  <c r="D367" i="2"/>
  <c r="Z366" i="4" s="1"/>
  <c r="D343" i="2"/>
  <c r="Z342" i="4" s="1"/>
  <c r="D335" i="2"/>
  <c r="Z334" i="4" s="1"/>
  <c r="D327" i="2"/>
  <c r="Z326" i="4" s="1"/>
  <c r="U350" i="2"/>
  <c r="Z349" i="4" s="1"/>
  <c r="U254" i="2"/>
  <c r="Z253" i="4" s="1"/>
  <c r="U206" i="2"/>
  <c r="Z205" i="4" s="1"/>
  <c r="D110" i="2"/>
  <c r="Z109" i="4" s="1"/>
  <c r="D94" i="2"/>
  <c r="Z93" i="4" s="1"/>
  <c r="D54" i="2"/>
  <c r="AN53" i="4" s="1"/>
  <c r="D14" i="2"/>
  <c r="AN13" i="4" s="1"/>
  <c r="D318" i="2"/>
  <c r="Z317" i="4" s="1"/>
  <c r="D283" i="2"/>
  <c r="D227" i="2"/>
  <c r="Z226" i="4" s="1"/>
  <c r="D195" i="2"/>
  <c r="Z194" i="4" s="1"/>
  <c r="N76" i="2"/>
  <c r="AQ75" i="4" s="1"/>
  <c r="AR75" i="4"/>
  <c r="N44" i="2"/>
  <c r="AQ43" i="4" s="1"/>
  <c r="AR43" i="4"/>
  <c r="AN41" i="4"/>
  <c r="AR357" i="4"/>
  <c r="N84" i="2"/>
  <c r="AQ83" i="4" s="1"/>
  <c r="AR83" i="4"/>
  <c r="N52" i="2"/>
  <c r="AQ51" i="4" s="1"/>
  <c r="AR51" i="4"/>
  <c r="N329" i="2"/>
  <c r="AR328" i="4"/>
  <c r="N321" i="2"/>
  <c r="AR320" i="4"/>
  <c r="N289" i="2"/>
  <c r="AR288" i="4"/>
  <c r="N273" i="2"/>
  <c r="AR272" i="4"/>
  <c r="N145" i="2"/>
  <c r="AR144" i="4"/>
  <c r="N68" i="2"/>
  <c r="AQ67" i="4" s="1"/>
  <c r="AR67" i="4"/>
  <c r="N360" i="2"/>
  <c r="AR359" i="4"/>
  <c r="N344" i="2"/>
  <c r="AQ343" i="4" s="1"/>
  <c r="AR343" i="4"/>
  <c r="N264" i="2"/>
  <c r="AQ263" i="4" s="1"/>
  <c r="AR263" i="4"/>
  <c r="N216" i="2"/>
  <c r="AQ215" i="4" s="1"/>
  <c r="AR215" i="4"/>
  <c r="N112" i="2"/>
  <c r="AR111" i="4"/>
  <c r="N362" i="2"/>
  <c r="AQ361" i="4" s="1"/>
  <c r="AR361" i="4"/>
  <c r="N263" i="2"/>
  <c r="AQ262" i="4" s="1"/>
  <c r="AR262" i="4"/>
  <c r="N7" i="2"/>
  <c r="AQ6" i="4" s="1"/>
  <c r="AR6" i="4"/>
  <c r="N60" i="2"/>
  <c r="AQ59" i="4" s="1"/>
  <c r="AR59" i="4"/>
  <c r="O358" i="2"/>
  <c r="AQ357" i="4"/>
  <c r="N262" i="2"/>
  <c r="AQ261" i="4" s="1"/>
  <c r="AR261" i="4"/>
  <c r="N166" i="2"/>
  <c r="AQ165" i="4" s="1"/>
  <c r="AR165" i="4"/>
  <c r="N150" i="2"/>
  <c r="AQ149" i="4" s="1"/>
  <c r="AR149" i="4"/>
  <c r="N325" i="2"/>
  <c r="AQ324" i="4" s="1"/>
  <c r="AR324" i="4"/>
  <c r="N317" i="2"/>
  <c r="AQ316" i="4" s="1"/>
  <c r="AR316" i="4"/>
  <c r="N293" i="2"/>
  <c r="AQ292" i="4" s="1"/>
  <c r="AR292" i="4"/>
  <c r="N285" i="2"/>
  <c r="AQ284" i="4" s="1"/>
  <c r="AR284" i="4"/>
  <c r="N277" i="2"/>
  <c r="AQ276" i="4" s="1"/>
  <c r="AR276" i="4"/>
  <c r="N269" i="2"/>
  <c r="AQ268" i="4" s="1"/>
  <c r="AR268" i="4"/>
  <c r="N29" i="2"/>
  <c r="AQ28" i="4" s="1"/>
  <c r="AR28" i="4"/>
  <c r="N21" i="2"/>
  <c r="AQ20" i="4" s="1"/>
  <c r="AR20" i="4"/>
  <c r="AL278" i="4"/>
  <c r="AN278" i="4"/>
  <c r="AL102" i="4"/>
  <c r="AN102" i="4"/>
  <c r="AL293" i="4"/>
  <c r="AN293" i="4"/>
  <c r="AL285" i="4"/>
  <c r="AN285" i="4"/>
  <c r="AL277" i="4"/>
  <c r="AN277" i="4"/>
  <c r="AL269" i="4"/>
  <c r="AN269" i="4"/>
  <c r="AL245" i="4"/>
  <c r="AN245" i="4"/>
  <c r="AL237" i="4"/>
  <c r="AN237" i="4"/>
  <c r="AL229" i="4"/>
  <c r="AN229" i="4"/>
  <c r="AL141" i="4"/>
  <c r="AL133" i="4"/>
  <c r="AL125" i="4"/>
  <c r="AL117" i="4"/>
  <c r="AL101" i="4"/>
  <c r="AN101" i="4"/>
  <c r="AL85" i="4"/>
  <c r="AN85" i="4"/>
  <c r="AL77" i="4"/>
  <c r="AN77" i="4"/>
  <c r="AL61" i="4"/>
  <c r="AN61" i="4"/>
  <c r="AL45" i="4"/>
  <c r="AN45" i="4"/>
  <c r="AL37" i="4"/>
  <c r="AN37" i="4"/>
  <c r="AL29" i="4"/>
  <c r="AN29" i="4"/>
  <c r="AL21" i="4"/>
  <c r="AN21" i="4"/>
  <c r="AL5" i="4"/>
  <c r="AN5" i="4"/>
  <c r="AL222" i="4"/>
  <c r="AN222" i="4"/>
  <c r="AL182" i="4"/>
  <c r="AN182" i="4"/>
  <c r="AA308" i="4"/>
  <c r="AL260" i="4"/>
  <c r="AL172" i="4"/>
  <c r="AA132" i="4"/>
  <c r="AA116" i="4"/>
  <c r="AL76" i="4"/>
  <c r="AN76" i="4"/>
  <c r="AL270" i="4"/>
  <c r="AN270" i="4"/>
  <c r="AL190" i="4"/>
  <c r="AN190" i="4"/>
  <c r="AL142" i="4"/>
  <c r="AL110" i="4"/>
  <c r="AL62" i="4"/>
  <c r="AN62" i="4"/>
  <c r="AL30" i="4"/>
  <c r="AN30" i="4"/>
  <c r="AL195" i="4"/>
  <c r="AN195" i="4"/>
  <c r="AL187" i="4"/>
  <c r="AN187" i="4"/>
  <c r="AL179" i="4"/>
  <c r="AN179" i="4"/>
  <c r="AL171" i="4"/>
  <c r="AN171" i="4"/>
  <c r="AL163" i="4"/>
  <c r="AN163" i="4"/>
  <c r="AL155" i="4"/>
  <c r="AN155" i="4"/>
  <c r="AL147" i="4"/>
  <c r="AN147" i="4"/>
  <c r="AL99" i="4"/>
  <c r="AN99" i="4"/>
  <c r="AL166" i="4"/>
  <c r="AN166" i="4"/>
  <c r="AL94" i="4"/>
  <c r="AN94" i="4"/>
  <c r="AL158" i="4"/>
  <c r="AN158" i="4"/>
  <c r="AA374" i="4"/>
  <c r="AL175" i="4"/>
  <c r="AL109" i="4"/>
  <c r="AL53" i="4"/>
  <c r="AL338" i="4"/>
  <c r="AL181" i="4"/>
  <c r="AL13" i="4"/>
  <c r="AA370" i="4"/>
  <c r="AL370" i="4"/>
  <c r="AA330" i="4"/>
  <c r="AL330" i="4"/>
  <c r="AA322" i="4"/>
  <c r="AL322" i="4"/>
  <c r="AA314" i="4"/>
  <c r="AL314" i="4"/>
  <c r="AA290" i="4"/>
  <c r="AL290" i="4"/>
  <c r="AA282" i="4"/>
  <c r="AL282" i="4"/>
  <c r="AA274" i="4"/>
  <c r="AL274" i="4"/>
  <c r="AA266" i="4"/>
  <c r="AL266" i="4"/>
  <c r="AA242" i="4"/>
  <c r="AL242" i="4"/>
  <c r="AA226" i="4"/>
  <c r="AL226" i="4"/>
  <c r="AA218" i="4"/>
  <c r="AL218" i="4"/>
  <c r="AL202" i="4"/>
  <c r="AL186" i="4"/>
  <c r="AL178" i="4"/>
  <c r="AL170" i="4"/>
  <c r="AL162" i="4"/>
  <c r="AL154" i="4"/>
  <c r="AL146" i="4"/>
  <c r="AL130" i="4"/>
  <c r="AL114" i="4"/>
  <c r="AL106" i="4"/>
  <c r="AL98" i="4"/>
  <c r="AL90" i="4"/>
  <c r="AL82" i="4"/>
  <c r="AL66" i="4"/>
  <c r="AL58" i="4"/>
  <c r="AL50" i="4"/>
  <c r="AL42" i="4"/>
  <c r="AL34" i="4"/>
  <c r="AL26" i="4"/>
  <c r="AL18" i="4"/>
  <c r="AL10" i="4"/>
  <c r="AL334" i="4"/>
  <c r="AL157" i="4"/>
  <c r="AL93" i="4"/>
  <c r="AA378" i="4"/>
  <c r="AL378" i="4"/>
  <c r="AL297" i="4"/>
  <c r="AL289" i="4"/>
  <c r="AL281" i="4"/>
  <c r="AL273" i="4"/>
  <c r="AL249" i="4"/>
  <c r="AL241" i="4"/>
  <c r="AL233" i="4"/>
  <c r="AL225" i="4"/>
  <c r="AL217" i="4"/>
  <c r="AL209" i="4"/>
  <c r="AL201" i="4"/>
  <c r="AL193" i="4"/>
  <c r="AL185" i="4"/>
  <c r="AL169" i="4"/>
  <c r="AL161" i="4"/>
  <c r="AL153" i="4"/>
  <c r="AL145" i="4"/>
  <c r="AL129" i="4"/>
  <c r="AL105" i="4"/>
  <c r="AL97" i="4"/>
  <c r="AL89" i="4"/>
  <c r="AL81" i="4"/>
  <c r="AL73" i="4"/>
  <c r="AL57" i="4"/>
  <c r="AL49" i="4"/>
  <c r="AL41" i="4"/>
  <c r="AL33" i="4"/>
  <c r="AL25" i="4"/>
  <c r="AL17" i="4"/>
  <c r="AL9" i="4"/>
  <c r="AL173" i="4"/>
  <c r="AL176" i="4"/>
  <c r="AL128" i="4"/>
  <c r="AL112" i="4"/>
  <c r="AL72" i="4"/>
  <c r="AL64" i="4"/>
  <c r="AL40" i="4"/>
  <c r="AL32" i="4"/>
  <c r="AL24" i="4"/>
  <c r="AL16" i="4"/>
  <c r="AL8" i="4"/>
  <c r="AL197" i="4"/>
  <c r="AL319" i="4"/>
  <c r="AL287" i="4"/>
  <c r="AA183" i="4"/>
  <c r="AL183" i="4"/>
  <c r="AA167" i="4"/>
  <c r="AL167" i="4"/>
  <c r="AL55" i="4"/>
  <c r="AL309" i="4"/>
  <c r="AL213" i="4"/>
  <c r="AA159" i="4"/>
  <c r="AL159" i="4"/>
  <c r="AA342" i="4"/>
  <c r="AL342" i="4"/>
  <c r="AA294" i="4"/>
  <c r="AL294" i="4"/>
  <c r="AA246" i="4"/>
  <c r="AL246" i="4"/>
  <c r="AA238" i="4"/>
  <c r="AL238" i="4"/>
  <c r="AA230" i="4"/>
  <c r="AL230" i="4"/>
  <c r="AL126" i="4"/>
  <c r="AA86" i="4"/>
  <c r="AL86" i="4"/>
  <c r="AL14" i="4"/>
  <c r="AL189" i="4"/>
  <c r="AA261" i="4"/>
  <c r="AA359" i="4"/>
  <c r="AA215" i="4"/>
  <c r="AA357" i="4"/>
  <c r="AA263" i="4"/>
  <c r="AA262" i="4"/>
  <c r="AA92" i="4"/>
  <c r="AA363" i="4"/>
  <c r="AA355" i="4"/>
  <c r="AA347" i="4"/>
  <c r="AA259" i="4"/>
  <c r="AA251" i="4"/>
  <c r="AA163" i="4"/>
  <c r="AA155" i="4"/>
  <c r="AA147" i="4"/>
  <c r="AA59" i="4"/>
  <c r="AA19" i="4"/>
  <c r="AA34" i="4"/>
  <c r="AA361" i="4"/>
  <c r="AA25" i="4"/>
  <c r="AA17" i="4"/>
  <c r="AA9" i="4"/>
  <c r="AA160" i="4"/>
  <c r="AA144" i="4"/>
  <c r="AA64" i="4"/>
  <c r="AA8" i="4"/>
  <c r="L214" i="2"/>
  <c r="L158" i="2"/>
  <c r="M158" i="2" s="1"/>
  <c r="L174" i="2"/>
  <c r="M174" i="2" s="1"/>
  <c r="T288" i="2"/>
  <c r="U288" i="2" s="1"/>
  <c r="Z287" i="4" s="1"/>
  <c r="L182" i="2"/>
  <c r="M182" i="2" s="1"/>
  <c r="T118" i="2"/>
  <c r="U118" i="2" s="1"/>
  <c r="Z117" i="4" s="1"/>
  <c r="L190" i="2"/>
  <c r="L198" i="2"/>
  <c r="C359" i="2"/>
  <c r="D359" i="2" s="1"/>
  <c r="L359" i="2"/>
  <c r="C351" i="2"/>
  <c r="D351" i="2" s="1"/>
  <c r="T351" i="2"/>
  <c r="U351" i="2" s="1"/>
  <c r="Z350" i="4" s="1"/>
  <c r="C311" i="2"/>
  <c r="D311" i="2" s="1"/>
  <c r="L311" i="2"/>
  <c r="C255" i="2"/>
  <c r="D255" i="2" s="1"/>
  <c r="T255" i="2"/>
  <c r="U255" i="2" s="1"/>
  <c r="Z254" i="4" s="1"/>
  <c r="C215" i="2"/>
  <c r="D215" i="2" s="1"/>
  <c r="L215" i="2"/>
  <c r="C207" i="2"/>
  <c r="D207" i="2" s="1"/>
  <c r="T207" i="2"/>
  <c r="U207" i="2" s="1"/>
  <c r="Z206" i="4" s="1"/>
  <c r="C312" i="2"/>
  <c r="D312" i="2" s="1"/>
  <c r="L312" i="2"/>
  <c r="C280" i="2"/>
  <c r="D280" i="2" s="1"/>
  <c r="T280" i="2"/>
  <c r="U280" i="2" s="1"/>
  <c r="Z279" i="4" s="1"/>
  <c r="C240" i="2"/>
  <c r="D240" i="2" s="1"/>
  <c r="T240" i="2"/>
  <c r="U240" i="2" s="1"/>
  <c r="Z239" i="4" s="1"/>
  <c r="C72" i="2"/>
  <c r="D72" i="2" s="1"/>
  <c r="L72" i="2"/>
  <c r="M72" i="2" s="1"/>
  <c r="C302" i="2"/>
  <c r="D302" i="2" s="1"/>
  <c r="T302" i="2"/>
  <c r="U302" i="2" s="1"/>
  <c r="Z301" i="4" s="1"/>
  <c r="C128" i="2"/>
  <c r="D128" i="2" s="1"/>
  <c r="L128" i="2"/>
  <c r="M128" i="2" s="1"/>
  <c r="AR127" i="4" s="1"/>
  <c r="C365" i="2"/>
  <c r="D365" i="2" s="1"/>
  <c r="L365" i="2"/>
  <c r="M365" i="2" s="1"/>
  <c r="AR364" i="4" s="1"/>
  <c r="C357" i="2"/>
  <c r="D357" i="2" s="1"/>
  <c r="T357" i="2"/>
  <c r="C349" i="2"/>
  <c r="D349" i="2" s="1"/>
  <c r="T349" i="2"/>
  <c r="U349" i="2" s="1"/>
  <c r="Z348" i="4" s="1"/>
  <c r="C341" i="2"/>
  <c r="D341" i="2" s="1"/>
  <c r="L341" i="2"/>
  <c r="M341" i="2" s="1"/>
  <c r="AR340" i="4" s="1"/>
  <c r="C333" i="2"/>
  <c r="D333" i="2" s="1"/>
  <c r="L333" i="2"/>
  <c r="M333" i="2" s="1"/>
  <c r="AR332" i="4" s="1"/>
  <c r="C253" i="2"/>
  <c r="D253" i="2" s="1"/>
  <c r="T253" i="2"/>
  <c r="U253" i="2" s="1"/>
  <c r="Z252" i="4" s="1"/>
  <c r="C245" i="2"/>
  <c r="D245" i="2" s="1"/>
  <c r="L245" i="2"/>
  <c r="M245" i="2" s="1"/>
  <c r="AR244" i="4" s="1"/>
  <c r="C237" i="2"/>
  <c r="D237" i="2" s="1"/>
  <c r="L237" i="2"/>
  <c r="M237" i="2" s="1"/>
  <c r="AR236" i="4" s="1"/>
  <c r="C229" i="2"/>
  <c r="D229" i="2" s="1"/>
  <c r="L229" i="2"/>
  <c r="M229" i="2" s="1"/>
  <c r="AR228" i="4" s="1"/>
  <c r="C221" i="2"/>
  <c r="D221" i="2" s="1"/>
  <c r="L221" i="2"/>
  <c r="M221" i="2" s="1"/>
  <c r="AR220" i="4" s="1"/>
  <c r="C213" i="2"/>
  <c r="D213" i="2" s="1"/>
  <c r="T213" i="2"/>
  <c r="C205" i="2"/>
  <c r="D205" i="2" s="1"/>
  <c r="T205" i="2"/>
  <c r="U205" i="2" s="1"/>
  <c r="Z204" i="4" s="1"/>
  <c r="C197" i="2"/>
  <c r="D197" i="2" s="1"/>
  <c r="T197" i="2"/>
  <c r="U197" i="2" s="1"/>
  <c r="Z196" i="4" s="1"/>
  <c r="C189" i="2"/>
  <c r="D189" i="2" s="1"/>
  <c r="T189" i="2"/>
  <c r="U189" i="2" s="1"/>
  <c r="Z188" i="4" s="1"/>
  <c r="C181" i="2"/>
  <c r="D181" i="2" s="1"/>
  <c r="T181" i="2"/>
  <c r="C165" i="2"/>
  <c r="D165" i="2" s="1"/>
  <c r="T165" i="2"/>
  <c r="C157" i="2"/>
  <c r="D157" i="2" s="1"/>
  <c r="T157" i="2"/>
  <c r="U157" i="2" s="1"/>
  <c r="Z156" i="4" s="1"/>
  <c r="C149" i="2"/>
  <c r="D149" i="2" s="1"/>
  <c r="T149" i="2"/>
  <c r="C141" i="2"/>
  <c r="D141" i="2" s="1"/>
  <c r="T141" i="2"/>
  <c r="C125" i="2"/>
  <c r="D125" i="2" s="1"/>
  <c r="T125" i="2"/>
  <c r="U125" i="2" s="1"/>
  <c r="Z124" i="4" s="1"/>
  <c r="C101" i="2"/>
  <c r="D101" i="2" s="1"/>
  <c r="T101" i="2"/>
  <c r="U101" i="2" s="1"/>
  <c r="Z100" i="4" s="1"/>
  <c r="C85" i="2"/>
  <c r="D85" i="2" s="1"/>
  <c r="T85" i="2"/>
  <c r="U85" i="2" s="1"/>
  <c r="Z84" i="4" s="1"/>
  <c r="C45" i="2"/>
  <c r="D45" i="2" s="1"/>
  <c r="T45" i="2"/>
  <c r="C37" i="2"/>
  <c r="D37" i="2" s="1"/>
  <c r="L37" i="2"/>
  <c r="M37" i="2" s="1"/>
  <c r="AR36" i="4" s="1"/>
  <c r="C304" i="2"/>
  <c r="D304" i="2" s="1"/>
  <c r="T304" i="2"/>
  <c r="U304" i="2" s="1"/>
  <c r="Z303" i="4" s="1"/>
  <c r="C64" i="2"/>
  <c r="D64" i="2" s="1"/>
  <c r="L64" i="2"/>
  <c r="M64" i="2" s="1"/>
  <c r="C332" i="2"/>
  <c r="D332" i="2" s="1"/>
  <c r="T332" i="2"/>
  <c r="U332" i="2" s="1"/>
  <c r="Z331" i="4" s="1"/>
  <c r="C324" i="2"/>
  <c r="D324" i="2" s="1"/>
  <c r="T324" i="2"/>
  <c r="U324" i="2" s="1"/>
  <c r="Z323" i="4" s="1"/>
  <c r="C316" i="2"/>
  <c r="D316" i="2" s="1"/>
  <c r="T316" i="2"/>
  <c r="C308" i="2"/>
  <c r="D308" i="2" s="1"/>
  <c r="T308" i="2"/>
  <c r="C300" i="2"/>
  <c r="D300" i="2" s="1"/>
  <c r="T300" i="2"/>
  <c r="C292" i="2"/>
  <c r="D292" i="2" s="1"/>
  <c r="T292" i="2"/>
  <c r="U292" i="2" s="1"/>
  <c r="Z291" i="4" s="1"/>
  <c r="C284" i="2"/>
  <c r="D284" i="2" s="1"/>
  <c r="T284" i="2"/>
  <c r="U284" i="2" s="1"/>
  <c r="Z283" i="4" s="1"/>
  <c r="C276" i="2"/>
  <c r="D276" i="2" s="1"/>
  <c r="T276" i="2"/>
  <c r="U276" i="2" s="1"/>
  <c r="Z275" i="4" s="1"/>
  <c r="C268" i="2"/>
  <c r="D268" i="2" s="1"/>
  <c r="T268" i="2"/>
  <c r="C244" i="2"/>
  <c r="D244" i="2" s="1"/>
  <c r="T244" i="2"/>
  <c r="U244" i="2" s="1"/>
  <c r="Z243" i="4" s="1"/>
  <c r="C236" i="2"/>
  <c r="D236" i="2" s="1"/>
  <c r="T236" i="2"/>
  <c r="U236" i="2" s="1"/>
  <c r="Z235" i="4" s="1"/>
  <c r="C228" i="2"/>
  <c r="D228" i="2" s="1"/>
  <c r="T228" i="2"/>
  <c r="U228" i="2" s="1"/>
  <c r="Z227" i="4" s="1"/>
  <c r="C220" i="2"/>
  <c r="D220" i="2" s="1"/>
  <c r="T220" i="2"/>
  <c r="C212" i="2"/>
  <c r="D212" i="2" s="1"/>
  <c r="T212" i="2"/>
  <c r="C204" i="2"/>
  <c r="D204" i="2" s="1"/>
  <c r="T204" i="2"/>
  <c r="C140" i="2"/>
  <c r="D140" i="2" s="1"/>
  <c r="T140" i="2"/>
  <c r="C132" i="2"/>
  <c r="D132" i="2" s="1"/>
  <c r="L132" i="2"/>
  <c r="C124" i="2"/>
  <c r="D124" i="2" s="1"/>
  <c r="T124" i="2"/>
  <c r="U124" i="2" s="1"/>
  <c r="Z123" i="4" s="1"/>
  <c r="C116" i="2"/>
  <c r="D116" i="2" s="1"/>
  <c r="T116" i="2"/>
  <c r="U116" i="2" s="1"/>
  <c r="Z115" i="4" s="1"/>
  <c r="C108" i="2"/>
  <c r="D108" i="2" s="1"/>
  <c r="L108" i="2"/>
  <c r="M108" i="2" s="1"/>
  <c r="AR107" i="4" s="1"/>
  <c r="T28" i="2"/>
  <c r="U28" i="2" s="1"/>
  <c r="AN27" i="4" s="1"/>
  <c r="L28" i="2"/>
  <c r="M28" i="2" s="1"/>
  <c r="T12" i="2"/>
  <c r="U12" i="2" s="1"/>
  <c r="L12" i="2"/>
  <c r="M12" i="2" s="1"/>
  <c r="T173" i="2"/>
  <c r="U173" i="2" s="1"/>
  <c r="Z172" i="4" s="1"/>
  <c r="C328" i="2"/>
  <c r="D328" i="2" s="1"/>
  <c r="T328" i="2"/>
  <c r="U328" i="2" s="1"/>
  <c r="Z327" i="4" s="1"/>
  <c r="C232" i="2"/>
  <c r="D232" i="2" s="1"/>
  <c r="T232" i="2"/>
  <c r="U232" i="2" s="1"/>
  <c r="Z231" i="4" s="1"/>
  <c r="C347" i="2"/>
  <c r="D347" i="2" s="1"/>
  <c r="L347" i="2"/>
  <c r="C307" i="2"/>
  <c r="D307" i="2" s="1"/>
  <c r="T307" i="2"/>
  <c r="C299" i="2"/>
  <c r="D299" i="2" s="1"/>
  <c r="L299" i="2"/>
  <c r="C259" i="2"/>
  <c r="D259" i="2" s="1"/>
  <c r="T259" i="2"/>
  <c r="C251" i="2"/>
  <c r="D251" i="2" s="1"/>
  <c r="L251" i="2"/>
  <c r="T320" i="2"/>
  <c r="U320" i="2" s="1"/>
  <c r="Z319" i="4" s="1"/>
  <c r="C248" i="2"/>
  <c r="D248" i="2" s="1"/>
  <c r="L248" i="2"/>
  <c r="M248" i="2" s="1"/>
  <c r="C88" i="2"/>
  <c r="D88" i="2" s="1"/>
  <c r="L88" i="2"/>
  <c r="C314" i="2"/>
  <c r="D314" i="2" s="1"/>
  <c r="L314" i="2"/>
  <c r="C306" i="2"/>
  <c r="D306" i="2" s="1"/>
  <c r="T306" i="2"/>
  <c r="U306" i="2" s="1"/>
  <c r="C266" i="2"/>
  <c r="D266" i="2" s="1"/>
  <c r="L266" i="2"/>
  <c r="L310" i="2"/>
  <c r="T261" i="2"/>
  <c r="C296" i="2"/>
  <c r="D296" i="2" s="1"/>
  <c r="L296" i="2"/>
  <c r="M296" i="2" s="1"/>
  <c r="C272" i="2"/>
  <c r="D272" i="2" s="1"/>
  <c r="T272" i="2"/>
  <c r="U272" i="2" s="1"/>
  <c r="Z271" i="4" s="1"/>
  <c r="C144" i="2"/>
  <c r="D144" i="2" s="1"/>
  <c r="L144" i="2"/>
  <c r="C120" i="2"/>
  <c r="D120" i="2" s="1"/>
  <c r="T120" i="2"/>
  <c r="C80" i="2"/>
  <c r="D80" i="2" s="1"/>
  <c r="L80" i="2"/>
  <c r="M80" i="2" s="1"/>
  <c r="C373" i="2"/>
  <c r="D373" i="2" s="1"/>
  <c r="L373" i="2"/>
  <c r="M373" i="2" s="1"/>
  <c r="AR372" i="4" s="1"/>
  <c r="C355" i="2"/>
  <c r="D355" i="2" s="1"/>
  <c r="T355" i="2"/>
  <c r="C377" i="2"/>
  <c r="D377" i="2" s="1"/>
  <c r="L377" i="2"/>
  <c r="M377" i="2" s="1"/>
  <c r="C369" i="2"/>
  <c r="D369" i="2" s="1"/>
  <c r="L369" i="2"/>
  <c r="M369" i="2" s="1"/>
  <c r="C361" i="2"/>
  <c r="D361" i="2" s="1"/>
  <c r="L361" i="2"/>
  <c r="C353" i="2"/>
  <c r="D353" i="2" s="1"/>
  <c r="T353" i="2"/>
  <c r="U353" i="2" s="1"/>
  <c r="Z352" i="4" s="1"/>
  <c r="C345" i="2"/>
  <c r="D345" i="2" s="1"/>
  <c r="T345" i="2"/>
  <c r="U345" i="2" s="1"/>
  <c r="Z344" i="4" s="1"/>
  <c r="C337" i="2"/>
  <c r="D337" i="2" s="1"/>
  <c r="L337" i="2"/>
  <c r="M337" i="2" s="1"/>
  <c r="C313" i="2"/>
  <c r="D313" i="2" s="1"/>
  <c r="L313" i="2"/>
  <c r="C297" i="2"/>
  <c r="D297" i="2" s="1"/>
  <c r="T297" i="2"/>
  <c r="U297" i="2" s="1"/>
  <c r="Z296" i="4" s="1"/>
  <c r="C281" i="2"/>
  <c r="D281" i="2" s="1"/>
  <c r="L281" i="2"/>
  <c r="M281" i="2" s="1"/>
  <c r="C265" i="2"/>
  <c r="D265" i="2" s="1"/>
  <c r="L265" i="2"/>
  <c r="C257" i="2"/>
  <c r="D257" i="2" s="1"/>
  <c r="T257" i="2"/>
  <c r="U257" i="2" s="1"/>
  <c r="C249" i="2"/>
  <c r="D249" i="2" s="1"/>
  <c r="T249" i="2"/>
  <c r="U249" i="2" s="1"/>
  <c r="Z248" i="4" s="1"/>
  <c r="C241" i="2"/>
  <c r="D241" i="2" s="1"/>
  <c r="L241" i="2"/>
  <c r="M241" i="2" s="1"/>
  <c r="C233" i="2"/>
  <c r="D233" i="2" s="1"/>
  <c r="L233" i="2"/>
  <c r="M233" i="2" s="1"/>
  <c r="C225" i="2"/>
  <c r="D225" i="2" s="1"/>
  <c r="L225" i="2"/>
  <c r="M225" i="2" s="1"/>
  <c r="C217" i="2"/>
  <c r="D217" i="2" s="1"/>
  <c r="L217" i="2"/>
  <c r="C209" i="2"/>
  <c r="D209" i="2" s="1"/>
  <c r="T209" i="2"/>
  <c r="U209" i="2" s="1"/>
  <c r="Z208" i="4" s="1"/>
  <c r="C201" i="2"/>
  <c r="D201" i="2" s="1"/>
  <c r="T201" i="2"/>
  <c r="U201" i="2" s="1"/>
  <c r="Z200" i="4" s="1"/>
  <c r="C193" i="2"/>
  <c r="D193" i="2" s="1"/>
  <c r="T193" i="2"/>
  <c r="U193" i="2" s="1"/>
  <c r="Z192" i="4" s="1"/>
  <c r="C211" i="2"/>
  <c r="D211" i="2" s="1"/>
  <c r="T211" i="2"/>
  <c r="C139" i="2"/>
  <c r="D139" i="2" s="1"/>
  <c r="T139" i="2"/>
  <c r="U139" i="2" s="1"/>
  <c r="Z138" i="4" s="1"/>
  <c r="C123" i="2"/>
  <c r="D123" i="2" s="1"/>
  <c r="T123" i="2"/>
  <c r="U123" i="2" s="1"/>
  <c r="C75" i="2"/>
  <c r="D75" i="2" s="1"/>
  <c r="T75" i="2"/>
  <c r="U75" i="2" s="1"/>
  <c r="Z74" i="4" s="1"/>
  <c r="C178" i="2"/>
  <c r="D178" i="2" s="1"/>
  <c r="T178" i="2"/>
  <c r="U178" i="2" s="1"/>
  <c r="Z177" i="4" s="1"/>
  <c r="C138" i="2"/>
  <c r="D138" i="2" s="1"/>
  <c r="T138" i="2"/>
  <c r="U138" i="2" s="1"/>
  <c r="Z137" i="4" s="1"/>
  <c r="C122" i="2"/>
  <c r="D122" i="2" s="1"/>
  <c r="T122" i="2"/>
  <c r="U122" i="2" s="1"/>
  <c r="Z121" i="4" s="1"/>
  <c r="C114" i="2"/>
  <c r="D114" i="2" s="1"/>
  <c r="T114" i="2"/>
  <c r="U114" i="2" s="1"/>
  <c r="Z113" i="4" s="1"/>
  <c r="C66" i="2"/>
  <c r="D66" i="2" s="1"/>
  <c r="T66" i="2"/>
  <c r="AA65" i="4" s="1"/>
  <c r="L203" i="2"/>
  <c r="L147" i="2"/>
  <c r="L131" i="2"/>
  <c r="M131" i="2" s="1"/>
  <c r="L115" i="2"/>
  <c r="M115" i="2" s="1"/>
  <c r="L107" i="2"/>
  <c r="M107" i="2" s="1"/>
  <c r="L91" i="2"/>
  <c r="M91" i="2" s="1"/>
  <c r="T210" i="2"/>
  <c r="U210" i="2" s="1"/>
  <c r="Z209" i="4" s="1"/>
  <c r="C169" i="2"/>
  <c r="D169" i="2" s="1"/>
  <c r="T169" i="2"/>
  <c r="C153" i="2"/>
  <c r="D153" i="2" s="1"/>
  <c r="T153" i="2"/>
  <c r="U153" i="2" s="1"/>
  <c r="C137" i="2"/>
  <c r="D137" i="2" s="1"/>
  <c r="T137" i="2"/>
  <c r="U137" i="2" s="1"/>
  <c r="C121" i="2"/>
  <c r="D121" i="2" s="1"/>
  <c r="T121" i="2"/>
  <c r="U121" i="2" s="1"/>
  <c r="Z120" i="4" s="1"/>
  <c r="C105" i="2"/>
  <c r="D105" i="2" s="1"/>
  <c r="T105" i="2"/>
  <c r="U105" i="2" s="1"/>
  <c r="Z104" i="4" s="1"/>
  <c r="C97" i="2"/>
  <c r="D97" i="2" s="1"/>
  <c r="T97" i="2"/>
  <c r="U97" i="2" s="1"/>
  <c r="Z96" i="4" s="1"/>
  <c r="C89" i="2"/>
  <c r="D89" i="2" s="1"/>
  <c r="T89" i="2"/>
  <c r="U89" i="2" s="1"/>
  <c r="Z88" i="4" s="1"/>
  <c r="C81" i="2"/>
  <c r="D81" i="2" s="1"/>
  <c r="T81" i="2"/>
  <c r="C57" i="2"/>
  <c r="D57" i="2" s="1"/>
  <c r="T57" i="2"/>
  <c r="U57" i="2" s="1"/>
  <c r="L218" i="2"/>
  <c r="L202" i="2"/>
  <c r="M202" i="2" s="1"/>
  <c r="L194" i="2"/>
  <c r="L186" i="2"/>
  <c r="M186" i="2" s="1"/>
  <c r="L170" i="2"/>
  <c r="M170" i="2" s="1"/>
  <c r="L162" i="2"/>
  <c r="M162" i="2" s="1"/>
  <c r="L154" i="2"/>
  <c r="M154" i="2" s="1"/>
  <c r="L146" i="2"/>
  <c r="L130" i="2"/>
  <c r="T142" i="2"/>
  <c r="E56" i="2"/>
  <c r="C40" i="2"/>
  <c r="D40" i="2" s="1"/>
  <c r="T40" i="2"/>
  <c r="AA39" i="4" s="1"/>
  <c r="C32" i="2"/>
  <c r="D32" i="2" s="1"/>
  <c r="T32" i="2"/>
  <c r="U32" i="2" s="1"/>
  <c r="Z31" i="4" s="1"/>
  <c r="C24" i="2"/>
  <c r="D24" i="2" s="1"/>
  <c r="T24" i="2"/>
  <c r="C16" i="2"/>
  <c r="D16" i="2" s="1"/>
  <c r="T16" i="2"/>
  <c r="U16" i="2" s="1"/>
  <c r="Z15" i="4" s="1"/>
  <c r="C8" i="2"/>
  <c r="D8" i="2" s="1"/>
  <c r="T8" i="2"/>
  <c r="U8" i="2" s="1"/>
  <c r="Z7" i="4" s="1"/>
  <c r="L177" i="2"/>
  <c r="M177" i="2" s="1"/>
  <c r="L129" i="2"/>
  <c r="M129" i="2" s="1"/>
  <c r="L41" i="2"/>
  <c r="L33" i="2"/>
  <c r="L25" i="2"/>
  <c r="M25" i="2" s="1"/>
  <c r="L17" i="2"/>
  <c r="M17" i="2" s="1"/>
  <c r="C135" i="2"/>
  <c r="D135" i="2" s="1"/>
  <c r="T135" i="2"/>
  <c r="U135" i="2" s="1"/>
  <c r="Z134" i="4" s="1"/>
  <c r="C119" i="2"/>
  <c r="D119" i="2" s="1"/>
  <c r="T119" i="2"/>
  <c r="U119" i="2" s="1"/>
  <c r="Z118" i="4" s="1"/>
  <c r="L56" i="2"/>
  <c r="M56" i="2" s="1"/>
  <c r="L48" i="2"/>
  <c r="M48" i="2" s="1"/>
  <c r="T134" i="2"/>
  <c r="U134" i="2" s="1"/>
  <c r="Z133" i="4" s="1"/>
  <c r="T126" i="2"/>
  <c r="C70" i="2"/>
  <c r="D70" i="2" s="1"/>
  <c r="T70" i="2"/>
  <c r="L143" i="2"/>
  <c r="L127" i="2"/>
  <c r="M127" i="2" s="1"/>
  <c r="AR126" i="4" s="1"/>
  <c r="L111" i="2"/>
  <c r="M111" i="2" s="1"/>
  <c r="E310" i="2"/>
  <c r="E198" i="2"/>
  <c r="E190" i="2"/>
  <c r="E182" i="2"/>
  <c r="E174" i="2"/>
  <c r="E218" i="2"/>
  <c r="E202" i="2"/>
  <c r="E194" i="2"/>
  <c r="E186" i="2"/>
  <c r="E170" i="2"/>
  <c r="E162" i="2"/>
  <c r="E146" i="2"/>
  <c r="E42" i="2"/>
  <c r="AR41" i="4" s="1"/>
  <c r="E129" i="2"/>
  <c r="E131" i="2"/>
  <c r="E115" i="2"/>
  <c r="E107" i="2"/>
  <c r="E91" i="2"/>
  <c r="M5" i="2"/>
  <c r="AR4" i="4" s="1"/>
  <c r="C364" i="2"/>
  <c r="D364" i="2" s="1"/>
  <c r="C340" i="2"/>
  <c r="D340" i="2" s="1"/>
  <c r="C334" i="2"/>
  <c r="C317" i="2"/>
  <c r="D317" i="2" s="1"/>
  <c r="C293" i="2"/>
  <c r="D293" i="2" s="1"/>
  <c r="C269" i="2"/>
  <c r="D269" i="2" s="1"/>
  <c r="C252" i="2"/>
  <c r="D252" i="2" s="1"/>
  <c r="C224" i="2"/>
  <c r="D224" i="2" s="1"/>
  <c r="C93" i="2"/>
  <c r="D93" i="2" s="1"/>
  <c r="C329" i="2"/>
  <c r="D329" i="2" s="1"/>
  <c r="C380" i="2"/>
  <c r="D380" i="2" s="1"/>
  <c r="C374" i="2"/>
  <c r="C368" i="2"/>
  <c r="D368" i="2" s="1"/>
  <c r="C362" i="2"/>
  <c r="D362" i="2" s="1"/>
  <c r="C322" i="2"/>
  <c r="C287" i="2"/>
  <c r="D287" i="2" s="1"/>
  <c r="Z286" i="4" s="1"/>
  <c r="C273" i="2"/>
  <c r="D273" i="2" s="1"/>
  <c r="C264" i="2"/>
  <c r="D264" i="2" s="1"/>
  <c r="C185" i="2"/>
  <c r="D185" i="2" s="1"/>
  <c r="C258" i="2"/>
  <c r="D258" i="2" s="1"/>
  <c r="C356" i="2"/>
  <c r="D356" i="2" s="1"/>
  <c r="C350" i="2"/>
  <c r="D350" i="2" s="1"/>
  <c r="C344" i="2"/>
  <c r="D344" i="2" s="1"/>
  <c r="C338" i="2"/>
  <c r="C321" i="2"/>
  <c r="D321" i="2" s="1"/>
  <c r="C301" i="2"/>
  <c r="D301" i="2" s="1"/>
  <c r="C263" i="2"/>
  <c r="D263" i="2" s="1"/>
  <c r="C256" i="2"/>
  <c r="D256" i="2" s="1"/>
  <c r="C199" i="2"/>
  <c r="C61" i="2"/>
  <c r="D61" i="2" s="1"/>
  <c r="C358" i="2"/>
  <c r="D358" i="2" s="1"/>
  <c r="C378" i="2"/>
  <c r="C277" i="2"/>
  <c r="D277" i="2" s="1"/>
  <c r="C262" i="2"/>
  <c r="D262" i="2" s="1"/>
  <c r="C13" i="2"/>
  <c r="C346" i="2"/>
  <c r="C303" i="2"/>
  <c r="D303" i="2" s="1"/>
  <c r="C372" i="2"/>
  <c r="D372" i="2" s="1"/>
  <c r="C366" i="2"/>
  <c r="C360" i="2"/>
  <c r="D360" i="2" s="1"/>
  <c r="C354" i="2"/>
  <c r="D354" i="2" s="1"/>
  <c r="C326" i="2"/>
  <c r="C305" i="2"/>
  <c r="D305" i="2" s="1"/>
  <c r="C285" i="2"/>
  <c r="D285" i="2" s="1"/>
  <c r="C166" i="2"/>
  <c r="D166" i="2" s="1"/>
  <c r="C352" i="2"/>
  <c r="D352" i="2" s="1"/>
  <c r="C348" i="2"/>
  <c r="D348" i="2" s="1"/>
  <c r="C342" i="2"/>
  <c r="C336" i="2"/>
  <c r="D336" i="2" s="1"/>
  <c r="C325" i="2"/>
  <c r="D325" i="2" s="1"/>
  <c r="C319" i="2"/>
  <c r="C260" i="2"/>
  <c r="D260" i="2" s="1"/>
  <c r="C254" i="2"/>
  <c r="D254" i="2" s="1"/>
  <c r="C376" i="2"/>
  <c r="D376" i="2" s="1"/>
  <c r="C370" i="2"/>
  <c r="C330" i="2"/>
  <c r="C309" i="2"/>
  <c r="D309" i="2" s="1"/>
  <c r="C289" i="2"/>
  <c r="D289" i="2" s="1"/>
  <c r="E17" i="2"/>
  <c r="C161" i="2"/>
  <c r="D161" i="2" s="1"/>
  <c r="C145" i="2"/>
  <c r="D145" i="2" s="1"/>
  <c r="C49" i="2"/>
  <c r="D49" i="2" s="1"/>
  <c r="E130" i="2"/>
  <c r="C216" i="2"/>
  <c r="D216" i="2" s="1"/>
  <c r="C208" i="2"/>
  <c r="D208" i="2" s="1"/>
  <c r="C136" i="2"/>
  <c r="D136" i="2" s="1"/>
  <c r="C112" i="2"/>
  <c r="D112" i="2" s="1"/>
  <c r="C96" i="2"/>
  <c r="D96" i="2" s="1"/>
  <c r="Z95" i="4" s="1"/>
  <c r="C175" i="2"/>
  <c r="C151" i="2"/>
  <c r="C79" i="2"/>
  <c r="AA78" i="4" s="1"/>
  <c r="C71" i="2"/>
  <c r="AA70" i="4" s="1"/>
  <c r="C55" i="2"/>
  <c r="C47" i="2"/>
  <c r="AA46" i="4" s="1"/>
  <c r="C39" i="2"/>
  <c r="C23" i="2"/>
  <c r="AA22" i="4" s="1"/>
  <c r="C7" i="2"/>
  <c r="D7" i="2" s="1"/>
  <c r="C222" i="2"/>
  <c r="C206" i="2"/>
  <c r="D206" i="2" s="1"/>
  <c r="C150" i="2"/>
  <c r="D150" i="2" s="1"/>
  <c r="E177" i="2"/>
  <c r="E158" i="2"/>
  <c r="E25" i="2"/>
  <c r="C133" i="2"/>
  <c r="D133" i="2" s="1"/>
  <c r="C117" i="2"/>
  <c r="D117" i="2" s="1"/>
  <c r="C109" i="2"/>
  <c r="D109" i="2" s="1"/>
  <c r="Z108" i="4" s="1"/>
  <c r="C69" i="2"/>
  <c r="D69" i="2" s="1"/>
  <c r="C53" i="2"/>
  <c r="D53" i="2" s="1"/>
  <c r="C29" i="2"/>
  <c r="D29" i="2" s="1"/>
  <c r="C21" i="2"/>
  <c r="D21" i="2" s="1"/>
  <c r="C5" i="2"/>
  <c r="D5" i="2" s="1"/>
  <c r="E127" i="2"/>
  <c r="C92" i="2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AN11" i="4" s="1"/>
  <c r="E147" i="2"/>
  <c r="E15" i="2" l="1"/>
  <c r="AR14" i="4" s="1"/>
  <c r="AN109" i="4"/>
  <c r="AN81" i="4"/>
  <c r="AN82" i="4"/>
  <c r="AN93" i="4"/>
  <c r="D39" i="2"/>
  <c r="AN38" i="4" s="1"/>
  <c r="AA38" i="4"/>
  <c r="U24" i="2"/>
  <c r="Z23" i="4" s="1"/>
  <c r="AA23" i="4"/>
  <c r="M130" i="2"/>
  <c r="N130" i="2" s="1"/>
  <c r="AA129" i="4"/>
  <c r="M190" i="2"/>
  <c r="N190" i="2" s="1"/>
  <c r="AA189" i="4"/>
  <c r="M194" i="2"/>
  <c r="N194" i="2" s="1"/>
  <c r="AA193" i="4"/>
  <c r="M198" i="2"/>
  <c r="AR197" i="4" s="1"/>
  <c r="AA197" i="4"/>
  <c r="E27" i="2"/>
  <c r="AR26" i="4" s="1"/>
  <c r="E94" i="2"/>
  <c r="AR93" i="4" s="1"/>
  <c r="AN338" i="4"/>
  <c r="AN317" i="4"/>
  <c r="AN238" i="4"/>
  <c r="AN175" i="4"/>
  <c r="AN9" i="4"/>
  <c r="AN89" i="4"/>
  <c r="AN273" i="4"/>
  <c r="AN362" i="4"/>
  <c r="AN58" i="4"/>
  <c r="AN257" i="4"/>
  <c r="AN326" i="4"/>
  <c r="AN334" i="4"/>
  <c r="AN246" i="4"/>
  <c r="AN103" i="4"/>
  <c r="AN17" i="4"/>
  <c r="AN97" i="4"/>
  <c r="AN281" i="4"/>
  <c r="AN378" i="4"/>
  <c r="AN230" i="4"/>
  <c r="AN178" i="4"/>
  <c r="AN342" i="4"/>
  <c r="AN183" i="4"/>
  <c r="AN105" i="4"/>
  <c r="AN289" i="4"/>
  <c r="AN10" i="4"/>
  <c r="AN19" i="4"/>
  <c r="AN290" i="4"/>
  <c r="AN50" i="4"/>
  <c r="AN366" i="4"/>
  <c r="AN302" i="4"/>
  <c r="AN135" i="4"/>
  <c r="AN191" i="4"/>
  <c r="AN33" i="4"/>
  <c r="AN225" i="4"/>
  <c r="AN297" i="4"/>
  <c r="AN18" i="4"/>
  <c r="AN98" i="4"/>
  <c r="AN35" i="4"/>
  <c r="AN167" i="4"/>
  <c r="AN374" i="4"/>
  <c r="AN300" i="4"/>
  <c r="AN151" i="4"/>
  <c r="AN353" i="4"/>
  <c r="AN49" i="4"/>
  <c r="AN233" i="4"/>
  <c r="AN154" i="4"/>
  <c r="AN242" i="4"/>
  <c r="AN194" i="4"/>
  <c r="AN205" i="4"/>
  <c r="AN234" i="4"/>
  <c r="AN199" i="4"/>
  <c r="AN57" i="4"/>
  <c r="AN241" i="4"/>
  <c r="AN274" i="4"/>
  <c r="AN34" i="4"/>
  <c r="AN162" i="4"/>
  <c r="AN60" i="4"/>
  <c r="AN282" i="4"/>
  <c r="AN226" i="4"/>
  <c r="AN86" i="4"/>
  <c r="AN266" i="4"/>
  <c r="AN159" i="4"/>
  <c r="AN73" i="4"/>
  <c r="AN249" i="4"/>
  <c r="AN330" i="4"/>
  <c r="AN42" i="4"/>
  <c r="AN170" i="4"/>
  <c r="E67" i="2"/>
  <c r="AR66" i="4" s="1"/>
  <c r="O262" i="2"/>
  <c r="AM261" i="4" s="1"/>
  <c r="E54" i="2"/>
  <c r="AR53" i="4" s="1"/>
  <c r="O44" i="2"/>
  <c r="AM43" i="4" s="1"/>
  <c r="E82" i="2"/>
  <c r="AR81" i="4" s="1"/>
  <c r="E110" i="2"/>
  <c r="AR109" i="4" s="1"/>
  <c r="O76" i="2"/>
  <c r="P76" i="2" s="1"/>
  <c r="E26" i="2"/>
  <c r="AR25" i="4" s="1"/>
  <c r="AN253" i="4"/>
  <c r="O263" i="2"/>
  <c r="P263" i="2" s="1"/>
  <c r="O264" i="2"/>
  <c r="P264" i="2" s="1"/>
  <c r="O317" i="2"/>
  <c r="AM316" i="4" s="1"/>
  <c r="AN349" i="4"/>
  <c r="O277" i="2"/>
  <c r="AM276" i="4" s="1"/>
  <c r="O325" i="2"/>
  <c r="P325" i="2" s="1"/>
  <c r="O362" i="2"/>
  <c r="P362" i="2" s="1"/>
  <c r="O52" i="2"/>
  <c r="P52" i="2" s="1"/>
  <c r="O344" i="2"/>
  <c r="AM343" i="4" s="1"/>
  <c r="O269" i="2"/>
  <c r="P269" i="2" s="1"/>
  <c r="D346" i="2"/>
  <c r="U70" i="2"/>
  <c r="U40" i="2"/>
  <c r="AN39" i="4" s="1"/>
  <c r="D326" i="2"/>
  <c r="Z325" i="4" s="1"/>
  <c r="D175" i="2"/>
  <c r="Z174" i="4" s="1"/>
  <c r="D13" i="2"/>
  <c r="AN12" i="4" s="1"/>
  <c r="D47" i="2"/>
  <c r="D55" i="2"/>
  <c r="AN54" i="4" s="1"/>
  <c r="U126" i="2"/>
  <c r="Z125" i="4" s="1"/>
  <c r="U220" i="2"/>
  <c r="Z219" i="4" s="1"/>
  <c r="U268" i="2"/>
  <c r="Z267" i="4" s="1"/>
  <c r="U300" i="2"/>
  <c r="Z299" i="4" s="1"/>
  <c r="U45" i="2"/>
  <c r="Z44" i="4" s="1"/>
  <c r="U141" i="2"/>
  <c r="Z140" i="4" s="1"/>
  <c r="U181" i="2"/>
  <c r="Z180" i="4" s="1"/>
  <c r="U213" i="2"/>
  <c r="Z212" i="4" s="1"/>
  <c r="D199" i="2"/>
  <c r="Z198" i="4" s="1"/>
  <c r="D71" i="2"/>
  <c r="D330" i="2"/>
  <c r="Z329" i="4" s="1"/>
  <c r="D342" i="2"/>
  <c r="Z341" i="4" s="1"/>
  <c r="D378" i="2"/>
  <c r="Z377" i="4" s="1"/>
  <c r="D338" i="2"/>
  <c r="Z337" i="4" s="1"/>
  <c r="U142" i="2"/>
  <c r="Z141" i="4" s="1"/>
  <c r="U259" i="2"/>
  <c r="Z258" i="4" s="1"/>
  <c r="D222" i="2"/>
  <c r="Z221" i="4" s="1"/>
  <c r="D79" i="2"/>
  <c r="Z78" i="4" s="1"/>
  <c r="D370" i="2"/>
  <c r="Z369" i="4" s="1"/>
  <c r="D366" i="2"/>
  <c r="Z365" i="4" s="1"/>
  <c r="D322" i="2"/>
  <c r="Z321" i="4" s="1"/>
  <c r="U120" i="2"/>
  <c r="Z119" i="4" s="1"/>
  <c r="U261" i="2"/>
  <c r="Z260" i="4" s="1"/>
  <c r="U140" i="2"/>
  <c r="Z139" i="4" s="1"/>
  <c r="U308" i="2"/>
  <c r="Z307" i="4" s="1"/>
  <c r="U149" i="2"/>
  <c r="Z148" i="4" s="1"/>
  <c r="U357" i="2"/>
  <c r="Z356" i="4" s="1"/>
  <c r="D374" i="2"/>
  <c r="Z373" i="4" s="1"/>
  <c r="D92" i="2"/>
  <c r="Z91" i="4" s="1"/>
  <c r="D151" i="2"/>
  <c r="Z150" i="4" s="1"/>
  <c r="U169" i="2"/>
  <c r="Z168" i="4" s="1"/>
  <c r="U66" i="2"/>
  <c r="AN65" i="4" s="1"/>
  <c r="U211" i="2"/>
  <c r="Z210" i="4" s="1"/>
  <c r="U355" i="2"/>
  <c r="Z354" i="4" s="1"/>
  <c r="U204" i="2"/>
  <c r="Z203" i="4" s="1"/>
  <c r="U316" i="2"/>
  <c r="Z315" i="4" s="1"/>
  <c r="U307" i="2"/>
  <c r="Z306" i="4" s="1"/>
  <c r="D23" i="2"/>
  <c r="U81" i="2"/>
  <c r="AN80" i="4" s="1"/>
  <c r="D319" i="2"/>
  <c r="D334" i="2"/>
  <c r="Z333" i="4" s="1"/>
  <c r="U212" i="2"/>
  <c r="Z211" i="4" s="1"/>
  <c r="U165" i="2"/>
  <c r="Z164" i="4" s="1"/>
  <c r="O84" i="2"/>
  <c r="P84" i="2" s="1"/>
  <c r="O216" i="2"/>
  <c r="P216" i="2" s="1"/>
  <c r="O166" i="2"/>
  <c r="P166" i="2" s="1"/>
  <c r="O293" i="2"/>
  <c r="AM292" i="4" s="1"/>
  <c r="O29" i="2"/>
  <c r="P29" i="2" s="1"/>
  <c r="O68" i="2"/>
  <c r="P68" i="2" s="1"/>
  <c r="O7" i="2"/>
  <c r="P7" i="2" s="1"/>
  <c r="N64" i="2"/>
  <c r="AR63" i="4"/>
  <c r="O112" i="2"/>
  <c r="AQ111" i="4"/>
  <c r="N154" i="2"/>
  <c r="AR153" i="4"/>
  <c r="AN339" i="4"/>
  <c r="AN207" i="4"/>
  <c r="O360" i="2"/>
  <c r="AQ359" i="4"/>
  <c r="N129" i="2"/>
  <c r="AR128" i="4"/>
  <c r="N177" i="2"/>
  <c r="AR176" i="4"/>
  <c r="N162" i="2"/>
  <c r="AR161" i="4"/>
  <c r="N248" i="2"/>
  <c r="AR247" i="4"/>
  <c r="AN347" i="4"/>
  <c r="AN367" i="4"/>
  <c r="O321" i="2"/>
  <c r="AQ320" i="4"/>
  <c r="AN259" i="4"/>
  <c r="O289" i="2"/>
  <c r="AQ288" i="4"/>
  <c r="O150" i="2"/>
  <c r="N170" i="2"/>
  <c r="AR169" i="4"/>
  <c r="N91" i="2"/>
  <c r="AR90" i="4"/>
  <c r="N225" i="2"/>
  <c r="AR224" i="4"/>
  <c r="N182" i="2"/>
  <c r="AR181" i="4"/>
  <c r="AN255" i="4"/>
  <c r="AN355" i="4"/>
  <c r="AN223" i="4"/>
  <c r="AN116" i="4"/>
  <c r="AN308" i="4"/>
  <c r="N56" i="2"/>
  <c r="AR55" i="4"/>
  <c r="N72" i="2"/>
  <c r="AR71" i="4"/>
  <c r="N174" i="2"/>
  <c r="AR173" i="4"/>
  <c r="N186" i="2"/>
  <c r="AR185" i="4"/>
  <c r="N107" i="2"/>
  <c r="AR106" i="4"/>
  <c r="O21" i="2"/>
  <c r="N158" i="2"/>
  <c r="AR157" i="4"/>
  <c r="AN48" i="4"/>
  <c r="AN335" i="4"/>
  <c r="AN363" i="4"/>
  <c r="AN351" i="4"/>
  <c r="O145" i="2"/>
  <c r="AQ144" i="4"/>
  <c r="O329" i="2"/>
  <c r="AQ328" i="4"/>
  <c r="N115" i="2"/>
  <c r="AR114" i="4"/>
  <c r="N233" i="2"/>
  <c r="AR232" i="4"/>
  <c r="N337" i="2"/>
  <c r="AR336" i="4"/>
  <c r="N369" i="2"/>
  <c r="AR368" i="4"/>
  <c r="N296" i="2"/>
  <c r="AR295" i="4"/>
  <c r="O285" i="2"/>
  <c r="O60" i="2"/>
  <c r="AN160" i="4"/>
  <c r="AN375" i="4"/>
  <c r="AN371" i="4"/>
  <c r="AN132" i="4"/>
  <c r="N17" i="2"/>
  <c r="AR16" i="4"/>
  <c r="N80" i="2"/>
  <c r="AR79" i="4"/>
  <c r="N25" i="2"/>
  <c r="AR24" i="4"/>
  <c r="N202" i="2"/>
  <c r="AR201" i="4"/>
  <c r="N131" i="2"/>
  <c r="AQ130" i="4" s="1"/>
  <c r="AR130" i="4"/>
  <c r="AN184" i="4"/>
  <c r="AN379" i="4"/>
  <c r="P358" i="2"/>
  <c r="AM357" i="4"/>
  <c r="O273" i="2"/>
  <c r="AQ272" i="4"/>
  <c r="N111" i="2"/>
  <c r="AR110" i="4"/>
  <c r="N48" i="2"/>
  <c r="AR47" i="4"/>
  <c r="N241" i="2"/>
  <c r="AR240" i="4"/>
  <c r="N281" i="2"/>
  <c r="AR280" i="4"/>
  <c r="N377" i="2"/>
  <c r="AR376" i="4"/>
  <c r="AN304" i="4"/>
  <c r="AN251" i="4"/>
  <c r="N5" i="2"/>
  <c r="AQ4" i="4" s="1"/>
  <c r="N127" i="2"/>
  <c r="N229" i="2"/>
  <c r="N333" i="2"/>
  <c r="AQ332" i="4" s="1"/>
  <c r="N365" i="2"/>
  <c r="AQ364" i="4" s="1"/>
  <c r="N373" i="2"/>
  <c r="AQ372" i="4" s="1"/>
  <c r="N12" i="2"/>
  <c r="AQ11" i="4" s="1"/>
  <c r="N37" i="2"/>
  <c r="N237" i="2"/>
  <c r="AQ236" i="4" s="1"/>
  <c r="N341" i="2"/>
  <c r="N128" i="2"/>
  <c r="AQ127" i="4" s="1"/>
  <c r="N28" i="2"/>
  <c r="AQ27" i="4" s="1"/>
  <c r="N245" i="2"/>
  <c r="AQ244" i="4" s="1"/>
  <c r="N108" i="2"/>
  <c r="AQ107" i="4" s="1"/>
  <c r="N221" i="2"/>
  <c r="AQ220" i="4" s="1"/>
  <c r="AL43" i="4"/>
  <c r="AL4" i="4"/>
  <c r="AL95" i="4"/>
  <c r="AN95" i="4"/>
  <c r="AL284" i="4"/>
  <c r="AL316" i="4"/>
  <c r="AL131" i="4"/>
  <c r="AL311" i="4"/>
  <c r="AL144" i="4"/>
  <c r="AL6" i="4"/>
  <c r="AL261" i="4"/>
  <c r="AL263" i="4"/>
  <c r="AL328" i="4"/>
  <c r="AL87" i="4"/>
  <c r="AL107" i="4"/>
  <c r="AL63" i="4"/>
  <c r="AL71" i="4"/>
  <c r="AN331" i="4"/>
  <c r="AL51" i="4"/>
  <c r="AL38" i="4"/>
  <c r="AL111" i="4"/>
  <c r="AL262" i="4"/>
  <c r="AL59" i="4"/>
  <c r="AL28" i="4"/>
  <c r="AL288" i="4"/>
  <c r="AL324" i="4"/>
  <c r="AL52" i="4"/>
  <c r="AL149" i="4"/>
  <c r="AL276" i="4"/>
  <c r="AL320" i="4"/>
  <c r="AL272" i="4"/>
  <c r="AL92" i="4"/>
  <c r="AL143" i="4"/>
  <c r="AN303" i="4"/>
  <c r="AL295" i="4"/>
  <c r="AL11" i="4"/>
  <c r="AL68" i="4"/>
  <c r="AN68" i="4"/>
  <c r="AL215" i="4"/>
  <c r="AL359" i="4"/>
  <c r="AL286" i="4"/>
  <c r="AN286" i="4"/>
  <c r="AN256" i="4"/>
  <c r="AL247" i="4"/>
  <c r="AL214" i="4"/>
  <c r="AL165" i="4"/>
  <c r="AL292" i="4"/>
  <c r="AL75" i="4"/>
  <c r="AL83" i="4"/>
  <c r="AL343" i="4"/>
  <c r="AL79" i="4"/>
  <c r="AL108" i="4"/>
  <c r="AN108" i="4"/>
  <c r="AL357" i="4"/>
  <c r="AL27" i="4"/>
  <c r="AL361" i="4"/>
  <c r="AL268" i="4"/>
  <c r="AN15" i="4"/>
  <c r="AL36" i="4"/>
  <c r="E154" i="2"/>
  <c r="F154" i="2" s="1"/>
  <c r="E33" i="2"/>
  <c r="F33" i="2" s="1"/>
  <c r="E214" i="2"/>
  <c r="F214" i="2" s="1"/>
  <c r="E48" i="2"/>
  <c r="AL221" i="4"/>
  <c r="AL369" i="4"/>
  <c r="AL321" i="4"/>
  <c r="F162" i="2"/>
  <c r="F15" i="2"/>
  <c r="AM14" i="4" s="1"/>
  <c r="AL371" i="4"/>
  <c r="AL349" i="4"/>
  <c r="F182" i="2"/>
  <c r="AL121" i="4"/>
  <c r="AL122" i="4"/>
  <c r="AL200" i="4"/>
  <c r="AL232" i="4"/>
  <c r="AL264" i="4"/>
  <c r="AL336" i="4"/>
  <c r="AL368" i="4"/>
  <c r="AL250" i="4"/>
  <c r="AL346" i="4"/>
  <c r="V134" i="2"/>
  <c r="V288" i="2"/>
  <c r="AL74" i="4"/>
  <c r="AL192" i="4"/>
  <c r="AL256" i="4"/>
  <c r="AL372" i="4"/>
  <c r="AL365" i="4"/>
  <c r="AL211" i="4"/>
  <c r="AL150" i="4"/>
  <c r="AL60" i="4"/>
  <c r="F170" i="2"/>
  <c r="F147" i="2"/>
  <c r="F127" i="2"/>
  <c r="AL253" i="4"/>
  <c r="AL302" i="4"/>
  <c r="AL198" i="4"/>
  <c r="AL367" i="4"/>
  <c r="F129" i="2"/>
  <c r="F186" i="2"/>
  <c r="F190" i="2"/>
  <c r="AL96" i="4"/>
  <c r="AL152" i="4"/>
  <c r="AL313" i="4"/>
  <c r="AL219" i="4"/>
  <c r="AL267" i="4"/>
  <c r="AL299" i="4"/>
  <c r="AL331" i="4"/>
  <c r="AL44" i="4"/>
  <c r="AL140" i="4"/>
  <c r="AL180" i="4"/>
  <c r="AL212" i="4"/>
  <c r="AL244" i="4"/>
  <c r="AL348" i="4"/>
  <c r="AL301" i="4"/>
  <c r="AL310" i="4"/>
  <c r="V142" i="2"/>
  <c r="AL205" i="4"/>
  <c r="AL329" i="4"/>
  <c r="AL223" i="4"/>
  <c r="AL224" i="4"/>
  <c r="AL306" i="4"/>
  <c r="AL347" i="4"/>
  <c r="F174" i="2"/>
  <c r="AL291" i="4"/>
  <c r="AL124" i="4"/>
  <c r="AL340" i="4"/>
  <c r="AL279" i="4"/>
  <c r="AL254" i="4"/>
  <c r="AL375" i="4"/>
  <c r="E95" i="2"/>
  <c r="AR94" i="4" s="1"/>
  <c r="AL35" i="4"/>
  <c r="AL355" i="4"/>
  <c r="E203" i="2"/>
  <c r="F25" i="2"/>
  <c r="AL259" i="4"/>
  <c r="AL345" i="4"/>
  <c r="AL257" i="4"/>
  <c r="AL373" i="4"/>
  <c r="F194" i="2"/>
  <c r="F198" i="2"/>
  <c r="AL118" i="4"/>
  <c r="AL23" i="4"/>
  <c r="AL137" i="4"/>
  <c r="AL138" i="4"/>
  <c r="AL208" i="4"/>
  <c r="AL240" i="4"/>
  <c r="AL280" i="4"/>
  <c r="AL344" i="4"/>
  <c r="AL376" i="4"/>
  <c r="AL119" i="4"/>
  <c r="AL258" i="4"/>
  <c r="AL231" i="4"/>
  <c r="V320" i="2"/>
  <c r="AL377" i="4"/>
  <c r="AL78" i="4"/>
  <c r="AL243" i="4"/>
  <c r="AL236" i="4"/>
  <c r="V261" i="2"/>
  <c r="AL48" i="4"/>
  <c r="AL132" i="4"/>
  <c r="AL174" i="4"/>
  <c r="AL22" i="4"/>
  <c r="AL160" i="4"/>
  <c r="AL255" i="4"/>
  <c r="AL20" i="4"/>
  <c r="F158" i="2"/>
  <c r="F17" i="2"/>
  <c r="AL318" i="4"/>
  <c r="AL304" i="4"/>
  <c r="AA12" i="4"/>
  <c r="AL12" i="4"/>
  <c r="AL184" i="4"/>
  <c r="AL379" i="4"/>
  <c r="AL333" i="4"/>
  <c r="F42" i="2"/>
  <c r="AM41" i="4" s="1"/>
  <c r="F202" i="2"/>
  <c r="AL69" i="4"/>
  <c r="AL56" i="4"/>
  <c r="AL104" i="4"/>
  <c r="AL168" i="4"/>
  <c r="AL139" i="4"/>
  <c r="AL227" i="4"/>
  <c r="AL275" i="4"/>
  <c r="AL307" i="4"/>
  <c r="AL84" i="4"/>
  <c r="AL148" i="4"/>
  <c r="AL188" i="4"/>
  <c r="AL220" i="4"/>
  <c r="AL252" i="4"/>
  <c r="AL356" i="4"/>
  <c r="AL206" i="4"/>
  <c r="AL350" i="4"/>
  <c r="AL70" i="4"/>
  <c r="AL341" i="4"/>
  <c r="AL337" i="4"/>
  <c r="F115" i="2"/>
  <c r="AL39" i="4"/>
  <c r="AL312" i="4"/>
  <c r="AL271" i="4"/>
  <c r="F131" i="2"/>
  <c r="AL164" i="4"/>
  <c r="V126" i="2"/>
  <c r="AL116" i="4"/>
  <c r="AL15" i="4"/>
  <c r="F177" i="2"/>
  <c r="AL135" i="4"/>
  <c r="AL325" i="4"/>
  <c r="AL300" i="4"/>
  <c r="F91" i="2"/>
  <c r="F218" i="2"/>
  <c r="F310" i="2"/>
  <c r="AL134" i="4"/>
  <c r="AL31" i="4"/>
  <c r="AL65" i="4"/>
  <c r="AL177" i="4"/>
  <c r="AL210" i="4"/>
  <c r="AL216" i="4"/>
  <c r="AL248" i="4"/>
  <c r="AL296" i="4"/>
  <c r="AL352" i="4"/>
  <c r="AL354" i="4"/>
  <c r="AL298" i="4"/>
  <c r="AL327" i="4"/>
  <c r="V210" i="2"/>
  <c r="AL7" i="4"/>
  <c r="AL113" i="4"/>
  <c r="AL360" i="4"/>
  <c r="AL19" i="4"/>
  <c r="F130" i="2"/>
  <c r="AL251" i="4"/>
  <c r="F56" i="2"/>
  <c r="AL88" i="4"/>
  <c r="AL136" i="4"/>
  <c r="AL305" i="4"/>
  <c r="AL123" i="4"/>
  <c r="AL323" i="4"/>
  <c r="AL204" i="4"/>
  <c r="AL127" i="4"/>
  <c r="AL91" i="4"/>
  <c r="AL351" i="4"/>
  <c r="E14" i="2"/>
  <c r="AR13" i="4" s="1"/>
  <c r="AL46" i="4"/>
  <c r="AL339" i="4"/>
  <c r="E83" i="2"/>
  <c r="AR82" i="4" s="1"/>
  <c r="AL67" i="4"/>
  <c r="AA54" i="4"/>
  <c r="AL54" i="4"/>
  <c r="AL207" i="4"/>
  <c r="AL308" i="4"/>
  <c r="AL335" i="4"/>
  <c r="AL353" i="4"/>
  <c r="AL363" i="4"/>
  <c r="F107" i="2"/>
  <c r="F146" i="2"/>
  <c r="E143" i="2"/>
  <c r="E81" i="2"/>
  <c r="AL80" i="4"/>
  <c r="AL120" i="4"/>
  <c r="AL265" i="4"/>
  <c r="AL115" i="4"/>
  <c r="AL203" i="4"/>
  <c r="AL235" i="4"/>
  <c r="AL283" i="4"/>
  <c r="AL315" i="4"/>
  <c r="AL303" i="4"/>
  <c r="AL100" i="4"/>
  <c r="AL156" i="4"/>
  <c r="AL196" i="4"/>
  <c r="AL228" i="4"/>
  <c r="AL332" i="4"/>
  <c r="AL364" i="4"/>
  <c r="AL239" i="4"/>
  <c r="AL358" i="4"/>
  <c r="V118" i="2"/>
  <c r="V173" i="2"/>
  <c r="AA354" i="4"/>
  <c r="M33" i="2"/>
  <c r="AA32" i="4"/>
  <c r="M218" i="2"/>
  <c r="AA217" i="4"/>
  <c r="M147" i="2"/>
  <c r="AA146" i="4"/>
  <c r="AA119" i="4"/>
  <c r="AA260" i="4"/>
  <c r="AA258" i="4"/>
  <c r="AA69" i="4"/>
  <c r="M41" i="2"/>
  <c r="AA40" i="4"/>
  <c r="M146" i="2"/>
  <c r="AA145" i="4"/>
  <c r="AA168" i="4"/>
  <c r="M203" i="2"/>
  <c r="AA202" i="4"/>
  <c r="M88" i="2"/>
  <c r="AA87" i="4"/>
  <c r="AA139" i="4"/>
  <c r="AA307" i="4"/>
  <c r="AA148" i="4"/>
  <c r="AA356" i="4"/>
  <c r="AA210" i="4"/>
  <c r="AA125" i="4"/>
  <c r="M266" i="2"/>
  <c r="AA265" i="4"/>
  <c r="AA203" i="4"/>
  <c r="AA315" i="4"/>
  <c r="M215" i="2"/>
  <c r="AR214" i="4" s="1"/>
  <c r="AA214" i="4"/>
  <c r="M359" i="2"/>
  <c r="AR358" i="4" s="1"/>
  <c r="AA358" i="4"/>
  <c r="M313" i="2"/>
  <c r="AA312" i="4"/>
  <c r="M361" i="2"/>
  <c r="AA360" i="4"/>
  <c r="AA306" i="4"/>
  <c r="M144" i="2"/>
  <c r="AA143" i="4"/>
  <c r="M299" i="2"/>
  <c r="AA298" i="4"/>
  <c r="AA286" i="4"/>
  <c r="AA211" i="4"/>
  <c r="AA164" i="4"/>
  <c r="M217" i="2"/>
  <c r="AA216" i="4"/>
  <c r="M143" i="2"/>
  <c r="AA142" i="4"/>
  <c r="M265" i="2"/>
  <c r="AA264" i="4"/>
  <c r="M251" i="2"/>
  <c r="AA250" i="4"/>
  <c r="M347" i="2"/>
  <c r="AR346" i="4" s="1"/>
  <c r="AA346" i="4"/>
  <c r="M214" i="2"/>
  <c r="AA213" i="4"/>
  <c r="M310" i="2"/>
  <c r="AR309" i="4" s="1"/>
  <c r="AA309" i="4"/>
  <c r="AA141" i="4"/>
  <c r="M314" i="2"/>
  <c r="AA313" i="4"/>
  <c r="M132" i="2"/>
  <c r="AR131" i="4" s="1"/>
  <c r="AA131" i="4"/>
  <c r="AA219" i="4"/>
  <c r="AA267" i="4"/>
  <c r="AA299" i="4"/>
  <c r="AA44" i="4"/>
  <c r="AA140" i="4"/>
  <c r="AA180" i="4"/>
  <c r="AA212" i="4"/>
  <c r="M312" i="2"/>
  <c r="AR311" i="4" s="1"/>
  <c r="AA311" i="4"/>
  <c r="M311" i="2"/>
  <c r="AA310" i="4"/>
  <c r="E66" i="2"/>
  <c r="E40" i="2"/>
  <c r="N198" i="2" l="1"/>
  <c r="AQ197" i="4" s="1"/>
  <c r="F94" i="2"/>
  <c r="AM93" i="4" s="1"/>
  <c r="P44" i="2"/>
  <c r="Q44" i="2" s="1"/>
  <c r="R44" i="2" s="1"/>
  <c r="S44" i="2" s="1"/>
  <c r="F27" i="2"/>
  <c r="AM26" i="4" s="1"/>
  <c r="AR193" i="4"/>
  <c r="AR129" i="4"/>
  <c r="AR189" i="4"/>
  <c r="P262" i="2"/>
  <c r="Q262" i="2" s="1"/>
  <c r="R262" i="2" s="1"/>
  <c r="S262" i="2" s="1"/>
  <c r="F67" i="2"/>
  <c r="AM66" i="4" s="1"/>
  <c r="AN212" i="4"/>
  <c r="AN260" i="4"/>
  <c r="AN180" i="4"/>
  <c r="AN22" i="4"/>
  <c r="AN150" i="4"/>
  <c r="AN119" i="4"/>
  <c r="AN337" i="4"/>
  <c r="AN140" i="4"/>
  <c r="AN258" i="4"/>
  <c r="AN168" i="4"/>
  <c r="AN46" i="4"/>
  <c r="AN306" i="4"/>
  <c r="AN91" i="4"/>
  <c r="AN321" i="4"/>
  <c r="AN377" i="4"/>
  <c r="AN44" i="4"/>
  <c r="AN174" i="4"/>
  <c r="AN373" i="4"/>
  <c r="AN365" i="4"/>
  <c r="AN341" i="4"/>
  <c r="AN299" i="4"/>
  <c r="AN325" i="4"/>
  <c r="AN318" i="4"/>
  <c r="AN141" i="4"/>
  <c r="F54" i="2"/>
  <c r="AM53" i="4" s="1"/>
  <c r="P344" i="2"/>
  <c r="Q344" i="2" s="1"/>
  <c r="R344" i="2" s="1"/>
  <c r="S344" i="2" s="1"/>
  <c r="AN164" i="4"/>
  <c r="AN203" i="4"/>
  <c r="AN356" i="4"/>
  <c r="AN369" i="4"/>
  <c r="AN329" i="4"/>
  <c r="AN267" i="4"/>
  <c r="AN211" i="4"/>
  <c r="AN354" i="4"/>
  <c r="AN148" i="4"/>
  <c r="AN78" i="4"/>
  <c r="AN70" i="4"/>
  <c r="AN219" i="4"/>
  <c r="AN69" i="4"/>
  <c r="AN333" i="4"/>
  <c r="AN210" i="4"/>
  <c r="AN307" i="4"/>
  <c r="AN221" i="4"/>
  <c r="AN198" i="4"/>
  <c r="AN125" i="4"/>
  <c r="AN345" i="4"/>
  <c r="F82" i="2"/>
  <c r="AM81" i="4" s="1"/>
  <c r="F26" i="2"/>
  <c r="AM25" i="4" s="1"/>
  <c r="F110" i="2"/>
  <c r="AM109" i="4" s="1"/>
  <c r="AM75" i="4"/>
  <c r="P317" i="2"/>
  <c r="Q317" i="2" s="1"/>
  <c r="R317" i="2" s="1"/>
  <c r="S317" i="2" s="1"/>
  <c r="P277" i="2"/>
  <c r="Q277" i="2" s="1"/>
  <c r="R277" i="2" s="1"/>
  <c r="S277" i="2" s="1"/>
  <c r="AM263" i="4"/>
  <c r="AM324" i="4"/>
  <c r="AM51" i="4"/>
  <c r="AM262" i="4"/>
  <c r="AM361" i="4"/>
  <c r="AM268" i="4"/>
  <c r="P293" i="2"/>
  <c r="Q293" i="2" s="1"/>
  <c r="R293" i="2" s="1"/>
  <c r="S293" i="2" s="1"/>
  <c r="AM83" i="4"/>
  <c r="AN315" i="4"/>
  <c r="AN139" i="4"/>
  <c r="AM6" i="4"/>
  <c r="AM165" i="4"/>
  <c r="AM215" i="4"/>
  <c r="O28" i="2"/>
  <c r="P28" i="2" s="1"/>
  <c r="Q28" i="2" s="1"/>
  <c r="O245" i="2"/>
  <c r="P245" i="2" s="1"/>
  <c r="O131" i="2"/>
  <c r="P131" i="2" s="1"/>
  <c r="AM67" i="4"/>
  <c r="AM28" i="4"/>
  <c r="W288" i="2"/>
  <c r="AR287" i="4"/>
  <c r="AN134" i="4"/>
  <c r="AN115" i="4"/>
  <c r="P21" i="2"/>
  <c r="AM20" i="4"/>
  <c r="O56" i="2"/>
  <c r="AQ55" i="4"/>
  <c r="N314" i="2"/>
  <c r="AQ313" i="4" s="1"/>
  <c r="AR313" i="4"/>
  <c r="N217" i="2"/>
  <c r="AQ216" i="4" s="1"/>
  <c r="AR216" i="4"/>
  <c r="W118" i="2"/>
  <c r="AR117" i="4"/>
  <c r="AN323" i="4"/>
  <c r="AN271" i="4"/>
  <c r="AN196" i="4"/>
  <c r="AN31" i="4"/>
  <c r="AN275" i="4"/>
  <c r="AN138" i="4"/>
  <c r="O229" i="2"/>
  <c r="AQ228" i="4"/>
  <c r="Q7" i="2"/>
  <c r="R7" i="2" s="1"/>
  <c r="S7" i="2" s="1"/>
  <c r="AK6" i="4"/>
  <c r="O281" i="2"/>
  <c r="AQ280" i="4"/>
  <c r="O111" i="2"/>
  <c r="AQ110" i="4"/>
  <c r="AQ193" i="4"/>
  <c r="O194" i="2"/>
  <c r="O296" i="2"/>
  <c r="AQ295" i="4"/>
  <c r="AQ114" i="4"/>
  <c r="O115" i="2"/>
  <c r="Q362" i="2"/>
  <c r="R362" i="2" s="1"/>
  <c r="S362" i="2" s="1"/>
  <c r="AK361" i="4"/>
  <c r="P321" i="2"/>
  <c r="AM320" i="4"/>
  <c r="O190" i="2"/>
  <c r="AQ189" i="4"/>
  <c r="O129" i="2"/>
  <c r="AQ128" i="4"/>
  <c r="AQ153" i="4"/>
  <c r="O154" i="2"/>
  <c r="N41" i="2"/>
  <c r="AQ40" i="4" s="1"/>
  <c r="AR40" i="4"/>
  <c r="W173" i="2"/>
  <c r="AR172" i="4"/>
  <c r="AN239" i="4"/>
  <c r="AN177" i="4"/>
  <c r="AQ185" i="4"/>
  <c r="O186" i="2"/>
  <c r="N144" i="2"/>
  <c r="AQ143" i="4" s="1"/>
  <c r="AR143" i="4"/>
  <c r="N266" i="2"/>
  <c r="AQ265" i="4" s="1"/>
  <c r="AR265" i="4"/>
  <c r="N203" i="2"/>
  <c r="AQ202" i="4" s="1"/>
  <c r="AR202" i="4"/>
  <c r="N147" i="2"/>
  <c r="AQ146" i="4" s="1"/>
  <c r="AR146" i="4"/>
  <c r="W134" i="2"/>
  <c r="AR133" i="4"/>
  <c r="AN291" i="4"/>
  <c r="AN156" i="4"/>
  <c r="AN327" i="4"/>
  <c r="AN118" i="4"/>
  <c r="AN227" i="4"/>
  <c r="AN137" i="4"/>
  <c r="O341" i="2"/>
  <c r="AQ340" i="4"/>
  <c r="O127" i="2"/>
  <c r="AQ126" i="4"/>
  <c r="Q52" i="2"/>
  <c r="R52" i="2" s="1"/>
  <c r="S52" i="2" s="1"/>
  <c r="AK51" i="4"/>
  <c r="AQ173" i="4"/>
  <c r="O174" i="2"/>
  <c r="O225" i="2"/>
  <c r="AQ224" i="4"/>
  <c r="W126" i="2"/>
  <c r="AR125" i="4"/>
  <c r="W142" i="2"/>
  <c r="AR141" i="4"/>
  <c r="AN88" i="4"/>
  <c r="AN84" i="4"/>
  <c r="AN243" i="4"/>
  <c r="AN117" i="4"/>
  <c r="AN301" i="4"/>
  <c r="AN100" i="4"/>
  <c r="AN209" i="4"/>
  <c r="AN287" i="4"/>
  <c r="AN104" i="4"/>
  <c r="AN23" i="4"/>
  <c r="Q76" i="2"/>
  <c r="R76" i="2" s="1"/>
  <c r="S76" i="2" s="1"/>
  <c r="AK75" i="4"/>
  <c r="O241" i="2"/>
  <c r="AQ240" i="4"/>
  <c r="AQ201" i="4"/>
  <c r="O202" i="2"/>
  <c r="O17" i="2"/>
  <c r="AQ16" i="4"/>
  <c r="O369" i="2"/>
  <c r="AQ368" i="4"/>
  <c r="P329" i="2"/>
  <c r="AM328" i="4"/>
  <c r="P289" i="2"/>
  <c r="AM288" i="4"/>
  <c r="O248" i="2"/>
  <c r="AQ247" i="4"/>
  <c r="P360" i="2"/>
  <c r="AM359" i="4"/>
  <c r="Q216" i="2"/>
  <c r="R216" i="2" s="1"/>
  <c r="S216" i="2" s="1"/>
  <c r="AK215" i="4"/>
  <c r="P112" i="2"/>
  <c r="AM111" i="4"/>
  <c r="AN124" i="4"/>
  <c r="AN208" i="4"/>
  <c r="N251" i="2"/>
  <c r="AQ250" i="4" s="1"/>
  <c r="AR250" i="4"/>
  <c r="N218" i="2"/>
  <c r="AQ217" i="4" s="1"/>
  <c r="AR217" i="4"/>
  <c r="AN200" i="4"/>
  <c r="AN123" i="4"/>
  <c r="AN192" i="4"/>
  <c r="AN120" i="4"/>
  <c r="AN350" i="4"/>
  <c r="AN56" i="4"/>
  <c r="O37" i="2"/>
  <c r="AQ36" i="4"/>
  <c r="Q269" i="2"/>
  <c r="R269" i="2" s="1"/>
  <c r="S269" i="2" s="1"/>
  <c r="AK268" i="4"/>
  <c r="O72" i="2"/>
  <c r="AQ71" i="4"/>
  <c r="AQ90" i="4"/>
  <c r="O91" i="2"/>
  <c r="N299" i="2"/>
  <c r="AQ298" i="4" s="1"/>
  <c r="AR298" i="4"/>
  <c r="N311" i="2"/>
  <c r="AQ310" i="4" s="1"/>
  <c r="AR310" i="4"/>
  <c r="W320" i="2"/>
  <c r="AR319" i="4"/>
  <c r="AN122" i="4"/>
  <c r="AN254" i="4"/>
  <c r="AN319" i="4"/>
  <c r="AN74" i="4"/>
  <c r="AN352" i="4"/>
  <c r="AN206" i="4"/>
  <c r="AN348" i="4"/>
  <c r="Q325" i="2"/>
  <c r="R325" i="2" s="1"/>
  <c r="S325" i="2" s="1"/>
  <c r="AK324" i="4"/>
  <c r="O130" i="2"/>
  <c r="AQ129" i="4"/>
  <c r="P273" i="2"/>
  <c r="AM272" i="4"/>
  <c r="Q68" i="2"/>
  <c r="R68" i="2" s="1"/>
  <c r="S68" i="2" s="1"/>
  <c r="AK67" i="4"/>
  <c r="O25" i="2"/>
  <c r="AQ24" i="4"/>
  <c r="Q29" i="2"/>
  <c r="R29" i="2" s="1"/>
  <c r="S29" i="2" s="1"/>
  <c r="AK28" i="4"/>
  <c r="O337" i="2"/>
  <c r="AQ336" i="4"/>
  <c r="P145" i="2"/>
  <c r="AM144" i="4"/>
  <c r="O162" i="2"/>
  <c r="AQ161" i="4"/>
  <c r="Q263" i="2"/>
  <c r="R263" i="2" s="1"/>
  <c r="S263" i="2" s="1"/>
  <c r="AK262" i="4"/>
  <c r="O198" i="2"/>
  <c r="N88" i="2"/>
  <c r="AQ87" i="4" s="1"/>
  <c r="AR87" i="4"/>
  <c r="N265" i="2"/>
  <c r="AQ264" i="4" s="1"/>
  <c r="AR264" i="4"/>
  <c r="N361" i="2"/>
  <c r="AQ360" i="4" s="1"/>
  <c r="AR360" i="4"/>
  <c r="N146" i="2"/>
  <c r="AQ145" i="4" s="1"/>
  <c r="AR145" i="4"/>
  <c r="N33" i="2"/>
  <c r="AQ32" i="4" s="1"/>
  <c r="AR32" i="4"/>
  <c r="W261" i="2"/>
  <c r="AR260" i="4"/>
  <c r="AN121" i="4"/>
  <c r="AN279" i="4"/>
  <c r="AN305" i="4"/>
  <c r="AN172" i="4"/>
  <c r="AN113" i="4"/>
  <c r="AN96" i="4"/>
  <c r="AN283" i="4"/>
  <c r="AN296" i="4"/>
  <c r="AN252" i="4"/>
  <c r="AN152" i="4"/>
  <c r="AN231" i="4"/>
  <c r="P60" i="2"/>
  <c r="AM59" i="4"/>
  <c r="AQ106" i="4"/>
  <c r="O107" i="2"/>
  <c r="Q166" i="2"/>
  <c r="R166" i="2" s="1"/>
  <c r="S166" i="2" s="1"/>
  <c r="AK165" i="4"/>
  <c r="AQ181" i="4"/>
  <c r="O182" i="2"/>
  <c r="AQ169" i="4"/>
  <c r="O170" i="2"/>
  <c r="N313" i="2"/>
  <c r="AQ312" i="4" s="1"/>
  <c r="AR312" i="4"/>
  <c r="W210" i="2"/>
  <c r="AR209" i="4"/>
  <c r="N214" i="2"/>
  <c r="AQ213" i="4" s="1"/>
  <c r="AR213" i="4"/>
  <c r="N143" i="2"/>
  <c r="AQ142" i="4" s="1"/>
  <c r="AR142" i="4"/>
  <c r="AN204" i="4"/>
  <c r="AN136" i="4"/>
  <c r="AN7" i="4"/>
  <c r="AN133" i="4"/>
  <c r="AN235" i="4"/>
  <c r="AN248" i="4"/>
  <c r="AN188" i="4"/>
  <c r="AN344" i="4"/>
  <c r="O377" i="2"/>
  <c r="AQ376" i="4"/>
  <c r="O48" i="2"/>
  <c r="AQ47" i="4"/>
  <c r="Q358" i="2"/>
  <c r="R358" i="2" s="1"/>
  <c r="S358" i="2" s="1"/>
  <c r="AK357" i="4"/>
  <c r="O80" i="2"/>
  <c r="AQ79" i="4"/>
  <c r="P285" i="2"/>
  <c r="AM284" i="4"/>
  <c r="O233" i="2"/>
  <c r="AQ232" i="4"/>
  <c r="AQ157" i="4"/>
  <c r="O158" i="2"/>
  <c r="P150" i="2"/>
  <c r="AM149" i="4"/>
  <c r="Q84" i="2"/>
  <c r="R84" i="2" s="1"/>
  <c r="S84" i="2" s="1"/>
  <c r="AK83" i="4"/>
  <c r="Q264" i="2"/>
  <c r="R264" i="2" s="1"/>
  <c r="S264" i="2" s="1"/>
  <c r="AK263" i="4"/>
  <c r="O177" i="2"/>
  <c r="AQ176" i="4"/>
  <c r="O64" i="2"/>
  <c r="AQ63" i="4"/>
  <c r="N215" i="2"/>
  <c r="AQ214" i="4" s="1"/>
  <c r="O108" i="2"/>
  <c r="O237" i="2"/>
  <c r="N359" i="2"/>
  <c r="AQ358" i="4" s="1"/>
  <c r="N310" i="2"/>
  <c r="AQ309" i="4" s="1"/>
  <c r="O373" i="2"/>
  <c r="O333" i="2"/>
  <c r="N312" i="2"/>
  <c r="AQ311" i="4" s="1"/>
  <c r="N132" i="2"/>
  <c r="AQ131" i="4" s="1"/>
  <c r="O128" i="2"/>
  <c r="O12" i="2"/>
  <c r="O221" i="2"/>
  <c r="N347" i="2"/>
  <c r="AQ346" i="4" s="1"/>
  <c r="O365" i="2"/>
  <c r="O5" i="2"/>
  <c r="F81" i="2"/>
  <c r="E329" i="2"/>
  <c r="V240" i="2"/>
  <c r="V316" i="2"/>
  <c r="G107" i="2"/>
  <c r="V124" i="2"/>
  <c r="V356" i="2"/>
  <c r="E360" i="2"/>
  <c r="E264" i="2"/>
  <c r="V135" i="2"/>
  <c r="V165" i="2"/>
  <c r="V207" i="2"/>
  <c r="V276" i="2"/>
  <c r="G202" i="2"/>
  <c r="G158" i="2"/>
  <c r="E237" i="2"/>
  <c r="V259" i="2"/>
  <c r="V139" i="2"/>
  <c r="G198" i="2"/>
  <c r="V260" i="2"/>
  <c r="V302" i="2"/>
  <c r="V181" i="2"/>
  <c r="V300" i="2"/>
  <c r="V153" i="2"/>
  <c r="G186" i="2"/>
  <c r="V368" i="2"/>
  <c r="G127" i="2"/>
  <c r="V61" i="2"/>
  <c r="E373" i="2"/>
  <c r="E369" i="2"/>
  <c r="V201" i="2"/>
  <c r="G33" i="2"/>
  <c r="G162" i="2"/>
  <c r="E312" i="2"/>
  <c r="E248" i="2"/>
  <c r="E7" i="2"/>
  <c r="E293" i="2"/>
  <c r="E96" i="2"/>
  <c r="AR95" i="4" s="1"/>
  <c r="E365" i="2"/>
  <c r="V157" i="2"/>
  <c r="V284" i="2"/>
  <c r="E266" i="2"/>
  <c r="F143" i="2"/>
  <c r="V354" i="2"/>
  <c r="E128" i="2"/>
  <c r="V306" i="2"/>
  <c r="V252" i="2"/>
  <c r="V114" i="2"/>
  <c r="V36" i="2"/>
  <c r="V255" i="2"/>
  <c r="V292" i="2"/>
  <c r="V307" i="2"/>
  <c r="V206" i="2"/>
  <c r="V28" i="2"/>
  <c r="V12" i="2"/>
  <c r="W12" i="2" s="1"/>
  <c r="X12" i="2" s="1"/>
  <c r="Y12" i="2" s="1"/>
  <c r="V208" i="2"/>
  <c r="E145" i="2"/>
  <c r="V211" i="2"/>
  <c r="E313" i="2"/>
  <c r="V189" i="2"/>
  <c r="V105" i="2"/>
  <c r="V345" i="2"/>
  <c r="E37" i="2"/>
  <c r="E262" i="2"/>
  <c r="E5" i="2"/>
  <c r="E263" i="2"/>
  <c r="E72" i="2"/>
  <c r="E44" i="2"/>
  <c r="V328" i="2"/>
  <c r="V297" i="2"/>
  <c r="V178" i="2"/>
  <c r="G310" i="2"/>
  <c r="V136" i="2"/>
  <c r="G131" i="2"/>
  <c r="V40" i="2"/>
  <c r="V357" i="2"/>
  <c r="V149" i="2"/>
  <c r="V228" i="2"/>
  <c r="V57" i="2"/>
  <c r="G42" i="2"/>
  <c r="AK41" i="4" s="1"/>
  <c r="V305" i="2"/>
  <c r="V256" i="2"/>
  <c r="V244" i="2"/>
  <c r="E281" i="2"/>
  <c r="V138" i="2"/>
  <c r="G194" i="2"/>
  <c r="G25" i="2"/>
  <c r="V349" i="2"/>
  <c r="V141" i="2"/>
  <c r="V268" i="2"/>
  <c r="V97" i="2"/>
  <c r="G129" i="2"/>
  <c r="G147" i="2"/>
  <c r="V257" i="2"/>
  <c r="E337" i="2"/>
  <c r="V123" i="2"/>
  <c r="V350" i="2"/>
  <c r="F48" i="2"/>
  <c r="E29" i="2"/>
  <c r="V197" i="2"/>
  <c r="V364" i="2"/>
  <c r="G56" i="2"/>
  <c r="V376" i="2"/>
  <c r="V340" i="2"/>
  <c r="V16" i="2"/>
  <c r="E296" i="2"/>
  <c r="E325" i="2"/>
  <c r="E333" i="2"/>
  <c r="V336" i="2"/>
  <c r="F14" i="2"/>
  <c r="AM13" i="4" s="1"/>
  <c r="V205" i="2"/>
  <c r="V8" i="2"/>
  <c r="F203" i="2"/>
  <c r="F95" i="2"/>
  <c r="AM94" i="4" s="1"/>
  <c r="G174" i="2"/>
  <c r="E225" i="2"/>
  <c r="E358" i="2"/>
  <c r="E273" i="2"/>
  <c r="E362" i="2"/>
  <c r="F40" i="2"/>
  <c r="F83" i="2"/>
  <c r="AM82" i="4" s="1"/>
  <c r="E299" i="2"/>
  <c r="V249" i="2"/>
  <c r="V66" i="2"/>
  <c r="G218" i="2"/>
  <c r="G177" i="2"/>
  <c r="G115" i="2"/>
  <c r="V253" i="2"/>
  <c r="V85" i="2"/>
  <c r="V140" i="2"/>
  <c r="V70" i="2"/>
  <c r="V380" i="2"/>
  <c r="V161" i="2"/>
  <c r="V133" i="2"/>
  <c r="V120" i="2"/>
  <c r="E241" i="2"/>
  <c r="V24" i="2"/>
  <c r="V258" i="2"/>
  <c r="E245" i="2"/>
  <c r="V45" i="2"/>
  <c r="V220" i="2"/>
  <c r="V303" i="2"/>
  <c r="G170" i="2"/>
  <c r="V212" i="2"/>
  <c r="V193" i="2"/>
  <c r="E347" i="2"/>
  <c r="E265" i="2"/>
  <c r="V122" i="2"/>
  <c r="V372" i="2"/>
  <c r="G154" i="2"/>
  <c r="E84" i="2"/>
  <c r="V352" i="2"/>
  <c r="E361" i="2"/>
  <c r="V348" i="2"/>
  <c r="E52" i="2"/>
  <c r="E60" i="2"/>
  <c r="E64" i="2"/>
  <c r="E344" i="2"/>
  <c r="E55" i="2"/>
  <c r="AR54" i="4" s="1"/>
  <c r="E317" i="2"/>
  <c r="V101" i="2"/>
  <c r="V137" i="2"/>
  <c r="G130" i="2"/>
  <c r="V280" i="2"/>
  <c r="E80" i="2"/>
  <c r="E150" i="2"/>
  <c r="E289" i="2"/>
  <c r="V117" i="2"/>
  <c r="E216" i="2"/>
  <c r="E321" i="2"/>
  <c r="E69" i="2"/>
  <c r="AR68" i="4" s="1"/>
  <c r="E112" i="2"/>
  <c r="E269" i="2"/>
  <c r="E108" i="2"/>
  <c r="E359" i="2"/>
  <c r="E229" i="2"/>
  <c r="V304" i="2"/>
  <c r="V204" i="2"/>
  <c r="V121" i="2"/>
  <c r="G146" i="2"/>
  <c r="V309" i="2"/>
  <c r="V324" i="2"/>
  <c r="V89" i="2"/>
  <c r="V20" i="2"/>
  <c r="E341" i="2"/>
  <c r="V224" i="2"/>
  <c r="E144" i="2"/>
  <c r="V116" i="2"/>
  <c r="V81" i="2"/>
  <c r="V125" i="2"/>
  <c r="V353" i="2"/>
  <c r="G91" i="2"/>
  <c r="E132" i="2"/>
  <c r="V93" i="2"/>
  <c r="E13" i="2"/>
  <c r="AR12" i="4" s="1"/>
  <c r="V236" i="2"/>
  <c r="G94" i="2"/>
  <c r="AK93" i="4" s="1"/>
  <c r="E109" i="2"/>
  <c r="AR108" i="4" s="1"/>
  <c r="E277" i="2"/>
  <c r="E76" i="2"/>
  <c r="E215" i="2"/>
  <c r="V53" i="2"/>
  <c r="E39" i="2"/>
  <c r="AR38" i="4" s="1"/>
  <c r="E88" i="2"/>
  <c r="E285" i="2"/>
  <c r="E166" i="2"/>
  <c r="F66" i="2"/>
  <c r="V355" i="2"/>
  <c r="V32" i="2"/>
  <c r="V301" i="2"/>
  <c r="V272" i="2"/>
  <c r="V351" i="2"/>
  <c r="E221" i="2"/>
  <c r="V308" i="2"/>
  <c r="V169" i="2"/>
  <c r="G214" i="2"/>
  <c r="V185" i="2"/>
  <c r="G17" i="2"/>
  <c r="V49" i="2"/>
  <c r="V232" i="2"/>
  <c r="E377" i="2"/>
  <c r="V209" i="2"/>
  <c r="V119" i="2"/>
  <c r="E311" i="2"/>
  <c r="V213" i="2"/>
  <c r="V332" i="2"/>
  <c r="E314" i="2"/>
  <c r="G190" i="2"/>
  <c r="V254" i="2"/>
  <c r="V75" i="2"/>
  <c r="E251" i="2"/>
  <c r="E233" i="2"/>
  <c r="G182" i="2"/>
  <c r="G15" i="2"/>
  <c r="AK14" i="4" s="1"/>
  <c r="E12" i="2"/>
  <c r="AR11" i="4" s="1"/>
  <c r="E53" i="2"/>
  <c r="E28" i="2"/>
  <c r="E93" i="2"/>
  <c r="AK43" i="4" l="1"/>
  <c r="W28" i="2"/>
  <c r="AR27" i="4"/>
  <c r="P12" i="2"/>
  <c r="G27" i="2"/>
  <c r="AK26" i="4" s="1"/>
  <c r="G67" i="2"/>
  <c r="AK66" i="4" s="1"/>
  <c r="G54" i="2"/>
  <c r="AK53" i="4" s="1"/>
  <c r="AK261" i="4"/>
  <c r="G26" i="2"/>
  <c r="AK25" i="4" s="1"/>
  <c r="AK343" i="4"/>
  <c r="G82" i="2"/>
  <c r="AK81" i="4" s="1"/>
  <c r="G110" i="2"/>
  <c r="AK109" i="4" s="1"/>
  <c r="AK316" i="4"/>
  <c r="AK292" i="4"/>
  <c r="AK276" i="4"/>
  <c r="O314" i="2"/>
  <c r="P314" i="2" s="1"/>
  <c r="O144" i="2"/>
  <c r="AM143" i="4" s="1"/>
  <c r="AM244" i="4"/>
  <c r="O218" i="2"/>
  <c r="P218" i="2" s="1"/>
  <c r="AM130" i="4"/>
  <c r="O313" i="2"/>
  <c r="AM312" i="4" s="1"/>
  <c r="O361" i="2"/>
  <c r="P361" i="2" s="1"/>
  <c r="O266" i="2"/>
  <c r="AM265" i="4" s="1"/>
  <c r="O203" i="2"/>
  <c r="P203" i="2" s="1"/>
  <c r="AB12" i="2"/>
  <c r="AO11" i="4"/>
  <c r="O147" i="2"/>
  <c r="P147" i="2" s="1"/>
  <c r="O217" i="2"/>
  <c r="P217" i="2" s="1"/>
  <c r="O41" i="2"/>
  <c r="P41" i="2" s="1"/>
  <c r="O265" i="2"/>
  <c r="AM264" i="4" s="1"/>
  <c r="O33" i="2"/>
  <c r="P33" i="2" s="1"/>
  <c r="O299" i="2"/>
  <c r="P299" i="2" s="1"/>
  <c r="P25" i="2"/>
  <c r="AM24" i="4"/>
  <c r="AJ324" i="4"/>
  <c r="AI324" i="4"/>
  <c r="U324" i="4"/>
  <c r="AJ215" i="4"/>
  <c r="AI215" i="4"/>
  <c r="U215" i="4"/>
  <c r="Q329" i="2"/>
  <c r="R329" i="2" s="1"/>
  <c r="S329" i="2" s="1"/>
  <c r="AK328" i="4"/>
  <c r="AJ261" i="4"/>
  <c r="AI261" i="4"/>
  <c r="U261" i="4"/>
  <c r="P186" i="2"/>
  <c r="AM185" i="4"/>
  <c r="P194" i="2"/>
  <c r="AM193" i="4"/>
  <c r="W119" i="2"/>
  <c r="AR118" i="4"/>
  <c r="W185" i="2"/>
  <c r="AR184" i="4"/>
  <c r="W301" i="2"/>
  <c r="AR300" i="4"/>
  <c r="W116" i="2"/>
  <c r="AR115" i="4"/>
  <c r="W121" i="2"/>
  <c r="AR120" i="4"/>
  <c r="W280" i="2"/>
  <c r="AR279" i="4"/>
  <c r="W193" i="2"/>
  <c r="AR192" i="4"/>
  <c r="W70" i="2"/>
  <c r="AR69" i="4"/>
  <c r="W205" i="2"/>
  <c r="AR204" i="4"/>
  <c r="W340" i="2"/>
  <c r="AR339" i="4"/>
  <c r="W123" i="2"/>
  <c r="AR122" i="4"/>
  <c r="W268" i="2"/>
  <c r="AR267" i="4"/>
  <c r="W244" i="2"/>
  <c r="AR243" i="4"/>
  <c r="W149" i="2"/>
  <c r="AR148" i="4"/>
  <c r="W297" i="2"/>
  <c r="AR296" i="4"/>
  <c r="W206" i="2"/>
  <c r="AR205" i="4"/>
  <c r="W368" i="2"/>
  <c r="AR367" i="4"/>
  <c r="W124" i="2"/>
  <c r="AR123" i="4"/>
  <c r="O347" i="2"/>
  <c r="O143" i="2"/>
  <c r="O146" i="2"/>
  <c r="O311" i="2"/>
  <c r="P198" i="2"/>
  <c r="AM197" i="4"/>
  <c r="Q321" i="2"/>
  <c r="R321" i="2" s="1"/>
  <c r="S321" i="2" s="1"/>
  <c r="AK320" i="4"/>
  <c r="P229" i="2"/>
  <c r="AM228" i="4"/>
  <c r="Q131" i="2"/>
  <c r="R131" i="2" s="1"/>
  <c r="S131" i="2" s="1"/>
  <c r="AK130" i="4"/>
  <c r="W236" i="2"/>
  <c r="AR235" i="4"/>
  <c r="W350" i="2"/>
  <c r="AR349" i="4"/>
  <c r="W228" i="2"/>
  <c r="AR227" i="4"/>
  <c r="W189" i="2"/>
  <c r="AR188" i="4"/>
  <c r="W306" i="2"/>
  <c r="AR305" i="4"/>
  <c r="W356" i="2"/>
  <c r="AR355" i="4"/>
  <c r="P233" i="2"/>
  <c r="AM232" i="4"/>
  <c r="P37" i="2"/>
  <c r="AM36" i="4"/>
  <c r="W93" i="2"/>
  <c r="AR92" i="4"/>
  <c r="W20" i="2"/>
  <c r="AR19" i="4"/>
  <c r="W204" i="2"/>
  <c r="AR203" i="4"/>
  <c r="W141" i="2"/>
  <c r="AR140" i="4"/>
  <c r="W328" i="2"/>
  <c r="AR327" i="4"/>
  <c r="W276" i="2"/>
  <c r="AR275" i="4"/>
  <c r="P64" i="2"/>
  <c r="AM63" i="4"/>
  <c r="AI83" i="4"/>
  <c r="AJ83" i="4"/>
  <c r="U83" i="4"/>
  <c r="Q285" i="2"/>
  <c r="R285" i="2" s="1"/>
  <c r="S285" i="2" s="1"/>
  <c r="AK284" i="4"/>
  <c r="P48" i="2"/>
  <c r="AM47" i="4"/>
  <c r="X210" i="2"/>
  <c r="AM209" i="4"/>
  <c r="AJ165" i="4"/>
  <c r="AI165" i="4"/>
  <c r="U165" i="4"/>
  <c r="Q145" i="2"/>
  <c r="R145" i="2" s="1"/>
  <c r="S145" i="2" s="1"/>
  <c r="AK144" i="4"/>
  <c r="AI67" i="4"/>
  <c r="AJ67" i="4"/>
  <c r="U67" i="4"/>
  <c r="Q245" i="2"/>
  <c r="R245" i="2" s="1"/>
  <c r="S245" i="2" s="1"/>
  <c r="AK244" i="4"/>
  <c r="X320" i="2"/>
  <c r="AM319" i="4"/>
  <c r="AJ343" i="4"/>
  <c r="AI343" i="4"/>
  <c r="U343" i="4"/>
  <c r="Q360" i="2"/>
  <c r="R360" i="2" s="1"/>
  <c r="S360" i="2" s="1"/>
  <c r="AK359" i="4"/>
  <c r="P369" i="2"/>
  <c r="AM368" i="4"/>
  <c r="P241" i="2"/>
  <c r="AM240" i="4"/>
  <c r="X142" i="2"/>
  <c r="AM141" i="4"/>
  <c r="AJ51" i="4"/>
  <c r="AI51" i="4"/>
  <c r="U51" i="4"/>
  <c r="P154" i="2"/>
  <c r="AM153" i="4"/>
  <c r="W75" i="2"/>
  <c r="AR74" i="4"/>
  <c r="W81" i="2"/>
  <c r="AR80" i="4"/>
  <c r="W45" i="2"/>
  <c r="AR44" i="4"/>
  <c r="W8" i="2"/>
  <c r="AR7" i="4"/>
  <c r="W157" i="2"/>
  <c r="AR156" i="4"/>
  <c r="W260" i="2"/>
  <c r="AR259" i="4"/>
  <c r="AJ263" i="4"/>
  <c r="AI263" i="4"/>
  <c r="U263" i="4"/>
  <c r="AJ357" i="4"/>
  <c r="AI357" i="4"/>
  <c r="U357" i="4"/>
  <c r="P162" i="2"/>
  <c r="AM161" i="4"/>
  <c r="W254" i="2"/>
  <c r="AR253" i="4"/>
  <c r="W209" i="2"/>
  <c r="AR208" i="4"/>
  <c r="W53" i="2"/>
  <c r="AR52" i="4"/>
  <c r="W212" i="2"/>
  <c r="AR211" i="4"/>
  <c r="W140" i="2"/>
  <c r="AR139" i="4"/>
  <c r="W376" i="2"/>
  <c r="AR375" i="4"/>
  <c r="W357" i="2"/>
  <c r="AR356" i="4"/>
  <c r="W307" i="2"/>
  <c r="AR306" i="4"/>
  <c r="P221" i="2"/>
  <c r="AM220" i="4"/>
  <c r="W169" i="2"/>
  <c r="AR168" i="4"/>
  <c r="W32" i="2"/>
  <c r="AR31" i="4"/>
  <c r="W224" i="2"/>
  <c r="AR223" i="4"/>
  <c r="W89" i="2"/>
  <c r="AR88" i="4"/>
  <c r="W304" i="2"/>
  <c r="AR303" i="4"/>
  <c r="W137" i="2"/>
  <c r="AR136" i="4"/>
  <c r="W258" i="2"/>
  <c r="AR257" i="4"/>
  <c r="W133" i="2"/>
  <c r="AR132" i="4"/>
  <c r="W85" i="2"/>
  <c r="AR84" i="4"/>
  <c r="W336" i="2"/>
  <c r="AR335" i="4"/>
  <c r="W257" i="2"/>
  <c r="AR256" i="4"/>
  <c r="W349" i="2"/>
  <c r="AR348" i="4"/>
  <c r="W256" i="2"/>
  <c r="AR255" i="4"/>
  <c r="W345" i="2"/>
  <c r="AR344" i="4"/>
  <c r="W211" i="2"/>
  <c r="AR210" i="4"/>
  <c r="W292" i="2"/>
  <c r="AR291" i="4"/>
  <c r="W354" i="2"/>
  <c r="AR353" i="4"/>
  <c r="W201" i="2"/>
  <c r="AR200" i="4"/>
  <c r="W153" i="2"/>
  <c r="AR152" i="4"/>
  <c r="W139" i="2"/>
  <c r="AR138" i="4"/>
  <c r="W207" i="2"/>
  <c r="AR206" i="4"/>
  <c r="W316" i="2"/>
  <c r="AR315" i="4"/>
  <c r="O251" i="2"/>
  <c r="P107" i="2"/>
  <c r="AM106" i="4"/>
  <c r="AI361" i="4"/>
  <c r="AJ361" i="4"/>
  <c r="U361" i="4"/>
  <c r="P111" i="2"/>
  <c r="AM110" i="4"/>
  <c r="W97" i="2"/>
  <c r="AR96" i="4"/>
  <c r="W178" i="2"/>
  <c r="AR177" i="4"/>
  <c r="W232" i="2"/>
  <c r="AR231" i="4"/>
  <c r="W308" i="2"/>
  <c r="AR307" i="4"/>
  <c r="W355" i="2"/>
  <c r="AR354" i="4"/>
  <c r="W324" i="2"/>
  <c r="AR323" i="4"/>
  <c r="W101" i="2"/>
  <c r="AR100" i="4"/>
  <c r="W372" i="2"/>
  <c r="AR371" i="4"/>
  <c r="W303" i="2"/>
  <c r="AR302" i="4"/>
  <c r="W161" i="2"/>
  <c r="AR160" i="4"/>
  <c r="W253" i="2"/>
  <c r="AR252" i="4"/>
  <c r="W66" i="2"/>
  <c r="AR65" i="4"/>
  <c r="W364" i="2"/>
  <c r="AR363" i="4"/>
  <c r="W305" i="2"/>
  <c r="AR304" i="4"/>
  <c r="W40" i="2"/>
  <c r="AR39" i="4"/>
  <c r="W255" i="2"/>
  <c r="AR254" i="4"/>
  <c r="W300" i="2"/>
  <c r="AR299" i="4"/>
  <c r="W259" i="2"/>
  <c r="AR258" i="4"/>
  <c r="W165" i="2"/>
  <c r="AR164" i="4"/>
  <c r="W240" i="2"/>
  <c r="AR239" i="4"/>
  <c r="P128" i="2"/>
  <c r="AM127" i="4"/>
  <c r="O214" i="2"/>
  <c r="P237" i="2"/>
  <c r="AM236" i="4"/>
  <c r="AJ292" i="4"/>
  <c r="AI292" i="4"/>
  <c r="U292" i="4"/>
  <c r="Q150" i="2"/>
  <c r="R150" i="2" s="1"/>
  <c r="S150" i="2" s="1"/>
  <c r="AK149" i="4"/>
  <c r="P80" i="2"/>
  <c r="AM79" i="4"/>
  <c r="P377" i="2"/>
  <c r="AM376" i="4"/>
  <c r="AJ276" i="4"/>
  <c r="AI276" i="4"/>
  <c r="U276" i="4"/>
  <c r="P337" i="2"/>
  <c r="AM336" i="4"/>
  <c r="Q273" i="2"/>
  <c r="R273" i="2" s="1"/>
  <c r="S273" i="2" s="1"/>
  <c r="AK272" i="4"/>
  <c r="P72" i="2"/>
  <c r="AM71" i="4"/>
  <c r="P248" i="2"/>
  <c r="AM247" i="4"/>
  <c r="P17" i="2"/>
  <c r="AM16" i="4"/>
  <c r="AJ75" i="4"/>
  <c r="AI75" i="4"/>
  <c r="U75" i="4"/>
  <c r="X126" i="2"/>
  <c r="AM125" i="4"/>
  <c r="P127" i="2"/>
  <c r="AM126" i="4"/>
  <c r="P115" i="2"/>
  <c r="AM114" i="4"/>
  <c r="W249" i="2"/>
  <c r="AR248" i="4"/>
  <c r="W36" i="2"/>
  <c r="AR35" i="4"/>
  <c r="W181" i="2"/>
  <c r="AR180" i="4"/>
  <c r="W135" i="2"/>
  <c r="AR134" i="4"/>
  <c r="P333" i="2"/>
  <c r="AM332" i="4"/>
  <c r="P108" i="2"/>
  <c r="AM107" i="4"/>
  <c r="P158" i="2"/>
  <c r="AM157" i="4"/>
  <c r="P170" i="2"/>
  <c r="AM169" i="4"/>
  <c r="P202" i="2"/>
  <c r="AM201" i="4"/>
  <c r="X134" i="2"/>
  <c r="AM133" i="4"/>
  <c r="P129" i="2"/>
  <c r="AM128" i="4"/>
  <c r="P281" i="2"/>
  <c r="AM280" i="4"/>
  <c r="P56" i="2"/>
  <c r="AM55" i="4"/>
  <c r="W332" i="2"/>
  <c r="AR331" i="4"/>
  <c r="W117" i="2"/>
  <c r="AR116" i="4"/>
  <c r="W348" i="2"/>
  <c r="AR347" i="4"/>
  <c r="W122" i="2"/>
  <c r="AR121" i="4"/>
  <c r="W24" i="2"/>
  <c r="AR23" i="4"/>
  <c r="W197" i="2"/>
  <c r="AR196" i="4"/>
  <c r="W49" i="2"/>
  <c r="AR48" i="4"/>
  <c r="W351" i="2"/>
  <c r="AR350" i="4"/>
  <c r="W353" i="2"/>
  <c r="AR352" i="4"/>
  <c r="W136" i="2"/>
  <c r="AR135" i="4"/>
  <c r="W208" i="2"/>
  <c r="AR207" i="4"/>
  <c r="W114" i="2"/>
  <c r="AR113" i="4"/>
  <c r="W302" i="2"/>
  <c r="AR301" i="4"/>
  <c r="P5" i="2"/>
  <c r="AM4" i="4"/>
  <c r="O88" i="2"/>
  <c r="P373" i="2"/>
  <c r="AM372" i="4"/>
  <c r="P177" i="2"/>
  <c r="AM176" i="4"/>
  <c r="AJ316" i="4"/>
  <c r="AI316" i="4"/>
  <c r="U316" i="4"/>
  <c r="Q60" i="2"/>
  <c r="R60" i="2" s="1"/>
  <c r="S60" i="2" s="1"/>
  <c r="AK59" i="4"/>
  <c r="X261" i="2"/>
  <c r="AM260" i="4"/>
  <c r="AJ262" i="4"/>
  <c r="AI262" i="4"/>
  <c r="U262" i="4"/>
  <c r="AI28" i="4"/>
  <c r="AJ28" i="4"/>
  <c r="U28" i="4"/>
  <c r="P130" i="2"/>
  <c r="AM129" i="4"/>
  <c r="AJ268" i="4"/>
  <c r="AI268" i="4"/>
  <c r="U268" i="4"/>
  <c r="Q112" i="2"/>
  <c r="R112" i="2" s="1"/>
  <c r="S112" i="2" s="1"/>
  <c r="AK111" i="4"/>
  <c r="Q289" i="2"/>
  <c r="R289" i="2" s="1"/>
  <c r="S289" i="2" s="1"/>
  <c r="AK288" i="4"/>
  <c r="P225" i="2"/>
  <c r="AM224" i="4"/>
  <c r="P341" i="2"/>
  <c r="AM340" i="4"/>
  <c r="W213" i="2"/>
  <c r="AR212" i="4"/>
  <c r="W309" i="2"/>
  <c r="AR308" i="4"/>
  <c r="W272" i="2"/>
  <c r="AR271" i="4"/>
  <c r="W125" i="2"/>
  <c r="AR124" i="4"/>
  <c r="W352" i="2"/>
  <c r="AR351" i="4"/>
  <c r="W220" i="2"/>
  <c r="AR219" i="4"/>
  <c r="W120" i="2"/>
  <c r="AR119" i="4"/>
  <c r="W380" i="2"/>
  <c r="AR379" i="4"/>
  <c r="W16" i="2"/>
  <c r="AR15" i="4"/>
  <c r="W138" i="2"/>
  <c r="AR137" i="4"/>
  <c r="W57" i="2"/>
  <c r="AR56" i="4"/>
  <c r="W105" i="2"/>
  <c r="AR104" i="4"/>
  <c r="W252" i="2"/>
  <c r="AR251" i="4"/>
  <c r="W284" i="2"/>
  <c r="AR283" i="4"/>
  <c r="W61" i="2"/>
  <c r="AR60" i="4"/>
  <c r="P365" i="2"/>
  <c r="AM364" i="4"/>
  <c r="P182" i="2"/>
  <c r="AM181" i="4"/>
  <c r="P91" i="2"/>
  <c r="AM90" i="4"/>
  <c r="P174" i="2"/>
  <c r="AM173" i="4"/>
  <c r="AJ43" i="4"/>
  <c r="AI43" i="4"/>
  <c r="U43" i="4"/>
  <c r="X173" i="2"/>
  <c r="AM172" i="4"/>
  <c r="P190" i="2"/>
  <c r="AM189" i="4"/>
  <c r="P296" i="2"/>
  <c r="AM295" i="4"/>
  <c r="AI6" i="4"/>
  <c r="AJ6" i="4"/>
  <c r="U6" i="4"/>
  <c r="X118" i="2"/>
  <c r="AM117" i="4"/>
  <c r="Q21" i="2"/>
  <c r="R21" i="2" s="1"/>
  <c r="S21" i="2" s="1"/>
  <c r="AK20" i="4"/>
  <c r="X288" i="2"/>
  <c r="AM287" i="4"/>
  <c r="O310" i="2"/>
  <c r="O312" i="2"/>
  <c r="O359" i="2"/>
  <c r="O215" i="2"/>
  <c r="O132" i="2"/>
  <c r="F241" i="2"/>
  <c r="H147" i="2"/>
  <c r="I147" i="2" s="1"/>
  <c r="J147" i="2" s="1"/>
  <c r="F263" i="2"/>
  <c r="F293" i="2"/>
  <c r="F369" i="2"/>
  <c r="F237" i="2"/>
  <c r="F251" i="2"/>
  <c r="H190" i="2"/>
  <c r="I190" i="2" s="1"/>
  <c r="J190" i="2" s="1"/>
  <c r="F311" i="2"/>
  <c r="F377" i="2"/>
  <c r="F166" i="2"/>
  <c r="F109" i="2"/>
  <c r="AM108" i="4" s="1"/>
  <c r="F84" i="2"/>
  <c r="H177" i="2"/>
  <c r="I177" i="2" s="1"/>
  <c r="J177" i="2" s="1"/>
  <c r="F362" i="2"/>
  <c r="H174" i="2"/>
  <c r="I174" i="2" s="1"/>
  <c r="J174" i="2" s="1"/>
  <c r="F325" i="2"/>
  <c r="H198" i="2"/>
  <c r="I198" i="2" s="1"/>
  <c r="J198" i="2" s="1"/>
  <c r="F360" i="2"/>
  <c r="F12" i="2"/>
  <c r="AM11" i="4" s="1"/>
  <c r="F233" i="2"/>
  <c r="F321" i="2"/>
  <c r="F289" i="2"/>
  <c r="F55" i="2"/>
  <c r="AM54" i="4" s="1"/>
  <c r="F29" i="2"/>
  <c r="F337" i="2"/>
  <c r="H194" i="2"/>
  <c r="I194" i="2" s="1"/>
  <c r="J194" i="2" s="1"/>
  <c r="H42" i="2"/>
  <c r="F5" i="2"/>
  <c r="F145" i="2"/>
  <c r="F7" i="2"/>
  <c r="H162" i="2"/>
  <c r="I162" i="2" s="1"/>
  <c r="J162" i="2" s="1"/>
  <c r="H158" i="2"/>
  <c r="I158" i="2" s="1"/>
  <c r="J158" i="2" s="1"/>
  <c r="H131" i="2"/>
  <c r="I131" i="2" s="1"/>
  <c r="J131" i="2" s="1"/>
  <c r="F93" i="2"/>
  <c r="H15" i="2"/>
  <c r="H17" i="2"/>
  <c r="I17" i="2" s="1"/>
  <c r="J17" i="2" s="1"/>
  <c r="F285" i="2"/>
  <c r="F215" i="2"/>
  <c r="H94" i="2"/>
  <c r="F132" i="2"/>
  <c r="F64" i="2"/>
  <c r="F361" i="2"/>
  <c r="H154" i="2"/>
  <c r="I154" i="2" s="1"/>
  <c r="J154" i="2" s="1"/>
  <c r="F265" i="2"/>
  <c r="F273" i="2"/>
  <c r="G95" i="2"/>
  <c r="AK94" i="4" s="1"/>
  <c r="G14" i="2"/>
  <c r="AK13" i="4" s="1"/>
  <c r="F296" i="2"/>
  <c r="G143" i="2"/>
  <c r="F365" i="2"/>
  <c r="F373" i="2"/>
  <c r="H186" i="2"/>
  <c r="I186" i="2" s="1"/>
  <c r="J186" i="2" s="1"/>
  <c r="F112" i="2"/>
  <c r="F69" i="2"/>
  <c r="AM68" i="4" s="1"/>
  <c r="F317" i="2"/>
  <c r="F108" i="2"/>
  <c r="H130" i="2"/>
  <c r="I130" i="2" s="1"/>
  <c r="J130" i="2" s="1"/>
  <c r="F299" i="2"/>
  <c r="F314" i="2"/>
  <c r="F28" i="2"/>
  <c r="F269" i="2"/>
  <c r="F216" i="2"/>
  <c r="F150" i="2"/>
  <c r="F344" i="2"/>
  <c r="H170" i="2"/>
  <c r="I170" i="2" s="1"/>
  <c r="J170" i="2" s="1"/>
  <c r="H218" i="2"/>
  <c r="I218" i="2" s="1"/>
  <c r="J218" i="2" s="1"/>
  <c r="H56" i="2"/>
  <c r="I56" i="2" s="1"/>
  <c r="J56" i="2" s="1"/>
  <c r="G48" i="2"/>
  <c r="H129" i="2"/>
  <c r="I129" i="2" s="1"/>
  <c r="J129" i="2" s="1"/>
  <c r="H310" i="2"/>
  <c r="I310" i="2" s="1"/>
  <c r="J310" i="2" s="1"/>
  <c r="F44" i="2"/>
  <c r="F262" i="2"/>
  <c r="F313" i="2"/>
  <c r="F128" i="2"/>
  <c r="F248" i="2"/>
  <c r="H33" i="2"/>
  <c r="I33" i="2" s="1"/>
  <c r="J33" i="2" s="1"/>
  <c r="F80" i="2"/>
  <c r="F144" i="2"/>
  <c r="F53" i="2"/>
  <c r="H182" i="2"/>
  <c r="I182" i="2" s="1"/>
  <c r="J182" i="2" s="1"/>
  <c r="F221" i="2"/>
  <c r="F88" i="2"/>
  <c r="F76" i="2"/>
  <c r="F341" i="2"/>
  <c r="H146" i="2"/>
  <c r="I146" i="2" s="1"/>
  <c r="J146" i="2" s="1"/>
  <c r="F229" i="2"/>
  <c r="F60" i="2"/>
  <c r="F347" i="2"/>
  <c r="G83" i="2"/>
  <c r="AK82" i="4" s="1"/>
  <c r="F358" i="2"/>
  <c r="G203" i="2"/>
  <c r="F266" i="2"/>
  <c r="H202" i="2"/>
  <c r="I202" i="2" s="1"/>
  <c r="J202" i="2" s="1"/>
  <c r="F329" i="2"/>
  <c r="H115" i="2"/>
  <c r="I115" i="2" s="1"/>
  <c r="J115" i="2" s="1"/>
  <c r="H25" i="2"/>
  <c r="I25" i="2" s="1"/>
  <c r="J25" i="2" s="1"/>
  <c r="F281" i="2"/>
  <c r="F72" i="2"/>
  <c r="F37" i="2"/>
  <c r="F96" i="2"/>
  <c r="AM95" i="4" s="1"/>
  <c r="F312" i="2"/>
  <c r="H91" i="2"/>
  <c r="I91" i="2" s="1"/>
  <c r="J91" i="2" s="1"/>
  <c r="H214" i="2"/>
  <c r="I214" i="2" s="1"/>
  <c r="J214" i="2" s="1"/>
  <c r="G66" i="2"/>
  <c r="F39" i="2"/>
  <c r="AM38" i="4" s="1"/>
  <c r="F277" i="2"/>
  <c r="F13" i="2"/>
  <c r="AM12" i="4" s="1"/>
  <c r="F359" i="2"/>
  <c r="F52" i="2"/>
  <c r="F245" i="2"/>
  <c r="G40" i="2"/>
  <c r="F225" i="2"/>
  <c r="F333" i="2"/>
  <c r="H127" i="2"/>
  <c r="I127" i="2" s="1"/>
  <c r="J127" i="2" s="1"/>
  <c r="F264" i="2"/>
  <c r="H107" i="2"/>
  <c r="I107" i="2" s="1"/>
  <c r="J107" i="2" s="1"/>
  <c r="G81" i="2"/>
  <c r="B4" i="2"/>
  <c r="AI14" i="4" l="1"/>
  <c r="I15" i="2"/>
  <c r="J15" i="2" s="1"/>
  <c r="AI41" i="4"/>
  <c r="I42" i="2"/>
  <c r="J42" i="2" s="1"/>
  <c r="AI93" i="4"/>
  <c r="I94" i="2"/>
  <c r="J94" i="2" s="1"/>
  <c r="AJ93" i="4" s="1"/>
  <c r="H27" i="2"/>
  <c r="H54" i="2"/>
  <c r="Q12" i="2"/>
  <c r="X28" i="2"/>
  <c r="AM27" i="4"/>
  <c r="H67" i="2"/>
  <c r="H110" i="2"/>
  <c r="H26" i="2"/>
  <c r="H82" i="2"/>
  <c r="P265" i="2"/>
  <c r="Q265" i="2" s="1"/>
  <c r="R265" i="2" s="1"/>
  <c r="S265" i="2" s="1"/>
  <c r="AM217" i="4"/>
  <c r="AM146" i="4"/>
  <c r="AM360" i="4"/>
  <c r="AM313" i="4"/>
  <c r="P313" i="2"/>
  <c r="Q313" i="2" s="1"/>
  <c r="R313" i="2" s="1"/>
  <c r="S313" i="2" s="1"/>
  <c r="P144" i="2"/>
  <c r="Q144" i="2" s="1"/>
  <c r="R144" i="2" s="1"/>
  <c r="S144" i="2" s="1"/>
  <c r="AM32" i="4"/>
  <c r="AM202" i="4"/>
  <c r="P266" i="2"/>
  <c r="Q266" i="2" s="1"/>
  <c r="R266" i="2" s="1"/>
  <c r="S266" i="2" s="1"/>
  <c r="AM216" i="4"/>
  <c r="AM40" i="4"/>
  <c r="AM298" i="4"/>
  <c r="X57" i="2"/>
  <c r="AM56" i="4"/>
  <c r="Q225" i="2"/>
  <c r="R225" i="2" s="1"/>
  <c r="S225" i="2" s="1"/>
  <c r="AK224" i="4"/>
  <c r="Q177" i="2"/>
  <c r="R177" i="2" s="1"/>
  <c r="S177" i="2" s="1"/>
  <c r="AK176" i="4"/>
  <c r="AJ359" i="4"/>
  <c r="AI359" i="4"/>
  <c r="U359" i="4"/>
  <c r="X141" i="2"/>
  <c r="AM140" i="4"/>
  <c r="Q37" i="2"/>
  <c r="R37" i="2" s="1"/>
  <c r="S37" i="2" s="1"/>
  <c r="AK36" i="4"/>
  <c r="X189" i="2"/>
  <c r="AM188" i="4"/>
  <c r="U130" i="4"/>
  <c r="AJ130" i="4"/>
  <c r="AI130" i="4"/>
  <c r="P146" i="2"/>
  <c r="AM145" i="4"/>
  <c r="X206" i="2"/>
  <c r="AM205" i="4"/>
  <c r="X268" i="2"/>
  <c r="AM267" i="4"/>
  <c r="X70" i="2"/>
  <c r="AM69" i="4"/>
  <c r="X116" i="2"/>
  <c r="AM115" i="4"/>
  <c r="Q194" i="2"/>
  <c r="R194" i="2" s="1"/>
  <c r="S194" i="2" s="1"/>
  <c r="AK193" i="4"/>
  <c r="Q296" i="2"/>
  <c r="R296" i="2" s="1"/>
  <c r="S296" i="2" s="1"/>
  <c r="AK295" i="4"/>
  <c r="Q130" i="2"/>
  <c r="R130" i="2" s="1"/>
  <c r="S130" i="2" s="1"/>
  <c r="AK129" i="4"/>
  <c r="Y261" i="2"/>
  <c r="Z261" i="2" s="1"/>
  <c r="AA261" i="2" s="1"/>
  <c r="AK260" i="4"/>
  <c r="Q5" i="2"/>
  <c r="R5" i="2" s="1"/>
  <c r="S5" i="2" s="1"/>
  <c r="AK4" i="4"/>
  <c r="X136" i="2"/>
  <c r="AM135" i="4"/>
  <c r="X197" i="2"/>
  <c r="AM196" i="4"/>
  <c r="X117" i="2"/>
  <c r="AM116" i="4"/>
  <c r="Q129" i="2"/>
  <c r="R129" i="2" s="1"/>
  <c r="S129" i="2" s="1"/>
  <c r="AK128" i="4"/>
  <c r="Q158" i="2"/>
  <c r="R158" i="2" s="1"/>
  <c r="S158" i="2" s="1"/>
  <c r="AK157" i="4"/>
  <c r="X135" i="2"/>
  <c r="AM134" i="4"/>
  <c r="Q115" i="2"/>
  <c r="R115" i="2" s="1"/>
  <c r="S115" i="2" s="1"/>
  <c r="AK114" i="4"/>
  <c r="Q80" i="2"/>
  <c r="R80" i="2" s="1"/>
  <c r="S80" i="2" s="1"/>
  <c r="AK79" i="4"/>
  <c r="X165" i="2"/>
  <c r="AM164" i="4"/>
  <c r="X40" i="2"/>
  <c r="AM39" i="4"/>
  <c r="X253" i="2"/>
  <c r="AM252" i="4"/>
  <c r="X101" i="2"/>
  <c r="AM100" i="4"/>
  <c r="X232" i="2"/>
  <c r="AM231" i="4"/>
  <c r="X153" i="2"/>
  <c r="AM152" i="4"/>
  <c r="X211" i="2"/>
  <c r="AM210" i="4"/>
  <c r="X257" i="2"/>
  <c r="AM256" i="4"/>
  <c r="X258" i="2"/>
  <c r="AM257" i="4"/>
  <c r="X224" i="2"/>
  <c r="AM223" i="4"/>
  <c r="Q221" i="2"/>
  <c r="R221" i="2" s="1"/>
  <c r="S221" i="2" s="1"/>
  <c r="AK220" i="4"/>
  <c r="X140" i="2"/>
  <c r="AM139" i="4"/>
  <c r="X254" i="2"/>
  <c r="AM253" i="4"/>
  <c r="X260" i="2"/>
  <c r="AM259" i="4"/>
  <c r="X81" i="2"/>
  <c r="AM80" i="4"/>
  <c r="Y210" i="2"/>
  <c r="Z210" i="2" s="1"/>
  <c r="AA210" i="2" s="1"/>
  <c r="AK209" i="4"/>
  <c r="P143" i="2"/>
  <c r="AM142" i="4"/>
  <c r="Y288" i="2"/>
  <c r="Z288" i="2" s="1"/>
  <c r="AA288" i="2" s="1"/>
  <c r="AK287" i="4"/>
  <c r="X120" i="2"/>
  <c r="AM119" i="4"/>
  <c r="AJ272" i="4"/>
  <c r="AI272" i="4"/>
  <c r="U272" i="4"/>
  <c r="Q217" i="2"/>
  <c r="R217" i="2" s="1"/>
  <c r="S217" i="2" s="1"/>
  <c r="AK216" i="4"/>
  <c r="X138" i="2"/>
  <c r="AM137" i="4"/>
  <c r="X309" i="2"/>
  <c r="AM308" i="4"/>
  <c r="AJ288" i="4"/>
  <c r="AI288" i="4"/>
  <c r="U288" i="4"/>
  <c r="Q218" i="2"/>
  <c r="R218" i="2" s="1"/>
  <c r="S218" i="2" s="1"/>
  <c r="AK217" i="4"/>
  <c r="Q17" i="2"/>
  <c r="R17" i="2" s="1"/>
  <c r="S17" i="2" s="1"/>
  <c r="AK16" i="4"/>
  <c r="Q337" i="2"/>
  <c r="R337" i="2" s="1"/>
  <c r="S337" i="2" s="1"/>
  <c r="AK336" i="4"/>
  <c r="Y142" i="2"/>
  <c r="Z142" i="2" s="1"/>
  <c r="AA142" i="2" s="1"/>
  <c r="AK141" i="4"/>
  <c r="Q64" i="2"/>
  <c r="R64" i="2" s="1"/>
  <c r="S64" i="2" s="1"/>
  <c r="AK63" i="4"/>
  <c r="X204" i="2"/>
  <c r="AM203" i="4"/>
  <c r="Q233" i="2"/>
  <c r="R233" i="2" s="1"/>
  <c r="S233" i="2" s="1"/>
  <c r="AK232" i="4"/>
  <c r="X228" i="2"/>
  <c r="AM227" i="4"/>
  <c r="Q229" i="2"/>
  <c r="R229" i="2" s="1"/>
  <c r="S229" i="2" s="1"/>
  <c r="AK228" i="4"/>
  <c r="P347" i="2"/>
  <c r="AM346" i="4"/>
  <c r="X297" i="2"/>
  <c r="AM296" i="4"/>
  <c r="X123" i="2"/>
  <c r="AM122" i="4"/>
  <c r="X193" i="2"/>
  <c r="AM192" i="4"/>
  <c r="X301" i="2"/>
  <c r="AM300" i="4"/>
  <c r="Q186" i="2"/>
  <c r="R186" i="2" s="1"/>
  <c r="S186" i="2" s="1"/>
  <c r="AK185" i="4"/>
  <c r="X61" i="2"/>
  <c r="AM60" i="4"/>
  <c r="X272" i="2"/>
  <c r="AM271" i="4"/>
  <c r="Q237" i="2"/>
  <c r="R237" i="2" s="1"/>
  <c r="S237" i="2" s="1"/>
  <c r="AK236" i="4"/>
  <c r="P132" i="2"/>
  <c r="AM131" i="4"/>
  <c r="AJ20" i="4"/>
  <c r="AI20" i="4"/>
  <c r="U20" i="4"/>
  <c r="Q174" i="2"/>
  <c r="R174" i="2" s="1"/>
  <c r="S174" i="2" s="1"/>
  <c r="AK173" i="4"/>
  <c r="X284" i="2"/>
  <c r="AM283" i="4"/>
  <c r="X220" i="2"/>
  <c r="AM219" i="4"/>
  <c r="Q190" i="2"/>
  <c r="R190" i="2" s="1"/>
  <c r="S190" i="2" s="1"/>
  <c r="AK189" i="4"/>
  <c r="AJ59" i="4"/>
  <c r="AI59" i="4"/>
  <c r="U59" i="4"/>
  <c r="X302" i="2"/>
  <c r="AM301" i="4"/>
  <c r="X353" i="2"/>
  <c r="AM352" i="4"/>
  <c r="X24" i="2"/>
  <c r="AM23" i="4"/>
  <c r="X332" i="2"/>
  <c r="AM331" i="4"/>
  <c r="Y134" i="2"/>
  <c r="Z134" i="2" s="1"/>
  <c r="AA134" i="2" s="1"/>
  <c r="AK133" i="4"/>
  <c r="Q108" i="2"/>
  <c r="R108" i="2" s="1"/>
  <c r="S108" i="2" s="1"/>
  <c r="AK107" i="4"/>
  <c r="X181" i="2"/>
  <c r="AM180" i="4"/>
  <c r="Q127" i="2"/>
  <c r="R127" i="2" s="1"/>
  <c r="S127" i="2" s="1"/>
  <c r="AK126" i="4"/>
  <c r="AJ149" i="4"/>
  <c r="AI149" i="4"/>
  <c r="U149" i="4"/>
  <c r="P214" i="2"/>
  <c r="AM213" i="4"/>
  <c r="X259" i="2"/>
  <c r="AM258" i="4"/>
  <c r="X305" i="2"/>
  <c r="AM304" i="4"/>
  <c r="X161" i="2"/>
  <c r="AM160" i="4"/>
  <c r="X324" i="2"/>
  <c r="AM323" i="4"/>
  <c r="X178" i="2"/>
  <c r="AM177" i="4"/>
  <c r="X316" i="2"/>
  <c r="AM315" i="4"/>
  <c r="X201" i="2"/>
  <c r="AM200" i="4"/>
  <c r="X345" i="2"/>
  <c r="AM344" i="4"/>
  <c r="X336" i="2"/>
  <c r="AM335" i="4"/>
  <c r="X137" i="2"/>
  <c r="AM136" i="4"/>
  <c r="X32" i="2"/>
  <c r="AM31" i="4"/>
  <c r="X307" i="2"/>
  <c r="AM306" i="4"/>
  <c r="X212" i="2"/>
  <c r="AM211" i="4"/>
  <c r="Q162" i="2"/>
  <c r="R162" i="2" s="1"/>
  <c r="S162" i="2" s="1"/>
  <c r="AK161" i="4"/>
  <c r="Q203" i="2"/>
  <c r="R203" i="2" s="1"/>
  <c r="S203" i="2" s="1"/>
  <c r="AK202" i="4"/>
  <c r="X157" i="2"/>
  <c r="AM156" i="4"/>
  <c r="X75" i="2"/>
  <c r="AM74" i="4"/>
  <c r="Q48" i="2"/>
  <c r="R48" i="2" s="1"/>
  <c r="S48" i="2" s="1"/>
  <c r="AK47" i="4"/>
  <c r="Y118" i="2"/>
  <c r="Z118" i="2" s="1"/>
  <c r="AA118" i="2" s="1"/>
  <c r="AK117" i="4"/>
  <c r="Q91" i="2"/>
  <c r="R91" i="2" s="1"/>
  <c r="S91" i="2" s="1"/>
  <c r="AK90" i="4"/>
  <c r="X252" i="2"/>
  <c r="AM251" i="4"/>
  <c r="X16" i="2"/>
  <c r="AM15" i="4"/>
  <c r="X352" i="2"/>
  <c r="AM351" i="4"/>
  <c r="X213" i="2"/>
  <c r="AM212" i="4"/>
  <c r="AJ111" i="4"/>
  <c r="AI111" i="4"/>
  <c r="U111" i="4"/>
  <c r="Q373" i="2"/>
  <c r="R373" i="2" s="1"/>
  <c r="S373" i="2" s="1"/>
  <c r="AK372" i="4"/>
  <c r="Q248" i="2"/>
  <c r="R248" i="2" s="1"/>
  <c r="S248" i="2" s="1"/>
  <c r="AK247" i="4"/>
  <c r="Q107" i="2"/>
  <c r="R107" i="2" s="1"/>
  <c r="S107" i="2" s="1"/>
  <c r="AK106" i="4"/>
  <c r="Q241" i="2"/>
  <c r="R241" i="2" s="1"/>
  <c r="S241" i="2" s="1"/>
  <c r="AK240" i="4"/>
  <c r="AJ144" i="4"/>
  <c r="AI144" i="4"/>
  <c r="U144" i="4"/>
  <c r="X276" i="2"/>
  <c r="AM275" i="4"/>
  <c r="X20" i="2"/>
  <c r="AM19" i="4"/>
  <c r="X356" i="2"/>
  <c r="AM355" i="4"/>
  <c r="X350" i="2"/>
  <c r="AM349" i="4"/>
  <c r="AJ320" i="4"/>
  <c r="AI320" i="4"/>
  <c r="U320" i="4"/>
  <c r="X124" i="2"/>
  <c r="AM123" i="4"/>
  <c r="X149" i="2"/>
  <c r="AM148" i="4"/>
  <c r="X340" i="2"/>
  <c r="AM339" i="4"/>
  <c r="X280" i="2"/>
  <c r="AM279" i="4"/>
  <c r="X185" i="2"/>
  <c r="AM184" i="4"/>
  <c r="P215" i="2"/>
  <c r="AM214" i="4"/>
  <c r="P359" i="2"/>
  <c r="AM358" i="4"/>
  <c r="Y173" i="2"/>
  <c r="Z173" i="2" s="1"/>
  <c r="AA173" i="2" s="1"/>
  <c r="AK172" i="4"/>
  <c r="X114" i="2"/>
  <c r="AM113" i="4"/>
  <c r="X351" i="2"/>
  <c r="AM350" i="4"/>
  <c r="X122" i="2"/>
  <c r="AM121" i="4"/>
  <c r="Q56" i="2"/>
  <c r="R56" i="2" s="1"/>
  <c r="S56" i="2" s="1"/>
  <c r="AK55" i="4"/>
  <c r="Q202" i="2"/>
  <c r="R202" i="2" s="1"/>
  <c r="S202" i="2" s="1"/>
  <c r="AK201" i="4"/>
  <c r="Q333" i="2"/>
  <c r="R333" i="2" s="1"/>
  <c r="S333" i="2" s="1"/>
  <c r="AK332" i="4"/>
  <c r="X36" i="2"/>
  <c r="AM35" i="4"/>
  <c r="Y126" i="2"/>
  <c r="Z126" i="2" s="1"/>
  <c r="AA126" i="2" s="1"/>
  <c r="AK125" i="4"/>
  <c r="Q128" i="2"/>
  <c r="R128" i="2" s="1"/>
  <c r="S128" i="2" s="1"/>
  <c r="AK127" i="4"/>
  <c r="X300" i="2"/>
  <c r="AM299" i="4"/>
  <c r="X364" i="2"/>
  <c r="AM363" i="4"/>
  <c r="X303" i="2"/>
  <c r="AM302" i="4"/>
  <c r="X355" i="2"/>
  <c r="AM354" i="4"/>
  <c r="X97" i="2"/>
  <c r="AM96" i="4"/>
  <c r="X207" i="2"/>
  <c r="AM206" i="4"/>
  <c r="X354" i="2"/>
  <c r="AM353" i="4"/>
  <c r="X256" i="2"/>
  <c r="AM255" i="4"/>
  <c r="X85" i="2"/>
  <c r="AM84" i="4"/>
  <c r="X304" i="2"/>
  <c r="AM303" i="4"/>
  <c r="X169" i="2"/>
  <c r="AM168" i="4"/>
  <c r="X357" i="2"/>
  <c r="AM356" i="4"/>
  <c r="X53" i="2"/>
  <c r="AM52" i="4"/>
  <c r="Q33" i="2"/>
  <c r="R33" i="2" s="1"/>
  <c r="S33" i="2" s="1"/>
  <c r="AK32" i="4"/>
  <c r="X8" i="2"/>
  <c r="AM7" i="4"/>
  <c r="Q154" i="2"/>
  <c r="R154" i="2" s="1"/>
  <c r="S154" i="2" s="1"/>
  <c r="AK153" i="4"/>
  <c r="Y320" i="2"/>
  <c r="Z320" i="2" s="1"/>
  <c r="AA320" i="2" s="1"/>
  <c r="AK319" i="4"/>
  <c r="AJ284" i="4"/>
  <c r="AI284" i="4"/>
  <c r="U284" i="4"/>
  <c r="P312" i="2"/>
  <c r="AM311" i="4"/>
  <c r="P310" i="2"/>
  <c r="AM309" i="4"/>
  <c r="Q182" i="2"/>
  <c r="R182" i="2" s="1"/>
  <c r="S182" i="2" s="1"/>
  <c r="AK181" i="4"/>
  <c r="Q365" i="2"/>
  <c r="R365" i="2" s="1"/>
  <c r="S365" i="2" s="1"/>
  <c r="AK364" i="4"/>
  <c r="X105" i="2"/>
  <c r="AM104" i="4"/>
  <c r="X380" i="2"/>
  <c r="AM379" i="4"/>
  <c r="X125" i="2"/>
  <c r="AM124" i="4"/>
  <c r="Q341" i="2"/>
  <c r="R341" i="2" s="1"/>
  <c r="S341" i="2" s="1"/>
  <c r="AK340" i="4"/>
  <c r="Q147" i="2"/>
  <c r="R147" i="2" s="1"/>
  <c r="S147" i="2" s="1"/>
  <c r="AK146" i="4"/>
  <c r="Q72" i="2"/>
  <c r="R72" i="2" s="1"/>
  <c r="S72" i="2" s="1"/>
  <c r="AK71" i="4"/>
  <c r="Q314" i="2"/>
  <c r="R314" i="2" s="1"/>
  <c r="S314" i="2" s="1"/>
  <c r="AK313" i="4"/>
  <c r="Q369" i="2"/>
  <c r="R369" i="2" s="1"/>
  <c r="S369" i="2" s="1"/>
  <c r="AK368" i="4"/>
  <c r="X328" i="2"/>
  <c r="AM327" i="4"/>
  <c r="X93" i="2"/>
  <c r="AM92" i="4"/>
  <c r="X306" i="2"/>
  <c r="AM305" i="4"/>
  <c r="X236" i="2"/>
  <c r="AM235" i="4"/>
  <c r="Q198" i="2"/>
  <c r="R198" i="2" s="1"/>
  <c r="S198" i="2" s="1"/>
  <c r="AK197" i="4"/>
  <c r="X368" i="2"/>
  <c r="AM367" i="4"/>
  <c r="X244" i="2"/>
  <c r="AM243" i="4"/>
  <c r="X205" i="2"/>
  <c r="AM204" i="4"/>
  <c r="X121" i="2"/>
  <c r="AM120" i="4"/>
  <c r="X119" i="2"/>
  <c r="AM118" i="4"/>
  <c r="P88" i="2"/>
  <c r="AM87" i="4"/>
  <c r="X208" i="2"/>
  <c r="AM207" i="4"/>
  <c r="X49" i="2"/>
  <c r="AM48" i="4"/>
  <c r="X348" i="2"/>
  <c r="AM347" i="4"/>
  <c r="Q281" i="2"/>
  <c r="R281" i="2" s="1"/>
  <c r="S281" i="2" s="1"/>
  <c r="AK280" i="4"/>
  <c r="Q170" i="2"/>
  <c r="R170" i="2" s="1"/>
  <c r="S170" i="2" s="1"/>
  <c r="AK169" i="4"/>
  <c r="Q41" i="2"/>
  <c r="R41" i="2" s="1"/>
  <c r="S41" i="2" s="1"/>
  <c r="AK40" i="4"/>
  <c r="X249" i="2"/>
  <c r="AM248" i="4"/>
  <c r="Q377" i="2"/>
  <c r="R377" i="2" s="1"/>
  <c r="S377" i="2" s="1"/>
  <c r="AK376" i="4"/>
  <c r="X240" i="2"/>
  <c r="AM239" i="4"/>
  <c r="X255" i="2"/>
  <c r="AM254" i="4"/>
  <c r="X66" i="2"/>
  <c r="AM65" i="4"/>
  <c r="X372" i="2"/>
  <c r="AM371" i="4"/>
  <c r="X308" i="2"/>
  <c r="AM307" i="4"/>
  <c r="Q111" i="2"/>
  <c r="R111" i="2" s="1"/>
  <c r="S111" i="2" s="1"/>
  <c r="AK110" i="4"/>
  <c r="P251" i="2"/>
  <c r="AM250" i="4"/>
  <c r="X139" i="2"/>
  <c r="AM138" i="4"/>
  <c r="X292" i="2"/>
  <c r="AM291" i="4"/>
  <c r="X349" i="2"/>
  <c r="AM348" i="4"/>
  <c r="X133" i="2"/>
  <c r="AM132" i="4"/>
  <c r="X89" i="2"/>
  <c r="AM88" i="4"/>
  <c r="Q361" i="2"/>
  <c r="R361" i="2" s="1"/>
  <c r="S361" i="2" s="1"/>
  <c r="AK360" i="4"/>
  <c r="X376" i="2"/>
  <c r="AM375" i="4"/>
  <c r="X209" i="2"/>
  <c r="AM208" i="4"/>
  <c r="Q299" i="2"/>
  <c r="R299" i="2" s="1"/>
  <c r="S299" i="2" s="1"/>
  <c r="AK298" i="4"/>
  <c r="X45" i="2"/>
  <c r="AM44" i="4"/>
  <c r="U244" i="4"/>
  <c r="AJ244" i="4"/>
  <c r="AI244" i="4"/>
  <c r="P311" i="2"/>
  <c r="AM310" i="4"/>
  <c r="AJ328" i="4"/>
  <c r="AI328" i="4"/>
  <c r="U328" i="4"/>
  <c r="Q25" i="2"/>
  <c r="R25" i="2" s="1"/>
  <c r="S25" i="2" s="1"/>
  <c r="AK24" i="4"/>
  <c r="G333" i="2"/>
  <c r="G39" i="2"/>
  <c r="AK38" i="4" s="1"/>
  <c r="G358" i="2"/>
  <c r="G88" i="2"/>
  <c r="G128" i="2"/>
  <c r="G344" i="2"/>
  <c r="G112" i="2"/>
  <c r="G273" i="2"/>
  <c r="G285" i="2"/>
  <c r="G145" i="2"/>
  <c r="G360" i="2"/>
  <c r="G362" i="2"/>
  <c r="G225" i="2"/>
  <c r="G109" i="2"/>
  <c r="AK108" i="4" s="1"/>
  <c r="G293" i="2"/>
  <c r="G311" i="2"/>
  <c r="G72" i="2"/>
  <c r="G229" i="2"/>
  <c r="G144" i="2"/>
  <c r="G28" i="2"/>
  <c r="H143" i="2"/>
  <c r="I143" i="2" s="1"/>
  <c r="J143" i="2" s="1"/>
  <c r="G64" i="2"/>
  <c r="G289" i="2"/>
  <c r="G359" i="2"/>
  <c r="H66" i="2"/>
  <c r="I66" i="2" s="1"/>
  <c r="J66" i="2" s="1"/>
  <c r="G312" i="2"/>
  <c r="G281" i="2"/>
  <c r="H83" i="2"/>
  <c r="G221" i="2"/>
  <c r="G80" i="2"/>
  <c r="G313" i="2"/>
  <c r="G150" i="2"/>
  <c r="G108" i="2"/>
  <c r="G296" i="2"/>
  <c r="G265" i="2"/>
  <c r="G132" i="2"/>
  <c r="G337" i="2"/>
  <c r="G321" i="2"/>
  <c r="G241" i="2"/>
  <c r="G264" i="2"/>
  <c r="G96" i="2"/>
  <c r="AK95" i="4" s="1"/>
  <c r="G266" i="2"/>
  <c r="G347" i="2"/>
  <c r="G341" i="2"/>
  <c r="G262" i="2"/>
  <c r="H48" i="2"/>
  <c r="I48" i="2" s="1"/>
  <c r="J48" i="2" s="1"/>
  <c r="G216" i="2"/>
  <c r="G314" i="2"/>
  <c r="G317" i="2"/>
  <c r="G373" i="2"/>
  <c r="H14" i="2"/>
  <c r="AJ14" i="4"/>
  <c r="G5" i="2"/>
  <c r="G29" i="2"/>
  <c r="G233" i="2"/>
  <c r="G325" i="2"/>
  <c r="G369" i="2"/>
  <c r="H40" i="2"/>
  <c r="I40" i="2" s="1"/>
  <c r="J40" i="2" s="1"/>
  <c r="G263" i="2"/>
  <c r="G13" i="2"/>
  <c r="AK12" i="4" s="1"/>
  <c r="G245" i="2"/>
  <c r="G377" i="2"/>
  <c r="G237" i="2"/>
  <c r="H81" i="2"/>
  <c r="I81" i="2" s="1"/>
  <c r="J81" i="2" s="1"/>
  <c r="G52" i="2"/>
  <c r="G329" i="2"/>
  <c r="G166" i="2"/>
  <c r="G251" i="2"/>
  <c r="G277" i="2"/>
  <c r="G37" i="2"/>
  <c r="H203" i="2"/>
  <c r="I203" i="2" s="1"/>
  <c r="J203" i="2" s="1"/>
  <c r="G60" i="2"/>
  <c r="G76" i="2"/>
  <c r="G53" i="2"/>
  <c r="G248" i="2"/>
  <c r="G44" i="2"/>
  <c r="G269" i="2"/>
  <c r="G299" i="2"/>
  <c r="G69" i="2"/>
  <c r="AK68" i="4" s="1"/>
  <c r="G365" i="2"/>
  <c r="H95" i="2"/>
  <c r="G361" i="2"/>
  <c r="G215" i="2"/>
  <c r="G93" i="2"/>
  <c r="G7" i="2"/>
  <c r="AJ41" i="4"/>
  <c r="G55" i="2"/>
  <c r="AK54" i="4" s="1"/>
  <c r="G12" i="2"/>
  <c r="AK11" i="4" s="1"/>
  <c r="G84" i="2"/>
  <c r="C3" i="2"/>
  <c r="D3" i="2" s="1"/>
  <c r="M3" i="2"/>
  <c r="O3" i="2" s="1"/>
  <c r="P3" i="2" s="1"/>
  <c r="Q3" i="2" s="1"/>
  <c r="E103" i="2"/>
  <c r="AR102" i="4" s="1"/>
  <c r="E366" i="2"/>
  <c r="AR365" i="4" s="1"/>
  <c r="E342" i="2"/>
  <c r="AR341" i="4" s="1"/>
  <c r="E31" i="2"/>
  <c r="AR30" i="4" s="1"/>
  <c r="E294" i="2"/>
  <c r="AR293" i="4" s="1"/>
  <c r="E270" i="2"/>
  <c r="AR269" i="4" s="1"/>
  <c r="E246" i="2"/>
  <c r="AR245" i="4" s="1"/>
  <c r="E318" i="2"/>
  <c r="AR317" i="4" s="1"/>
  <c r="E222" i="2"/>
  <c r="AR221" i="4" s="1"/>
  <c r="E79" i="2"/>
  <c r="AR78" i="4" s="1"/>
  <c r="E151" i="2"/>
  <c r="AR150" i="4" s="1"/>
  <c r="E175" i="2"/>
  <c r="AR174" i="4" s="1"/>
  <c r="E279" i="2"/>
  <c r="AR278" i="4" s="1"/>
  <c r="E327" i="2"/>
  <c r="AR326" i="4" s="1"/>
  <c r="E375" i="2"/>
  <c r="AR374" i="4" s="1"/>
  <c r="E351" i="2"/>
  <c r="E255" i="2"/>
  <c r="E231" i="2"/>
  <c r="AR230" i="4" s="1"/>
  <c r="E136" i="2"/>
  <c r="E184" i="2"/>
  <c r="AR183" i="4" s="1"/>
  <c r="E196" i="2"/>
  <c r="AR195" i="4" s="1"/>
  <c r="E16" i="2"/>
  <c r="E160" i="2"/>
  <c r="AR159" i="4" s="1"/>
  <c r="E207" i="2"/>
  <c r="E303" i="2"/>
  <c r="E239" i="2"/>
  <c r="AR238" i="4" s="1"/>
  <c r="E168" i="2"/>
  <c r="AR167" i="4" s="1"/>
  <c r="E24" i="2"/>
  <c r="E192" i="2"/>
  <c r="AR191" i="4" s="1"/>
  <c r="E120" i="2"/>
  <c r="E335" i="2"/>
  <c r="AR334" i="4" s="1"/>
  <c r="E287" i="2"/>
  <c r="AR286" i="4" s="1"/>
  <c r="E320" i="2"/>
  <c r="E272" i="2"/>
  <c r="E57" i="2"/>
  <c r="E9" i="2"/>
  <c r="AR8" i="4" s="1"/>
  <c r="E153" i="2"/>
  <c r="E105" i="2"/>
  <c r="E368" i="2"/>
  <c r="E224" i="2"/>
  <c r="E328" i="2"/>
  <c r="E304" i="2"/>
  <c r="E113" i="2"/>
  <c r="AR112" i="4" s="1"/>
  <c r="E197" i="2"/>
  <c r="E352" i="2"/>
  <c r="E376" i="2"/>
  <c r="E41" i="2"/>
  <c r="E161" i="2"/>
  <c r="E232" i="2"/>
  <c r="E137" i="2"/>
  <c r="E256" i="2"/>
  <c r="E280" i="2"/>
  <c r="E65" i="2"/>
  <c r="AR64" i="4" s="1"/>
  <c r="E89" i="2"/>
  <c r="E185" i="2"/>
  <c r="E208" i="2"/>
  <c r="E288" i="2"/>
  <c r="E240" i="2"/>
  <c r="E49" i="2"/>
  <c r="E169" i="2"/>
  <c r="E121" i="2"/>
  <c r="E193" i="2"/>
  <c r="E73" i="2"/>
  <c r="AR72" i="4" s="1"/>
  <c r="E336" i="2"/>
  <c r="E97" i="2"/>
  <c r="E332" i="2"/>
  <c r="E308" i="2"/>
  <c r="E236" i="2"/>
  <c r="E212" i="2"/>
  <c r="E284" i="2"/>
  <c r="E141" i="2"/>
  <c r="E260" i="2"/>
  <c r="E21" i="2"/>
  <c r="E201" i="2"/>
  <c r="E45" i="2"/>
  <c r="E189" i="2"/>
  <c r="E165" i="2"/>
  <c r="E356" i="2"/>
  <c r="E117" i="2"/>
  <c r="E380" i="2"/>
  <c r="E286" i="2"/>
  <c r="AR285" i="4" s="1"/>
  <c r="E191" i="2"/>
  <c r="AR190" i="4" s="1"/>
  <c r="E167" i="2"/>
  <c r="AR166" i="4" s="1"/>
  <c r="E238" i="2"/>
  <c r="AR237" i="4" s="1"/>
  <c r="E23" i="2"/>
  <c r="AR22" i="4" s="1"/>
  <c r="E119" i="2"/>
  <c r="E334" i="2"/>
  <c r="AR333" i="4" s="1"/>
  <c r="E47" i="2"/>
  <c r="AR46" i="4" s="1"/>
  <c r="E71" i="2"/>
  <c r="AR70" i="4" s="1"/>
  <c r="E247" i="2"/>
  <c r="AR246" i="4" s="1"/>
  <c r="E367" i="2"/>
  <c r="AR366" i="4" s="1"/>
  <c r="E343" i="2"/>
  <c r="AR342" i="4" s="1"/>
  <c r="E295" i="2"/>
  <c r="AR294" i="4" s="1"/>
  <c r="E319" i="2"/>
  <c r="AR318" i="4" s="1"/>
  <c r="E32" i="2"/>
  <c r="E223" i="2"/>
  <c r="AR222" i="4" s="1"/>
  <c r="E176" i="2"/>
  <c r="AR175" i="4" s="1"/>
  <c r="E271" i="2"/>
  <c r="AR270" i="4" s="1"/>
  <c r="E104" i="2"/>
  <c r="AR103" i="4" s="1"/>
  <c r="E8" i="2"/>
  <c r="E152" i="2"/>
  <c r="AR151" i="4" s="1"/>
  <c r="E297" i="2"/>
  <c r="E345" i="2"/>
  <c r="E34" i="2"/>
  <c r="AR33" i="4" s="1"/>
  <c r="E10" i="2"/>
  <c r="AR9" i="4" s="1"/>
  <c r="E249" i="2"/>
  <c r="E58" i="2"/>
  <c r="AR57" i="4" s="1"/>
  <c r="E106" i="2"/>
  <c r="AR105" i="4" s="1"/>
  <c r="E178" i="2"/>
  <c r="E353" i="2"/>
  <c r="E257" i="2"/>
  <c r="E138" i="2"/>
  <c r="E305" i="2"/>
  <c r="E18" i="2"/>
  <c r="AR17" i="4" s="1"/>
  <c r="E114" i="2"/>
  <c r="E209" i="2"/>
  <c r="E90" i="2"/>
  <c r="AR89" i="4" s="1"/>
  <c r="E217" i="2"/>
  <c r="E74" i="2"/>
  <c r="AR73" i="4" s="1"/>
  <c r="E50" i="2"/>
  <c r="AR49" i="4" s="1"/>
  <c r="E122" i="2"/>
  <c r="E98" i="2"/>
  <c r="AR97" i="4" s="1"/>
  <c r="E300" i="2"/>
  <c r="E157" i="2"/>
  <c r="E133" i="2"/>
  <c r="E204" i="2"/>
  <c r="E276" i="2"/>
  <c r="E324" i="2"/>
  <c r="E348" i="2"/>
  <c r="E85" i="2"/>
  <c r="E181" i="2"/>
  <c r="E228" i="2"/>
  <c r="E252" i="2"/>
  <c r="E372" i="2"/>
  <c r="E61" i="2"/>
  <c r="E357" i="2"/>
  <c r="E46" i="2"/>
  <c r="AR45" i="4" s="1"/>
  <c r="E118" i="2"/>
  <c r="E213" i="2"/>
  <c r="E261" i="2"/>
  <c r="E70" i="2"/>
  <c r="E22" i="2"/>
  <c r="AR21" i="4" s="1"/>
  <c r="E309" i="2"/>
  <c r="E142" i="2"/>
  <c r="E219" i="2"/>
  <c r="AR218" i="4" s="1"/>
  <c r="E124" i="2"/>
  <c r="E243" i="2"/>
  <c r="AR242" i="4" s="1"/>
  <c r="E148" i="2"/>
  <c r="AR147" i="4" s="1"/>
  <c r="E315" i="2"/>
  <c r="AR314" i="4" s="1"/>
  <c r="E100" i="2"/>
  <c r="AR99" i="4" s="1"/>
  <c r="E339" i="2"/>
  <c r="AR338" i="4" s="1"/>
  <c r="E363" i="2"/>
  <c r="AR362" i="4" s="1"/>
  <c r="E291" i="2"/>
  <c r="AR290" i="4" s="1"/>
  <c r="E172" i="2"/>
  <c r="AR171" i="4" s="1"/>
  <c r="E267" i="2"/>
  <c r="AR266" i="4" s="1"/>
  <c r="E364" i="2"/>
  <c r="E125" i="2"/>
  <c r="E340" i="2"/>
  <c r="E292" i="2"/>
  <c r="E101" i="2"/>
  <c r="E77" i="2"/>
  <c r="AR76" i="4" s="1"/>
  <c r="E149" i="2"/>
  <c r="E316" i="2"/>
  <c r="E268" i="2"/>
  <c r="E244" i="2"/>
  <c r="E173" i="2"/>
  <c r="E220" i="2"/>
  <c r="E78" i="2"/>
  <c r="AR77" i="4" s="1"/>
  <c r="E126" i="2"/>
  <c r="E30" i="2"/>
  <c r="AR29" i="4" s="1"/>
  <c r="E102" i="2"/>
  <c r="AR101" i="4" s="1"/>
  <c r="E6" i="2"/>
  <c r="AR5" i="4" s="1"/>
  <c r="E86" i="2"/>
  <c r="AR85" i="4" s="1"/>
  <c r="E205" i="2"/>
  <c r="E38" i="2"/>
  <c r="AR37" i="4" s="1"/>
  <c r="E301" i="2"/>
  <c r="E134" i="2"/>
  <c r="E253" i="2"/>
  <c r="E349" i="2"/>
  <c r="E62" i="2"/>
  <c r="AR61" i="4" s="1"/>
  <c r="E302" i="2"/>
  <c r="E195" i="2"/>
  <c r="AR194" i="4" s="1"/>
  <c r="E350" i="2"/>
  <c r="E183" i="2"/>
  <c r="AR182" i="4" s="1"/>
  <c r="E63" i="2"/>
  <c r="AR62" i="4" s="1"/>
  <c r="E230" i="2"/>
  <c r="AR229" i="4" s="1"/>
  <c r="E135" i="2"/>
  <c r="E206" i="2"/>
  <c r="E278" i="2"/>
  <c r="AR277" i="4" s="1"/>
  <c r="E111" i="2"/>
  <c r="E159" i="2"/>
  <c r="AR158" i="4" s="1"/>
  <c r="E326" i="2"/>
  <c r="AR325" i="4" s="1"/>
  <c r="E87" i="2"/>
  <c r="AR86" i="4" s="1"/>
  <c r="E254" i="2"/>
  <c r="E374" i="2"/>
  <c r="AR373" i="4" s="1"/>
  <c r="E274" i="2"/>
  <c r="AR273" i="4" s="1"/>
  <c r="E250" i="2"/>
  <c r="AR249" i="4" s="1"/>
  <c r="E11" i="2"/>
  <c r="AR10" i="4" s="1"/>
  <c r="E179" i="2"/>
  <c r="AR178" i="4" s="1"/>
  <c r="E35" i="2"/>
  <c r="AR34" i="4" s="1"/>
  <c r="E298" i="2"/>
  <c r="AR297" i="4" s="1"/>
  <c r="E59" i="2"/>
  <c r="AR58" i="4" s="1"/>
  <c r="E370" i="2"/>
  <c r="AR369" i="4" s="1"/>
  <c r="E226" i="2"/>
  <c r="AR225" i="4" s="1"/>
  <c r="E155" i="2"/>
  <c r="AR154" i="4" s="1"/>
  <c r="E322" i="2"/>
  <c r="AR321" i="4" s="1"/>
  <c r="E346" i="2"/>
  <c r="AR345" i="4" s="1"/>
  <c r="E306" i="2"/>
  <c r="E282" i="2"/>
  <c r="AR281" i="4" s="1"/>
  <c r="E199" i="2"/>
  <c r="AR198" i="4" s="1"/>
  <c r="E139" i="2"/>
  <c r="E19" i="2"/>
  <c r="AR18" i="4" s="1"/>
  <c r="E163" i="2"/>
  <c r="AR162" i="4" s="1"/>
  <c r="E330" i="2"/>
  <c r="AR329" i="4" s="1"/>
  <c r="E210" i="2"/>
  <c r="E378" i="2"/>
  <c r="AR377" i="4" s="1"/>
  <c r="E43" i="2"/>
  <c r="AR42" i="4" s="1"/>
  <c r="E354" i="2"/>
  <c r="E187" i="2"/>
  <c r="AR186" i="4" s="1"/>
  <c r="E234" i="2"/>
  <c r="AR233" i="4" s="1"/>
  <c r="E258" i="2"/>
  <c r="E99" i="2"/>
  <c r="AR98" i="4" s="1"/>
  <c r="E171" i="2"/>
  <c r="AR170" i="4" s="1"/>
  <c r="E290" i="2"/>
  <c r="AR289" i="4" s="1"/>
  <c r="E338" i="2"/>
  <c r="AR337" i="4" s="1"/>
  <c r="E75" i="2"/>
  <c r="E51" i="2"/>
  <c r="AR50" i="4" s="1"/>
  <c r="E242" i="2"/>
  <c r="AR241" i="4" s="1"/>
  <c r="E123" i="2"/>
  <c r="E371" i="2"/>
  <c r="AR370" i="4" s="1"/>
  <c r="E156" i="2"/>
  <c r="AR155" i="4" s="1"/>
  <c r="E227" i="2"/>
  <c r="AR226" i="4" s="1"/>
  <c r="E323" i="2"/>
  <c r="AR322" i="4" s="1"/>
  <c r="E180" i="2"/>
  <c r="AR179" i="4" s="1"/>
  <c r="E275" i="2"/>
  <c r="AR274" i="4" s="1"/>
  <c r="E36" i="2"/>
  <c r="E164" i="2"/>
  <c r="AR163" i="4" s="1"/>
  <c r="E188" i="2"/>
  <c r="AR187" i="4" s="1"/>
  <c r="E259" i="2"/>
  <c r="E116" i="2"/>
  <c r="E20" i="2"/>
  <c r="E331" i="2"/>
  <c r="AR330" i="4" s="1"/>
  <c r="E283" i="2"/>
  <c r="AR282" i="4" s="1"/>
  <c r="E235" i="2"/>
  <c r="AR234" i="4" s="1"/>
  <c r="E307" i="2"/>
  <c r="E92" i="2"/>
  <c r="AR91" i="4" s="1"/>
  <c r="E200" i="2"/>
  <c r="AR199" i="4" s="1"/>
  <c r="E355" i="2"/>
  <c r="E379" i="2"/>
  <c r="AR378" i="4" s="1"/>
  <c r="E140" i="2"/>
  <c r="E211" i="2"/>
  <c r="E68" i="2"/>
  <c r="C4" i="2"/>
  <c r="AI53" i="4" l="1"/>
  <c r="I54" i="2"/>
  <c r="J54" i="2" s="1"/>
  <c r="AJ53" i="4" s="1"/>
  <c r="AI81" i="4"/>
  <c r="I82" i="2"/>
  <c r="J82" i="2" s="1"/>
  <c r="AI26" i="4"/>
  <c r="I27" i="2"/>
  <c r="J27" i="2" s="1"/>
  <c r="AJ26" i="4" s="1"/>
  <c r="AI25" i="4"/>
  <c r="I26" i="2"/>
  <c r="J26" i="2" s="1"/>
  <c r="AJ25" i="4" s="1"/>
  <c r="AI109" i="4"/>
  <c r="I110" i="2"/>
  <c r="J110" i="2" s="1"/>
  <c r="AJ109" i="4" s="1"/>
  <c r="AI66" i="4"/>
  <c r="I67" i="2"/>
  <c r="J67" i="2" s="1"/>
  <c r="AJ66" i="4" s="1"/>
  <c r="AI94" i="4"/>
  <c r="I95" i="2"/>
  <c r="J95" i="2" s="1"/>
  <c r="AJ94" i="4" s="1"/>
  <c r="AI13" i="4"/>
  <c r="I14" i="2"/>
  <c r="J14" i="2" s="1"/>
  <c r="AJ13" i="4" s="1"/>
  <c r="AI82" i="4"/>
  <c r="I83" i="2"/>
  <c r="J83" i="2" s="1"/>
  <c r="Y28" i="2"/>
  <c r="Z28" i="2" s="1"/>
  <c r="AA28" i="2" s="1"/>
  <c r="AK27" i="4"/>
  <c r="D4" i="2"/>
  <c r="AA3" i="4"/>
  <c r="AK264" i="4"/>
  <c r="AJ81" i="4"/>
  <c r="AK312" i="4"/>
  <c r="AK143" i="4"/>
  <c r="AK265" i="4"/>
  <c r="Y292" i="2"/>
  <c r="Z292" i="2" s="1"/>
  <c r="AA292" i="2" s="1"/>
  <c r="AK291" i="4"/>
  <c r="Y208" i="2"/>
  <c r="Z208" i="2" s="1"/>
  <c r="AA208" i="2" s="1"/>
  <c r="AK207" i="4"/>
  <c r="U368" i="4"/>
  <c r="AJ368" i="4"/>
  <c r="AI368" i="4"/>
  <c r="U364" i="4"/>
  <c r="AJ364" i="4"/>
  <c r="AI364" i="4"/>
  <c r="Y276" i="2"/>
  <c r="Z276" i="2" s="1"/>
  <c r="AA276" i="2" s="1"/>
  <c r="AK275" i="4"/>
  <c r="Y213" i="2"/>
  <c r="Z213" i="2" s="1"/>
  <c r="AA213" i="2" s="1"/>
  <c r="AK212" i="4"/>
  <c r="U312" i="4"/>
  <c r="AJ312" i="4"/>
  <c r="AI312" i="4"/>
  <c r="Y212" i="2"/>
  <c r="Z212" i="2" s="1"/>
  <c r="AA212" i="2" s="1"/>
  <c r="AK211" i="4"/>
  <c r="Y259" i="2"/>
  <c r="Z259" i="2" s="1"/>
  <c r="AA259" i="2" s="1"/>
  <c r="AK258" i="4"/>
  <c r="AJ173" i="4"/>
  <c r="AI173" i="4"/>
  <c r="U173" i="4"/>
  <c r="U32" i="4"/>
  <c r="AJ32" i="4"/>
  <c r="AI32" i="4"/>
  <c r="Y304" i="2"/>
  <c r="Z304" i="2" s="1"/>
  <c r="AA304" i="2" s="1"/>
  <c r="AK303" i="4"/>
  <c r="Y207" i="2"/>
  <c r="Z207" i="2" s="1"/>
  <c r="AA207" i="2" s="1"/>
  <c r="AK206" i="4"/>
  <c r="Y364" i="2"/>
  <c r="Z364" i="2" s="1"/>
  <c r="AA364" i="2" s="1"/>
  <c r="AK363" i="4"/>
  <c r="Y36" i="2"/>
  <c r="Z36" i="2" s="1"/>
  <c r="AA36" i="2" s="1"/>
  <c r="AK35" i="4"/>
  <c r="Y122" i="2"/>
  <c r="Z122" i="2" s="1"/>
  <c r="AA122" i="2" s="1"/>
  <c r="AK121" i="4"/>
  <c r="Q359" i="2"/>
  <c r="R359" i="2" s="1"/>
  <c r="S359" i="2" s="1"/>
  <c r="AK358" i="4"/>
  <c r="Y340" i="2"/>
  <c r="Z340" i="2" s="1"/>
  <c r="AA340" i="2" s="1"/>
  <c r="AK339" i="4"/>
  <c r="U247" i="4"/>
  <c r="AJ247" i="4"/>
  <c r="AI247" i="4"/>
  <c r="Y181" i="2"/>
  <c r="Z181" i="2" s="1"/>
  <c r="AA181" i="2" s="1"/>
  <c r="AK180" i="4"/>
  <c r="Y24" i="2"/>
  <c r="Z24" i="2" s="1"/>
  <c r="AA24" i="2" s="1"/>
  <c r="AK23" i="4"/>
  <c r="Y272" i="2"/>
  <c r="Z272" i="2" s="1"/>
  <c r="AA272" i="2" s="1"/>
  <c r="AK271" i="4"/>
  <c r="Y193" i="2"/>
  <c r="Z193" i="2" s="1"/>
  <c r="AA193" i="2" s="1"/>
  <c r="AK192" i="4"/>
  <c r="U228" i="4"/>
  <c r="AJ228" i="4"/>
  <c r="AI228" i="4"/>
  <c r="U63" i="4"/>
  <c r="AJ63" i="4"/>
  <c r="AI63" i="4"/>
  <c r="U16" i="4"/>
  <c r="AJ16" i="4"/>
  <c r="AI16" i="4"/>
  <c r="Y120" i="2"/>
  <c r="Z120" i="2" s="1"/>
  <c r="AA120" i="2" s="1"/>
  <c r="AK119" i="4"/>
  <c r="AI209" i="4"/>
  <c r="AJ209" i="4"/>
  <c r="Y140" i="2"/>
  <c r="Z140" i="2" s="1"/>
  <c r="AA140" i="2" s="1"/>
  <c r="AK139" i="4"/>
  <c r="Y257" i="2"/>
  <c r="Z257" i="2" s="1"/>
  <c r="AA257" i="2" s="1"/>
  <c r="AK256" i="4"/>
  <c r="Y232" i="2"/>
  <c r="Z232" i="2" s="1"/>
  <c r="AA232" i="2" s="1"/>
  <c r="AK231" i="4"/>
  <c r="Y165" i="2"/>
  <c r="Z165" i="2" s="1"/>
  <c r="AA165" i="2" s="1"/>
  <c r="AK164" i="4"/>
  <c r="AJ157" i="4"/>
  <c r="AI157" i="4"/>
  <c r="U157" i="4"/>
  <c r="Y136" i="2"/>
  <c r="Z136" i="2" s="1"/>
  <c r="AA136" i="2" s="1"/>
  <c r="AK135" i="4"/>
  <c r="U295" i="4"/>
  <c r="AJ295" i="4"/>
  <c r="AI295" i="4"/>
  <c r="Y268" i="2"/>
  <c r="Z268" i="2" s="1"/>
  <c r="AA268" i="2" s="1"/>
  <c r="AK267" i="4"/>
  <c r="Y308" i="2"/>
  <c r="Z308" i="2" s="1"/>
  <c r="AA308" i="2" s="1"/>
  <c r="AK307" i="4"/>
  <c r="AI169" i="4"/>
  <c r="AJ169" i="4"/>
  <c r="U169" i="4"/>
  <c r="Y236" i="2"/>
  <c r="Z236" i="2" s="1"/>
  <c r="AA236" i="2" s="1"/>
  <c r="AK235" i="4"/>
  <c r="U340" i="4"/>
  <c r="AJ340" i="4"/>
  <c r="AI340" i="4"/>
  <c r="Y75" i="2"/>
  <c r="Z75" i="2" s="1"/>
  <c r="AA75" i="2" s="1"/>
  <c r="AK74" i="4"/>
  <c r="Y336" i="2"/>
  <c r="Z336" i="2" s="1"/>
  <c r="AA336" i="2" s="1"/>
  <c r="AK335" i="4"/>
  <c r="Y178" i="2"/>
  <c r="Z178" i="2" s="1"/>
  <c r="AA178" i="2" s="1"/>
  <c r="AK177" i="4"/>
  <c r="Y309" i="2"/>
  <c r="Z309" i="2" s="1"/>
  <c r="AA309" i="2" s="1"/>
  <c r="AK308" i="4"/>
  <c r="U298" i="4"/>
  <c r="AJ298" i="4"/>
  <c r="AI298" i="4"/>
  <c r="Y89" i="2"/>
  <c r="Z89" i="2" s="1"/>
  <c r="AA89" i="2" s="1"/>
  <c r="AK88" i="4"/>
  <c r="Y139" i="2"/>
  <c r="Z139" i="2" s="1"/>
  <c r="AA139" i="2" s="1"/>
  <c r="AK138" i="4"/>
  <c r="Y372" i="2"/>
  <c r="Z372" i="2" s="1"/>
  <c r="AA372" i="2" s="1"/>
  <c r="AK371" i="4"/>
  <c r="U376" i="4"/>
  <c r="AJ376" i="4"/>
  <c r="AI376" i="4"/>
  <c r="U280" i="4"/>
  <c r="AJ280" i="4"/>
  <c r="AI280" i="4"/>
  <c r="Q88" i="2"/>
  <c r="R88" i="2" s="1"/>
  <c r="S88" i="2" s="1"/>
  <c r="AK87" i="4"/>
  <c r="Y244" i="2"/>
  <c r="Z244" i="2" s="1"/>
  <c r="AA244" i="2" s="1"/>
  <c r="AK243" i="4"/>
  <c r="Y306" i="2"/>
  <c r="Z306" i="2" s="1"/>
  <c r="AA306" i="2" s="1"/>
  <c r="AK305" i="4"/>
  <c r="U313" i="4"/>
  <c r="AI313" i="4"/>
  <c r="AJ313" i="4"/>
  <c r="Y125" i="2"/>
  <c r="Z125" i="2" s="1"/>
  <c r="AA125" i="2" s="1"/>
  <c r="AK124" i="4"/>
  <c r="AJ181" i="4"/>
  <c r="AI181" i="4"/>
  <c r="U181" i="4"/>
  <c r="Y350" i="2"/>
  <c r="Z350" i="2" s="1"/>
  <c r="AA350" i="2" s="1"/>
  <c r="AK349" i="4"/>
  <c r="Y352" i="2"/>
  <c r="Z352" i="2" s="1"/>
  <c r="AA352" i="2" s="1"/>
  <c r="AK351" i="4"/>
  <c r="AJ90" i="4"/>
  <c r="AI90" i="4"/>
  <c r="U90" i="4"/>
  <c r="Y157" i="2"/>
  <c r="Z157" i="2" s="1"/>
  <c r="AA157" i="2" s="1"/>
  <c r="AK156" i="4"/>
  <c r="Y307" i="2"/>
  <c r="Z307" i="2" s="1"/>
  <c r="AA307" i="2" s="1"/>
  <c r="AK306" i="4"/>
  <c r="Y345" i="2"/>
  <c r="Z345" i="2" s="1"/>
  <c r="AA345" i="2" s="1"/>
  <c r="AK344" i="4"/>
  <c r="Y324" i="2"/>
  <c r="Z324" i="2" s="1"/>
  <c r="AA324" i="2" s="1"/>
  <c r="AK323" i="4"/>
  <c r="Q214" i="2"/>
  <c r="R214" i="2" s="1"/>
  <c r="S214" i="2" s="1"/>
  <c r="AK213" i="4"/>
  <c r="AJ189" i="4"/>
  <c r="AI189" i="4"/>
  <c r="U189" i="4"/>
  <c r="Y138" i="2"/>
  <c r="Z138" i="2" s="1"/>
  <c r="AA138" i="2" s="1"/>
  <c r="AK137" i="4"/>
  <c r="Y189" i="2"/>
  <c r="Z189" i="2" s="1"/>
  <c r="AA189" i="2" s="1"/>
  <c r="AK188" i="4"/>
  <c r="Y240" i="2"/>
  <c r="Z240" i="2" s="1"/>
  <c r="AA240" i="2" s="1"/>
  <c r="AK239" i="4"/>
  <c r="Q311" i="2"/>
  <c r="R311" i="2" s="1"/>
  <c r="S311" i="2" s="1"/>
  <c r="AK310" i="4"/>
  <c r="AJ319" i="4"/>
  <c r="AI319" i="4"/>
  <c r="Y53" i="2"/>
  <c r="Z53" i="2" s="1"/>
  <c r="AA53" i="2" s="1"/>
  <c r="AK52" i="4"/>
  <c r="Y85" i="2"/>
  <c r="Z85" i="2" s="1"/>
  <c r="AA85" i="2" s="1"/>
  <c r="AK84" i="4"/>
  <c r="Y97" i="2"/>
  <c r="Z97" i="2" s="1"/>
  <c r="AA97" i="2" s="1"/>
  <c r="AK96" i="4"/>
  <c r="Y300" i="2"/>
  <c r="Z300" i="2" s="1"/>
  <c r="AA300" i="2" s="1"/>
  <c r="AK299" i="4"/>
  <c r="U332" i="4"/>
  <c r="AJ332" i="4"/>
  <c r="AI332" i="4"/>
  <c r="Y351" i="2"/>
  <c r="Z351" i="2" s="1"/>
  <c r="AA351" i="2" s="1"/>
  <c r="AK350" i="4"/>
  <c r="Q215" i="2"/>
  <c r="R215" i="2" s="1"/>
  <c r="S215" i="2" s="1"/>
  <c r="AK214" i="4"/>
  <c r="Y149" i="2"/>
  <c r="Z149" i="2" s="1"/>
  <c r="AA149" i="2" s="1"/>
  <c r="AK148" i="4"/>
  <c r="U372" i="4"/>
  <c r="AJ372" i="4"/>
  <c r="AI372" i="4"/>
  <c r="U107" i="4"/>
  <c r="AJ107" i="4"/>
  <c r="AI107" i="4"/>
  <c r="Y353" i="2"/>
  <c r="Z353" i="2" s="1"/>
  <c r="AA353" i="2" s="1"/>
  <c r="AK352" i="4"/>
  <c r="Y61" i="2"/>
  <c r="Z61" i="2" s="1"/>
  <c r="AA61" i="2" s="1"/>
  <c r="AK60" i="4"/>
  <c r="Y123" i="2"/>
  <c r="Z123" i="2" s="1"/>
  <c r="AA123" i="2" s="1"/>
  <c r="AK122" i="4"/>
  <c r="Y228" i="2"/>
  <c r="Z228" i="2" s="1"/>
  <c r="AA228" i="2" s="1"/>
  <c r="AK227" i="4"/>
  <c r="AJ141" i="4"/>
  <c r="AI141" i="4"/>
  <c r="U217" i="4"/>
  <c r="AI217" i="4"/>
  <c r="AJ217" i="4"/>
  <c r="U264" i="4"/>
  <c r="AJ264" i="4"/>
  <c r="AI264" i="4"/>
  <c r="Y81" i="2"/>
  <c r="Z81" i="2" s="1"/>
  <c r="AA81" i="2" s="1"/>
  <c r="AK80" i="4"/>
  <c r="U220" i="4"/>
  <c r="AJ220" i="4"/>
  <c r="AI220" i="4"/>
  <c r="Y211" i="2"/>
  <c r="Z211" i="2" s="1"/>
  <c r="AA211" i="2" s="1"/>
  <c r="AK210" i="4"/>
  <c r="Y101" i="2"/>
  <c r="Z101" i="2" s="1"/>
  <c r="AA101" i="2" s="1"/>
  <c r="AK100" i="4"/>
  <c r="U79" i="4"/>
  <c r="AJ79" i="4"/>
  <c r="AI79" i="4"/>
  <c r="U128" i="4"/>
  <c r="AJ128" i="4"/>
  <c r="AI128" i="4"/>
  <c r="AJ4" i="4"/>
  <c r="AI4" i="4"/>
  <c r="U4" i="4"/>
  <c r="AJ193" i="4"/>
  <c r="AI193" i="4"/>
  <c r="U193" i="4"/>
  <c r="Y206" i="2"/>
  <c r="Z206" i="2" s="1"/>
  <c r="AA206" i="2" s="1"/>
  <c r="AK205" i="4"/>
  <c r="U176" i="4"/>
  <c r="AJ176" i="4"/>
  <c r="AI176" i="4"/>
  <c r="U360" i="4"/>
  <c r="AJ360" i="4"/>
  <c r="AI360" i="4"/>
  <c r="Y205" i="2"/>
  <c r="Z205" i="2" s="1"/>
  <c r="AA205" i="2" s="1"/>
  <c r="AK204" i="4"/>
  <c r="Y209" i="2"/>
  <c r="Z209" i="2" s="1"/>
  <c r="AA209" i="2" s="1"/>
  <c r="AK208" i="4"/>
  <c r="Y133" i="2"/>
  <c r="Z133" i="2" s="1"/>
  <c r="AA133" i="2" s="1"/>
  <c r="AK132" i="4"/>
  <c r="Q251" i="2"/>
  <c r="R251" i="2" s="1"/>
  <c r="S251" i="2" s="1"/>
  <c r="AK250" i="4"/>
  <c r="Y66" i="2"/>
  <c r="Z66" i="2" s="1"/>
  <c r="AA66" i="2" s="1"/>
  <c r="AK65" i="4"/>
  <c r="Y249" i="2"/>
  <c r="Z249" i="2" s="1"/>
  <c r="AA249" i="2" s="1"/>
  <c r="AK248" i="4"/>
  <c r="Y348" i="2"/>
  <c r="Z348" i="2" s="1"/>
  <c r="AA348" i="2" s="1"/>
  <c r="AK347" i="4"/>
  <c r="Y119" i="2"/>
  <c r="Z119" i="2" s="1"/>
  <c r="AA119" i="2" s="1"/>
  <c r="AK118" i="4"/>
  <c r="Y368" i="2"/>
  <c r="Z368" i="2" s="1"/>
  <c r="AA368" i="2" s="1"/>
  <c r="AK367" i="4"/>
  <c r="Y93" i="2"/>
  <c r="Z93" i="2" s="1"/>
  <c r="AA93" i="2" s="1"/>
  <c r="AK92" i="4"/>
  <c r="U71" i="4"/>
  <c r="AJ71" i="4"/>
  <c r="AI71" i="4"/>
  <c r="Y380" i="2"/>
  <c r="Z380" i="2" s="1"/>
  <c r="AA380" i="2" s="1"/>
  <c r="AK379" i="4"/>
  <c r="Q310" i="2"/>
  <c r="R310" i="2" s="1"/>
  <c r="S310" i="2" s="1"/>
  <c r="AK309" i="4"/>
  <c r="Y356" i="2"/>
  <c r="Z356" i="2" s="1"/>
  <c r="AA356" i="2" s="1"/>
  <c r="AK355" i="4"/>
  <c r="Y16" i="2"/>
  <c r="Z16" i="2" s="1"/>
  <c r="AA16" i="2" s="1"/>
  <c r="AK15" i="4"/>
  <c r="AJ117" i="4"/>
  <c r="AI117" i="4"/>
  <c r="U202" i="4"/>
  <c r="AJ202" i="4"/>
  <c r="AI202" i="4"/>
  <c r="Y32" i="2"/>
  <c r="Z32" i="2" s="1"/>
  <c r="AA32" i="2" s="1"/>
  <c r="AK31" i="4"/>
  <c r="Y201" i="2"/>
  <c r="Z201" i="2" s="1"/>
  <c r="AA201" i="2" s="1"/>
  <c r="AK200" i="4"/>
  <c r="Y161" i="2"/>
  <c r="Z161" i="2" s="1"/>
  <c r="AA161" i="2" s="1"/>
  <c r="AK160" i="4"/>
  <c r="Y220" i="2"/>
  <c r="Z220" i="2" s="1"/>
  <c r="AA220" i="2" s="1"/>
  <c r="AK219" i="4"/>
  <c r="U216" i="4"/>
  <c r="AJ216" i="4"/>
  <c r="AI216" i="4"/>
  <c r="U36" i="4"/>
  <c r="AJ36" i="4"/>
  <c r="AI36" i="4"/>
  <c r="Y45" i="2"/>
  <c r="Z45" i="2" s="1"/>
  <c r="AA45" i="2" s="1"/>
  <c r="AK44" i="4"/>
  <c r="AI153" i="4"/>
  <c r="AJ153" i="4"/>
  <c r="U153" i="4"/>
  <c r="Y357" i="2"/>
  <c r="Z357" i="2" s="1"/>
  <c r="AA357" i="2" s="1"/>
  <c r="AK356" i="4"/>
  <c r="Y256" i="2"/>
  <c r="Z256" i="2" s="1"/>
  <c r="AA256" i="2" s="1"/>
  <c r="AK255" i="4"/>
  <c r="Y355" i="2"/>
  <c r="Z355" i="2" s="1"/>
  <c r="AA355" i="2" s="1"/>
  <c r="AK354" i="4"/>
  <c r="U127" i="4"/>
  <c r="AI127" i="4"/>
  <c r="AJ127" i="4"/>
  <c r="AJ201" i="4"/>
  <c r="AI201" i="4"/>
  <c r="U201" i="4"/>
  <c r="Y114" i="2"/>
  <c r="Z114" i="2" s="1"/>
  <c r="AA114" i="2" s="1"/>
  <c r="AK113" i="4"/>
  <c r="Y185" i="2"/>
  <c r="Z185" i="2" s="1"/>
  <c r="AA185" i="2" s="1"/>
  <c r="AK184" i="4"/>
  <c r="Y124" i="2"/>
  <c r="Z124" i="2" s="1"/>
  <c r="AA124" i="2" s="1"/>
  <c r="AK123" i="4"/>
  <c r="U240" i="4"/>
  <c r="AJ240" i="4"/>
  <c r="AI240" i="4"/>
  <c r="AJ133" i="4"/>
  <c r="AI133" i="4"/>
  <c r="Y302" i="2"/>
  <c r="Z302" i="2" s="1"/>
  <c r="AA302" i="2" s="1"/>
  <c r="AK301" i="4"/>
  <c r="Q132" i="2"/>
  <c r="R132" i="2" s="1"/>
  <c r="S132" i="2" s="1"/>
  <c r="AK131" i="4"/>
  <c r="AI185" i="4"/>
  <c r="AJ185" i="4"/>
  <c r="U185" i="4"/>
  <c r="Y297" i="2"/>
  <c r="Z297" i="2" s="1"/>
  <c r="AA297" i="2" s="1"/>
  <c r="AK296" i="4"/>
  <c r="U232" i="4"/>
  <c r="AJ232" i="4"/>
  <c r="AI232" i="4"/>
  <c r="U143" i="4"/>
  <c r="AI143" i="4"/>
  <c r="AJ143" i="4"/>
  <c r="AJ287" i="4"/>
  <c r="AI287" i="4"/>
  <c r="Y260" i="2"/>
  <c r="Z260" i="2" s="1"/>
  <c r="AA260" i="2" s="1"/>
  <c r="AK259" i="4"/>
  <c r="Y224" i="2"/>
  <c r="Z224" i="2" s="1"/>
  <c r="AA224" i="2" s="1"/>
  <c r="AK223" i="4"/>
  <c r="Y153" i="2"/>
  <c r="Z153" i="2" s="1"/>
  <c r="AA153" i="2" s="1"/>
  <c r="AK152" i="4"/>
  <c r="Y253" i="2"/>
  <c r="Z253" i="2" s="1"/>
  <c r="AA253" i="2" s="1"/>
  <c r="AK252" i="4"/>
  <c r="AJ114" i="4"/>
  <c r="AI114" i="4"/>
  <c r="U114" i="4"/>
  <c r="Y117" i="2"/>
  <c r="Z117" i="2" s="1"/>
  <c r="AA117" i="2" s="1"/>
  <c r="AK116" i="4"/>
  <c r="AJ260" i="4"/>
  <c r="AI260" i="4"/>
  <c r="Y116" i="2"/>
  <c r="Z116" i="2" s="1"/>
  <c r="AA116" i="2" s="1"/>
  <c r="AK115" i="4"/>
  <c r="Q146" i="2"/>
  <c r="R146" i="2" s="1"/>
  <c r="S146" i="2" s="1"/>
  <c r="AK145" i="4"/>
  <c r="U224" i="4"/>
  <c r="AJ224" i="4"/>
  <c r="AI224" i="4"/>
  <c r="U24" i="4"/>
  <c r="AJ24" i="4"/>
  <c r="AI24" i="4"/>
  <c r="Y376" i="2"/>
  <c r="Z376" i="2" s="1"/>
  <c r="AA376" i="2" s="1"/>
  <c r="AK375" i="4"/>
  <c r="Y349" i="2"/>
  <c r="Z349" i="2" s="1"/>
  <c r="AA349" i="2" s="1"/>
  <c r="AK348" i="4"/>
  <c r="U110" i="4"/>
  <c r="AJ110" i="4"/>
  <c r="AI110" i="4"/>
  <c r="Y255" i="2"/>
  <c r="Z255" i="2" s="1"/>
  <c r="AA255" i="2" s="1"/>
  <c r="AK254" i="4"/>
  <c r="U40" i="4"/>
  <c r="AJ40" i="4"/>
  <c r="AI40" i="4"/>
  <c r="Y49" i="2"/>
  <c r="Z49" i="2" s="1"/>
  <c r="AA49" i="2" s="1"/>
  <c r="AK48" i="4"/>
  <c r="Y121" i="2"/>
  <c r="Z121" i="2" s="1"/>
  <c r="AA121" i="2" s="1"/>
  <c r="AK120" i="4"/>
  <c r="AJ197" i="4"/>
  <c r="AI197" i="4"/>
  <c r="U197" i="4"/>
  <c r="Y328" i="2"/>
  <c r="Z328" i="2" s="1"/>
  <c r="AA328" i="2" s="1"/>
  <c r="AK327" i="4"/>
  <c r="U146" i="4"/>
  <c r="AJ146" i="4"/>
  <c r="AI146" i="4"/>
  <c r="Y105" i="2"/>
  <c r="Z105" i="2" s="1"/>
  <c r="AA105" i="2" s="1"/>
  <c r="AK104" i="4"/>
  <c r="Q312" i="2"/>
  <c r="R312" i="2" s="1"/>
  <c r="S312" i="2" s="1"/>
  <c r="AK311" i="4"/>
  <c r="Y20" i="2"/>
  <c r="Z20" i="2" s="1"/>
  <c r="AA20" i="2" s="1"/>
  <c r="AK19" i="4"/>
  <c r="Y252" i="2"/>
  <c r="Z252" i="2" s="1"/>
  <c r="AA252" i="2" s="1"/>
  <c r="AK251" i="4"/>
  <c r="U47" i="4"/>
  <c r="AJ47" i="4"/>
  <c r="AI47" i="4"/>
  <c r="AI161" i="4"/>
  <c r="AJ161" i="4"/>
  <c r="U161" i="4"/>
  <c r="Y137" i="2"/>
  <c r="Z137" i="2" s="1"/>
  <c r="AA137" i="2" s="1"/>
  <c r="AK136" i="4"/>
  <c r="Y316" i="2"/>
  <c r="Z316" i="2" s="1"/>
  <c r="AA316" i="2" s="1"/>
  <c r="AK315" i="4"/>
  <c r="Y305" i="2"/>
  <c r="Z305" i="2" s="1"/>
  <c r="AA305" i="2" s="1"/>
  <c r="AK304" i="4"/>
  <c r="Y284" i="2"/>
  <c r="Z284" i="2" s="1"/>
  <c r="AA284" i="2" s="1"/>
  <c r="AK283" i="4"/>
  <c r="Y141" i="2"/>
  <c r="Z141" i="2" s="1"/>
  <c r="AA141" i="2" s="1"/>
  <c r="AK140" i="4"/>
  <c r="Y8" i="2"/>
  <c r="Z8" i="2" s="1"/>
  <c r="AA8" i="2" s="1"/>
  <c r="AK7" i="4"/>
  <c r="Y169" i="2"/>
  <c r="Z169" i="2" s="1"/>
  <c r="AA169" i="2" s="1"/>
  <c r="AK168" i="4"/>
  <c r="Y354" i="2"/>
  <c r="Z354" i="2" s="1"/>
  <c r="AA354" i="2" s="1"/>
  <c r="AK353" i="4"/>
  <c r="Y303" i="2"/>
  <c r="Z303" i="2" s="1"/>
  <c r="AA303" i="2" s="1"/>
  <c r="AK302" i="4"/>
  <c r="AJ125" i="4"/>
  <c r="AI125" i="4"/>
  <c r="U55" i="4"/>
  <c r="AJ55" i="4"/>
  <c r="AI55" i="4"/>
  <c r="AJ172" i="4"/>
  <c r="AI172" i="4"/>
  <c r="Y280" i="2"/>
  <c r="Z280" i="2" s="1"/>
  <c r="AA280" i="2" s="1"/>
  <c r="AK279" i="4"/>
  <c r="AJ106" i="4"/>
  <c r="AI106" i="4"/>
  <c r="U106" i="4"/>
  <c r="U126" i="4"/>
  <c r="AJ126" i="4"/>
  <c r="AI126" i="4"/>
  <c r="Y332" i="2"/>
  <c r="Z332" i="2" s="1"/>
  <c r="AA332" i="2" s="1"/>
  <c r="AK331" i="4"/>
  <c r="U236" i="4"/>
  <c r="AJ236" i="4"/>
  <c r="AI236" i="4"/>
  <c r="Y301" i="2"/>
  <c r="Z301" i="2" s="1"/>
  <c r="AA301" i="2" s="1"/>
  <c r="AK300" i="4"/>
  <c r="Q347" i="2"/>
  <c r="R347" i="2" s="1"/>
  <c r="S347" i="2" s="1"/>
  <c r="AK346" i="4"/>
  <c r="Y204" i="2"/>
  <c r="Z204" i="2" s="1"/>
  <c r="AA204" i="2" s="1"/>
  <c r="AK203" i="4"/>
  <c r="U336" i="4"/>
  <c r="AJ336" i="4"/>
  <c r="AI336" i="4"/>
  <c r="Q143" i="2"/>
  <c r="R143" i="2" s="1"/>
  <c r="S143" i="2" s="1"/>
  <c r="AK142" i="4"/>
  <c r="Y254" i="2"/>
  <c r="Z254" i="2" s="1"/>
  <c r="AA254" i="2" s="1"/>
  <c r="AK253" i="4"/>
  <c r="Y258" i="2"/>
  <c r="Z258" i="2" s="1"/>
  <c r="AA258" i="2" s="1"/>
  <c r="AK257" i="4"/>
  <c r="U265" i="4"/>
  <c r="AI265" i="4"/>
  <c r="AJ265" i="4"/>
  <c r="Y40" i="2"/>
  <c r="Z40" i="2" s="1"/>
  <c r="AA40" i="2" s="1"/>
  <c r="AK39" i="4"/>
  <c r="Y135" i="2"/>
  <c r="Z135" i="2" s="1"/>
  <c r="AA135" i="2" s="1"/>
  <c r="AK134" i="4"/>
  <c r="Y197" i="2"/>
  <c r="Z197" i="2" s="1"/>
  <c r="AA197" i="2" s="1"/>
  <c r="AK196" i="4"/>
  <c r="AI129" i="4"/>
  <c r="AJ129" i="4"/>
  <c r="U129" i="4"/>
  <c r="Y70" i="2"/>
  <c r="Z70" i="2" s="1"/>
  <c r="AA70" i="2" s="1"/>
  <c r="AK69" i="4"/>
  <c r="Y57" i="2"/>
  <c r="Z57" i="2" s="1"/>
  <c r="AA57" i="2" s="1"/>
  <c r="AK56" i="4"/>
  <c r="AL3" i="4"/>
  <c r="AL2" i="4"/>
  <c r="AN2" i="4"/>
  <c r="F378" i="2"/>
  <c r="AM377" i="4" s="1"/>
  <c r="F78" i="2"/>
  <c r="AM77" i="4" s="1"/>
  <c r="F138" i="2"/>
  <c r="F351" i="2"/>
  <c r="F210" i="2"/>
  <c r="F350" i="2"/>
  <c r="F61" i="2"/>
  <c r="F345" i="2"/>
  <c r="F185" i="2"/>
  <c r="H55" i="2"/>
  <c r="H37" i="2"/>
  <c r="I37" i="2" s="1"/>
  <c r="J37" i="2" s="1"/>
  <c r="H29" i="2"/>
  <c r="I29" i="2" s="1"/>
  <c r="J29" i="2" s="1"/>
  <c r="H132" i="2"/>
  <c r="I132" i="2" s="1"/>
  <c r="J132" i="2" s="1"/>
  <c r="H64" i="2"/>
  <c r="I64" i="2" s="1"/>
  <c r="J64" i="2" s="1"/>
  <c r="F99" i="2"/>
  <c r="AM98" i="4" s="1"/>
  <c r="F195" i="2"/>
  <c r="AM194" i="4" s="1"/>
  <c r="F22" i="2"/>
  <c r="AM21" i="4" s="1"/>
  <c r="F353" i="2"/>
  <c r="F356" i="2"/>
  <c r="F376" i="2"/>
  <c r="F327" i="2"/>
  <c r="AM326" i="4" s="1"/>
  <c r="F164" i="2"/>
  <c r="AM163" i="4" s="1"/>
  <c r="F155" i="2"/>
  <c r="AM154" i="4" s="1"/>
  <c r="F302" i="2"/>
  <c r="F86" i="2"/>
  <c r="AM85" i="4" s="1"/>
  <c r="F244" i="2"/>
  <c r="F125" i="2"/>
  <c r="F315" i="2"/>
  <c r="AM314" i="4" s="1"/>
  <c r="F70" i="2"/>
  <c r="F252" i="2"/>
  <c r="F133" i="2"/>
  <c r="F90" i="2"/>
  <c r="AM89" i="4" s="1"/>
  <c r="F178" i="2"/>
  <c r="F152" i="2"/>
  <c r="AM151" i="4" s="1"/>
  <c r="F295" i="2"/>
  <c r="AM294" i="4" s="1"/>
  <c r="F23" i="2"/>
  <c r="AM22" i="4" s="1"/>
  <c r="F165" i="2"/>
  <c r="F212" i="2"/>
  <c r="F121" i="2"/>
  <c r="F65" i="2"/>
  <c r="AM64" i="4" s="1"/>
  <c r="F352" i="2"/>
  <c r="F153" i="2"/>
  <c r="F192" i="2"/>
  <c r="AM191" i="4" s="1"/>
  <c r="F196" i="2"/>
  <c r="AM195" i="4" s="1"/>
  <c r="F279" i="2"/>
  <c r="AM278" i="4" s="1"/>
  <c r="F294" i="2"/>
  <c r="AM293" i="4" s="1"/>
  <c r="H84" i="2"/>
  <c r="I84" i="2" s="1"/>
  <c r="J84" i="2" s="1"/>
  <c r="K42" i="2"/>
  <c r="U41" i="4" s="1"/>
  <c r="H361" i="2"/>
  <c r="I361" i="2" s="1"/>
  <c r="J361" i="2" s="1"/>
  <c r="H299" i="2"/>
  <c r="I299" i="2" s="1"/>
  <c r="J299" i="2" s="1"/>
  <c r="H44" i="2"/>
  <c r="I44" i="2" s="1"/>
  <c r="J44" i="2" s="1"/>
  <c r="H60" i="2"/>
  <c r="I60" i="2" s="1"/>
  <c r="J60" i="2" s="1"/>
  <c r="K214" i="2"/>
  <c r="H329" i="2"/>
  <c r="I329" i="2" s="1"/>
  <c r="J329" i="2" s="1"/>
  <c r="H237" i="2"/>
  <c r="I237" i="2" s="1"/>
  <c r="J237" i="2" s="1"/>
  <c r="H13" i="2"/>
  <c r="K54" i="2"/>
  <c r="U53" i="4" s="1"/>
  <c r="H5" i="2"/>
  <c r="I5" i="2" s="1"/>
  <c r="J5" i="2" s="1"/>
  <c r="K154" i="2"/>
  <c r="H314" i="2"/>
  <c r="I314" i="2" s="1"/>
  <c r="J314" i="2" s="1"/>
  <c r="H262" i="2"/>
  <c r="I262" i="2" s="1"/>
  <c r="J262" i="2" s="1"/>
  <c r="H347" i="2"/>
  <c r="I347" i="2" s="1"/>
  <c r="J347" i="2" s="1"/>
  <c r="K177" i="2"/>
  <c r="K110" i="2"/>
  <c r="U109" i="4" s="1"/>
  <c r="H265" i="2"/>
  <c r="I265" i="2" s="1"/>
  <c r="J265" i="2" s="1"/>
  <c r="H313" i="2"/>
  <c r="I313" i="2" s="1"/>
  <c r="J313" i="2" s="1"/>
  <c r="AJ82" i="4"/>
  <c r="K310" i="2"/>
  <c r="H311" i="2"/>
  <c r="I311" i="2" s="1"/>
  <c r="J311" i="2" s="1"/>
  <c r="H225" i="2"/>
  <c r="I225" i="2" s="1"/>
  <c r="J225" i="2" s="1"/>
  <c r="K194" i="2"/>
  <c r="H273" i="2"/>
  <c r="I273" i="2" s="1"/>
  <c r="J273" i="2" s="1"/>
  <c r="H88" i="2"/>
  <c r="I88" i="2" s="1"/>
  <c r="J88" i="2" s="1"/>
  <c r="F227" i="2"/>
  <c r="AM226" i="4" s="1"/>
  <c r="F183" i="2"/>
  <c r="AM182" i="4" s="1"/>
  <c r="F363" i="2"/>
  <c r="AM362" i="4" s="1"/>
  <c r="F50" i="2"/>
  <c r="AM49" i="4" s="1"/>
  <c r="F260" i="2"/>
  <c r="F208" i="2"/>
  <c r="F156" i="2"/>
  <c r="AM155" i="4" s="1"/>
  <c r="F159" i="2"/>
  <c r="AM158" i="4" s="1"/>
  <c r="F339" i="2"/>
  <c r="AM338" i="4" s="1"/>
  <c r="F334" i="2"/>
  <c r="AM333" i="4" s="1"/>
  <c r="F41" i="2"/>
  <c r="F375" i="2"/>
  <c r="AM374" i="4" s="1"/>
  <c r="H69" i="2"/>
  <c r="K127" i="2"/>
  <c r="H341" i="2"/>
  <c r="I341" i="2" s="1"/>
  <c r="J341" i="2" s="1"/>
  <c r="K218" i="2"/>
  <c r="F92" i="2"/>
  <c r="AM91" i="4" s="1"/>
  <c r="F322" i="2"/>
  <c r="AM321" i="4" s="1"/>
  <c r="F205" i="2"/>
  <c r="F372" i="2"/>
  <c r="F297" i="2"/>
  <c r="F284" i="2"/>
  <c r="F105" i="2"/>
  <c r="F270" i="2"/>
  <c r="AM269" i="4" s="1"/>
  <c r="F123" i="2"/>
  <c r="F250" i="2"/>
  <c r="AM249" i="4" s="1"/>
  <c r="F235" i="2"/>
  <c r="AM234" i="4" s="1"/>
  <c r="F36" i="2"/>
  <c r="F242" i="2"/>
  <c r="AM241" i="4" s="1"/>
  <c r="F234" i="2"/>
  <c r="AM233" i="4" s="1"/>
  <c r="F19" i="2"/>
  <c r="AM18" i="4" s="1"/>
  <c r="F226" i="2"/>
  <c r="AM225" i="4" s="1"/>
  <c r="F274" i="2"/>
  <c r="AM273" i="4" s="1"/>
  <c r="F206" i="2"/>
  <c r="F62" i="2"/>
  <c r="AM61" i="4" s="1"/>
  <c r="F6" i="2"/>
  <c r="AM5" i="4" s="1"/>
  <c r="F268" i="2"/>
  <c r="F364" i="2"/>
  <c r="F148" i="2"/>
  <c r="AM147" i="4" s="1"/>
  <c r="F261" i="2"/>
  <c r="F228" i="2"/>
  <c r="F157" i="2"/>
  <c r="F209" i="2"/>
  <c r="F106" i="2"/>
  <c r="AM105" i="4" s="1"/>
  <c r="F8" i="2"/>
  <c r="F343" i="2"/>
  <c r="AM342" i="4" s="1"/>
  <c r="F238" i="2"/>
  <c r="AM237" i="4" s="1"/>
  <c r="F189" i="2"/>
  <c r="F236" i="2"/>
  <c r="F169" i="2"/>
  <c r="F280" i="2"/>
  <c r="F197" i="2"/>
  <c r="F9" i="2"/>
  <c r="AM8" i="4" s="1"/>
  <c r="F24" i="2"/>
  <c r="F184" i="2"/>
  <c r="AM183" i="4" s="1"/>
  <c r="F175" i="2"/>
  <c r="AM174" i="4" s="1"/>
  <c r="F31" i="2"/>
  <c r="AM30" i="4" s="1"/>
  <c r="F290" i="2"/>
  <c r="AM289" i="4" s="1"/>
  <c r="F301" i="2"/>
  <c r="F357" i="2"/>
  <c r="F47" i="2"/>
  <c r="AM46" i="4" s="1"/>
  <c r="F224" i="2"/>
  <c r="F259" i="2"/>
  <c r="F179" i="2"/>
  <c r="AM178" i="4" s="1"/>
  <c r="F220" i="2"/>
  <c r="F276" i="2"/>
  <c r="F32" i="2"/>
  <c r="F73" i="2"/>
  <c r="AM72" i="4" s="1"/>
  <c r="F335" i="2"/>
  <c r="AM334" i="4" s="1"/>
  <c r="H215" i="2"/>
  <c r="I215" i="2" s="1"/>
  <c r="J215" i="2" s="1"/>
  <c r="K147" i="2"/>
  <c r="H317" i="2"/>
  <c r="I317" i="2" s="1"/>
  <c r="J317" i="2" s="1"/>
  <c r="H337" i="2"/>
  <c r="I337" i="2" s="1"/>
  <c r="J337" i="2" s="1"/>
  <c r="H360" i="2"/>
  <c r="I360" i="2" s="1"/>
  <c r="J360" i="2" s="1"/>
  <c r="F188" i="2"/>
  <c r="AM187" i="4" s="1"/>
  <c r="F11" i="2"/>
  <c r="AM10" i="4" s="1"/>
  <c r="F340" i="2"/>
  <c r="F204" i="2"/>
  <c r="F319" i="2"/>
  <c r="AM318" i="4" s="1"/>
  <c r="F193" i="2"/>
  <c r="F120" i="2"/>
  <c r="F307" i="2"/>
  <c r="F163" i="2"/>
  <c r="AM162" i="4" s="1"/>
  <c r="F68" i="2"/>
  <c r="F283" i="2"/>
  <c r="AM282" i="4" s="1"/>
  <c r="F51" i="2"/>
  <c r="AM50" i="4" s="1"/>
  <c r="F139" i="2"/>
  <c r="F374" i="2"/>
  <c r="AM373" i="4" s="1"/>
  <c r="F349" i="2"/>
  <c r="F316" i="2"/>
  <c r="F243" i="2"/>
  <c r="AM242" i="4" s="1"/>
  <c r="F181" i="2"/>
  <c r="F114" i="2"/>
  <c r="F104" i="2"/>
  <c r="AM103" i="4" s="1"/>
  <c r="F167" i="2"/>
  <c r="AM166" i="4" s="1"/>
  <c r="F308" i="2"/>
  <c r="F49" i="2"/>
  <c r="F256" i="2"/>
  <c r="F57" i="2"/>
  <c r="F168" i="2"/>
  <c r="AM167" i="4" s="1"/>
  <c r="F136" i="2"/>
  <c r="F151" i="2"/>
  <c r="AM150" i="4" s="1"/>
  <c r="F342" i="2"/>
  <c r="AM341" i="4" s="1"/>
  <c r="K174" i="2"/>
  <c r="H7" i="2"/>
  <c r="I7" i="2" s="1"/>
  <c r="J7" i="2" s="1"/>
  <c r="H269" i="2"/>
  <c r="I269" i="2" s="1"/>
  <c r="J269" i="2" s="1"/>
  <c r="H248" i="2"/>
  <c r="I248" i="2" s="1"/>
  <c r="J248" i="2" s="1"/>
  <c r="H277" i="2"/>
  <c r="I277" i="2" s="1"/>
  <c r="J277" i="2" s="1"/>
  <c r="H52" i="2"/>
  <c r="I52" i="2" s="1"/>
  <c r="J52" i="2" s="1"/>
  <c r="H377" i="2"/>
  <c r="I377" i="2" s="1"/>
  <c r="J377" i="2" s="1"/>
  <c r="H263" i="2"/>
  <c r="I263" i="2" s="1"/>
  <c r="J263" i="2" s="1"/>
  <c r="H325" i="2"/>
  <c r="I325" i="2" s="1"/>
  <c r="J325" i="2" s="1"/>
  <c r="K162" i="2"/>
  <c r="H216" i="2"/>
  <c r="I216" i="2" s="1"/>
  <c r="J216" i="2" s="1"/>
  <c r="K33" i="2"/>
  <c r="H266" i="2"/>
  <c r="I266" i="2" s="1"/>
  <c r="J266" i="2" s="1"/>
  <c r="H264" i="2"/>
  <c r="I264" i="2" s="1"/>
  <c r="J264" i="2" s="1"/>
  <c r="K198" i="2"/>
  <c r="K158" i="2"/>
  <c r="H296" i="2"/>
  <c r="I296" i="2" s="1"/>
  <c r="J296" i="2" s="1"/>
  <c r="H150" i="2"/>
  <c r="I150" i="2" s="1"/>
  <c r="J150" i="2" s="1"/>
  <c r="H80" i="2"/>
  <c r="I80" i="2" s="1"/>
  <c r="J80" i="2" s="1"/>
  <c r="K202" i="2"/>
  <c r="H359" i="2"/>
  <c r="I359" i="2" s="1"/>
  <c r="J359" i="2" s="1"/>
  <c r="K130" i="2"/>
  <c r="H144" i="2"/>
  <c r="I144" i="2" s="1"/>
  <c r="J144" i="2" s="1"/>
  <c r="H293" i="2"/>
  <c r="I293" i="2" s="1"/>
  <c r="J293" i="2" s="1"/>
  <c r="K107" i="2"/>
  <c r="H145" i="2"/>
  <c r="I145" i="2" s="1"/>
  <c r="J145" i="2" s="1"/>
  <c r="H112" i="2"/>
  <c r="I112" i="2" s="1"/>
  <c r="J112" i="2" s="1"/>
  <c r="H358" i="2"/>
  <c r="I358" i="2" s="1"/>
  <c r="J358" i="2" s="1"/>
  <c r="F355" i="2"/>
  <c r="F306" i="2"/>
  <c r="F101" i="2"/>
  <c r="F34" i="2"/>
  <c r="AM33" i="4" s="1"/>
  <c r="F207" i="2"/>
  <c r="F171" i="2"/>
  <c r="AM170" i="4" s="1"/>
  <c r="F38" i="2"/>
  <c r="AM37" i="4" s="1"/>
  <c r="F309" i="2"/>
  <c r="F257" i="2"/>
  <c r="F117" i="2"/>
  <c r="F368" i="2"/>
  <c r="F246" i="2"/>
  <c r="AM245" i="4" s="1"/>
  <c r="K56" i="2"/>
  <c r="H369" i="2"/>
  <c r="I369" i="2" s="1"/>
  <c r="J369" i="2" s="1"/>
  <c r="H241" i="2"/>
  <c r="I241" i="2" s="1"/>
  <c r="J241" i="2" s="1"/>
  <c r="H109" i="2"/>
  <c r="F371" i="2"/>
  <c r="AM370" i="4" s="1"/>
  <c r="F111" i="2"/>
  <c r="F100" i="2"/>
  <c r="AM99" i="4" s="1"/>
  <c r="F217" i="2"/>
  <c r="F119" i="2"/>
  <c r="F89" i="2"/>
  <c r="F16" i="2"/>
  <c r="F258" i="2"/>
  <c r="F278" i="2"/>
  <c r="AM277" i="4" s="1"/>
  <c r="F211" i="2"/>
  <c r="F275" i="2"/>
  <c r="AM274" i="4" s="1"/>
  <c r="F187" i="2"/>
  <c r="AM186" i="4" s="1"/>
  <c r="F370" i="2"/>
  <c r="AM369" i="4" s="1"/>
  <c r="F135" i="2"/>
  <c r="F102" i="2"/>
  <c r="AM101" i="4" s="1"/>
  <c r="F267" i="2"/>
  <c r="AM266" i="4" s="1"/>
  <c r="F213" i="2"/>
  <c r="F300" i="2"/>
  <c r="F58" i="2"/>
  <c r="AM57" i="4" s="1"/>
  <c r="F367" i="2"/>
  <c r="AM366" i="4" s="1"/>
  <c r="F45" i="2"/>
  <c r="F113" i="2"/>
  <c r="AM112" i="4" s="1"/>
  <c r="F140" i="2"/>
  <c r="F331" i="2"/>
  <c r="AM330" i="4" s="1"/>
  <c r="F180" i="2"/>
  <c r="AM179" i="4" s="1"/>
  <c r="F75" i="2"/>
  <c r="F354" i="2"/>
  <c r="F199" i="2"/>
  <c r="AM198" i="4" s="1"/>
  <c r="F59" i="2"/>
  <c r="AM58" i="4" s="1"/>
  <c r="F254" i="2"/>
  <c r="F230" i="2"/>
  <c r="AM229" i="4" s="1"/>
  <c r="F253" i="2"/>
  <c r="F30" i="2"/>
  <c r="AM29" i="4" s="1"/>
  <c r="F149" i="2"/>
  <c r="F172" i="2"/>
  <c r="AM171" i="4" s="1"/>
  <c r="F124" i="2"/>
  <c r="F118" i="2"/>
  <c r="F85" i="2"/>
  <c r="F98" i="2"/>
  <c r="AM97" i="4" s="1"/>
  <c r="F18" i="2"/>
  <c r="AM17" i="4" s="1"/>
  <c r="F249" i="2"/>
  <c r="F271" i="2"/>
  <c r="AM270" i="4" s="1"/>
  <c r="F247" i="2"/>
  <c r="AM246" i="4" s="1"/>
  <c r="F191" i="2"/>
  <c r="AM190" i="4" s="1"/>
  <c r="F201" i="2"/>
  <c r="F332" i="2"/>
  <c r="F240" i="2"/>
  <c r="F137" i="2"/>
  <c r="F304" i="2"/>
  <c r="F272" i="2"/>
  <c r="F239" i="2"/>
  <c r="AM238" i="4" s="1"/>
  <c r="F231" i="2"/>
  <c r="AM230" i="4" s="1"/>
  <c r="F79" i="2"/>
  <c r="AM78" i="4" s="1"/>
  <c r="F366" i="2"/>
  <c r="AM365" i="4" s="1"/>
  <c r="F116" i="2"/>
  <c r="F326" i="2"/>
  <c r="AM325" i="4" s="1"/>
  <c r="F142" i="2"/>
  <c r="F223" i="2"/>
  <c r="AM222" i="4" s="1"/>
  <c r="F287" i="2"/>
  <c r="AM286" i="4" s="1"/>
  <c r="F346" i="2"/>
  <c r="AM345" i="4" s="1"/>
  <c r="F292" i="2"/>
  <c r="F74" i="2"/>
  <c r="AM73" i="4" s="1"/>
  <c r="F141" i="2"/>
  <c r="F160" i="2"/>
  <c r="AM159" i="4" s="1"/>
  <c r="H166" i="2"/>
  <c r="I166" i="2" s="1"/>
  <c r="J166" i="2" s="1"/>
  <c r="H285" i="2"/>
  <c r="I285" i="2" s="1"/>
  <c r="J285" i="2" s="1"/>
  <c r="F330" i="2"/>
  <c r="AM329" i="4" s="1"/>
  <c r="F173" i="2"/>
  <c r="F379" i="2"/>
  <c r="AM378" i="4" s="1"/>
  <c r="F20" i="2"/>
  <c r="F323" i="2"/>
  <c r="AM322" i="4" s="1"/>
  <c r="F338" i="2"/>
  <c r="AM337" i="4" s="1"/>
  <c r="F43" i="2"/>
  <c r="AM42" i="4" s="1"/>
  <c r="F282" i="2"/>
  <c r="AM281" i="4" s="1"/>
  <c r="F298" i="2"/>
  <c r="AM297" i="4" s="1"/>
  <c r="F87" i="2"/>
  <c r="AM86" i="4" s="1"/>
  <c r="F63" i="2"/>
  <c r="AM62" i="4" s="1"/>
  <c r="F134" i="2"/>
  <c r="F126" i="2"/>
  <c r="F77" i="2"/>
  <c r="AM76" i="4" s="1"/>
  <c r="F291" i="2"/>
  <c r="AM290" i="4" s="1"/>
  <c r="F219" i="2"/>
  <c r="AM218" i="4" s="1"/>
  <c r="F46" i="2"/>
  <c r="AM45" i="4" s="1"/>
  <c r="F348" i="2"/>
  <c r="F122" i="2"/>
  <c r="F305" i="2"/>
  <c r="F10" i="2"/>
  <c r="AM9" i="4" s="1"/>
  <c r="F176" i="2"/>
  <c r="AM175" i="4" s="1"/>
  <c r="F71" i="2"/>
  <c r="AM70" i="4" s="1"/>
  <c r="F286" i="2"/>
  <c r="AM285" i="4" s="1"/>
  <c r="F21" i="2"/>
  <c r="F97" i="2"/>
  <c r="F288" i="2"/>
  <c r="F232" i="2"/>
  <c r="F328" i="2"/>
  <c r="F320" i="2"/>
  <c r="F303" i="2"/>
  <c r="F255" i="2"/>
  <c r="F222" i="2"/>
  <c r="AM221" i="4" s="1"/>
  <c r="F103" i="2"/>
  <c r="AM102" i="4" s="1"/>
  <c r="H12" i="2"/>
  <c r="H93" i="2"/>
  <c r="I93" i="2" s="1"/>
  <c r="J93" i="2" s="1"/>
  <c r="H365" i="2"/>
  <c r="I365" i="2" s="1"/>
  <c r="J365" i="2" s="1"/>
  <c r="K170" i="2"/>
  <c r="H53" i="2"/>
  <c r="I53" i="2" s="1"/>
  <c r="J53" i="2" s="1"/>
  <c r="K115" i="2"/>
  <c r="H251" i="2"/>
  <c r="I251" i="2" s="1"/>
  <c r="J251" i="2" s="1"/>
  <c r="H245" i="2"/>
  <c r="I245" i="2" s="1"/>
  <c r="J245" i="2" s="1"/>
  <c r="H233" i="2"/>
  <c r="I233" i="2" s="1"/>
  <c r="J233" i="2" s="1"/>
  <c r="K15" i="2"/>
  <c r="U14" i="4" s="1"/>
  <c r="H373" i="2"/>
  <c r="I373" i="2" s="1"/>
  <c r="J373" i="2" s="1"/>
  <c r="K182" i="2"/>
  <c r="K25" i="2"/>
  <c r="K91" i="2"/>
  <c r="H321" i="2"/>
  <c r="I321" i="2" s="1"/>
  <c r="J321" i="2" s="1"/>
  <c r="K17" i="2"/>
  <c r="K186" i="2"/>
  <c r="H221" i="2"/>
  <c r="I221" i="2" s="1"/>
  <c r="J221" i="2" s="1"/>
  <c r="H281" i="2"/>
  <c r="I281" i="2" s="1"/>
  <c r="J281" i="2" s="1"/>
  <c r="H289" i="2"/>
  <c r="I289" i="2" s="1"/>
  <c r="J289" i="2" s="1"/>
  <c r="H28" i="2"/>
  <c r="I28" i="2" s="1"/>
  <c r="J28" i="2" s="1"/>
  <c r="H229" i="2"/>
  <c r="I229" i="2" s="1"/>
  <c r="J229" i="2" s="1"/>
  <c r="K190" i="2"/>
  <c r="H362" i="2"/>
  <c r="I362" i="2" s="1"/>
  <c r="J362" i="2" s="1"/>
  <c r="K131" i="2"/>
  <c r="H344" i="2"/>
  <c r="I344" i="2" s="1"/>
  <c r="J344" i="2" s="1"/>
  <c r="H39" i="2"/>
  <c r="F35" i="2"/>
  <c r="AM34" i="4" s="1"/>
  <c r="F324" i="2"/>
  <c r="F380" i="2"/>
  <c r="F336" i="2"/>
  <c r="F161" i="2"/>
  <c r="F318" i="2"/>
  <c r="AM317" i="4" s="1"/>
  <c r="F200" i="2"/>
  <c r="AM199" i="4" s="1"/>
  <c r="H76" i="2"/>
  <c r="I76" i="2" s="1"/>
  <c r="J76" i="2" s="1"/>
  <c r="K94" i="2"/>
  <c r="U93" i="4" s="1"/>
  <c r="H96" i="2"/>
  <c r="H108" i="2"/>
  <c r="I108" i="2" s="1"/>
  <c r="J108" i="2" s="1"/>
  <c r="K129" i="2"/>
  <c r="K146" i="2"/>
  <c r="H312" i="2"/>
  <c r="I312" i="2" s="1"/>
  <c r="J312" i="2" s="1"/>
  <c r="H72" i="2"/>
  <c r="I72" i="2" s="1"/>
  <c r="J72" i="2" s="1"/>
  <c r="H128" i="2"/>
  <c r="I128" i="2" s="1"/>
  <c r="J128" i="2" s="1"/>
  <c r="H333" i="2"/>
  <c r="I333" i="2" s="1"/>
  <c r="J333" i="2" s="1"/>
  <c r="AA2" i="4"/>
  <c r="K27" i="2" l="1"/>
  <c r="U26" i="4" s="1"/>
  <c r="AI68" i="4"/>
  <c r="I69" i="2"/>
  <c r="J69" i="2" s="1"/>
  <c r="AI11" i="4"/>
  <c r="I12" i="2"/>
  <c r="J12" i="2" s="1"/>
  <c r="AI54" i="4"/>
  <c r="I55" i="2"/>
  <c r="J55" i="2" s="1"/>
  <c r="AJ54" i="4" s="1"/>
  <c r="AI38" i="4"/>
  <c r="I39" i="2"/>
  <c r="J39" i="2" s="1"/>
  <c r="AJ38" i="4" s="1"/>
  <c r="AI108" i="4"/>
  <c r="I109" i="2"/>
  <c r="J109" i="2" s="1"/>
  <c r="AJ108" i="4" s="1"/>
  <c r="AI12" i="4"/>
  <c r="I13" i="2"/>
  <c r="J13" i="2" s="1"/>
  <c r="AI95" i="4"/>
  <c r="I96" i="2"/>
  <c r="J96" i="2" s="1"/>
  <c r="K67" i="2"/>
  <c r="U66" i="4" s="1"/>
  <c r="AI27" i="4"/>
  <c r="AJ27" i="4"/>
  <c r="K26" i="2"/>
  <c r="U25" i="4" s="1"/>
  <c r="K82" i="2"/>
  <c r="U81" i="4" s="1"/>
  <c r="AN3" i="4"/>
  <c r="AB320" i="2"/>
  <c r="U319" i="4" s="1"/>
  <c r="AO319" i="4"/>
  <c r="AB210" i="2"/>
  <c r="U209" i="4" s="1"/>
  <c r="AO209" i="4"/>
  <c r="AB261" i="2"/>
  <c r="U260" i="4" s="1"/>
  <c r="AO260" i="4"/>
  <c r="AB288" i="2"/>
  <c r="U287" i="4" s="1"/>
  <c r="AO287" i="4"/>
  <c r="AB118" i="2"/>
  <c r="U117" i="4" s="1"/>
  <c r="AO117" i="4"/>
  <c r="AB126" i="2"/>
  <c r="U125" i="4" s="1"/>
  <c r="AO125" i="4"/>
  <c r="AB134" i="2"/>
  <c r="U133" i="4" s="1"/>
  <c r="AO133" i="4"/>
  <c r="AB173" i="2"/>
  <c r="U172" i="4" s="1"/>
  <c r="AO172" i="4"/>
  <c r="AB142" i="2"/>
  <c r="U141" i="4" s="1"/>
  <c r="AO141" i="4"/>
  <c r="AJ196" i="4"/>
  <c r="AI196" i="4"/>
  <c r="AJ283" i="4"/>
  <c r="AI283" i="4"/>
  <c r="AI19" i="4"/>
  <c r="AJ19" i="4"/>
  <c r="AJ204" i="4"/>
  <c r="AI204" i="4"/>
  <c r="AJ339" i="4"/>
  <c r="AI339" i="4"/>
  <c r="AJ363" i="4"/>
  <c r="AI363" i="4"/>
  <c r="AJ56" i="4"/>
  <c r="AI56" i="4"/>
  <c r="AJ257" i="4"/>
  <c r="AI257" i="4"/>
  <c r="AJ327" i="4"/>
  <c r="AI327" i="4"/>
  <c r="AJ296" i="4"/>
  <c r="AI296" i="4"/>
  <c r="AJ200" i="4"/>
  <c r="AI200" i="4"/>
  <c r="AJ379" i="4"/>
  <c r="AI379" i="4"/>
  <c r="AJ96" i="4"/>
  <c r="AI96" i="4"/>
  <c r="AJ344" i="4"/>
  <c r="AI344" i="4"/>
  <c r="AJ124" i="4"/>
  <c r="AI124" i="4"/>
  <c r="AJ74" i="4"/>
  <c r="AI74" i="4"/>
  <c r="AJ231" i="4"/>
  <c r="AI231" i="4"/>
  <c r="AJ23" i="4"/>
  <c r="AI23" i="4"/>
  <c r="AJ252" i="4"/>
  <c r="AI252" i="4"/>
  <c r="AJ301" i="4"/>
  <c r="AI301" i="4"/>
  <c r="AJ367" i="4"/>
  <c r="AI367" i="4"/>
  <c r="U214" i="4"/>
  <c r="AJ214" i="4"/>
  <c r="AI214" i="4"/>
  <c r="AJ134" i="4"/>
  <c r="AI134" i="4"/>
  <c r="AJ203" i="4"/>
  <c r="AI203" i="4"/>
  <c r="AJ168" i="4"/>
  <c r="AI168" i="4"/>
  <c r="AJ304" i="4"/>
  <c r="AI304" i="4"/>
  <c r="U311" i="4"/>
  <c r="AJ311" i="4"/>
  <c r="AI311" i="4"/>
  <c r="AJ348" i="4"/>
  <c r="AI348" i="4"/>
  <c r="AJ152" i="4"/>
  <c r="AI152" i="4"/>
  <c r="AJ184" i="4"/>
  <c r="AI184" i="4"/>
  <c r="AJ118" i="4"/>
  <c r="AI118" i="4"/>
  <c r="U250" i="4"/>
  <c r="AJ250" i="4"/>
  <c r="AI250" i="4"/>
  <c r="AJ122" i="4"/>
  <c r="AI122" i="4"/>
  <c r="AJ350" i="4"/>
  <c r="AI350" i="4"/>
  <c r="U310" i="4"/>
  <c r="AJ310" i="4"/>
  <c r="AI310" i="4"/>
  <c r="AJ351" i="4"/>
  <c r="AI351" i="4"/>
  <c r="U87" i="4"/>
  <c r="AJ87" i="4"/>
  <c r="AI87" i="4"/>
  <c r="AJ371" i="4"/>
  <c r="AI371" i="4"/>
  <c r="AJ135" i="4"/>
  <c r="AI135" i="4"/>
  <c r="AI119" i="4"/>
  <c r="AJ119" i="4"/>
  <c r="U358" i="4"/>
  <c r="AJ358" i="4"/>
  <c r="AI358" i="4"/>
  <c r="AJ206" i="4"/>
  <c r="AI206" i="4"/>
  <c r="AJ123" i="4"/>
  <c r="AI123" i="4"/>
  <c r="AI65" i="4"/>
  <c r="AJ65" i="4"/>
  <c r="AJ205" i="4"/>
  <c r="AI205" i="4"/>
  <c r="AJ210" i="4"/>
  <c r="AI210" i="4"/>
  <c r="AJ227" i="4"/>
  <c r="AI227" i="4"/>
  <c r="AI137" i="4"/>
  <c r="AJ137" i="4"/>
  <c r="AJ243" i="4"/>
  <c r="AI243" i="4"/>
  <c r="AI69" i="4"/>
  <c r="AJ69" i="4"/>
  <c r="AJ253" i="4"/>
  <c r="AI253" i="4"/>
  <c r="AJ331" i="4"/>
  <c r="AI331" i="4"/>
  <c r="AJ279" i="4"/>
  <c r="AI279" i="4"/>
  <c r="AJ116" i="4"/>
  <c r="AI116" i="4"/>
  <c r="AJ31" i="4"/>
  <c r="AI31" i="4"/>
  <c r="AJ15" i="4"/>
  <c r="AI15" i="4"/>
  <c r="AJ84" i="4"/>
  <c r="AI84" i="4"/>
  <c r="AJ306" i="4"/>
  <c r="AI306" i="4"/>
  <c r="AJ308" i="4"/>
  <c r="AI308" i="4"/>
  <c r="AJ307" i="4"/>
  <c r="AI307" i="4"/>
  <c r="AJ256" i="4"/>
  <c r="AI256" i="4"/>
  <c r="AJ180" i="4"/>
  <c r="AI180" i="4"/>
  <c r="AJ212" i="4"/>
  <c r="AI212" i="4"/>
  <c r="AJ39" i="4"/>
  <c r="AI39" i="4"/>
  <c r="U346" i="4"/>
  <c r="AJ346" i="4"/>
  <c r="AI346" i="4"/>
  <c r="AJ7" i="4"/>
  <c r="AI7" i="4"/>
  <c r="AJ315" i="4"/>
  <c r="AI315" i="4"/>
  <c r="AJ104" i="4"/>
  <c r="AI104" i="4"/>
  <c r="AJ375" i="4"/>
  <c r="AI375" i="4"/>
  <c r="U145" i="4"/>
  <c r="AI145" i="4"/>
  <c r="AJ145" i="4"/>
  <c r="AJ223" i="4"/>
  <c r="AI223" i="4"/>
  <c r="AI113" i="4"/>
  <c r="AJ113" i="4"/>
  <c r="AJ354" i="4"/>
  <c r="AI354" i="4"/>
  <c r="AJ347" i="4"/>
  <c r="AI347" i="4"/>
  <c r="AJ132" i="4"/>
  <c r="AI132" i="4"/>
  <c r="AJ60" i="4"/>
  <c r="AI60" i="4"/>
  <c r="AJ239" i="4"/>
  <c r="AI239" i="4"/>
  <c r="AJ349" i="4"/>
  <c r="AI349" i="4"/>
  <c r="AJ138" i="4"/>
  <c r="AI138" i="4"/>
  <c r="AI121" i="4"/>
  <c r="AJ121" i="4"/>
  <c r="AJ303" i="4"/>
  <c r="AI303" i="4"/>
  <c r="AJ258" i="4"/>
  <c r="AI258" i="4"/>
  <c r="AJ356" i="4"/>
  <c r="AI356" i="4"/>
  <c r="U142" i="4"/>
  <c r="AJ142" i="4"/>
  <c r="AI142" i="4"/>
  <c r="AJ254" i="4"/>
  <c r="AI254" i="4"/>
  <c r="AI44" i="4"/>
  <c r="AJ44" i="4"/>
  <c r="AJ219" i="4"/>
  <c r="AI219" i="4"/>
  <c r="AJ355" i="4"/>
  <c r="AI355" i="4"/>
  <c r="AJ80" i="4"/>
  <c r="AI80" i="4"/>
  <c r="AJ52" i="4"/>
  <c r="AI52" i="4"/>
  <c r="U213" i="4"/>
  <c r="AJ213" i="4"/>
  <c r="AI213" i="4"/>
  <c r="AJ156" i="4"/>
  <c r="AI156" i="4"/>
  <c r="AI177" i="4"/>
  <c r="AJ177" i="4"/>
  <c r="AJ267" i="4"/>
  <c r="AI267" i="4"/>
  <c r="AJ139" i="4"/>
  <c r="AI139" i="4"/>
  <c r="AJ192" i="4"/>
  <c r="AI192" i="4"/>
  <c r="AJ275" i="4"/>
  <c r="AI275" i="4"/>
  <c r="AJ207" i="4"/>
  <c r="AI207" i="4"/>
  <c r="AJ48" i="4"/>
  <c r="AI48" i="4"/>
  <c r="AJ300" i="4"/>
  <c r="AI300" i="4"/>
  <c r="AJ302" i="4"/>
  <c r="AI302" i="4"/>
  <c r="AJ140" i="4"/>
  <c r="AI140" i="4"/>
  <c r="AJ136" i="4"/>
  <c r="AI136" i="4"/>
  <c r="AJ251" i="4"/>
  <c r="AI251" i="4"/>
  <c r="AJ120" i="4"/>
  <c r="AI120" i="4"/>
  <c r="AJ115" i="4"/>
  <c r="AI115" i="4"/>
  <c r="AJ259" i="4"/>
  <c r="AI259" i="4"/>
  <c r="U131" i="4"/>
  <c r="AJ131" i="4"/>
  <c r="AI131" i="4"/>
  <c r="AJ255" i="4"/>
  <c r="AI255" i="4"/>
  <c r="AJ92" i="4"/>
  <c r="AI92" i="4"/>
  <c r="AJ248" i="4"/>
  <c r="AI248" i="4"/>
  <c r="AJ208" i="4"/>
  <c r="AI208" i="4"/>
  <c r="AJ100" i="4"/>
  <c r="AI100" i="4"/>
  <c r="AJ352" i="4"/>
  <c r="AI352" i="4"/>
  <c r="AJ148" i="4"/>
  <c r="AI148" i="4"/>
  <c r="AJ188" i="4"/>
  <c r="AI188" i="4"/>
  <c r="AI305" i="4"/>
  <c r="AJ305" i="4"/>
  <c r="AJ88" i="4"/>
  <c r="AI88" i="4"/>
  <c r="AJ235" i="4"/>
  <c r="AI235" i="4"/>
  <c r="AJ35" i="4"/>
  <c r="AI35" i="4"/>
  <c r="AJ211" i="4"/>
  <c r="AI211" i="4"/>
  <c r="AJ353" i="4"/>
  <c r="AI353" i="4"/>
  <c r="AJ160" i="4"/>
  <c r="AI160" i="4"/>
  <c r="U309" i="4"/>
  <c r="AJ309" i="4"/>
  <c r="AI309" i="4"/>
  <c r="AJ299" i="4"/>
  <c r="AI299" i="4"/>
  <c r="AJ323" i="4"/>
  <c r="AI323" i="4"/>
  <c r="AJ335" i="4"/>
  <c r="AI335" i="4"/>
  <c r="AJ164" i="4"/>
  <c r="AI164" i="4"/>
  <c r="AJ271" i="4"/>
  <c r="AI271" i="4"/>
  <c r="AJ291" i="4"/>
  <c r="AI291" i="4"/>
  <c r="G103" i="2"/>
  <c r="AK102" i="4" s="1"/>
  <c r="G348" i="2"/>
  <c r="G173" i="2"/>
  <c r="G346" i="2"/>
  <c r="AK345" i="4" s="1"/>
  <c r="G326" i="2"/>
  <c r="AK325" i="4" s="1"/>
  <c r="G18" i="2"/>
  <c r="AK17" i="4" s="1"/>
  <c r="G124" i="2"/>
  <c r="G253" i="2"/>
  <c r="G199" i="2"/>
  <c r="AK198" i="4" s="1"/>
  <c r="G331" i="2"/>
  <c r="AK330" i="4" s="1"/>
  <c r="G367" i="2"/>
  <c r="AK366" i="4" s="1"/>
  <c r="G267" i="2"/>
  <c r="AK266" i="4" s="1"/>
  <c r="G187" i="2"/>
  <c r="AK186" i="4" s="1"/>
  <c r="G258" i="2"/>
  <c r="G217" i="2"/>
  <c r="G246" i="2"/>
  <c r="AK245" i="4" s="1"/>
  <c r="G309" i="2"/>
  <c r="G34" i="2"/>
  <c r="AK33" i="4" s="1"/>
  <c r="K95" i="2"/>
  <c r="U94" i="4" s="1"/>
  <c r="G151" i="2"/>
  <c r="AK150" i="4" s="1"/>
  <c r="G256" i="2"/>
  <c r="G104" i="2"/>
  <c r="AK103" i="4" s="1"/>
  <c r="G316" i="2"/>
  <c r="G51" i="2"/>
  <c r="AK50" i="4" s="1"/>
  <c r="G307" i="2"/>
  <c r="G204" i="2"/>
  <c r="G276" i="2"/>
  <c r="G224" i="2"/>
  <c r="G290" i="2"/>
  <c r="AK289" i="4" s="1"/>
  <c r="G24" i="2"/>
  <c r="G169" i="2"/>
  <c r="G343" i="2"/>
  <c r="AK342" i="4" s="1"/>
  <c r="G157" i="2"/>
  <c r="G364" i="2"/>
  <c r="G206" i="2"/>
  <c r="G234" i="2"/>
  <c r="AK233" i="4" s="1"/>
  <c r="G250" i="2"/>
  <c r="AK249" i="4" s="1"/>
  <c r="G284" i="2"/>
  <c r="G322" i="2"/>
  <c r="AK321" i="4" s="1"/>
  <c r="G334" i="2"/>
  <c r="AK333" i="4" s="1"/>
  <c r="G208" i="2"/>
  <c r="G183" i="2"/>
  <c r="AK182" i="4" s="1"/>
  <c r="K143" i="2"/>
  <c r="G192" i="2"/>
  <c r="AK191" i="4" s="1"/>
  <c r="G121" i="2"/>
  <c r="G295" i="2"/>
  <c r="AK294" i="4" s="1"/>
  <c r="G133" i="2"/>
  <c r="G125" i="2"/>
  <c r="G155" i="2"/>
  <c r="AK154" i="4" s="1"/>
  <c r="G356" i="2"/>
  <c r="G99" i="2"/>
  <c r="AK98" i="4" s="1"/>
  <c r="G345" i="2"/>
  <c r="G351" i="2"/>
  <c r="G320" i="2"/>
  <c r="G77" i="2"/>
  <c r="AK76" i="4" s="1"/>
  <c r="G137" i="2"/>
  <c r="G35" i="2"/>
  <c r="AK34" i="4" s="1"/>
  <c r="G176" i="2"/>
  <c r="AK175" i="4" s="1"/>
  <c r="G338" i="2"/>
  <c r="AK337" i="4" s="1"/>
  <c r="G191" i="2"/>
  <c r="AK190" i="4" s="1"/>
  <c r="G336" i="2"/>
  <c r="G222" i="2"/>
  <c r="AK221" i="4" s="1"/>
  <c r="G21" i="2"/>
  <c r="G46" i="2"/>
  <c r="AK45" i="4" s="1"/>
  <c r="G298" i="2"/>
  <c r="AK297" i="4" s="1"/>
  <c r="G330" i="2"/>
  <c r="AK329" i="4" s="1"/>
  <c r="G287" i="2"/>
  <c r="AK286" i="4" s="1"/>
  <c r="G239" i="2"/>
  <c r="AK238" i="4" s="1"/>
  <c r="G240" i="2"/>
  <c r="G98" i="2"/>
  <c r="AK97" i="4" s="1"/>
  <c r="G230" i="2"/>
  <c r="AK229" i="4" s="1"/>
  <c r="G140" i="2"/>
  <c r="G58" i="2"/>
  <c r="AK57" i="4" s="1"/>
  <c r="G275" i="2"/>
  <c r="AK274" i="4" s="1"/>
  <c r="G16" i="2"/>
  <c r="G100" i="2"/>
  <c r="AK99" i="4" s="1"/>
  <c r="G368" i="2"/>
  <c r="G101" i="2"/>
  <c r="K203" i="2"/>
  <c r="G136" i="2"/>
  <c r="G49" i="2"/>
  <c r="G114" i="2"/>
  <c r="G349" i="2"/>
  <c r="G283" i="2"/>
  <c r="AK282" i="4" s="1"/>
  <c r="G120" i="2"/>
  <c r="G340" i="2"/>
  <c r="G335" i="2"/>
  <c r="AK334" i="4" s="1"/>
  <c r="G220" i="2"/>
  <c r="G47" i="2"/>
  <c r="AK46" i="4" s="1"/>
  <c r="G31" i="2"/>
  <c r="AK30" i="4" s="1"/>
  <c r="G9" i="2"/>
  <c r="AK8" i="4" s="1"/>
  <c r="G236" i="2"/>
  <c r="G8" i="2"/>
  <c r="G228" i="2"/>
  <c r="G268" i="2"/>
  <c r="G274" i="2"/>
  <c r="AK273" i="4" s="1"/>
  <c r="G242" i="2"/>
  <c r="AK241" i="4" s="1"/>
  <c r="G123" i="2"/>
  <c r="G297" i="2"/>
  <c r="G92" i="2"/>
  <c r="AK91" i="4" s="1"/>
  <c r="AJ68" i="4"/>
  <c r="G339" i="2"/>
  <c r="AK338" i="4" s="1"/>
  <c r="G260" i="2"/>
  <c r="G227" i="2"/>
  <c r="AK226" i="4" s="1"/>
  <c r="K66" i="2"/>
  <c r="G294" i="2"/>
  <c r="AK293" i="4" s="1"/>
  <c r="G153" i="2"/>
  <c r="G212" i="2"/>
  <c r="G152" i="2"/>
  <c r="AK151" i="4" s="1"/>
  <c r="G252" i="2"/>
  <c r="G244" i="2"/>
  <c r="G164" i="2"/>
  <c r="AK163" i="4" s="1"/>
  <c r="G353" i="2"/>
  <c r="G61" i="2"/>
  <c r="G138" i="2"/>
  <c r="K81" i="2"/>
  <c r="G97" i="2"/>
  <c r="G87" i="2"/>
  <c r="AK86" i="4" s="1"/>
  <c r="G160" i="2"/>
  <c r="AK159" i="4" s="1"/>
  <c r="G231" i="2"/>
  <c r="AK230" i="4" s="1"/>
  <c r="G328" i="2"/>
  <c r="G10" i="2"/>
  <c r="AK9" i="4" s="1"/>
  <c r="G126" i="2"/>
  <c r="G323" i="2"/>
  <c r="AK322" i="4" s="1"/>
  <c r="G141" i="2"/>
  <c r="G116" i="2"/>
  <c r="G247" i="2"/>
  <c r="AK246" i="4" s="1"/>
  <c r="G172" i="2"/>
  <c r="AK171" i="4" s="1"/>
  <c r="G354" i="2"/>
  <c r="G102" i="2"/>
  <c r="AK101" i="4" s="1"/>
  <c r="G38" i="2"/>
  <c r="AK37" i="4" s="1"/>
  <c r="G161" i="2"/>
  <c r="G380" i="2"/>
  <c r="K40" i="2"/>
  <c r="G232" i="2"/>
  <c r="G305" i="2"/>
  <c r="G219" i="2"/>
  <c r="AK218" i="4" s="1"/>
  <c r="G282" i="2"/>
  <c r="AK281" i="4" s="1"/>
  <c r="G223" i="2"/>
  <c r="AK222" i="4" s="1"/>
  <c r="G272" i="2"/>
  <c r="G271" i="2"/>
  <c r="AK270" i="4" s="1"/>
  <c r="G149" i="2"/>
  <c r="G75" i="2"/>
  <c r="G300" i="2"/>
  <c r="G211" i="2"/>
  <c r="G111" i="2"/>
  <c r="G171" i="2"/>
  <c r="AK170" i="4" s="1"/>
  <c r="K14" i="2"/>
  <c r="U13" i="4" s="1"/>
  <c r="G308" i="2"/>
  <c r="G374" i="2"/>
  <c r="AK373" i="4" s="1"/>
  <c r="G11" i="2"/>
  <c r="AK10" i="4" s="1"/>
  <c r="G73" i="2"/>
  <c r="AK72" i="4" s="1"/>
  <c r="G357" i="2"/>
  <c r="G197" i="2"/>
  <c r="G106" i="2"/>
  <c r="AK105" i="4" s="1"/>
  <c r="G6" i="2"/>
  <c r="AK5" i="4" s="1"/>
  <c r="G226" i="2"/>
  <c r="AK225" i="4" s="1"/>
  <c r="G270" i="2"/>
  <c r="AK269" i="4" s="1"/>
  <c r="G372" i="2"/>
  <c r="G375" i="2"/>
  <c r="AK374" i="4" s="1"/>
  <c r="G159" i="2"/>
  <c r="AK158" i="4" s="1"/>
  <c r="G50" i="2"/>
  <c r="AK49" i="4" s="1"/>
  <c r="K83" i="2"/>
  <c r="U82" i="4" s="1"/>
  <c r="G279" i="2"/>
  <c r="AK278" i="4" s="1"/>
  <c r="G352" i="2"/>
  <c r="G165" i="2"/>
  <c r="G178" i="2"/>
  <c r="G70" i="2"/>
  <c r="G86" i="2"/>
  <c r="AK85" i="4" s="1"/>
  <c r="G327" i="2"/>
  <c r="AK326" i="4" s="1"/>
  <c r="G22" i="2"/>
  <c r="AK21" i="4" s="1"/>
  <c r="G350" i="2"/>
  <c r="G78" i="2"/>
  <c r="AK77" i="4" s="1"/>
  <c r="G200" i="2"/>
  <c r="AK199" i="4" s="1"/>
  <c r="G255" i="2"/>
  <c r="G286" i="2"/>
  <c r="AK285" i="4" s="1"/>
  <c r="G134" i="2"/>
  <c r="G20" i="2"/>
  <c r="G74" i="2"/>
  <c r="AK73" i="4" s="1"/>
  <c r="G366" i="2"/>
  <c r="AK365" i="4" s="1"/>
  <c r="G332" i="2"/>
  <c r="G85" i="2"/>
  <c r="G254" i="2"/>
  <c r="G113" i="2"/>
  <c r="AK112" i="4" s="1"/>
  <c r="G135" i="2"/>
  <c r="G89" i="2"/>
  <c r="G117" i="2"/>
  <c r="G306" i="2"/>
  <c r="G168" i="2"/>
  <c r="AK167" i="4" s="1"/>
  <c r="G181" i="2"/>
  <c r="G68" i="2"/>
  <c r="G193" i="2"/>
  <c r="G179" i="2"/>
  <c r="AK178" i="4" s="1"/>
  <c r="G175" i="2"/>
  <c r="AK174" i="4" s="1"/>
  <c r="G189" i="2"/>
  <c r="G261" i="2"/>
  <c r="G36" i="2"/>
  <c r="E3" i="2"/>
  <c r="AR2" i="4" s="1"/>
  <c r="AJ95" i="4"/>
  <c r="G318" i="2"/>
  <c r="AK317" i="4" s="1"/>
  <c r="G324" i="2"/>
  <c r="AJ11" i="4"/>
  <c r="G303" i="2"/>
  <c r="G288" i="2"/>
  <c r="G71" i="2"/>
  <c r="AK70" i="4" s="1"/>
  <c r="G122" i="2"/>
  <c r="G291" i="2"/>
  <c r="AK290" i="4" s="1"/>
  <c r="G63" i="2"/>
  <c r="AK62" i="4" s="1"/>
  <c r="G43" i="2"/>
  <c r="AK42" i="4" s="1"/>
  <c r="G379" i="2"/>
  <c r="AK378" i="4" s="1"/>
  <c r="G292" i="2"/>
  <c r="G142" i="2"/>
  <c r="G79" i="2"/>
  <c r="AK78" i="4" s="1"/>
  <c r="G304" i="2"/>
  <c r="G201" i="2"/>
  <c r="G249" i="2"/>
  <c r="G118" i="2"/>
  <c r="G30" i="2"/>
  <c r="AK29" i="4" s="1"/>
  <c r="G59" i="2"/>
  <c r="AK58" i="4" s="1"/>
  <c r="G180" i="2"/>
  <c r="AK179" i="4" s="1"/>
  <c r="G45" i="2"/>
  <c r="G213" i="2"/>
  <c r="G370" i="2"/>
  <c r="AK369" i="4" s="1"/>
  <c r="G278" i="2"/>
  <c r="AK277" i="4" s="1"/>
  <c r="G119" i="2"/>
  <c r="G371" i="2"/>
  <c r="AK370" i="4" s="1"/>
  <c r="G257" i="2"/>
  <c r="G207" i="2"/>
  <c r="G355" i="2"/>
  <c r="G342" i="2"/>
  <c r="AK341" i="4" s="1"/>
  <c r="G57" i="2"/>
  <c r="G167" i="2"/>
  <c r="AK166" i="4" s="1"/>
  <c r="G243" i="2"/>
  <c r="AK242" i="4" s="1"/>
  <c r="G139" i="2"/>
  <c r="G163" i="2"/>
  <c r="AK162" i="4" s="1"/>
  <c r="G319" i="2"/>
  <c r="AK318" i="4" s="1"/>
  <c r="G188" i="2"/>
  <c r="AK187" i="4" s="1"/>
  <c r="G32" i="2"/>
  <c r="G259" i="2"/>
  <c r="G301" i="2"/>
  <c r="G184" i="2"/>
  <c r="AK183" i="4" s="1"/>
  <c r="G280" i="2"/>
  <c r="G238" i="2"/>
  <c r="AK237" i="4" s="1"/>
  <c r="G209" i="2"/>
  <c r="G148" i="2"/>
  <c r="AK147" i="4" s="1"/>
  <c r="G62" i="2"/>
  <c r="AK61" i="4" s="1"/>
  <c r="G19" i="2"/>
  <c r="AK18" i="4" s="1"/>
  <c r="G235" i="2"/>
  <c r="AK234" i="4" s="1"/>
  <c r="G105" i="2"/>
  <c r="G205" i="2"/>
  <c r="G41" i="2"/>
  <c r="G156" i="2"/>
  <c r="AK155" i="4" s="1"/>
  <c r="G363" i="2"/>
  <c r="AK362" i="4" s="1"/>
  <c r="AJ12" i="4"/>
  <c r="G196" i="2"/>
  <c r="AK195" i="4" s="1"/>
  <c r="G65" i="2"/>
  <c r="AK64" i="4" s="1"/>
  <c r="G23" i="2"/>
  <c r="AK22" i="4" s="1"/>
  <c r="G90" i="2"/>
  <c r="AK89" i="4" s="1"/>
  <c r="G315" i="2"/>
  <c r="AK314" i="4" s="1"/>
  <c r="G302" i="2"/>
  <c r="G376" i="2"/>
  <c r="G195" i="2"/>
  <c r="AK194" i="4" s="1"/>
  <c r="K48" i="2"/>
  <c r="G185" i="2"/>
  <c r="G210" i="2"/>
  <c r="G378" i="2"/>
  <c r="AK377" i="4" s="1"/>
  <c r="E4" i="2"/>
  <c r="AR3" i="4" s="1"/>
  <c r="AO27" i="4" l="1"/>
  <c r="AB28" i="2"/>
  <c r="U27" i="4" s="1"/>
  <c r="AB356" i="2"/>
  <c r="U355" i="4" s="1"/>
  <c r="AO355" i="4"/>
  <c r="AB114" i="2"/>
  <c r="U113" i="4" s="1"/>
  <c r="AO113" i="4"/>
  <c r="AB16" i="2"/>
  <c r="U15" i="4" s="1"/>
  <c r="AO15" i="4"/>
  <c r="AB258" i="2"/>
  <c r="U257" i="4" s="1"/>
  <c r="AO257" i="4"/>
  <c r="AB178" i="2"/>
  <c r="U177" i="4" s="1"/>
  <c r="AO177" i="4"/>
  <c r="AB240" i="2"/>
  <c r="U239" i="4" s="1"/>
  <c r="AO239" i="4"/>
  <c r="AB368" i="2"/>
  <c r="U367" i="4" s="1"/>
  <c r="AO367" i="4"/>
  <c r="AB97" i="2"/>
  <c r="U96" i="4" s="1"/>
  <c r="AO96" i="4"/>
  <c r="AB340" i="2"/>
  <c r="U339" i="4" s="1"/>
  <c r="AO339" i="4"/>
  <c r="AB36" i="2"/>
  <c r="U35" i="4" s="1"/>
  <c r="AO35" i="4"/>
  <c r="AB252" i="2"/>
  <c r="U251" i="4" s="1"/>
  <c r="AO251" i="4"/>
  <c r="AB292" i="2"/>
  <c r="U291" i="4" s="1"/>
  <c r="AO291" i="4"/>
  <c r="AB354" i="2"/>
  <c r="U353" i="4" s="1"/>
  <c r="AO353" i="4"/>
  <c r="AB353" i="2"/>
  <c r="U352" i="4" s="1"/>
  <c r="AO352" i="4"/>
  <c r="AB116" i="2"/>
  <c r="U115" i="4" s="1"/>
  <c r="AO115" i="4"/>
  <c r="AB208" i="2"/>
  <c r="U207" i="4" s="1"/>
  <c r="AO207" i="4"/>
  <c r="AB53" i="2"/>
  <c r="U52" i="4" s="1"/>
  <c r="AO52" i="4"/>
  <c r="AB259" i="2"/>
  <c r="U258" i="4" s="1"/>
  <c r="AO258" i="4"/>
  <c r="AB348" i="2"/>
  <c r="U347" i="4" s="1"/>
  <c r="AO347" i="4"/>
  <c r="AB8" i="2"/>
  <c r="U7" i="4" s="1"/>
  <c r="AO7" i="4"/>
  <c r="AB307" i="2"/>
  <c r="U306" i="4" s="1"/>
  <c r="AO306" i="4"/>
  <c r="AB70" i="2"/>
  <c r="U69" i="4" s="1"/>
  <c r="AO69" i="4"/>
  <c r="AB207" i="2"/>
  <c r="U206" i="4" s="1"/>
  <c r="AO206" i="4"/>
  <c r="AB351" i="2"/>
  <c r="U350" i="4" s="1"/>
  <c r="AO350" i="4"/>
  <c r="AB305" i="2"/>
  <c r="U304" i="4" s="1"/>
  <c r="AO304" i="4"/>
  <c r="AB24" i="2"/>
  <c r="U23" i="4" s="1"/>
  <c r="AO23" i="4"/>
  <c r="AB297" i="2"/>
  <c r="U296" i="4" s="1"/>
  <c r="AO296" i="4"/>
  <c r="AB284" i="2"/>
  <c r="U283" i="4" s="1"/>
  <c r="AO283" i="4"/>
  <c r="AB165" i="2"/>
  <c r="U164" i="4" s="1"/>
  <c r="AO164" i="4"/>
  <c r="AB40" i="2"/>
  <c r="U39" i="4" s="1"/>
  <c r="AO39" i="4"/>
  <c r="AB204" i="2"/>
  <c r="U203" i="4" s="1"/>
  <c r="AO203" i="4"/>
  <c r="AB376" i="2"/>
  <c r="U375" i="4" s="1"/>
  <c r="AO375" i="4"/>
  <c r="AB220" i="2"/>
  <c r="U219" i="4" s="1"/>
  <c r="AO219" i="4"/>
  <c r="AB119" i="2"/>
  <c r="U118" i="4" s="1"/>
  <c r="AO118" i="4"/>
  <c r="AB125" i="2"/>
  <c r="U124" i="4" s="1"/>
  <c r="AO124" i="4"/>
  <c r="AB189" i="2"/>
  <c r="U188" i="4" s="1"/>
  <c r="AO188" i="4"/>
  <c r="AB301" i="2"/>
  <c r="U300" i="4" s="1"/>
  <c r="AO300" i="4"/>
  <c r="AB157" i="2"/>
  <c r="U156" i="4" s="1"/>
  <c r="AO156" i="4"/>
  <c r="AB61" i="2"/>
  <c r="U60" i="4" s="1"/>
  <c r="AO60" i="4"/>
  <c r="AB105" i="2"/>
  <c r="U104" i="4" s="1"/>
  <c r="AO104" i="4"/>
  <c r="AB308" i="2"/>
  <c r="U307" i="4" s="1"/>
  <c r="AO307" i="4"/>
  <c r="AB332" i="2"/>
  <c r="U331" i="4" s="1"/>
  <c r="AO331" i="4"/>
  <c r="AB66" i="2"/>
  <c r="U65" i="4" s="1"/>
  <c r="AO65" i="4"/>
  <c r="AB352" i="2"/>
  <c r="U351" i="4" s="1"/>
  <c r="AO351" i="4"/>
  <c r="AB349" i="2"/>
  <c r="U348" i="4" s="1"/>
  <c r="AO348" i="4"/>
  <c r="AB302" i="2"/>
  <c r="U301" i="4" s="1"/>
  <c r="AO301" i="4"/>
  <c r="AB380" i="2"/>
  <c r="U379" i="4" s="1"/>
  <c r="AO379" i="4"/>
  <c r="AB205" i="2"/>
  <c r="U204" i="4" s="1"/>
  <c r="AO204" i="4"/>
  <c r="AB120" i="2"/>
  <c r="U119" i="4" s="1"/>
  <c r="AO119" i="4"/>
  <c r="AB75" i="2"/>
  <c r="U74" i="4" s="1"/>
  <c r="AO74" i="4"/>
  <c r="AB300" i="2"/>
  <c r="U299" i="4" s="1"/>
  <c r="AO299" i="4"/>
  <c r="AB306" i="2"/>
  <c r="U305" i="4" s="1"/>
  <c r="AO305" i="4"/>
  <c r="AB303" i="2"/>
  <c r="U302" i="4" s="1"/>
  <c r="AO302" i="4"/>
  <c r="AB255" i="2"/>
  <c r="U254" i="4" s="1"/>
  <c r="AO254" i="4"/>
  <c r="AB236" i="2"/>
  <c r="U235" i="4" s="1"/>
  <c r="AO235" i="4"/>
  <c r="AB139" i="2"/>
  <c r="U138" i="4" s="1"/>
  <c r="AO138" i="4"/>
  <c r="AB224" i="2"/>
  <c r="U223" i="4" s="1"/>
  <c r="AO223" i="4"/>
  <c r="AB136" i="2"/>
  <c r="U135" i="4" s="1"/>
  <c r="AO135" i="4"/>
  <c r="AB135" i="2"/>
  <c r="U134" i="4" s="1"/>
  <c r="AO134" i="4"/>
  <c r="AB57" i="2"/>
  <c r="U56" i="4" s="1"/>
  <c r="AO56" i="4"/>
  <c r="AB272" i="2"/>
  <c r="U271" i="4" s="1"/>
  <c r="AO271" i="4"/>
  <c r="AB212" i="2"/>
  <c r="U211" i="4" s="1"/>
  <c r="AO211" i="4"/>
  <c r="AB101" i="2"/>
  <c r="U100" i="4" s="1"/>
  <c r="AO100" i="4"/>
  <c r="AB121" i="2"/>
  <c r="U120" i="4" s="1"/>
  <c r="AO120" i="4"/>
  <c r="AB276" i="2"/>
  <c r="U275" i="4" s="1"/>
  <c r="AO275" i="4"/>
  <c r="AB81" i="2"/>
  <c r="U80" i="4" s="1"/>
  <c r="AO80" i="4"/>
  <c r="AB304" i="2"/>
  <c r="U303" i="4" s="1"/>
  <c r="AO303" i="4"/>
  <c r="AB355" i="2"/>
  <c r="U354" i="4" s="1"/>
  <c r="AO354" i="4"/>
  <c r="AB85" i="2"/>
  <c r="U84" i="4" s="1"/>
  <c r="AO84" i="4"/>
  <c r="AB244" i="2"/>
  <c r="U243" i="4" s="1"/>
  <c r="AO243" i="4"/>
  <c r="AB123" i="2"/>
  <c r="U122" i="4" s="1"/>
  <c r="AO122" i="4"/>
  <c r="AB169" i="2"/>
  <c r="U168" i="4" s="1"/>
  <c r="AO168" i="4"/>
  <c r="AB232" i="2"/>
  <c r="U231" i="4" s="1"/>
  <c r="AO231" i="4"/>
  <c r="AB328" i="2"/>
  <c r="U327" i="4" s="1"/>
  <c r="AO327" i="4"/>
  <c r="AB197" i="2"/>
  <c r="U196" i="4" s="1"/>
  <c r="AO196" i="4"/>
  <c r="AB193" i="2"/>
  <c r="U192" i="4" s="1"/>
  <c r="AO192" i="4"/>
  <c r="AB257" i="2"/>
  <c r="U256" i="4" s="1"/>
  <c r="AO256" i="4"/>
  <c r="AB280" i="2"/>
  <c r="U279" i="4" s="1"/>
  <c r="AO279" i="4"/>
  <c r="AB206" i="2"/>
  <c r="U205" i="4" s="1"/>
  <c r="AO205" i="4"/>
  <c r="AB153" i="2"/>
  <c r="U152" i="4" s="1"/>
  <c r="AO152" i="4"/>
  <c r="AB249" i="2"/>
  <c r="U248" i="4" s="1"/>
  <c r="AO248" i="4"/>
  <c r="AB137" i="2"/>
  <c r="U136" i="4" s="1"/>
  <c r="AO136" i="4"/>
  <c r="AB213" i="2"/>
  <c r="U212" i="4" s="1"/>
  <c r="AO212" i="4"/>
  <c r="AB32" i="2"/>
  <c r="U31" i="4" s="1"/>
  <c r="AO31" i="4"/>
  <c r="AB324" i="2"/>
  <c r="U323" i="4" s="1"/>
  <c r="AO323" i="4"/>
  <c r="AB89" i="2"/>
  <c r="U88" i="4" s="1"/>
  <c r="AO88" i="4"/>
  <c r="AB93" i="2"/>
  <c r="U92" i="4" s="1"/>
  <c r="AO92" i="4"/>
  <c r="AB141" i="2"/>
  <c r="U140" i="4" s="1"/>
  <c r="AO140" i="4"/>
  <c r="AB268" i="2"/>
  <c r="U267" i="4" s="1"/>
  <c r="AO267" i="4"/>
  <c r="AB45" i="2"/>
  <c r="U44" i="4" s="1"/>
  <c r="AO44" i="4"/>
  <c r="AB350" i="2"/>
  <c r="U349" i="4" s="1"/>
  <c r="AO349" i="4"/>
  <c r="AB181" i="2"/>
  <c r="U180" i="4" s="1"/>
  <c r="AO180" i="4"/>
  <c r="AB117" i="2"/>
  <c r="U116" i="4" s="1"/>
  <c r="AO116" i="4"/>
  <c r="AB211" i="2"/>
  <c r="U210" i="4" s="1"/>
  <c r="AO210" i="4"/>
  <c r="AB372" i="2"/>
  <c r="U371" i="4" s="1"/>
  <c r="AO371" i="4"/>
  <c r="AB185" i="2"/>
  <c r="U184" i="4" s="1"/>
  <c r="AO184" i="4"/>
  <c r="AB345" i="2"/>
  <c r="U344" i="4" s="1"/>
  <c r="AO344" i="4"/>
  <c r="AB364" i="2"/>
  <c r="U363" i="4" s="1"/>
  <c r="AO363" i="4"/>
  <c r="AB209" i="2"/>
  <c r="U208" i="4" s="1"/>
  <c r="AO208" i="4"/>
  <c r="AB122" i="2"/>
  <c r="U121" i="4" s="1"/>
  <c r="AO121" i="4"/>
  <c r="AB138" i="2"/>
  <c r="U137" i="4" s="1"/>
  <c r="AO137" i="4"/>
  <c r="AB256" i="2"/>
  <c r="U255" i="4" s="1"/>
  <c r="AO255" i="4"/>
  <c r="AB336" i="2"/>
  <c r="U335" i="4" s="1"/>
  <c r="AO335" i="4"/>
  <c r="AB140" i="2"/>
  <c r="U139" i="4" s="1"/>
  <c r="AO139" i="4"/>
  <c r="AB228" i="2"/>
  <c r="U227" i="4" s="1"/>
  <c r="AO227" i="4"/>
  <c r="AB161" i="2"/>
  <c r="U160" i="4" s="1"/>
  <c r="AO160" i="4"/>
  <c r="AB149" i="2"/>
  <c r="U148" i="4" s="1"/>
  <c r="AO148" i="4"/>
  <c r="AB260" i="2"/>
  <c r="U259" i="4" s="1"/>
  <c r="AO259" i="4"/>
  <c r="AB49" i="2"/>
  <c r="U48" i="4" s="1"/>
  <c r="AO48" i="4"/>
  <c r="AB357" i="2"/>
  <c r="U356" i="4" s="1"/>
  <c r="AO356" i="4"/>
  <c r="AB133" i="2"/>
  <c r="U132" i="4" s="1"/>
  <c r="AO132" i="4"/>
  <c r="AB316" i="2"/>
  <c r="U315" i="4" s="1"/>
  <c r="AO315" i="4"/>
  <c r="AB309" i="2"/>
  <c r="U308" i="4" s="1"/>
  <c r="AO308" i="4"/>
  <c r="AB254" i="2"/>
  <c r="U253" i="4" s="1"/>
  <c r="AO253" i="4"/>
  <c r="AB124" i="2"/>
  <c r="U123" i="4" s="1"/>
  <c r="AO123" i="4"/>
  <c r="AB253" i="2"/>
  <c r="U252" i="4" s="1"/>
  <c r="AO252" i="4"/>
  <c r="AB201" i="2"/>
  <c r="U200" i="4" s="1"/>
  <c r="AO200" i="4"/>
  <c r="AB20" i="2"/>
  <c r="U19" i="4" s="1"/>
  <c r="AO19" i="4"/>
  <c r="H65" i="2"/>
  <c r="H184" i="2"/>
  <c r="H371" i="2"/>
  <c r="H291" i="2"/>
  <c r="H179" i="2"/>
  <c r="H20" i="2"/>
  <c r="I20" i="2" s="1"/>
  <c r="J20" i="2" s="1"/>
  <c r="H41" i="2"/>
  <c r="I41" i="2" s="1"/>
  <c r="J41" i="2" s="1"/>
  <c r="H319" i="2"/>
  <c r="H119" i="2"/>
  <c r="I119" i="2" s="1"/>
  <c r="J119" i="2" s="1"/>
  <c r="H79" i="2"/>
  <c r="K312" i="2"/>
  <c r="K145" i="2"/>
  <c r="K132" i="2"/>
  <c r="H195" i="2"/>
  <c r="K341" i="2"/>
  <c r="H163" i="2"/>
  <c r="K266" i="2"/>
  <c r="H278" i="2"/>
  <c r="H249" i="2"/>
  <c r="I249" i="2" s="1"/>
  <c r="J249" i="2" s="1"/>
  <c r="H71" i="2"/>
  <c r="H324" i="2"/>
  <c r="I324" i="2" s="1"/>
  <c r="J324" i="2" s="1"/>
  <c r="H189" i="2"/>
  <c r="I189" i="2" s="1"/>
  <c r="J189" i="2" s="1"/>
  <c r="K377" i="2"/>
  <c r="H113" i="2"/>
  <c r="H286" i="2"/>
  <c r="H22" i="2"/>
  <c r="K361" i="2"/>
  <c r="H270" i="2"/>
  <c r="H374" i="2"/>
  <c r="H171" i="2"/>
  <c r="H272" i="2"/>
  <c r="I272" i="2" s="1"/>
  <c r="J272" i="2" s="1"/>
  <c r="H38" i="2"/>
  <c r="H126" i="2"/>
  <c r="I126" i="2" s="1"/>
  <c r="J126" i="2" s="1"/>
  <c r="H160" i="2"/>
  <c r="K64" i="2"/>
  <c r="H294" i="2"/>
  <c r="H227" i="2"/>
  <c r="H92" i="2"/>
  <c r="H274" i="2"/>
  <c r="H236" i="2"/>
  <c r="I236" i="2" s="1"/>
  <c r="J236" i="2" s="1"/>
  <c r="H220" i="2"/>
  <c r="I220" i="2" s="1"/>
  <c r="J220" i="2" s="1"/>
  <c r="H49" i="2"/>
  <c r="I49" i="2" s="1"/>
  <c r="J49" i="2" s="1"/>
  <c r="K263" i="2"/>
  <c r="K112" i="2"/>
  <c r="H100" i="2"/>
  <c r="H140" i="2"/>
  <c r="I140" i="2" s="1"/>
  <c r="J140" i="2" s="1"/>
  <c r="H239" i="2"/>
  <c r="H46" i="2"/>
  <c r="K233" i="2"/>
  <c r="H338" i="2"/>
  <c r="H77" i="2"/>
  <c r="H345" i="2"/>
  <c r="I345" i="2" s="1"/>
  <c r="J345" i="2" s="1"/>
  <c r="H155" i="2"/>
  <c r="H121" i="2"/>
  <c r="I121" i="2" s="1"/>
  <c r="J121" i="2" s="1"/>
  <c r="K237" i="2"/>
  <c r="H334" i="2"/>
  <c r="H234" i="2"/>
  <c r="H343" i="2"/>
  <c r="H224" i="2"/>
  <c r="I224" i="2" s="1"/>
  <c r="J224" i="2" s="1"/>
  <c r="H204" i="2"/>
  <c r="I204" i="2" s="1"/>
  <c r="J204" i="2" s="1"/>
  <c r="H104" i="2"/>
  <c r="K277" i="2"/>
  <c r="H34" i="2"/>
  <c r="H217" i="2"/>
  <c r="I217" i="2" s="1"/>
  <c r="J217" i="2" s="1"/>
  <c r="H367" i="2"/>
  <c r="H124" i="2"/>
  <c r="I124" i="2" s="1"/>
  <c r="J124" i="2" s="1"/>
  <c r="H173" i="2"/>
  <c r="I173" i="2" s="1"/>
  <c r="J173" i="2" s="1"/>
  <c r="H134" i="2"/>
  <c r="I134" i="2" s="1"/>
  <c r="J134" i="2" s="1"/>
  <c r="H372" i="2"/>
  <c r="I372" i="2" s="1"/>
  <c r="J372" i="2" s="1"/>
  <c r="H271" i="2"/>
  <c r="H378" i="2"/>
  <c r="K273" i="2"/>
  <c r="H238" i="2"/>
  <c r="H57" i="2"/>
  <c r="I57" i="2" s="1"/>
  <c r="J57" i="2" s="1"/>
  <c r="H207" i="2"/>
  <c r="I207" i="2" s="1"/>
  <c r="J207" i="2" s="1"/>
  <c r="H180" i="2"/>
  <c r="H142" i="2"/>
  <c r="I142" i="2" s="1"/>
  <c r="J142" i="2" s="1"/>
  <c r="H43" i="2"/>
  <c r="K53" i="2"/>
  <c r="F3" i="2"/>
  <c r="AM2" i="4" s="1"/>
  <c r="H193" i="2"/>
  <c r="I193" i="2" s="1"/>
  <c r="J193" i="2" s="1"/>
  <c r="H306" i="2"/>
  <c r="I306" i="2" s="1"/>
  <c r="J306" i="2" s="1"/>
  <c r="H366" i="2"/>
  <c r="H78" i="2"/>
  <c r="H178" i="2"/>
  <c r="I178" i="2" s="1"/>
  <c r="J178" i="2" s="1"/>
  <c r="H50" i="2"/>
  <c r="H197" i="2"/>
  <c r="I197" i="2" s="1"/>
  <c r="J197" i="2" s="1"/>
  <c r="H300" i="2"/>
  <c r="I300" i="2" s="1"/>
  <c r="J300" i="2" s="1"/>
  <c r="H219" i="2"/>
  <c r="H380" i="2"/>
  <c r="I380" i="2" s="1"/>
  <c r="J380" i="2" s="1"/>
  <c r="H247" i="2"/>
  <c r="K281" i="2"/>
  <c r="K362" i="2"/>
  <c r="H252" i="2"/>
  <c r="I252" i="2" s="1"/>
  <c r="J252" i="2" s="1"/>
  <c r="K347" i="2"/>
  <c r="H120" i="2"/>
  <c r="I120" i="2" s="1"/>
  <c r="J120" i="2" s="1"/>
  <c r="K314" i="2"/>
  <c r="H188" i="2"/>
  <c r="H213" i="2"/>
  <c r="I213" i="2" s="1"/>
  <c r="J213" i="2" s="1"/>
  <c r="H303" i="2"/>
  <c r="I303" i="2" s="1"/>
  <c r="J303" i="2" s="1"/>
  <c r="K150" i="2"/>
  <c r="K313" i="2"/>
  <c r="H209" i="2"/>
  <c r="I209" i="2" s="1"/>
  <c r="J209" i="2" s="1"/>
  <c r="K52" i="2"/>
  <c r="H118" i="2"/>
  <c r="I118" i="2" s="1"/>
  <c r="J118" i="2" s="1"/>
  <c r="K12" i="2"/>
  <c r="U11" i="4" s="1"/>
  <c r="K317" i="2"/>
  <c r="H332" i="2"/>
  <c r="I332" i="2" s="1"/>
  <c r="J332" i="2" s="1"/>
  <c r="K88" i="2"/>
  <c r="H282" i="2"/>
  <c r="K60" i="2"/>
  <c r="H259" i="2"/>
  <c r="I259" i="2" s="1"/>
  <c r="J259" i="2" s="1"/>
  <c r="H376" i="2"/>
  <c r="I376" i="2" s="1"/>
  <c r="J376" i="2" s="1"/>
  <c r="K13" i="2"/>
  <c r="U12" i="4" s="1"/>
  <c r="H205" i="2"/>
  <c r="I205" i="2" s="1"/>
  <c r="J205" i="2" s="1"/>
  <c r="H280" i="2"/>
  <c r="I280" i="2" s="1"/>
  <c r="J280" i="2" s="1"/>
  <c r="H139" i="2"/>
  <c r="I139" i="2" s="1"/>
  <c r="J139" i="2" s="1"/>
  <c r="K296" i="2"/>
  <c r="H370" i="2"/>
  <c r="H201" i="2"/>
  <c r="I201" i="2" s="1"/>
  <c r="J201" i="2" s="1"/>
  <c r="H292" i="2"/>
  <c r="I292" i="2" s="1"/>
  <c r="J292" i="2" s="1"/>
  <c r="H288" i="2"/>
  <c r="I288" i="2" s="1"/>
  <c r="J288" i="2" s="1"/>
  <c r="H318" i="2"/>
  <c r="H175" i="2"/>
  <c r="K264" i="2"/>
  <c r="H254" i="2"/>
  <c r="I254" i="2" s="1"/>
  <c r="J254" i="2" s="1"/>
  <c r="H255" i="2"/>
  <c r="I255" i="2" s="1"/>
  <c r="J255" i="2" s="1"/>
  <c r="H327" i="2"/>
  <c r="K262" i="2"/>
  <c r="H226" i="2"/>
  <c r="H308" i="2"/>
  <c r="I308" i="2" s="1"/>
  <c r="J308" i="2" s="1"/>
  <c r="H75" i="2"/>
  <c r="I75" i="2" s="1"/>
  <c r="J75" i="2" s="1"/>
  <c r="H305" i="2"/>
  <c r="I305" i="2" s="1"/>
  <c r="J305" i="2" s="1"/>
  <c r="K108" i="2"/>
  <c r="H102" i="2"/>
  <c r="H116" i="2"/>
  <c r="I116" i="2" s="1"/>
  <c r="J116" i="2" s="1"/>
  <c r="H10" i="2"/>
  <c r="K39" i="2"/>
  <c r="U38" i="4" s="1"/>
  <c r="H87" i="2"/>
  <c r="H138" i="2"/>
  <c r="I138" i="2" s="1"/>
  <c r="J138" i="2" s="1"/>
  <c r="H152" i="2"/>
  <c r="K299" i="2"/>
  <c r="K265" i="2"/>
  <c r="H260" i="2"/>
  <c r="I260" i="2" s="1"/>
  <c r="J260" i="2" s="1"/>
  <c r="H297" i="2"/>
  <c r="I297" i="2" s="1"/>
  <c r="J297" i="2" s="1"/>
  <c r="H268" i="2"/>
  <c r="I268" i="2" s="1"/>
  <c r="J268" i="2" s="1"/>
  <c r="H9" i="2"/>
  <c r="H335" i="2"/>
  <c r="H283" i="2"/>
  <c r="H136" i="2"/>
  <c r="I136" i="2" s="1"/>
  <c r="J136" i="2" s="1"/>
  <c r="K216" i="2"/>
  <c r="H101" i="2"/>
  <c r="I101" i="2" s="1"/>
  <c r="J101" i="2" s="1"/>
  <c r="H16" i="2"/>
  <c r="I16" i="2" s="1"/>
  <c r="J16" i="2" s="1"/>
  <c r="H230" i="2"/>
  <c r="H287" i="2"/>
  <c r="H21" i="2"/>
  <c r="I21" i="2" s="1"/>
  <c r="J21" i="2" s="1"/>
  <c r="H336" i="2"/>
  <c r="I336" i="2" s="1"/>
  <c r="J336" i="2" s="1"/>
  <c r="H176" i="2"/>
  <c r="H320" i="2"/>
  <c r="I320" i="2" s="1"/>
  <c r="J320" i="2" s="1"/>
  <c r="K29" i="2"/>
  <c r="H125" i="2"/>
  <c r="I125" i="2" s="1"/>
  <c r="J125" i="2" s="1"/>
  <c r="H192" i="2"/>
  <c r="H322" i="2"/>
  <c r="H206" i="2"/>
  <c r="I206" i="2" s="1"/>
  <c r="J206" i="2" s="1"/>
  <c r="H169" i="2"/>
  <c r="I169" i="2" s="1"/>
  <c r="J169" i="2" s="1"/>
  <c r="H276" i="2"/>
  <c r="I276" i="2" s="1"/>
  <c r="J276" i="2" s="1"/>
  <c r="H307" i="2"/>
  <c r="I307" i="2" s="1"/>
  <c r="J307" i="2" s="1"/>
  <c r="H256" i="2"/>
  <c r="I256" i="2" s="1"/>
  <c r="J256" i="2" s="1"/>
  <c r="K325" i="2"/>
  <c r="H309" i="2"/>
  <c r="I309" i="2" s="1"/>
  <c r="J309" i="2" s="1"/>
  <c r="H258" i="2"/>
  <c r="I258" i="2" s="1"/>
  <c r="J258" i="2" s="1"/>
  <c r="H331" i="2"/>
  <c r="H18" i="2"/>
  <c r="H348" i="2"/>
  <c r="I348" i="2" s="1"/>
  <c r="J348" i="2" s="1"/>
  <c r="H302" i="2"/>
  <c r="I302" i="2" s="1"/>
  <c r="J302" i="2" s="1"/>
  <c r="H148" i="2"/>
  <c r="K359" i="2"/>
  <c r="K166" i="2"/>
  <c r="H36" i="2"/>
  <c r="I36" i="2" s="1"/>
  <c r="J36" i="2" s="1"/>
  <c r="K344" i="2"/>
  <c r="H315" i="2"/>
  <c r="H235" i="2"/>
  <c r="H167" i="2"/>
  <c r="H45" i="2"/>
  <c r="I45" i="2" s="1"/>
  <c r="J45" i="2" s="1"/>
  <c r="H122" i="2"/>
  <c r="I122" i="2" s="1"/>
  <c r="J122" i="2" s="1"/>
  <c r="K28" i="2"/>
  <c r="H168" i="2"/>
  <c r="H200" i="2"/>
  <c r="H279" i="2"/>
  <c r="H211" i="2"/>
  <c r="I211" i="2" s="1"/>
  <c r="J211" i="2" s="1"/>
  <c r="H90" i="2"/>
  <c r="H19" i="2"/>
  <c r="H210" i="2"/>
  <c r="I210" i="2" s="1"/>
  <c r="J210" i="2" s="1"/>
  <c r="H23" i="2"/>
  <c r="H363" i="2"/>
  <c r="H62" i="2"/>
  <c r="H32" i="2"/>
  <c r="I32" i="2" s="1"/>
  <c r="J32" i="2" s="1"/>
  <c r="H342" i="2"/>
  <c r="H257" i="2"/>
  <c r="I257" i="2" s="1"/>
  <c r="J257" i="2" s="1"/>
  <c r="H59" i="2"/>
  <c r="H63" i="2"/>
  <c r="K245" i="2"/>
  <c r="K311" i="2"/>
  <c r="H68" i="2"/>
  <c r="I68" i="2" s="1"/>
  <c r="J68" i="2" s="1"/>
  <c r="H117" i="2"/>
  <c r="I117" i="2" s="1"/>
  <c r="J117" i="2" s="1"/>
  <c r="H74" i="2"/>
  <c r="H350" i="2"/>
  <c r="I350" i="2" s="1"/>
  <c r="J350" i="2" s="1"/>
  <c r="H165" i="2"/>
  <c r="I165" i="2" s="1"/>
  <c r="J165" i="2" s="1"/>
  <c r="H159" i="2"/>
  <c r="H357" i="2"/>
  <c r="I357" i="2" s="1"/>
  <c r="J357" i="2" s="1"/>
  <c r="K369" i="2"/>
  <c r="H223" i="2"/>
  <c r="K321" i="2"/>
  <c r="H353" i="2"/>
  <c r="I353" i="2" s="1"/>
  <c r="J353" i="2" s="1"/>
  <c r="H212" i="2"/>
  <c r="I212" i="2" s="1"/>
  <c r="J212" i="2" s="1"/>
  <c r="K329" i="2"/>
  <c r="H339" i="2"/>
  <c r="H123" i="2"/>
  <c r="I123" i="2" s="1"/>
  <c r="J123" i="2" s="1"/>
  <c r="H228" i="2"/>
  <c r="I228" i="2" s="1"/>
  <c r="J228" i="2" s="1"/>
  <c r="H31" i="2"/>
  <c r="K337" i="2"/>
  <c r="H349" i="2"/>
  <c r="I349" i="2" s="1"/>
  <c r="J349" i="2" s="1"/>
  <c r="K7" i="2"/>
  <c r="K80" i="2"/>
  <c r="H368" i="2"/>
  <c r="I368" i="2" s="1"/>
  <c r="J368" i="2" s="1"/>
  <c r="H275" i="2"/>
  <c r="H98" i="2"/>
  <c r="H330" i="2"/>
  <c r="H222" i="2"/>
  <c r="K128" i="2"/>
  <c r="H35" i="2"/>
  <c r="K333" i="2"/>
  <c r="H99" i="2"/>
  <c r="H133" i="2"/>
  <c r="I133" i="2" s="1"/>
  <c r="J133" i="2" s="1"/>
  <c r="K84" i="2"/>
  <c r="H183" i="2"/>
  <c r="H284" i="2"/>
  <c r="I284" i="2" s="1"/>
  <c r="J284" i="2" s="1"/>
  <c r="H364" i="2"/>
  <c r="I364" i="2" s="1"/>
  <c r="J364" i="2" s="1"/>
  <c r="H24" i="2"/>
  <c r="I24" i="2" s="1"/>
  <c r="J24" i="2" s="1"/>
  <c r="K215" i="2"/>
  <c r="H51" i="2"/>
  <c r="H151" i="2"/>
  <c r="K293" i="2"/>
  <c r="H246" i="2"/>
  <c r="H187" i="2"/>
  <c r="H199" i="2"/>
  <c r="H326" i="2"/>
  <c r="H103" i="2"/>
  <c r="F4" i="2"/>
  <c r="AM3" i="4" s="1"/>
  <c r="H156" i="2"/>
  <c r="H243" i="2"/>
  <c r="H30" i="2"/>
  <c r="K373" i="2"/>
  <c r="H181" i="2"/>
  <c r="I181" i="2" s="1"/>
  <c r="J181" i="2" s="1"/>
  <c r="H89" i="2"/>
  <c r="I89" i="2" s="1"/>
  <c r="J89" i="2" s="1"/>
  <c r="K55" i="2"/>
  <c r="U54" i="4" s="1"/>
  <c r="H86" i="2"/>
  <c r="H352" i="2"/>
  <c r="I352" i="2" s="1"/>
  <c r="J352" i="2" s="1"/>
  <c r="H375" i="2"/>
  <c r="H6" i="2"/>
  <c r="H73" i="2"/>
  <c r="K248" i="2"/>
  <c r="H111" i="2"/>
  <c r="I111" i="2" s="1"/>
  <c r="J111" i="2" s="1"/>
  <c r="H149" i="2"/>
  <c r="I149" i="2" s="1"/>
  <c r="J149" i="2" s="1"/>
  <c r="K285" i="2"/>
  <c r="H232" i="2"/>
  <c r="I232" i="2" s="1"/>
  <c r="J232" i="2" s="1"/>
  <c r="K221" i="2"/>
  <c r="K72" i="2"/>
  <c r="H354" i="2"/>
  <c r="I354" i="2" s="1"/>
  <c r="J354" i="2" s="1"/>
  <c r="H141" i="2"/>
  <c r="I141" i="2" s="1"/>
  <c r="J141" i="2" s="1"/>
  <c r="H328" i="2"/>
  <c r="I328" i="2" s="1"/>
  <c r="J328" i="2" s="1"/>
  <c r="K76" i="2"/>
  <c r="H97" i="2"/>
  <c r="I97" i="2" s="1"/>
  <c r="J97" i="2" s="1"/>
  <c r="H61" i="2"/>
  <c r="I61" i="2" s="1"/>
  <c r="J61" i="2" s="1"/>
  <c r="H164" i="2"/>
  <c r="H185" i="2"/>
  <c r="I185" i="2" s="1"/>
  <c r="J185" i="2" s="1"/>
  <c r="H105" i="2"/>
  <c r="I105" i="2" s="1"/>
  <c r="J105" i="2" s="1"/>
  <c r="K269" i="2"/>
  <c r="H304" i="2"/>
  <c r="I304" i="2" s="1"/>
  <c r="J304" i="2" s="1"/>
  <c r="K96" i="2"/>
  <c r="U95" i="4" s="1"/>
  <c r="H85" i="2"/>
  <c r="I85" i="2" s="1"/>
  <c r="J85" i="2" s="1"/>
  <c r="H196" i="2"/>
  <c r="H301" i="2"/>
  <c r="I301" i="2" s="1"/>
  <c r="J301" i="2" s="1"/>
  <c r="H355" i="2"/>
  <c r="I355" i="2" s="1"/>
  <c r="J355" i="2" s="1"/>
  <c r="H379" i="2"/>
  <c r="H261" i="2"/>
  <c r="I261" i="2" s="1"/>
  <c r="J261" i="2" s="1"/>
  <c r="H135" i="2"/>
  <c r="I135" i="2" s="1"/>
  <c r="J135" i="2" s="1"/>
  <c r="H70" i="2"/>
  <c r="I70" i="2" s="1"/>
  <c r="J70" i="2" s="1"/>
  <c r="H106" i="2"/>
  <c r="H11" i="2"/>
  <c r="K93" i="2"/>
  <c r="K229" i="2"/>
  <c r="H161" i="2"/>
  <c r="I161" i="2" s="1"/>
  <c r="J161" i="2" s="1"/>
  <c r="H172" i="2"/>
  <c r="H323" i="2"/>
  <c r="K251" i="2"/>
  <c r="H231" i="2"/>
  <c r="K37" i="2"/>
  <c r="H244" i="2"/>
  <c r="I244" i="2" s="1"/>
  <c r="J244" i="2" s="1"/>
  <c r="H153" i="2"/>
  <c r="I153" i="2" s="1"/>
  <c r="J153" i="2" s="1"/>
  <c r="K5" i="2"/>
  <c r="K225" i="2"/>
  <c r="K69" i="2"/>
  <c r="U68" i="4" s="1"/>
  <c r="H242" i="2"/>
  <c r="H8" i="2"/>
  <c r="I8" i="2" s="1"/>
  <c r="J8" i="2" s="1"/>
  <c r="H47" i="2"/>
  <c r="H340" i="2"/>
  <c r="I340" i="2" s="1"/>
  <c r="J340" i="2" s="1"/>
  <c r="H114" i="2"/>
  <c r="I114" i="2" s="1"/>
  <c r="J114" i="2" s="1"/>
  <c r="K144" i="2"/>
  <c r="K241" i="2"/>
  <c r="H58" i="2"/>
  <c r="H240" i="2"/>
  <c r="I240" i="2" s="1"/>
  <c r="J240" i="2" s="1"/>
  <c r="H298" i="2"/>
  <c r="K365" i="2"/>
  <c r="H191" i="2"/>
  <c r="H137" i="2"/>
  <c r="I137" i="2" s="1"/>
  <c r="J137" i="2" s="1"/>
  <c r="H351" i="2"/>
  <c r="I351" i="2" s="1"/>
  <c r="J351" i="2" s="1"/>
  <c r="H356" i="2"/>
  <c r="I356" i="2" s="1"/>
  <c r="J356" i="2" s="1"/>
  <c r="H295" i="2"/>
  <c r="K44" i="2"/>
  <c r="H208" i="2"/>
  <c r="I208" i="2" s="1"/>
  <c r="J208" i="2" s="1"/>
  <c r="H250" i="2"/>
  <c r="H157" i="2"/>
  <c r="I157" i="2" s="1"/>
  <c r="J157" i="2" s="1"/>
  <c r="H290" i="2"/>
  <c r="K360" i="2"/>
  <c r="H316" i="2"/>
  <c r="I316" i="2" s="1"/>
  <c r="J316" i="2" s="1"/>
  <c r="K358" i="2"/>
  <c r="K109" i="2"/>
  <c r="U108" i="4" s="1"/>
  <c r="H267" i="2"/>
  <c r="H253" i="2"/>
  <c r="I253" i="2" s="1"/>
  <c r="J253" i="2" s="1"/>
  <c r="H346" i="2"/>
  <c r="K289" i="2"/>
  <c r="AG2" i="4"/>
  <c r="AI58" i="4" l="1"/>
  <c r="I59" i="2"/>
  <c r="J59" i="2" s="1"/>
  <c r="AI76" i="4"/>
  <c r="I77" i="2"/>
  <c r="J77" i="2" s="1"/>
  <c r="AI370" i="4"/>
  <c r="I371" i="2"/>
  <c r="J371" i="2" s="1"/>
  <c r="AJ370" i="4" s="1"/>
  <c r="AI249" i="4"/>
  <c r="I250" i="2"/>
  <c r="J250" i="2" s="1"/>
  <c r="AJ249" i="4" s="1"/>
  <c r="AI46" i="4"/>
  <c r="I47" i="2"/>
  <c r="J47" i="2" s="1"/>
  <c r="AI10" i="4"/>
  <c r="I11" i="2"/>
  <c r="J11" i="2" s="1"/>
  <c r="AI195" i="4"/>
  <c r="I196" i="2"/>
  <c r="J196" i="2" s="1"/>
  <c r="AJ195" i="4" s="1"/>
  <c r="AI155" i="4"/>
  <c r="I156" i="2"/>
  <c r="J156" i="2" s="1"/>
  <c r="AJ155" i="4" s="1"/>
  <c r="AI150" i="4"/>
  <c r="I151" i="2"/>
  <c r="J151" i="2" s="1"/>
  <c r="AI274" i="4"/>
  <c r="I275" i="2"/>
  <c r="J275" i="2" s="1"/>
  <c r="AI22" i="4"/>
  <c r="I23" i="2"/>
  <c r="J23" i="2" s="1"/>
  <c r="AJ22" i="4" s="1"/>
  <c r="AI191" i="4"/>
  <c r="I192" i="2"/>
  <c r="J192" i="2" s="1"/>
  <c r="AJ191" i="4" s="1"/>
  <c r="AI229" i="4"/>
  <c r="I230" i="2"/>
  <c r="J230" i="2" s="1"/>
  <c r="AI225" i="4"/>
  <c r="I226" i="2"/>
  <c r="J226" i="2" s="1"/>
  <c r="AI187" i="4"/>
  <c r="I188" i="2"/>
  <c r="J188" i="2" s="1"/>
  <c r="AJ187" i="4" s="1"/>
  <c r="AI342" i="4"/>
  <c r="I343" i="2"/>
  <c r="J343" i="2" s="1"/>
  <c r="AJ342" i="4" s="1"/>
  <c r="AI337" i="4"/>
  <c r="I338" i="2"/>
  <c r="J338" i="2" s="1"/>
  <c r="AI159" i="4"/>
  <c r="I160" i="2"/>
  <c r="J160" i="2" s="1"/>
  <c r="AI21" i="4"/>
  <c r="I22" i="2"/>
  <c r="J22" i="2" s="1"/>
  <c r="AJ21" i="4" s="1"/>
  <c r="AI277" i="4"/>
  <c r="I278" i="2"/>
  <c r="J278" i="2" s="1"/>
  <c r="AJ277" i="4" s="1"/>
  <c r="AI78" i="4"/>
  <c r="I79" i="2"/>
  <c r="J79" i="2" s="1"/>
  <c r="AI183" i="4"/>
  <c r="I184" i="2"/>
  <c r="J184" i="2" s="1"/>
  <c r="AI102" i="4"/>
  <c r="I103" i="2"/>
  <c r="J103" i="2" s="1"/>
  <c r="AJ102" i="4" s="1"/>
  <c r="AI333" i="4"/>
  <c r="I334" i="2"/>
  <c r="J334" i="2" s="1"/>
  <c r="AJ333" i="4" s="1"/>
  <c r="AI112" i="4"/>
  <c r="I113" i="2"/>
  <c r="J113" i="2" s="1"/>
  <c r="AJ112" i="4" s="1"/>
  <c r="AI57" i="4"/>
  <c r="I58" i="2"/>
  <c r="J58" i="2" s="1"/>
  <c r="AI322" i="4"/>
  <c r="I323" i="2"/>
  <c r="J323" i="2" s="1"/>
  <c r="AJ322" i="4" s="1"/>
  <c r="AI166" i="4"/>
  <c r="I167" i="2"/>
  <c r="J167" i="2" s="1"/>
  <c r="AJ166" i="4" s="1"/>
  <c r="AI101" i="4"/>
  <c r="I102" i="2"/>
  <c r="J102" i="2" s="1"/>
  <c r="AI289" i="4"/>
  <c r="I290" i="2"/>
  <c r="J290" i="2" s="1"/>
  <c r="AI345" i="4"/>
  <c r="I346" i="2"/>
  <c r="J346" i="2" s="1"/>
  <c r="AJ345" i="4" s="1"/>
  <c r="AI167" i="4"/>
  <c r="I168" i="2"/>
  <c r="J168" i="2" s="1"/>
  <c r="AJ167" i="4" s="1"/>
  <c r="AI286" i="4"/>
  <c r="I287" i="2"/>
  <c r="J287" i="2" s="1"/>
  <c r="AJ286" i="4" s="1"/>
  <c r="AI8" i="4"/>
  <c r="I9" i="2"/>
  <c r="J9" i="2" s="1"/>
  <c r="AJ8" i="4" s="1"/>
  <c r="AI86" i="4"/>
  <c r="I87" i="2"/>
  <c r="J87" i="2" s="1"/>
  <c r="AJ86" i="4" s="1"/>
  <c r="AI317" i="4"/>
  <c r="I318" i="2"/>
  <c r="J318" i="2" s="1"/>
  <c r="AJ317" i="4" s="1"/>
  <c r="AI266" i="4"/>
  <c r="I267" i="2"/>
  <c r="J267" i="2" s="1"/>
  <c r="AI297" i="4"/>
  <c r="I298" i="2"/>
  <c r="J298" i="2" s="1"/>
  <c r="AJ297" i="4" s="1"/>
  <c r="AI230" i="4"/>
  <c r="I231" i="2"/>
  <c r="J231" i="2" s="1"/>
  <c r="AJ230" i="4" s="1"/>
  <c r="AI105" i="4"/>
  <c r="I106" i="2"/>
  <c r="J106" i="2" s="1"/>
  <c r="AJ105" i="4" s="1"/>
  <c r="AI85" i="4"/>
  <c r="I86" i="2"/>
  <c r="J86" i="2" s="1"/>
  <c r="AI50" i="4"/>
  <c r="I51" i="2"/>
  <c r="J51" i="2" s="1"/>
  <c r="AI98" i="4"/>
  <c r="I99" i="2"/>
  <c r="J99" i="2" s="1"/>
  <c r="AJ98" i="4" s="1"/>
  <c r="AI338" i="4"/>
  <c r="I339" i="2"/>
  <c r="J339" i="2" s="1"/>
  <c r="AJ338" i="4" s="1"/>
  <c r="AI158" i="4"/>
  <c r="I159" i="2"/>
  <c r="J159" i="2" s="1"/>
  <c r="AI62" i="4"/>
  <c r="I63" i="2"/>
  <c r="J63" i="2" s="1"/>
  <c r="AI9" i="4"/>
  <c r="I10" i="2"/>
  <c r="J10" i="2" s="1"/>
  <c r="AJ9" i="4" s="1"/>
  <c r="AI218" i="4"/>
  <c r="I219" i="2"/>
  <c r="J219" i="2" s="1"/>
  <c r="AJ218" i="4" s="1"/>
  <c r="AI237" i="4"/>
  <c r="I238" i="2"/>
  <c r="J238" i="2" s="1"/>
  <c r="AJ237" i="4" s="1"/>
  <c r="AI366" i="4"/>
  <c r="I367" i="2"/>
  <c r="J367" i="2" s="1"/>
  <c r="AI233" i="4"/>
  <c r="I234" i="2"/>
  <c r="J234" i="2" s="1"/>
  <c r="AJ233" i="4" s="1"/>
  <c r="AI285" i="4"/>
  <c r="I286" i="2"/>
  <c r="J286" i="2" s="1"/>
  <c r="AJ285" i="4" s="1"/>
  <c r="AI64" i="4"/>
  <c r="I65" i="2"/>
  <c r="J65" i="2" s="1"/>
  <c r="AI241" i="4"/>
  <c r="I242" i="2"/>
  <c r="J242" i="2" s="1"/>
  <c r="AI18" i="4"/>
  <c r="I19" i="2"/>
  <c r="J19" i="2" s="1"/>
  <c r="AJ18" i="4" s="1"/>
  <c r="AI147" i="4"/>
  <c r="I148" i="2"/>
  <c r="J148" i="2" s="1"/>
  <c r="AJ147" i="4" s="1"/>
  <c r="AI45" i="4"/>
  <c r="I46" i="2"/>
  <c r="J46" i="2" s="1"/>
  <c r="AI162" i="4"/>
  <c r="I163" i="2"/>
  <c r="J163" i="2" s="1"/>
  <c r="AJ162" i="4" s="1"/>
  <c r="AI294" i="4"/>
  <c r="I295" i="2"/>
  <c r="J295" i="2" s="1"/>
  <c r="AJ294" i="4" s="1"/>
  <c r="AI325" i="4"/>
  <c r="I326" i="2"/>
  <c r="J326" i="2" s="1"/>
  <c r="AJ325" i="4" s="1"/>
  <c r="AI369" i="4"/>
  <c r="I370" i="2"/>
  <c r="J370" i="2" s="1"/>
  <c r="AI377" i="4"/>
  <c r="I378" i="2"/>
  <c r="J378" i="2" s="1"/>
  <c r="AJ377" i="4" s="1"/>
  <c r="AI171" i="4"/>
  <c r="I172" i="2"/>
  <c r="J172" i="2" s="1"/>
  <c r="AJ171" i="4" s="1"/>
  <c r="AI198" i="4"/>
  <c r="I199" i="2"/>
  <c r="J199" i="2" s="1"/>
  <c r="AJ198" i="4" s="1"/>
  <c r="AI73" i="4"/>
  <c r="I74" i="2"/>
  <c r="J74" i="2" s="1"/>
  <c r="AI341" i="4"/>
  <c r="I342" i="2"/>
  <c r="J342" i="2" s="1"/>
  <c r="AI234" i="4"/>
  <c r="I235" i="2"/>
  <c r="J235" i="2" s="1"/>
  <c r="AJ234" i="4" s="1"/>
  <c r="AI175" i="4"/>
  <c r="I176" i="2"/>
  <c r="J176" i="2" s="1"/>
  <c r="AJ175" i="4" s="1"/>
  <c r="AI281" i="4"/>
  <c r="I282" i="2"/>
  <c r="J282" i="2" s="1"/>
  <c r="AI49" i="4"/>
  <c r="I50" i="2"/>
  <c r="J50" i="2" s="1"/>
  <c r="AJ49" i="4" s="1"/>
  <c r="AI42" i="4"/>
  <c r="I43" i="2"/>
  <c r="J43" i="2" s="1"/>
  <c r="AJ42" i="4" s="1"/>
  <c r="AI270" i="4"/>
  <c r="I271" i="2"/>
  <c r="J271" i="2" s="1"/>
  <c r="AJ270" i="4" s="1"/>
  <c r="AI91" i="4"/>
  <c r="I92" i="2"/>
  <c r="J92" i="2" s="1"/>
  <c r="AI170" i="4"/>
  <c r="I171" i="2"/>
  <c r="J171" i="2" s="1"/>
  <c r="AI194" i="4"/>
  <c r="I195" i="2"/>
  <c r="J195" i="2" s="1"/>
  <c r="AJ194" i="4" s="1"/>
  <c r="AI34" i="4"/>
  <c r="I35" i="2"/>
  <c r="J35" i="2" s="1"/>
  <c r="AJ34" i="4" s="1"/>
  <c r="AI33" i="4"/>
  <c r="I34" i="2"/>
  <c r="J34" i="2" s="1"/>
  <c r="AI238" i="4"/>
  <c r="I239" i="2"/>
  <c r="J239" i="2" s="1"/>
  <c r="AJ238" i="4" s="1"/>
  <c r="AI273" i="4"/>
  <c r="I274" i="2"/>
  <c r="J274" i="2" s="1"/>
  <c r="AJ273" i="4" s="1"/>
  <c r="AI378" i="4"/>
  <c r="I379" i="2"/>
  <c r="J379" i="2" s="1"/>
  <c r="AJ378" i="4" s="1"/>
  <c r="AI72" i="4"/>
  <c r="I73" i="2"/>
  <c r="J73" i="2" s="1"/>
  <c r="AI186" i="4"/>
  <c r="I187" i="2"/>
  <c r="J187" i="2" s="1"/>
  <c r="AJ186" i="4" s="1"/>
  <c r="AI221" i="4"/>
  <c r="I222" i="2"/>
  <c r="J222" i="2" s="1"/>
  <c r="AJ221" i="4" s="1"/>
  <c r="AI278" i="4"/>
  <c r="I279" i="2"/>
  <c r="J279" i="2" s="1"/>
  <c r="AJ278" i="4" s="1"/>
  <c r="AI314" i="4"/>
  <c r="I315" i="2"/>
  <c r="J315" i="2" s="1"/>
  <c r="AI17" i="4"/>
  <c r="I18" i="2"/>
  <c r="J18" i="2" s="1"/>
  <c r="AJ17" i="4" s="1"/>
  <c r="AI282" i="4"/>
  <c r="I283" i="2"/>
  <c r="J283" i="2" s="1"/>
  <c r="AJ282" i="4" s="1"/>
  <c r="AI151" i="4"/>
  <c r="I152" i="2"/>
  <c r="J152" i="2" s="1"/>
  <c r="AJ151" i="4" s="1"/>
  <c r="AI103" i="4"/>
  <c r="I104" i="2"/>
  <c r="J104" i="2" s="1"/>
  <c r="AI154" i="4"/>
  <c r="I155" i="2"/>
  <c r="J155" i="2" s="1"/>
  <c r="AJ154" i="4" s="1"/>
  <c r="AI99" i="4"/>
  <c r="I100" i="2"/>
  <c r="J100" i="2" s="1"/>
  <c r="AJ99" i="4" s="1"/>
  <c r="AI226" i="4"/>
  <c r="I227" i="2"/>
  <c r="J227" i="2" s="1"/>
  <c r="AJ226" i="4" s="1"/>
  <c r="AI373" i="4"/>
  <c r="I374" i="2"/>
  <c r="J374" i="2" s="1"/>
  <c r="AI178" i="4"/>
  <c r="I179" i="2"/>
  <c r="J179" i="2" s="1"/>
  <c r="AJ178" i="4" s="1"/>
  <c r="AI326" i="4"/>
  <c r="I327" i="2"/>
  <c r="J327" i="2" s="1"/>
  <c r="AJ326" i="4" s="1"/>
  <c r="AI318" i="4"/>
  <c r="I319" i="2"/>
  <c r="J319" i="2" s="1"/>
  <c r="AJ318" i="4" s="1"/>
  <c r="AI89" i="4"/>
  <c r="I90" i="2"/>
  <c r="J90" i="2" s="1"/>
  <c r="AI5" i="4"/>
  <c r="I6" i="2"/>
  <c r="J6" i="2" s="1"/>
  <c r="AJ5" i="4" s="1"/>
  <c r="AI29" i="4"/>
  <c r="I30" i="2"/>
  <c r="J30" i="2" s="1"/>
  <c r="AJ29" i="4" s="1"/>
  <c r="AI245" i="4"/>
  <c r="I246" i="2"/>
  <c r="J246" i="2" s="1"/>
  <c r="AJ245" i="4" s="1"/>
  <c r="AI182" i="4"/>
  <c r="I183" i="2"/>
  <c r="J183" i="2" s="1"/>
  <c r="AJ182" i="4" s="1"/>
  <c r="AI329" i="4"/>
  <c r="I330" i="2"/>
  <c r="J330" i="2" s="1"/>
  <c r="AJ329" i="4" s="1"/>
  <c r="AI30" i="4"/>
  <c r="I31" i="2"/>
  <c r="J31" i="2" s="1"/>
  <c r="AJ30" i="4" s="1"/>
  <c r="AI222" i="4"/>
  <c r="I223" i="2"/>
  <c r="J223" i="2" s="1"/>
  <c r="AJ222" i="4" s="1"/>
  <c r="AI61" i="4"/>
  <c r="I62" i="2"/>
  <c r="J62" i="2" s="1"/>
  <c r="AI199" i="4"/>
  <c r="I200" i="2"/>
  <c r="J200" i="2" s="1"/>
  <c r="AJ199" i="4" s="1"/>
  <c r="AI330" i="4"/>
  <c r="I331" i="2"/>
  <c r="J331" i="2" s="1"/>
  <c r="AJ330" i="4" s="1"/>
  <c r="AI334" i="4"/>
  <c r="I335" i="2"/>
  <c r="J335" i="2" s="1"/>
  <c r="AJ334" i="4" s="1"/>
  <c r="AI174" i="4"/>
  <c r="I175" i="2"/>
  <c r="J175" i="2" s="1"/>
  <c r="AI77" i="4"/>
  <c r="I78" i="2"/>
  <c r="J78" i="2" s="1"/>
  <c r="AI179" i="4"/>
  <c r="I180" i="2"/>
  <c r="J180" i="2" s="1"/>
  <c r="AJ179" i="4" s="1"/>
  <c r="AI293" i="4"/>
  <c r="I294" i="2"/>
  <c r="J294" i="2" s="1"/>
  <c r="AJ293" i="4" s="1"/>
  <c r="AI269" i="4"/>
  <c r="I270" i="2"/>
  <c r="J270" i="2" s="1"/>
  <c r="AI70" i="4"/>
  <c r="I71" i="2"/>
  <c r="J71" i="2" s="1"/>
  <c r="AJ70" i="4" s="1"/>
  <c r="AI290" i="4"/>
  <c r="I291" i="2"/>
  <c r="J291" i="2" s="1"/>
  <c r="AJ290" i="4" s="1"/>
  <c r="AI37" i="4"/>
  <c r="I38" i="2"/>
  <c r="J38" i="2" s="1"/>
  <c r="AJ37" i="4" s="1"/>
  <c r="AI190" i="4"/>
  <c r="I191" i="2"/>
  <c r="J191" i="2" s="1"/>
  <c r="AI163" i="4"/>
  <c r="I164" i="2"/>
  <c r="J164" i="2" s="1"/>
  <c r="AJ163" i="4" s="1"/>
  <c r="AI374" i="4"/>
  <c r="I375" i="2"/>
  <c r="J375" i="2" s="1"/>
  <c r="AJ374" i="4" s="1"/>
  <c r="AI242" i="4"/>
  <c r="I243" i="2"/>
  <c r="J243" i="2" s="1"/>
  <c r="AJ242" i="4" s="1"/>
  <c r="AI97" i="4"/>
  <c r="I98" i="2"/>
  <c r="J98" i="2" s="1"/>
  <c r="AJ97" i="4" s="1"/>
  <c r="AI362" i="4"/>
  <c r="I363" i="2"/>
  <c r="J363" i="2" s="1"/>
  <c r="AJ362" i="4" s="1"/>
  <c r="AI321" i="4"/>
  <c r="I322" i="2"/>
  <c r="J322" i="2" s="1"/>
  <c r="AJ321" i="4" s="1"/>
  <c r="AI246" i="4"/>
  <c r="I247" i="2"/>
  <c r="J247" i="2" s="1"/>
  <c r="AJ246" i="4" s="1"/>
  <c r="AI365" i="4"/>
  <c r="I366" i="2"/>
  <c r="J366" i="2" s="1"/>
  <c r="AJ365" i="4" s="1"/>
  <c r="G4" i="2"/>
  <c r="AK3" i="4" s="1"/>
  <c r="AJ241" i="4"/>
  <c r="AJ58" i="4"/>
  <c r="AJ61" i="4"/>
  <c r="AJ174" i="4"/>
  <c r="AJ77" i="4"/>
  <c r="G3" i="2"/>
  <c r="AK2" i="4" s="1"/>
  <c r="AJ45" i="4"/>
  <c r="AJ269" i="4"/>
  <c r="AJ72" i="4"/>
  <c r="AJ158" i="4"/>
  <c r="AJ289" i="4"/>
  <c r="AJ50" i="4"/>
  <c r="AJ62" i="4"/>
  <c r="AJ190" i="4"/>
  <c r="AJ101" i="4"/>
  <c r="AJ33" i="4"/>
  <c r="AJ76" i="4"/>
  <c r="AJ57" i="4"/>
  <c r="AJ369" i="4"/>
  <c r="AJ274" i="4"/>
  <c r="AJ73" i="4"/>
  <c r="AJ341" i="4"/>
  <c r="AJ229" i="4"/>
  <c r="AJ225" i="4"/>
  <c r="AJ281" i="4"/>
  <c r="AJ337" i="4"/>
  <c r="AJ91" i="4"/>
  <c r="AJ159" i="4"/>
  <c r="AJ170" i="4"/>
  <c r="AJ78" i="4"/>
  <c r="AJ183" i="4"/>
  <c r="AJ85" i="4"/>
  <c r="AJ89" i="4"/>
  <c r="AJ46" i="4"/>
  <c r="AJ10" i="4"/>
  <c r="AJ150" i="4"/>
  <c r="AJ266" i="4"/>
  <c r="AJ314" i="4"/>
  <c r="AJ366" i="4"/>
  <c r="AJ103" i="4"/>
  <c r="AJ373" i="4"/>
  <c r="AJ64" i="4"/>
  <c r="K178" i="2" l="1"/>
  <c r="K151" i="2"/>
  <c r="U150" i="4" s="1"/>
  <c r="K105" i="2"/>
  <c r="K380" i="2"/>
  <c r="K275" i="2"/>
  <c r="U274" i="4" s="1"/>
  <c r="K87" i="2"/>
  <c r="U86" i="4" s="1"/>
  <c r="K274" i="2"/>
  <c r="U273" i="4" s="1"/>
  <c r="K207" i="2"/>
  <c r="K209" i="2"/>
  <c r="K301" i="2"/>
  <c r="K63" i="2"/>
  <c r="U62" i="4" s="1"/>
  <c r="K366" i="2"/>
  <c r="U365" i="4" s="1"/>
  <c r="K295" i="2"/>
  <c r="U294" i="4" s="1"/>
  <c r="K354" i="2"/>
  <c r="K330" i="2"/>
  <c r="U329" i="4" s="1"/>
  <c r="K6" i="2"/>
  <c r="U5" i="4" s="1"/>
  <c r="K114" i="2"/>
  <c r="K159" i="2"/>
  <c r="U158" i="4" s="1"/>
  <c r="K231" i="2"/>
  <c r="U230" i="4" s="1"/>
  <c r="K163" i="2"/>
  <c r="U162" i="4" s="1"/>
  <c r="K38" i="2"/>
  <c r="U37" i="4" s="1"/>
  <c r="K345" i="2"/>
  <c r="K134" i="2"/>
  <c r="K300" i="2"/>
  <c r="K259" i="2"/>
  <c r="K327" i="2"/>
  <c r="U326" i="4" s="1"/>
  <c r="K260" i="2"/>
  <c r="K206" i="2"/>
  <c r="K200" i="2"/>
  <c r="U199" i="4" s="1"/>
  <c r="K165" i="2"/>
  <c r="K355" i="2"/>
  <c r="K169" i="2"/>
  <c r="K372" i="2"/>
  <c r="K187" i="2"/>
  <c r="U186" i="4" s="1"/>
  <c r="K322" i="2"/>
  <c r="U321" i="4" s="1"/>
  <c r="K189" i="2"/>
  <c r="K288" i="2"/>
  <c r="K232" i="2"/>
  <c r="K257" i="2"/>
  <c r="K35" i="2"/>
  <c r="U34" i="4" s="1"/>
  <c r="K324" i="2"/>
  <c r="K234" i="2"/>
  <c r="U233" i="4" s="1"/>
  <c r="K219" i="2"/>
  <c r="U218" i="4" s="1"/>
  <c r="K292" i="2"/>
  <c r="K122" i="2"/>
  <c r="K353" i="2"/>
  <c r="K11" i="2"/>
  <c r="U10" i="4" s="1"/>
  <c r="K36" i="2"/>
  <c r="K164" i="2"/>
  <c r="U163" i="4" s="1"/>
  <c r="K161" i="2"/>
  <c r="K22" i="2"/>
  <c r="U21" i="4" s="1"/>
  <c r="K343" i="2"/>
  <c r="U342" i="4" s="1"/>
  <c r="K43" i="2"/>
  <c r="U42" i="4" s="1"/>
  <c r="K254" i="2"/>
  <c r="K230" i="2"/>
  <c r="U229" i="4" s="1"/>
  <c r="K348" i="2"/>
  <c r="K74" i="2"/>
  <c r="U73" i="4" s="1"/>
  <c r="K133" i="2"/>
  <c r="K141" i="2"/>
  <c r="K287" i="2"/>
  <c r="U286" i="4" s="1"/>
  <c r="K212" i="2"/>
  <c r="K157" i="2"/>
  <c r="K41" i="2"/>
  <c r="K77" i="2"/>
  <c r="U76" i="4" s="1"/>
  <c r="K197" i="2"/>
  <c r="K318" i="2"/>
  <c r="U317" i="4" s="1"/>
  <c r="K307" i="2"/>
  <c r="K326" i="2"/>
  <c r="U325" i="4" s="1"/>
  <c r="K244" i="2"/>
  <c r="K379" i="2"/>
  <c r="U378" i="4" s="1"/>
  <c r="K255" i="2"/>
  <c r="K18" i="2"/>
  <c r="U17" i="4" s="1"/>
  <c r="K106" i="2"/>
  <c r="U105" i="4" s="1"/>
  <c r="K183" i="2"/>
  <c r="U182" i="4" s="1"/>
  <c r="K149" i="2"/>
  <c r="K137" i="2"/>
  <c r="K284" i="2"/>
  <c r="K208" i="2"/>
  <c r="K71" i="2"/>
  <c r="U70" i="4" s="1"/>
  <c r="K294" i="2"/>
  <c r="U293" i="4" s="1"/>
  <c r="K334" i="2"/>
  <c r="U333" i="4" s="1"/>
  <c r="K180" i="2"/>
  <c r="U179" i="4" s="1"/>
  <c r="K120" i="2"/>
  <c r="K280" i="2"/>
  <c r="K75" i="2"/>
  <c r="K335" i="2"/>
  <c r="U334" i="4" s="1"/>
  <c r="K256" i="2"/>
  <c r="K19" i="2"/>
  <c r="U18" i="4" s="1"/>
  <c r="K223" i="2"/>
  <c r="U222" i="4" s="1"/>
  <c r="K70" i="2"/>
  <c r="K32" i="2"/>
  <c r="K139" i="2"/>
  <c r="K196" i="2"/>
  <c r="U195" i="4" s="1"/>
  <c r="K111" i="2"/>
  <c r="K57" i="2"/>
  <c r="K309" i="2"/>
  <c r="K356" i="2"/>
  <c r="K320" i="2"/>
  <c r="K227" i="2"/>
  <c r="U226" i="4" s="1"/>
  <c r="K238" i="2"/>
  <c r="U237" i="4" s="1"/>
  <c r="K297" i="2"/>
  <c r="K8" i="2"/>
  <c r="K156" i="2"/>
  <c r="U155" i="4" s="1"/>
  <c r="K239" i="2"/>
  <c r="U238" i="4" s="1"/>
  <c r="K98" i="2"/>
  <c r="U97" i="4" s="1"/>
  <c r="K117" i="2"/>
  <c r="K79" i="2"/>
  <c r="U78" i="4" s="1"/>
  <c r="K49" i="2"/>
  <c r="K252" i="2"/>
  <c r="K253" i="2"/>
  <c r="K119" i="2"/>
  <c r="K152" i="2"/>
  <c r="U151" i="4" s="1"/>
  <c r="K316" i="2"/>
  <c r="K16" i="2"/>
  <c r="K121" i="2"/>
  <c r="K342" i="2"/>
  <c r="U341" i="4" s="1"/>
  <c r="K371" i="2"/>
  <c r="U370" i="4" s="1"/>
  <c r="K286" i="2"/>
  <c r="U285" i="4" s="1"/>
  <c r="K104" i="2"/>
  <c r="U103" i="4" s="1"/>
  <c r="K118" i="2"/>
  <c r="K283" i="2"/>
  <c r="U282" i="4" s="1"/>
  <c r="K267" i="2"/>
  <c r="U266" i="4" s="1"/>
  <c r="K352" i="2"/>
  <c r="K24" i="2"/>
  <c r="K258" i="2"/>
  <c r="K222" i="2"/>
  <c r="U221" i="4" s="1"/>
  <c r="K249" i="2"/>
  <c r="K34" i="2"/>
  <c r="U33" i="4" s="1"/>
  <c r="K247" i="2"/>
  <c r="U246" i="4" s="1"/>
  <c r="K167" i="2"/>
  <c r="U166" i="4" s="1"/>
  <c r="K89" i="2"/>
  <c r="K340" i="2"/>
  <c r="K298" i="2"/>
  <c r="U297" i="4" s="1"/>
  <c r="K302" i="2"/>
  <c r="K210" i="2"/>
  <c r="K331" i="2"/>
  <c r="U330" i="4" s="1"/>
  <c r="K246" i="2"/>
  <c r="U245" i="4" s="1"/>
  <c r="K185" i="2"/>
  <c r="K290" i="2"/>
  <c r="U289" i="4" s="1"/>
  <c r="K73" i="2"/>
  <c r="U72" i="4" s="1"/>
  <c r="K291" i="2"/>
  <c r="U290" i="4" s="1"/>
  <c r="K113" i="2"/>
  <c r="U112" i="4" s="1"/>
  <c r="K236" i="2"/>
  <c r="K204" i="2"/>
  <c r="H3" i="2"/>
  <c r="I3" i="2" s="1"/>
  <c r="K303" i="2"/>
  <c r="K201" i="2"/>
  <c r="K116" i="2"/>
  <c r="K101" i="2"/>
  <c r="K148" i="2"/>
  <c r="U147" i="4" s="1"/>
  <c r="K62" i="2"/>
  <c r="U61" i="4" s="1"/>
  <c r="K31" i="2"/>
  <c r="U30" i="4" s="1"/>
  <c r="K242" i="2"/>
  <c r="U241" i="4" s="1"/>
  <c r="K368" i="2"/>
  <c r="K155" i="2"/>
  <c r="U154" i="4" s="1"/>
  <c r="K211" i="2"/>
  <c r="K228" i="2"/>
  <c r="K92" i="2"/>
  <c r="U91" i="4" s="1"/>
  <c r="K136" i="2"/>
  <c r="K58" i="2"/>
  <c r="U57" i="4" s="1"/>
  <c r="K65" i="2"/>
  <c r="U64" i="4" s="1"/>
  <c r="K220" i="2"/>
  <c r="K142" i="2"/>
  <c r="K305" i="2"/>
  <c r="K279" i="2"/>
  <c r="U278" i="4" s="1"/>
  <c r="K349" i="2"/>
  <c r="K47" i="2"/>
  <c r="U46" i="4" s="1"/>
  <c r="K205" i="2"/>
  <c r="K90" i="2"/>
  <c r="U89" i="4" s="1"/>
  <c r="K135" i="2"/>
  <c r="K99" i="2"/>
  <c r="U98" i="4" s="1"/>
  <c r="K351" i="2"/>
  <c r="K195" i="2"/>
  <c r="U194" i="4" s="1"/>
  <c r="K171" i="2"/>
  <c r="U170" i="4" s="1"/>
  <c r="K140" i="2"/>
  <c r="K124" i="2"/>
  <c r="K306" i="2"/>
  <c r="K188" i="2"/>
  <c r="U187" i="4" s="1"/>
  <c r="K226" i="2"/>
  <c r="U225" i="4" s="1"/>
  <c r="K176" i="2"/>
  <c r="U175" i="4" s="1"/>
  <c r="K235" i="2"/>
  <c r="U234" i="4" s="1"/>
  <c r="K357" i="2"/>
  <c r="K199" i="2"/>
  <c r="U198" i="4" s="1"/>
  <c r="K261" i="2"/>
  <c r="K224" i="2"/>
  <c r="K375" i="2"/>
  <c r="U374" i="4" s="1"/>
  <c r="K102" i="2"/>
  <c r="U101" i="4" s="1"/>
  <c r="K126" i="2"/>
  <c r="K315" i="2"/>
  <c r="U314" i="4" s="1"/>
  <c r="K20" i="2"/>
  <c r="K179" i="2"/>
  <c r="U178" i="4" s="1"/>
  <c r="K374" i="2"/>
  <c r="U373" i="4" s="1"/>
  <c r="K100" i="2"/>
  <c r="U99" i="4" s="1"/>
  <c r="K367" i="2"/>
  <c r="U366" i="4" s="1"/>
  <c r="K193" i="2"/>
  <c r="K376" i="2"/>
  <c r="K10" i="2"/>
  <c r="U9" i="4" s="1"/>
  <c r="K125" i="2"/>
  <c r="K339" i="2"/>
  <c r="U338" i="4" s="1"/>
  <c r="K192" i="2"/>
  <c r="U191" i="4" s="1"/>
  <c r="K364" i="2"/>
  <c r="K61" i="2"/>
  <c r="K250" i="2"/>
  <c r="U249" i="4" s="1"/>
  <c r="K308" i="2"/>
  <c r="K350" i="2"/>
  <c r="K243" i="2"/>
  <c r="U242" i="4" s="1"/>
  <c r="K346" i="2"/>
  <c r="U345" i="4" s="1"/>
  <c r="K86" i="2"/>
  <c r="U85" i="4" s="1"/>
  <c r="K184" i="2"/>
  <c r="U183" i="4" s="1"/>
  <c r="K278" i="2"/>
  <c r="U277" i="4" s="1"/>
  <c r="K160" i="2"/>
  <c r="U159" i="4" s="1"/>
  <c r="K338" i="2"/>
  <c r="U337" i="4" s="1"/>
  <c r="K271" i="2"/>
  <c r="U270" i="4" s="1"/>
  <c r="K50" i="2"/>
  <c r="U49" i="4" s="1"/>
  <c r="K282" i="2"/>
  <c r="U281" i="4" s="1"/>
  <c r="K268" i="2"/>
  <c r="K276" i="2"/>
  <c r="K23" i="2"/>
  <c r="U22" i="4" s="1"/>
  <c r="K123" i="2"/>
  <c r="K181" i="2"/>
  <c r="K172" i="2"/>
  <c r="U171" i="4" s="1"/>
  <c r="K370" i="2"/>
  <c r="U369" i="4" s="1"/>
  <c r="K168" i="2"/>
  <c r="U167" i="4" s="1"/>
  <c r="K304" i="2"/>
  <c r="K97" i="2"/>
  <c r="K272" i="2"/>
  <c r="K173" i="2"/>
  <c r="K213" i="2"/>
  <c r="K9" i="2"/>
  <c r="U8" i="4" s="1"/>
  <c r="K363" i="2"/>
  <c r="U362" i="4" s="1"/>
  <c r="K328" i="2"/>
  <c r="K191" i="2"/>
  <c r="U190" i="4" s="1"/>
  <c r="K378" i="2"/>
  <c r="U377" i="4" s="1"/>
  <c r="K323" i="2"/>
  <c r="U322" i="4" s="1"/>
  <c r="K51" i="2"/>
  <c r="U50" i="4" s="1"/>
  <c r="K68" i="2"/>
  <c r="K30" i="2"/>
  <c r="U29" i="4" s="1"/>
  <c r="K153" i="2"/>
  <c r="K336" i="2"/>
  <c r="K85" i="2"/>
  <c r="K319" i="2"/>
  <c r="U318" i="4" s="1"/>
  <c r="K270" i="2"/>
  <c r="U269" i="4" s="1"/>
  <c r="K46" i="2"/>
  <c r="U45" i="4" s="1"/>
  <c r="K217" i="2"/>
  <c r="K78" i="2"/>
  <c r="U77" i="4" s="1"/>
  <c r="K332" i="2"/>
  <c r="K175" i="2"/>
  <c r="U174" i="4" s="1"/>
  <c r="K138" i="2"/>
  <c r="K21" i="2"/>
  <c r="K45" i="2"/>
  <c r="K59" i="2"/>
  <c r="U58" i="4" s="1"/>
  <c r="K103" i="2"/>
  <c r="U102" i="4" s="1"/>
  <c r="K240" i="2"/>
  <c r="H4" i="2"/>
  <c r="AI3" i="4" l="1"/>
  <c r="I4" i="2"/>
  <c r="J4" i="2" s="1"/>
  <c r="AJ3" i="4" s="1"/>
  <c r="AI2" i="4"/>
  <c r="J3" i="2"/>
  <c r="AJ2" i="4" s="1"/>
  <c r="K4" i="2" l="1"/>
  <c r="U3" i="4" s="1"/>
  <c r="K3" i="2"/>
  <c r="U2" i="4" s="1"/>
</calcChain>
</file>

<file path=xl/sharedStrings.xml><?xml version="1.0" encoding="utf-8"?>
<sst xmlns="http://schemas.openxmlformats.org/spreadsheetml/2006/main" count="6561" uniqueCount="959">
  <si>
    <t>iteration</t>
  </si>
  <si>
    <t>secondPartCharge</t>
  </si>
  <si>
    <t>compensationCharge</t>
  </si>
  <si>
    <t>chargeCategory</t>
  </si>
  <si>
    <t>s127Agreement</t>
  </si>
  <si>
    <t>s130Agreement</t>
  </si>
  <si>
    <t>billableDays</t>
  </si>
  <si>
    <t>expChargeValue</t>
  </si>
  <si>
    <t>expAbatementAdjustment</t>
  </si>
  <si>
    <t>expS127Agreement</t>
  </si>
  <si>
    <t>expS130Agreement</t>
  </si>
  <si>
    <t>expDP_baselineCharge</t>
  </si>
  <si>
    <t>expDP_secondPartCharge</t>
  </si>
  <si>
    <t>expDP_abatementAdjustment</t>
  </si>
  <si>
    <t>expDP_s127Agreement</t>
  </si>
  <si>
    <t>expDP_s130Agreement</t>
  </si>
  <si>
    <t>true</t>
  </si>
  <si>
    <t>false</t>
  </si>
  <si>
    <t>Kielder</t>
  </si>
  <si>
    <t>Charge Category</t>
  </si>
  <si>
    <t>S127 Agreement</t>
  </si>
  <si>
    <t>StandardCharge</t>
  </si>
  <si>
    <t>Table Name</t>
  </si>
  <si>
    <t>Received Value</t>
  </si>
  <si>
    <t>Returned Value</t>
  </si>
  <si>
    <t>charge_category_value</t>
  </si>
  <si>
    <t>Otherwise</t>
  </si>
  <si>
    <t>INVALID_CHARGE_CATEGORY</t>
  </si>
  <si>
    <t>s127_agreement_reduction</t>
  </si>
  <si>
    <t>0.5</t>
  </si>
  <si>
    <t>1.0</t>
  </si>
  <si>
    <t xml:space="preserve"> </t>
  </si>
  <si>
    <t>s130_agreement_reduction</t>
  </si>
  <si>
    <t>Aggregate Proportion Factor</t>
  </si>
  <si>
    <t>Low loss tidal abstraction of water up to and including 25,002 megalitres a year where no model applies</t>
  </si>
  <si>
    <t>Low loss tidal abstraction of water up to and including 25,002 megalitres a year where a Tier 1 model applies</t>
  </si>
  <si>
    <t>Low loss tidal abstraction of water up to and including 25,002 megalitres a year where a Tier 2 model applies</t>
  </si>
  <si>
    <t>Low loss tidal abstraction of water greater than 25,002 up to and including 83,333 megalitres a year where no model applies</t>
  </si>
  <si>
    <t>Low loss tidal abstraction of water greater than 25,002 up to and including 83,333 megalitres a year where a Tier 1 model applies</t>
  </si>
  <si>
    <t>Low loss tidal abstraction of water greater than 25,002 up to and including 83,333 megalitres a year where a Tier 2 model applies</t>
  </si>
  <si>
    <t>Low loss tidal abstraction of water greater than 83,333 up to and including 141,667 megalitres a year where no model applies</t>
  </si>
  <si>
    <t>Low loss tidal abstraction of water greater than 83,333 up to and including 141,667 megalitres a year where a Tier 1 model applies</t>
  </si>
  <si>
    <t>Low loss tidal abstraction of water greater than 83,333 up to and including 141,667 megalitres a year where a Tier 2 model applies</t>
  </si>
  <si>
    <t>Low loss tidal abstraction of water greater than 141,667 up to and including 200,000 megalitres a year where no model applies</t>
  </si>
  <si>
    <t>Low loss tidal abstraction of water greater than 141,667 up to and including 200,000 megalitres a year where a Tier 1 model applies</t>
  </si>
  <si>
    <t>Low loss tidal abstraction of water greater than 141,667 up to and including 200,000 megalitres a year where a Tier 2 model applies</t>
  </si>
  <si>
    <t>Low loss tidal abstraction of water greater than 200,000 up to and including 366,667 megalitres a year where no model applies</t>
  </si>
  <si>
    <t>Low loss tidal abstraction of water greater than 200,000 up to and including 366,667 megalitres a year where a Tier 1 model applies</t>
  </si>
  <si>
    <t>Low loss tidal abstraction of water greater than 200,000 up to and including 366,667 megalitres a year where a Tier 2 model applies</t>
  </si>
  <si>
    <t>Low loss tidal abstraction of water greater than 366,667 up to and including 666,667 megalitres a year where no model applies</t>
  </si>
  <si>
    <t>Low loss tidal abstraction of water greater than 366,667 up to and including 666,667 megalitres a year where a Tier 1 model applies</t>
  </si>
  <si>
    <t>Low loss tidal abstraction of water greater than 366,667 up to and including 666,667 megalitres a year where a Tier 2 model applies</t>
  </si>
  <si>
    <t>Low loss tidal abstraction of water greater than 666,667 up to and including 1,250,000 megalitres a year where no model applies</t>
  </si>
  <si>
    <t>Low loss tidal abstraction of water greater than 666,667 up to and including 1,250,000 megalitres a year where a Tier 1 model applies</t>
  </si>
  <si>
    <t>Low loss tidal abstraction of water greater than 666,667 up to and including 1,250,000 megalitres a year where a Tier 2 model applies</t>
  </si>
  <si>
    <t>Low loss tidal abstraction of water greater than 1,250,000 up to and including 2,333,333 megalitres a year where no model applies</t>
  </si>
  <si>
    <t>Low loss tidal abstraction of water greater than 1,250,000 up to and including 2,333,333 megalitres a year where a Tier 1 model applies</t>
  </si>
  <si>
    <t>Low loss tidal abstraction of water greater than 1,250,000 up to and including 2,333,333 megalitres a year where a Tier 2 model applies</t>
  </si>
  <si>
    <t>Low loss tidal abstraction of water greater than 2,333,333 up to and including 3,666,667 megalitres a year where no model applies</t>
  </si>
  <si>
    <t>Low loss tidal abstraction of water greater than 2,333,333 up to and including 3,666,667 megalitres a year where a Tier 1 model applies</t>
  </si>
  <si>
    <t>Low loss tidal abstraction of water greater than 2,333,333 up to and including 3,666,667 megalitres a year where a Tier 2 model applies</t>
  </si>
  <si>
    <t>Low loss tidal abstraction of water greater than 3,666,667 up to and including 10,833,333 megalitres a year where no model applies</t>
  </si>
  <si>
    <t>Low loss tidal abstraction of water greater than 3,666,667 up to and including 10,833,333 megalitres a year where a Tier 1 model applies</t>
  </si>
  <si>
    <t>Low loss tidal abstraction of water greater than 3,666,667 up to and including 10,833,333 megalitres a year where a Tier 2 model applies</t>
  </si>
  <si>
    <t>Low loss tidal abstraction of water greater than 10,833, 333 up to and including 15,000,000 megalitres a year where no model applies</t>
  </si>
  <si>
    <t>Low loss tidal abstraction of water greater than 10,833, 333 up to and including 15,000,000 megalitres a year where a Tier 1 model applies</t>
  </si>
  <si>
    <t>Low loss tidal abstraction of water greater than 10,833, 333 up to and including 15,000,000 megalitres a year where a Tier 2 model applies</t>
  </si>
  <si>
    <t>Low loss tidal abstraction of water greater than 15,000,000 up to and including 35,833,333 megalitres a year where no model applies</t>
  </si>
  <si>
    <t>Low loss tidal abstraction of water greater than 15,000,000 up to and including 35,833,333 megalitres a year where a Tier 1 model applies</t>
  </si>
  <si>
    <t>Low loss tidal abstraction of water greater than 15,000,000 up to and including 35,833,333 megalitres a year where a Tier 2 model applies</t>
  </si>
  <si>
    <t>Low loss tidal abstraction of water greater than 35,833,333 up to and including 166,666,667 megalitres a year where no model applies</t>
  </si>
  <si>
    <t>Low loss tidal abstraction of water greater than 35,833,333 up to and including 166,666,667 megalitres a year where a Tier 1 model applies</t>
  </si>
  <si>
    <t>Low loss tidal abstraction of water greater than 35,833,333 up to and including 166,666,667 megalitres a year where a Tier 2 model applies</t>
  </si>
  <si>
    <t>Low loss tidal abstraction of water greater than 166,666,667 megalitres a year, where no model applies</t>
  </si>
  <si>
    <t>Low loss tidal abstraction of water greater than 166,666,667 megalitres a year, where a Tier 1 model applies</t>
  </si>
  <si>
    <t>Low loss tidal abstraction of water greater than 166,666,667 megalitres a year, where a Tier 2 model applies</t>
  </si>
  <si>
    <t>Medium loss tidal abstraction of water up to and including 125 megalitres a year where no model applies</t>
  </si>
  <si>
    <t>Medium loss tidal abstraction of water up to and including 125 megalitres a year where a Tier 1 model applies</t>
  </si>
  <si>
    <t>Medium loss tidal abstraction of water up to and including 125 megalitres a year where a Tier 2 model applies</t>
  </si>
  <si>
    <t>Medium loss tidal abstraction of water greater than 125 up to and including 417 megalitres a year where no model applies</t>
  </si>
  <si>
    <t>Medium loss tidal abstraction of water greater than 125 up to and including 417 megalitres a year where a Tier 1 model applies</t>
  </si>
  <si>
    <t>Medium loss tidal abstraction of water greater than 125 up to and including 417 megalitres a year where a Tier 2 model applies</t>
  </si>
  <si>
    <t>Medium loss tidal abstraction of water greater than 417 up to and including 708 megalitres a year where no model applies</t>
  </si>
  <si>
    <t>Medium loss tidal abstraction of water greater than 417 up to and including 708 megalitres a year where a Tier 1 model applies</t>
  </si>
  <si>
    <t>Medium loss tidal abstraction of water greater than 417 up to and including 708 megalitres a year where a Tier 2 model applies</t>
  </si>
  <si>
    <t>Medium loss tidal abstraction of water greater than 708 up to and including 1,000 megalitres a year where no model applies</t>
  </si>
  <si>
    <t>Medium loss tidal abstraction of water greater than 708 up to and including 1,000 megalitres a year where a Tier 1 model applies</t>
  </si>
  <si>
    <t>Medium loss tidal abstraction of water greater than 708 up to and including 1,000 megalitres a year where a Tier 2 model applies</t>
  </si>
  <si>
    <t>Medium loss tidal abstraction of water greater than 1,000 up to and including 1,833 megalitres a year where no model applies</t>
  </si>
  <si>
    <t>Medium loss tidal abstraction of water greater than 1,000 up to and including 1,833 megalitres a year where a Tier 1 model applies</t>
  </si>
  <si>
    <t>Medium loss tidal abstraction of water greater than 1,000 up to and including 1,833 megalitres a year where a Tier 2 model applies</t>
  </si>
  <si>
    <t>Medium loss tidal abstraction of water greater than 1,833 up to and including 3,333 megalitres a year where no model applies</t>
  </si>
  <si>
    <t>Medium loss tidal abstraction of water greater than 1,833 up to and including 3,333 megalitres a year where a Tier 1 model applies</t>
  </si>
  <si>
    <t>Medium loss tidal abstraction of water greater than 1,833 up to and including 3,333 megalitres a year where a Tier 2 model applies</t>
  </si>
  <si>
    <t>Medium loss tidal abstraction of water greater than 3,333 up to and including 6,250 megalitres a year where no model applies</t>
  </si>
  <si>
    <t>Medium loss tidal abstraction of water greater than 3,333 up to and including 6,250 megalitres a year where a Tier 1 model applies</t>
  </si>
  <si>
    <t>Medium loss tidal abstraction of water greater than 3,333 up to and including 6,250 megalitres a year where a Tier 2 model applies</t>
  </si>
  <si>
    <t>Medium loss tidal abstraction of water greater than 6,250 up to and including 11,667 megalitres a year where no model applies</t>
  </si>
  <si>
    <t>Medium loss tidal abstraction of water greater than 6,250 up to and including 11,667 megalitres a year where a Tier 1 model applies</t>
  </si>
  <si>
    <t>Medium loss tidal abstraction of water greater than 6,250 up to and including 11,667 megalitres a year where a Tier 2 model applies</t>
  </si>
  <si>
    <t>Medium loss tidal abstraction of water greater than 11,667 up to and including 18,333 megalitres a year where no model applies</t>
  </si>
  <si>
    <t>Medium loss tidal abstraction of water greater than 11,667 up to and including 18,333 megalitres a year where a Tier 1 model applies</t>
  </si>
  <si>
    <t>Medium loss tidal abstraction of water greater than 11,667 up to and including 18,333 megalitres a year where a Tier 2 model applies</t>
  </si>
  <si>
    <t>Medium loss tidal abstraction of water greater than 18,333 up to and including 54,167 megalitres a year where no model applies</t>
  </si>
  <si>
    <t>Medium loss tidal abstraction of water greater than 18,333 up to and including 54,167 megalitres a year where a Tier 1 model applies</t>
  </si>
  <si>
    <t>Medium loss tidal abstraction of water greater than 18,333 up to and including 54,167 megalitres a year where a Tier 2 model applies</t>
  </si>
  <si>
    <t>Medium loss tidal abstraction of water greater than 54,167 up to and including 75,000 megalitres a year where no model applies</t>
  </si>
  <si>
    <t>Medium loss tidal abstraction of water greater than 54,167 up to and including 75,000 megalitres a year where a Tier 1 model applies</t>
  </si>
  <si>
    <t>Medium loss tidal abstraction of water greater than 54,167 up to and including 75,000 megalitres a year where a Tier 2 model applies</t>
  </si>
  <si>
    <t>Medium loss tidal abstraction of water greater than 75,000 up to and including 179,167 megalitres a year where no model applies</t>
  </si>
  <si>
    <t>Medium loss tidal abstraction of water greater than 75,000 up to and including 179,167 megalitres a year where a Tier 1 model applies</t>
  </si>
  <si>
    <t>Medium loss tidal abstraction of water greater than 75,000 up to and including 179,167 megalitres a year where a Tier 2 model applies</t>
  </si>
  <si>
    <t>Medium loss tidal abstraction of water greater than 179,167 up to and including 833,333 megalitres a year where no model applies</t>
  </si>
  <si>
    <t>Medium loss tidal abstraction of water greater than 179,167 up to and including 833,333 megalitres a year where a Tier 1 model applies</t>
  </si>
  <si>
    <t>Medium loss tidal abstraction of water greater than 179,167 up to and including 833,333 megalitres a year where a Tier 2 model applies</t>
  </si>
  <si>
    <t>Medium loss tidal abstraction of water greater than 833,333 megalitres a year, where no model applies</t>
  </si>
  <si>
    <t>Medium loss tidal abstraction of water greater than 833,333 megalitres a year, where a Tier 1 model applies</t>
  </si>
  <si>
    <t>Medium loss tidal abstraction of water greater than 833,333 megalitres a year, where a Tier 2 model applies</t>
  </si>
  <si>
    <t>High loss tidal abstraction of water up to and including 75 megalitres a year where no model applies</t>
  </si>
  <si>
    <t>High loss tidal abstraction of water up to and including 75 megalitres a year where a Tier 1 model applies</t>
  </si>
  <si>
    <t>High loss tidal abstraction of water up to and including 75 megalitres a year where a Tier 2 model applies</t>
  </si>
  <si>
    <t>High loss tidal abstraction of water greater than 75 up to and including 250 megalitres a year where no model applies</t>
  </si>
  <si>
    <t>High loss tidal abstraction of water greater than 75 up to and including 250 megalitres a year where a Tier 1 model applies</t>
  </si>
  <si>
    <t>High loss tidal abstraction of water greater than 75 up to and including 250 megalitres a year where a Tier 2 model applies</t>
  </si>
  <si>
    <t>High loss tidal abstraction of water greater than 250 up to and including 425 megalitres a year where no model applies</t>
  </si>
  <si>
    <t>High loss tidal abstraction of water greater than 250 up to and including 425 megalitres a year where a Tier 1 model applies</t>
  </si>
  <si>
    <t>High loss tidal abstraction of water greater than 250 up to and including 425 megalitres a year where a Tier 2 model applies</t>
  </si>
  <si>
    <t>High loss tidal abstraction of water greater than 425 up to and including 600 megalitres a year where no model applies</t>
  </si>
  <si>
    <t>High loss tidal abstraction of water greater than 425 up to and including 600 megalitres a year where a Tier 1 model applies</t>
  </si>
  <si>
    <t>High loss tidal abstraction of water greater than 425 up to and including 600 megalitres a year where a Tier 2 model applies</t>
  </si>
  <si>
    <t>High loss tidal abstraction of water greater than 600 up to and including 1,100 megalitres a year where no model applies</t>
  </si>
  <si>
    <t>High loss tidal abstraction of water greater than 600 up to and including 1,100 megalitres a year where a Tier 1 model applies</t>
  </si>
  <si>
    <t>High loss tidal abstraction of water greater than 600 up to and including 1,100 megalitres a year where a Tier 2 model applies</t>
  </si>
  <si>
    <t>High loss tidal abstraction of water greater than 1,100 up to and including 2,000 megalitres a year where no model applies</t>
  </si>
  <si>
    <t>High loss tidal abstraction of water greater than 1,100 up to and including 2,000 megalitres a year where a Tier 1 model applies</t>
  </si>
  <si>
    <t>High loss tidal abstraction of water greater than 1,100 up to and including 2,000 megalitres a year where a Tier 2 model applies</t>
  </si>
  <si>
    <t>High loss tidal abstraction of water greater than 2,000 up to and including 3,750 megalitres a year where no model applies</t>
  </si>
  <si>
    <t>High loss tidal abstraction of water greater than 2,000 up to and including 3,750 megalitres a year where a Tier 1 model applies</t>
  </si>
  <si>
    <t>High loss tidal abstraction of water greater than 2,000 up to and including 3,750 megalitres a year where a Tier 2 model applies</t>
  </si>
  <si>
    <t>High loss tidal abstraction of water greater than 3,750 up to and including 7,000 megalitres a year where no model applies</t>
  </si>
  <si>
    <t>High loss tidal abstraction of water greater than 3,750 up to and including 7,000 megalitres a year where a Tier 1 model applies</t>
  </si>
  <si>
    <t>High loss tidal abstraction of water greater than 3,750 up to and including 7,000 megalitres a year where a Tier 2 model applies</t>
  </si>
  <si>
    <t>High loss tidal abstraction of water greater than 7,000 up to and including 11,000 megalitres a year where no model applies</t>
  </si>
  <si>
    <t>High loss tidal abstraction of water greater than 7,000 up to and including 11,000 megalitres a year where a Tier 1 model applies</t>
  </si>
  <si>
    <t>High loss tidal abstraction of water greater than 7,000 up to and including 11,000 megalitres a year where a Tier 2 model applies</t>
  </si>
  <si>
    <t>High loss tidal abstraction of water greater than 11,000 up to and including 32,500 megalitres a year where no model applies</t>
  </si>
  <si>
    <t>High loss tidal abstraction of water greater than 11,000 up to and including 32,500 megalitres a year where a Tier 1 model applies</t>
  </si>
  <si>
    <t>High loss tidal abstraction of water greater than 11,000 up to and including 32,500 megalitres a year where a Tier 2 model applies</t>
  </si>
  <si>
    <t>High loss tidal abstraction of water greater than 32,500 up to and including 45,000 megalitres a year where no model applies</t>
  </si>
  <si>
    <t>High loss tidal abstraction of water greater than 32,500 up to and including 45,000 megalitres a year where a Tier 1 model applies</t>
  </si>
  <si>
    <t>High loss tidal abstraction of water greater than 32,500 up to and including 45,000 megalitres a year where a Tier 2 model applies</t>
  </si>
  <si>
    <t>High loss tidal abstraction of water greater than 45,000 up to and including 107,500 megalitres a year where no model applies</t>
  </si>
  <si>
    <t>High loss tidal abstraction of water greater than 45,000 up to and including 107,500 megalitres a year where a Tier 1 model applies</t>
  </si>
  <si>
    <t>High loss tidal abstraction of water greater than 45,000 up to and including 107,500 megalitres a year where a Tier 2 model applies</t>
  </si>
  <si>
    <t>High loss tidal abstraction of water greater than 107,500 up to and including 500,000 megalitres a year where no model applies</t>
  </si>
  <si>
    <t>High loss tidal abstraction of water greater than 107,500 up to and including 500,000 megalitres a year where a Tier 1 model applies</t>
  </si>
  <si>
    <t>High loss tidal abstraction of water greater than 107,500 up to and including 500,000 megalitres a year where a Tier 2 model applies</t>
  </si>
  <si>
    <t>High loss tidal abstraction of water greater than 500,000 megalitres a year, where no model applies</t>
  </si>
  <si>
    <t>High loss tidal abstraction of water greater than 500,000 megalitres a year, where a Tier 1 model applies</t>
  </si>
  <si>
    <t>High loss tidal abstraction of water greater than 500,000 megalitres a year, where a Tier 2 model applies</t>
  </si>
  <si>
    <t>Low loss non-tidal abstraction of water up to and including 5,000 megalitres a year where no model applies.</t>
  </si>
  <si>
    <t>Low loss non-tidal abstraction of water up to and including 5,000 megalitres a year where a Tier 1 model applies.</t>
  </si>
  <si>
    <t>Low loss non-tidal abstraction of water up to and including 5,000 megalitres a year, where a Tier 2 model applies.</t>
  </si>
  <si>
    <t>Low loss non-tidal abstraction of restricted water up to and including 5,000 megalitres a year, where no model applies.</t>
  </si>
  <si>
    <t>Low loss non-tidal abstraction of restricted water up to and including 5,000 megalitres a year, where a Tier 1 model applies.</t>
  </si>
  <si>
    <t>Low loss non-tidal abstraction of restricted water up to and including 5,000 megalitres a year, where a Tier 2 model applies.</t>
  </si>
  <si>
    <t>Low loss non-tidal abstraction of water greater than 5,000 up to and including 16,667 megalitres a year where no model applies.</t>
  </si>
  <si>
    <t>Low loss non-tidal abstraction of water greater than 5,000 up to and including 16,667 megalitres a year where a Tier 1 model applies.</t>
  </si>
  <si>
    <t>Low loss non-tidal abstraction of water greater than 5,000 up to and including 16,667 megalitres a year where a Tier 2 model applies.</t>
  </si>
  <si>
    <t>Low loss non-tidal abstraction of restricted water greater than 5,000 up to and including 16,667 megalitres a year, where no model applies.</t>
  </si>
  <si>
    <t>Low loss non-tidal abstraction of restricted water greater than 5,000 up to and including 16,667 megalitres a year, where a Tier 1 model applies.</t>
  </si>
  <si>
    <t>Low loss non-tidal abstraction of restricted water greater than 5,000 up to and including 16,667 megalitres a year, where a Tier 2 model applies.</t>
  </si>
  <si>
    <t>Low loss non-tidal abstraction of water greater than 16,667 up to and including 28,333 megalitres a year where no model applies.</t>
  </si>
  <si>
    <t>Low loss non-tidal abstraction of water greater than 16,667 up to and including 28,333 megalitres a year where a Tier 1 model applies.</t>
  </si>
  <si>
    <t>Low loss non-tidal abstraction of water greater than 16,667 up to and including 28,333 megalitres a year where a Tier 2 model applies.</t>
  </si>
  <si>
    <t>Low loss non-tidal abstraction of restricted water greater than 16,667 up to and including 28,333 megalitres a year, where no model applies.</t>
  </si>
  <si>
    <t>Low loss non-tidal abstraction of restricted water greater than 16,667 up to and including 28,333 megalitres a year, where a Tier 1 model applies.</t>
  </si>
  <si>
    <t>Low loss non-tidal abstraction of restricted water greater than 16,667 up to and including 28,333 megalitres a year, where a Tier 2 model applies.</t>
  </si>
  <si>
    <t>Low loss non-tidal abstraction of water greater than 28,333 up to and including 40,000 megalitres a year where no model applies.</t>
  </si>
  <si>
    <t>Low loss non-tidal abstraction of water greater than 28,333 up to and including 40,000 megalitres a year where a Tier 1 model applies.</t>
  </si>
  <si>
    <t>Low loss non-tidal abstraction of water greater than 28,333 up to and including 40,000 megalitres a year where a Tier 2 model applies.</t>
  </si>
  <si>
    <t>Low loss non-tidal abstraction of restricted water greater than 28,333 up to and including 40,000 megalitres a year, where no model applies.</t>
  </si>
  <si>
    <t>Low loss non-tidal abstraction of restricted water greater than 28,333 up to and including 40,000 megalitres a year, where a Tier 1 model applies.</t>
  </si>
  <si>
    <t>Low loss non-tidal abstraction of restricted water greater than 28,333 up to and including 40,000 megalitres a year, where a Tier 2 model applies.</t>
  </si>
  <si>
    <t>Low loss non-tidal abstraction of water greater than 40,000 up to and including 73,333 megalitres a year where no model applies.</t>
  </si>
  <si>
    <t>Low loss non-tidal abstraction of water greater than 40,000 up to and including 73,333 megalitres a year where a Tier 1 model applies.</t>
  </si>
  <si>
    <t>Low loss non-tidal abstraction of water greater than 40,000 up to and including 73,333 megalitres a year where a Tier 2 model applies.</t>
  </si>
  <si>
    <t>Low loss non-tidal abstraction of restricted water greater than 40,000 up to and including 73,333 megalitres a year, where no model applies.</t>
  </si>
  <si>
    <t>Low loss non-tidal abstraction of restricted water greater than 40,000 up to and including 73,333 megalitres a year, where a Tier 1 model applies.</t>
  </si>
  <si>
    <t>Low loss non-tidal abstraction of restricted water greater than 40,000 up to and including 73,333 megalitres a year, where a Tier 2 model applies.</t>
  </si>
  <si>
    <t>Low loss non-tidal abstraction of water greater than 73,333 up to and including 133,333 megalitres a year where no model applies.</t>
  </si>
  <si>
    <t>Low loss non-tidal abstraction of water greater than 73,333 up to and including 133,333 megalitres a year where a Tier 1 model applies.</t>
  </si>
  <si>
    <t>Low loss non-tidal abstraction of water greater than 73,333 up to and including 133,333 megalitres a year where a Tier 2 model applies.</t>
  </si>
  <si>
    <t>Low loss non-tidal abstraction of restricted water greater than 73,333 up to and including 133,333 megalitres a year, where no model applies.</t>
  </si>
  <si>
    <t>Low loss non-tidal abstraction of restricted water greater than 73,333 up to and including 133,333 megalitres a year, where a Tier 1 model applies.</t>
  </si>
  <si>
    <t>Low loss non-tidal abstraction of restricted water greater than 73,333 up to and including 133,333 megalitres a year, where a Tier 2 model applies.</t>
  </si>
  <si>
    <t>Low loss non-tidal abstraction of water greater than 133,333 up to and including 250,000 megalitres a year where no model applies.</t>
  </si>
  <si>
    <t>Low loss non-tidal abstraction of water greater than 133,333 up to and including 250,000 megalitres a year where a Tier 1 model applies.</t>
  </si>
  <si>
    <t>Low loss non-tidal abstraction of water greater than 133,333 up to and including 250,000 megalitres a year where a Tier 2 model applies.</t>
  </si>
  <si>
    <t>Low loss non-tidal abstraction of restricted water greater than 133,333 up to and including 250,000 megalitres a year, where no model applies.</t>
  </si>
  <si>
    <t>Low loss non-tidal abstraction of restricted water greater than 133,333 up to and including 250,000 megalitres a year, where a Tier 1 model applies.</t>
  </si>
  <si>
    <t>Low loss non-tidal abstraction of restricted water greater than 133,333 up to and including 250,000 megalitres a year, where a Tier 2 model applies.</t>
  </si>
  <si>
    <t>Low loss non-tidal abstraction of water greater than 250,000 up to and including 466,667 megalitres a year where no model applies.</t>
  </si>
  <si>
    <t>Low loss non-tidal abstraction of water greater than 250,000 up to and including 466,667 megalitres a year where a Tier 1 model applies.</t>
  </si>
  <si>
    <t>Low loss non-tidal abstraction of water greater than 250,000 up to and including 466,667 megalitres a year where a Tier 2 model applies.</t>
  </si>
  <si>
    <t>Low loss non-tidal abstraction of restricted water greater than 250,000 up to and including 466,667 megalitres a year, where no model applies.</t>
  </si>
  <si>
    <t>Low loss non-tidal abstraction of restricted water greater than 250,000 up to and including 466,667 megalitres a year, where a Tier 1 model applies.</t>
  </si>
  <si>
    <t>Low loss non-tidal abstraction of restricted water greater than 250,000 up to and including 466,667 megalitres a year, where a Tier 2 model applies.</t>
  </si>
  <si>
    <t>Low loss non-tidal abstraction of water greater than 466,667 up to and including 733,333 megalitres a year where no model applies.</t>
  </si>
  <si>
    <t>Low loss non-tidal abstraction of water greater than 466,667 up to and including 733,333 megalitres a year where a Tier 1 model applies.</t>
  </si>
  <si>
    <t>Low loss non-tidal abstraction of water greater than 466,667 up to and including 733,333 megalitres a year where a Tier 2 model applies.</t>
  </si>
  <si>
    <t>Low loss non-tidal abstraction of restricted water greater than 466,667 up to and including 733,333 megalitres a year, where no model applies.</t>
  </si>
  <si>
    <t>Low loss non-tidal abstraction of restricted water greater than 466,667 up to and including 733,333 megalitres a year, where a Tier 1 model applies.</t>
  </si>
  <si>
    <t>Low loss non-tidal abstraction of restricted water greater than 466,667 up to and including 733,333 megalitres a year, where a Tier 2 model applies.</t>
  </si>
  <si>
    <t>Low loss non-tidal abstraction of water greater than 733,333 up to and including 2,166,667 megalitres a year where no model applies.</t>
  </si>
  <si>
    <t>Low loss non-tidal abstraction of water greater than 733,333 up to and including 2,166,667 megalitres a year where a Tier 1 model applies.</t>
  </si>
  <si>
    <t>Low loss non-tidal abstraction of water greater than 733,333 up to and including 2,166,667 megalitres a year where a Tier 2 model applies.</t>
  </si>
  <si>
    <t>Low loss non-tidal abstraction of restricted water greater than 733,333 up to and including 2,166,667 megalitres a year, where no model applies.</t>
  </si>
  <si>
    <t>Low loss non-tidal abstraction of restricted water greater than 733,333 up to and including 2,166,667 megalitres a year, where a Tier 1 model applies.</t>
  </si>
  <si>
    <t>Low loss non-tidal abstraction of restricted water greater than 733,333 up to and including 2,166,667 megalitres a year, where a Tier 2 model applies.</t>
  </si>
  <si>
    <t>Low loss non-tidal abstraction of water greater than 2,166,667 up to and including 3,000,000 megalitres a year where no model applies.</t>
  </si>
  <si>
    <t>Low loss non-tidal abstraction of water greater than 2,166,667 up to and including 3,000,000 megalitres a year where a Tier 1 model applies.</t>
  </si>
  <si>
    <t>Low loss non-tidal abstraction of water greater than 2,166,667 up to and including 3,000,000 megalitres a year where a Tier 2 model applies.</t>
  </si>
  <si>
    <t>Low loss non-tidal abstraction of restricted water greater than 2,166,667 up to and including 3,000,000 megalitres, where no model applies.</t>
  </si>
  <si>
    <t>Low loss non-tidal abstraction of restricted water greater than 2,166,667 up to and including 3,000,000 megalitres, where a Tier 1 model applies.</t>
  </si>
  <si>
    <t>Low loss non-tidal abstraction of restricted water greater than 2,166,667 up to and including 3,000,000 megalitres, where a Tier 2 model applies.</t>
  </si>
  <si>
    <t>Low loss non-tidal abstraction of water greater than 3,000,000 up to and including 7,166,667 megalitres a year where no model applies.</t>
  </si>
  <si>
    <t>Low loss non-tidal abstraction of water greater than 3,000,000 up to and including 7,166,667 megalitres a year where a Tier 1 model applies.</t>
  </si>
  <si>
    <t>Low loss non-tidal abstraction of water greater than 3,000,000 up to and including 7,166,667 megalitres a year where a Tier 2 model applies.</t>
  </si>
  <si>
    <t>Low loss non-tidal abstraction of restricted water greater than 3,000,000 up to and including 7,166,667 megalitres a year, where no model applies.</t>
  </si>
  <si>
    <t>Low loss non-tidal abstraction of restricted water greater than 3,000,000 up to and including 7,166,667 megalitres a year, where a Tier 1 model applies.</t>
  </si>
  <si>
    <t>Low loss non-tidal abstraction of restricted water greater than 3,000,000 up to and including 7,166,667 megalitres a year, where a Tier 2 model applies.</t>
  </si>
  <si>
    <t>Low loss non-tidal abstraction of water greater than 7,166,667 up to and including 33,333,333 megalitres a year where no model applies.</t>
  </si>
  <si>
    <t>Low loss non-tidal abstraction of water greater than 7,166,667 up to and including 33,333,333 megalitres a year where a Tier 1 model applies.</t>
  </si>
  <si>
    <t>Low loss non-tidal abstraction of water greater than 7,166,667 up to and including 33,333,333 megalitres a year where a Tier 2 model applies.</t>
  </si>
  <si>
    <t>Low loss non-tidal abstraction of restricted water greater than 7,166,667 up to and including 33,333,333 megalitres a year, where no model applies.</t>
  </si>
  <si>
    <t>Low loss non-tidal abstraction of restricted water greater than 7,166,667 up to and including 33,333,333 megalitres a year, where a Tier 1 model applies.</t>
  </si>
  <si>
    <t>Low loss non-tidal abstraction of restricted water greater than 7,166,667 up to and including 33,333,333 megalitres a year, where a Tier 2 model applies.</t>
  </si>
  <si>
    <t>Low loss non-tidal abstraction of water greater than 33,333,333 megalitres a year, where no model applies.</t>
  </si>
  <si>
    <t>Low loss non-tidal abstraction of water greater than 33,333,333 megalitres a year, where a Tier 1 model applies.</t>
  </si>
  <si>
    <t>Low loss non-tidal abstraction of water greater than 33,333,333 megalitres a year, where a Tier 2 model applies.</t>
  </si>
  <si>
    <t>Low loss non-tidal abstraction of restricted water greater than 33,333,333 megalitres a year, where no model applies.</t>
  </si>
  <si>
    <t>Low loss non-tidal abstraction of restricted water greater than 33,333,333 megalitres a year, where a Tier 1 model applies.</t>
  </si>
  <si>
    <t>Low loss non-tidal abstraction of restricted water greater than 33,333,333 megalitres a year, where a Tier 2 model applies.</t>
  </si>
  <si>
    <t>Medium loss non-tidal abstraction of water up to and including 25 megalitres a year where no model applies.</t>
  </si>
  <si>
    <t>Medium loss non-tidal abstraction of water up to and including 25 megalitres a year where a Tier 1 model applies.</t>
  </si>
  <si>
    <t>Medium loss non-tidal abstraction of water up to and including 25 megalitres a year, where a Tier 2 model applies.</t>
  </si>
  <si>
    <t>Medium loss non-tidal abstraction of restricted water up to and including 25 megalitres a year, where no model applies.</t>
  </si>
  <si>
    <t>Medium loss non-tidal abstraction of restricted water up to and including 25 megalitres a year, where a Tier 1 model applies.</t>
  </si>
  <si>
    <t>Medium loss non-tidal abstraction of restricted water up to and including 25 megalitres a year, where a Tier 2 model applies.</t>
  </si>
  <si>
    <t>Medium loss non-tidal abstraction of water greater than 25 up to and including 83 megalitres a year where no model applies.</t>
  </si>
  <si>
    <t>Medium loss non-tidal abstraction of water greater than 25 up to and including 83 megalitres a year where a Tier 1 model applies.</t>
  </si>
  <si>
    <t>Medium loss non-tidal abstraction of water greater than 25 up to and including 83 megalitres a year where a Tier 2 model applies.</t>
  </si>
  <si>
    <t>Medium loss non-tidal abstraction of restricted water greater than 25 up to and including 83 megalitres a year, where no model applies.</t>
  </si>
  <si>
    <t>Medium loss non-tidal abstraction of restricted water greater than 25 up to and including 83 megalitres a year, where a Tier 1 model applies.</t>
  </si>
  <si>
    <t>Medium loss non-tidal abstraction of restricted water greater than 25 up to and including 83 megalitres a year, where a Tier 2 model applies.</t>
  </si>
  <si>
    <t>Medium loss non-tidal abstraction of water greater than 83 up to and including 142 megalitres a year where no model applies.</t>
  </si>
  <si>
    <t>Medium loss non-tidal abstraction of water greater than 83 up to and including 142 megalitres a year where a Tier 1 model applies.</t>
  </si>
  <si>
    <t>Medium loss non-tidal abstraction of water greater than 83 up to and including 142 megalitres a year where a Tier 2 model applies.</t>
  </si>
  <si>
    <t>Medium loss non-tidal abstraction of restricted water greater than 83 up to and including 142 megalitres a year, where no model applies.</t>
  </si>
  <si>
    <t>Medium loss non-tidal abstraction of restricted water greater than 83 up to and including 142 megalitres a year, where a Tier 1 model applies.</t>
  </si>
  <si>
    <t>Medium loss non-tidal abstraction of restricted water greater than 83 up to and including 142 megalitres a year, where a Tier 2 model applies.</t>
  </si>
  <si>
    <t>Medium loss non-tidal abstraction of water greater than 142 up to and including 200 megalitres a year where no model applies.</t>
  </si>
  <si>
    <t>Medium loss non-tidal abstraction of water greater than 142 up to and including 200 megalitres a year where a Tier 1 model applies.</t>
  </si>
  <si>
    <t>Medium loss non-tidal abstraction of water greater than 142 up to and including 200 megalitres a year where a Tier 2 model applies.</t>
  </si>
  <si>
    <t>Medium loss non-tidal abstraction of restricted water greater than 142 up to and including 200 megalitres a year, where no model applies.</t>
  </si>
  <si>
    <t>Medium loss non-tidal abstraction of restricted water greater than 142 up to and including 200 megalitres a year, where a Tier 1 model applies.</t>
  </si>
  <si>
    <t>Medium loss non-tidal abstraction of restricted water greater than 142 up to and including 200 megalitres a year, where a Tier 2 model applies.</t>
  </si>
  <si>
    <t>Medium loss non-tidal abstraction of water greater than 200 up to and including 367 megalitres a year where no model applies.</t>
  </si>
  <si>
    <t>Medium loss non-tidal abstraction of water greater than 200 up to and including 367 megalitres a year where a Tier 1 model applies.</t>
  </si>
  <si>
    <t>Medium loss non-tidal abstraction of water greater than 200 up to and including 367 megalitres a year where a Tier 2 model applies.</t>
  </si>
  <si>
    <t>Medium loss non-tidal abstraction of restricted water greater than 200 up to and including 367 megalitres a year, where no model applies.</t>
  </si>
  <si>
    <t>Medium loss non-tidal abstraction of restricted water greater than 200 up to and including 367 megalitres a year, where a Tier 1 model applies.</t>
  </si>
  <si>
    <t>Medium loss non-tidal abstraction of restricted water greater than 200 up to and including 367 megalitres a year, where a Tier 2 model applies.</t>
  </si>
  <si>
    <t>Medium loss non-tidal abstraction of water greater than 367 up to and including 667 megalitres a year where no model applies.</t>
  </si>
  <si>
    <t>Medium loss non-tidal abstraction of water greater than 367 up to and including 667 megalitres a year where a Tier 1 model applies.</t>
  </si>
  <si>
    <t>Medium loss non-tidal abstraction of water greater than 367 up to and including 667 megalitres a year where a Tier 2 model applies.</t>
  </si>
  <si>
    <t>Medium loss non-tidal abstraction of restricted water greater than 367 up to and including 667 megalitres a year, where no model applies.</t>
  </si>
  <si>
    <t>Medium loss non-tidal abstraction of restricted water greater than 367 up to and including 667 megalitres a year, where a Tier 1 model applies.</t>
  </si>
  <si>
    <t>Medium loss non-tidal abstraction of restricted water greater than 367 up to and including 667 megalitres a year, where a Tier 2 model applies.</t>
  </si>
  <si>
    <t>Medium loss non-tidal abstraction of water greater than 667 up to and including 1,250 megalitres a year where no model applies.</t>
  </si>
  <si>
    <t>Medium loss non-tidal abstraction of water greater than 667 up to and including 1,250 megalitres a year where a Tier 1 model applies.</t>
  </si>
  <si>
    <t>Medium loss non-tidal abstraction of water greater than 667 up to and including 1,250 megalitres a year where a Tier 2 model applies.</t>
  </si>
  <si>
    <t>Medium loss non-tidal abstraction of restricted water greater than 667 up to and including 1,250 megalitres a year, where no model applies.</t>
  </si>
  <si>
    <t>Medium loss non-tidal abstraction of restricted water greater than 667 up to and including 1,250 megalitres a year, where a Tier 1 model applies.</t>
  </si>
  <si>
    <t>Medium loss non-tidal abstraction of restricted water greater than 667 up to and including 1,250 megalitres a year, where a Tier 2 model applies.</t>
  </si>
  <si>
    <t>Medium loss non-tidal abstraction of water greater than 1,250 up to and including 2,333 megalitres a year where no model applies.</t>
  </si>
  <si>
    <t>Medium loss non-tidal abstraction of water greater than 1,250 up to and including 2,333 megalitres a year where a Tier 1 model applies.</t>
  </si>
  <si>
    <t>Medium loss non-tidal abstraction of water greater than 1,250 up to and including 2,333 megalitres a year where a Tier 2 model applies.</t>
  </si>
  <si>
    <t>Medium loss non-tidal abstraction of restricted water greater than 1,250 up to and including 2,333 megalitres a year, where no model applies.</t>
  </si>
  <si>
    <t>Medium loss non-tidal abstraction of restricted water greater than 1,250 up to and including 2,333 megalitres a year, where a Tier 1 model applies.</t>
  </si>
  <si>
    <t>Medium loss non-tidal abstraction of restricted water greater than 1,250 up to and including 2,333 megalitres a year, where a Tier 2 model applies.</t>
  </si>
  <si>
    <t>Medium loss non-tidal abstraction of water greater than 2,333 up to and including 3,667 megalitres a year where no model applies.</t>
  </si>
  <si>
    <t>Medium loss non-tidal abstraction of water greater than 2,333 up to and including 3,667 megalitres a year where a Tier 1 model applies.</t>
  </si>
  <si>
    <t>Medium loss non-tidal abstraction of water greater than 2,333 up to and including 3,667 megalitres a year where a Tier 2 model applies.</t>
  </si>
  <si>
    <t>Medium loss non-tidal abstraction of restricted water greater than 2,333 up to and including 3,667 megalitres a year, where no model applies.</t>
  </si>
  <si>
    <t>Medium loss non-tidal abstraction of restricted water greater than 2,333 up to and including 3,667 megalitres a year, where a Tier 1 model applies.</t>
  </si>
  <si>
    <t>Medium loss non-tidal abstraction of restricted water greater than 2,333 up to and including 3,667 megalitres a year, where a Tier 2 model applies.</t>
  </si>
  <si>
    <t>Medium loss non-tidal abstraction of water greater than 3,667 up to and including 10,833 megalitres a year where no model applies.</t>
  </si>
  <si>
    <t>Medium loss non-tidal abstraction of water greater than 3,667 up to and including 10,833 megalitres a year where a Tier 1 model applies.</t>
  </si>
  <si>
    <t>Medium loss non-tidal abstraction of water greater than 3,667 up to and including 10,833 megalitres a year where a Tier 2 model applies.</t>
  </si>
  <si>
    <t>Medium loss non-tidal abstraction of restricted water greater than 3,667 up to and including 10,833 megalitres a year, where no model applies.</t>
  </si>
  <si>
    <t>Medium loss non-tidal abstraction of restricted water greater than 3,667 up to and including 10,833 megalitres a year, where a Tier 1 model applies.</t>
  </si>
  <si>
    <t>Medium loss non-tidal abstraction of restricted water greater than 3,667 up to and including 10,833 megalitres a year, where a Tier 2 model applies.</t>
  </si>
  <si>
    <t>Medium loss non-tidal abstraction of water greater than 10,833 up to and including 15,000 megalitres a year where no model applies.</t>
  </si>
  <si>
    <t>Medium loss non-tidal abstraction of water greater than 10,833 up to and including 15,000 megalitres a year where a Tier 1 model applies.</t>
  </si>
  <si>
    <t>Medium loss non-tidal abstraction of water greater than 10,833 up to and including 15,000 megalitres a year where a Tier 2 model applies.</t>
  </si>
  <si>
    <t>Medium loss non-tidal abstraction of restricted water greater than 10,833 up to and including 15,000 megalitres a year, where no model applies.</t>
  </si>
  <si>
    <t>Medium loss non-tidal abstraction of restricted water greater than 10,833 up to and including 15,000 megalitres a year, where a Tier 1 model applies.</t>
  </si>
  <si>
    <t>Medium loss non-tidal abstraction of restricted water greater than 10,833 up to and including 15,000 megalitres a year, where a Tier 2 model applies.</t>
  </si>
  <si>
    <t>Medium loss non-tidal abstraction of water greater than 15,000 up to and including 35,833 megalitres a year where no model applies.</t>
  </si>
  <si>
    <t>Medium loss non-tidal abstraction of water greater than 15,000 up to and including 35,833 megalitres a year where a Tier 1 model applies.</t>
  </si>
  <si>
    <t>Medium loss non-tidal abstraction of water greater than 15,000 up to and including 35,833 megalitres a year where a Tier 2 model applies.</t>
  </si>
  <si>
    <t>Medium loss non-tidal abstraction of restricted water greater than 15,000 up to and including 35,833 megalitres a year, where no model applies.</t>
  </si>
  <si>
    <t>Medium loss non-tidal abstraction of restricted water greater than 15,000 up to and including 35,833 megalitres a year, where a Tier 1 model applies.</t>
  </si>
  <si>
    <t>Medium loss non-tidal abstraction of restricted water greater than 15,000 up to and including 35,833 megalitres a year, where a Tier 2 model applies.</t>
  </si>
  <si>
    <t>Medium loss non-tidal abstraction of water greater than 35,833 up to and including 166,667 megalitres a year where no model applies.</t>
  </si>
  <si>
    <t>Medium loss non-tidal abstraction of water greater than 35,833 up to and including 166,667 megalitres a year where a Tier 1 model applies.</t>
  </si>
  <si>
    <t>Medium loss non-tidal abstraction of water greater than 35,833 up to and including 166,667 megalitres a year where a Tier 2 model applies.</t>
  </si>
  <si>
    <t>Medium loss non-tidal abstraction of restricted water greater than 35,833 up to and including 166,667 megalitres a year, where no model applies.</t>
  </si>
  <si>
    <t>Medium loss non-tidal abstraction of restricted water greater than 35,833 up to and including 166,667 megalitres a year, where a Tier 1 model applies.</t>
  </si>
  <si>
    <t>Medium loss non-tidal abstraction of restricted water greater than 35,833 up to and including 166,667 megalitres a year, where a Tier 2 model applies.</t>
  </si>
  <si>
    <t>Medium loss non-tidal abstraction of water greater than 166,667 megalitres a year, where no model applies.</t>
  </si>
  <si>
    <t>Medium loss non-tidal abstraction of water greater than 166,667 megalitres a year, where a Tier 1 model applies.</t>
  </si>
  <si>
    <t>Medium loss non-tidal abstraction of water greater than 166,667 megalitres a year, where a Tier 2 model applies.</t>
  </si>
  <si>
    <t>Medium loss non-tidal abstraction of restricted water greater than 166,667 megalitres a year, where no model applies.</t>
  </si>
  <si>
    <t>Medium loss non-tidal abstraction of restricted water greater than 166,667 megalitres a year, where a Tier 1 model applies.</t>
  </si>
  <si>
    <t>Medium loss non-tidal abstraction of restricted water greater than 166,667 megalitres a year, where a Tier 2 model applies.</t>
  </si>
  <si>
    <t>High loss non-tidal abstraction of water up to and including 15 megalitres a year where no model applies.</t>
  </si>
  <si>
    <t>High loss non-tidal abstraction of water up to and including 15 megalitres a year where a Tier 1 model applies.</t>
  </si>
  <si>
    <t>High loss non-tidal abstraction of water up to and including 15 megalitres a year, where a Tier 2 model applies.</t>
  </si>
  <si>
    <t>High loss non-tidal abstraction of restricted ater up to and including 15 megalitres a year, where no model applies.</t>
  </si>
  <si>
    <t>High loss non-tidal abstraction of restricted water up to and including 15 megalitres a year, where a Tier 1 model applies.</t>
  </si>
  <si>
    <t>High loss non-tidal abstraction of restricted water up to and including 15 megalitres a year, where a Tier 2 model applies.</t>
  </si>
  <si>
    <t>High loss non-tidal abstraction of water greater than 15 up to and including 50 megalitres a year where no model applies.</t>
  </si>
  <si>
    <t>High loss non-tidal abstraction of water greater than 15 up to and including 50 megalitres a year where a Tier 1 model applies.</t>
  </si>
  <si>
    <t>High loss non-tidal abstraction of water greater than 15 up to and including 50 megalitres a year where a Tier 2 model applies.</t>
  </si>
  <si>
    <t>High loss non-tidal abstraction of restricted water greater than 15 up to and including 50 megalitres a year, where no model applies.</t>
  </si>
  <si>
    <t>High loss non-tidal abstraction of restricted water greater than 15 up to and including 50 megalitres a year, where a Tier 1 model applies.</t>
  </si>
  <si>
    <t>High loss non-tidal abstraction of restricted water greater than 15 up to and including 50 megalitres a year, where a Tier 2 model applies.</t>
  </si>
  <si>
    <t>High loss non-tidal abstraction of water greater than 50 up to and including 85 megalitres a year where no model applies.</t>
  </si>
  <si>
    <t>High loss non-tidal abstraction of water greater than 50 up to and including 85 megalitres a year where a Tier 1 model applies.</t>
  </si>
  <si>
    <t>High loss non-tidal abstraction of water greater than 50 up to and including 85 megalitres a year where a Tier 2 model applies.</t>
  </si>
  <si>
    <t>High loss non-tidal abstraction of restricted water greater than 50 up to and including 85 megalitres a year, where no model applies.</t>
  </si>
  <si>
    <t>High loss non-tidal abstraction of restricted water greater than 50 up to and including 85 megalitres a year, where a Tier 1 model applies.</t>
  </si>
  <si>
    <t>High loss non-tidal abstraction of restricted water greater than 50 up to and including 85 megalitres a year, where a Tier 2 model applies.</t>
  </si>
  <si>
    <t>High loss non-tidal abstraction of water greater than 85 up to and including 120 megalitres a year where no model applies.</t>
  </si>
  <si>
    <t>High loss non-tidal abstraction of water greater than 85 up to and including 120 megalitres a year where a Tier 1 model applies.</t>
  </si>
  <si>
    <t>High loss non-tidal abstraction of water greater than 85 up to and including 120 megalitres a year where a Tier 2 model applies.</t>
  </si>
  <si>
    <t>High loss non-tidal abstraction of restricted water greater than 85 up to and including 120 megalitres a year, where no model applies.</t>
  </si>
  <si>
    <t>High loss non-tidal abstraction of restricted water greater than 85 up to and including 120 megalitres a year, where a Tier 1 model applies.</t>
  </si>
  <si>
    <t>High loss non-tidal abstraction of restricted water greater than 85 up to and including 120 megalitres a year, where a Tier 2 model applies.</t>
  </si>
  <si>
    <t>High loss non-tidal abstraction of water greater than 120 up to and including 220 megalitres a year where no model applies.</t>
  </si>
  <si>
    <t>High loss non-tidal abstraction of water greater than 120 up to and including 220 megalitres a year where a Tier 1 model applies.</t>
  </si>
  <si>
    <t>High loss non-tidal abstraction of water greater than 120 up to and including 220 megalitres a year where a Tier 2 model applies.</t>
  </si>
  <si>
    <t>High loss non-tidal abstraction of restricted water greater than 120 up to and including 220 megalitres a year, where no model applies.</t>
  </si>
  <si>
    <t>High loss non-tidal abstraction of restricted water greater than 120 up to and including 220 megalitres a year, where a Tier 1 model applies.</t>
  </si>
  <si>
    <t>High loss non-tidal abstraction of restricted water greater than 120 up to and including 220 megalitres a year, where a Tier 2 model applies.</t>
  </si>
  <si>
    <t>High loss non-tidal abstraction of water greater than 220 up to and including 400 megalitres a year where no model applies.</t>
  </si>
  <si>
    <t>High loss non-tidal abstraction of water greater than 220 up to and including 400 megalitres a year where a Tier 1 model applies.</t>
  </si>
  <si>
    <t>High loss non-tidal abstraction of water greater than 220 up to and including 400 megalitres a year where a Tier 2 model applies.</t>
  </si>
  <si>
    <t>High loss non-tidal abstraction of restricted water greater than 220 up to and including 400 megalitres a year, where no model applies.</t>
  </si>
  <si>
    <t>High loss non-tidal abstraction of restricted water greater than 220 up to and including 400 megalitres a year, where a Tier 1 model applies.</t>
  </si>
  <si>
    <t>High loss non-tidal abstraction of restricted water greater than 220 up to and including 400megalitres a year, where a Tier 2 model applies.</t>
  </si>
  <si>
    <t>High loss non-tidal abstraction of water greater than 400 up to and including 750 megalitres a year where no model applies.</t>
  </si>
  <si>
    <t>High loss non-tidal abstraction of water greater than 400 up to and including 750 megalitres a year where a Tier 1 model applies.</t>
  </si>
  <si>
    <t>High loss non-tidal abstraction of water greater than 400 up to and including 750 megalitres a year where a Tier 2 model applies.</t>
  </si>
  <si>
    <t>High loss non-tidal abstraction of restricted water greater than 400 up to and including 750 megalitres a year, where no model applies.</t>
  </si>
  <si>
    <t>High loss non-tidal abstraction of restricted water greater than 400 up to and including 750 megalitres a year, where a Tier 1 model applies.</t>
  </si>
  <si>
    <t>High loss non-tidal abstraction of restricted water greater than 400 up to and including 750 megalitres a year, where a Tier 2 model applies.</t>
  </si>
  <si>
    <t>High loss non-tidal abstraction of water greater than 750 up to and including 1,400 megalitres a year where no model applies.</t>
  </si>
  <si>
    <t>High loss non-tidal abstraction of water greater than 750 up to and including 1,400 megalitres a year where a Tier 1 model applies.</t>
  </si>
  <si>
    <t>High loss non-tidal abstraction of water greater than 750 up to and including 1,400 megalitres a year where a Tier 2 model applies.</t>
  </si>
  <si>
    <t>High loss non-tidal abstraction of restricted water greater than 750 up to and including 1,400 megalitres a year, where no model applies.</t>
  </si>
  <si>
    <t>High loss non-tidal abstraction of restricted water greater than 750 up to and including 1,400 megalitres a year, where a Tier 1 model applies.</t>
  </si>
  <si>
    <t>High loss non-tidal abstraction of restricted water greater than 750 up to and including 1,400 megalitres a year, where a Tier 2 model applies.</t>
  </si>
  <si>
    <t>High loss non-tidal abstraction of water greater than 1,400 up to and including 2,200 megalitres a year where no model applies.</t>
  </si>
  <si>
    <t>High loss non-tidal abstraction of water greater than 1,400 up to and including 2,200 megalitres a year where a Tier 1 model applies.</t>
  </si>
  <si>
    <t>High loss non-tidal abstraction of water greater than 1,400 up to and including 2,200 megalitres a year where a Tier 2 model applies.</t>
  </si>
  <si>
    <t>High loss non-tidal abstraction of restricted water greater than 1,400 up to and including 2,200 megalitres a year, where no model applies.</t>
  </si>
  <si>
    <t>High loss non-tidal abstraction of restricted water greater than 1,400 up to and including 2,200 megalitres a year, where a Tier 1 model applies.</t>
  </si>
  <si>
    <t>High loss non-tidal abstraction of restricted water greater than 1,400 up to and including 2,200 megalitres a year, where a Tier 2 model applies.</t>
  </si>
  <si>
    <t>High loss non-tidal abstraction of water greater than 2,200 up to and including 6,500 megalitres a year where no model applies.</t>
  </si>
  <si>
    <t>High loss non-tidal abstraction of water greater than 2,200 up to and including 6,500 megalitres a year where a Tier 1 model applies.</t>
  </si>
  <si>
    <t>High loss non-tidal abstraction of water greater than 2,200 up to and including 6,500 megalitres a year where a Tier 2 model applies.</t>
  </si>
  <si>
    <t>High loss non-tidal abstraction of restricted water greater than 2,200 up to and including 6,500 megalitres a year, where no model applies.</t>
  </si>
  <si>
    <t>High loss non-tidal abstraction of restricted water greater than 2,200 up to and including 6,500 megalitres a year, where a Tier 1 model applies.</t>
  </si>
  <si>
    <t>High loss non-tidal abstraction of restricted water greater than 2,200 up to and including 6,500 megalitres a year, where a Tier 2 model applies.</t>
  </si>
  <si>
    <t>High loss non-tidal abstraction of water greater than 6,500 up to and including 9,000 megalitres a year where no model applies.</t>
  </si>
  <si>
    <t>High loss non-tidal abstraction of water greater than 6,500 up to and including 9,000 megalitres a year where a Tier 1 model applies.</t>
  </si>
  <si>
    <t>High loss non-tidal abstraction of water greater than 6,500 up to and including 9,000 megalitres a year where a Tier 2 model applies.</t>
  </si>
  <si>
    <t>High loss non-tidal abstraction of restricted water greater than 6,500 up to and including 9,000 megalitres a year, where no model applies.</t>
  </si>
  <si>
    <t>High loss non-tidal abstraction of restricted water greater than 6,500 up to and including 9,000 megalitres a year, where a Tier 1 model applies.</t>
  </si>
  <si>
    <t>High loss non-tidal abstraction of restricted water greater than 6,500 up to and including 9,000 megalitres a year, where a Tier 2 model applies.</t>
  </si>
  <si>
    <t>High loss non-tidal abstraction of water greater than 9,000 up to and including 21,500 megalitres a year where no model applies.</t>
  </si>
  <si>
    <t>High loss non-tidal abstraction of water greater than 9,000 up to and including 21,500 megalitres a year where a Tier 1 model applies.</t>
  </si>
  <si>
    <t>High loss non-tidal abstraction of water greater than 9,000 up to and including 21,500 megalitres a year where a Tier 2 model applies.</t>
  </si>
  <si>
    <t>High loss non-tidal abstraction of restricted water greater than 9,000 up to and including 21,500 megalitres a year, where no model applies.</t>
  </si>
  <si>
    <t>High loss non-tidal abstraction of restricted water greater than 9,000 up to and including 21,500 megalitres a year, where a Tier 1 model applies.</t>
  </si>
  <si>
    <t>High loss non-tidal abstraction of restricted water greater than 9,000 up to and including 21,500 megalitres a year, where a Tier 2 model applies.</t>
  </si>
  <si>
    <t>High loss non-tidal abstraction of water greater than 21,500 up to and including 100,000 megalitres a year where no model applies.</t>
  </si>
  <si>
    <t>High loss non-tidal abstraction of water greater than 21,500 up to and including 100,000 megalitres a year where a Tier 1 model applies.</t>
  </si>
  <si>
    <t>High loss non-tidal abstraction of water greater than 21,500 up to and including 100,000 megalitres a year where a Tier 2 model applies.</t>
  </si>
  <si>
    <t>High loss non-tidal abstraction of restricted water greater than 21,500 up to and including 100,000 megalitres a year, where no model applies.</t>
  </si>
  <si>
    <t>High loss non-tidal abstraction of restricted water greater than 21,500 up to and including 100,000 megalitres a year, where a Tier 1 model applies.</t>
  </si>
  <si>
    <t>High loss non-tidal abstraction of restricted water greater than 21,500 up to and including 100,000 megalitres a year, where a Tier 2 model applies.</t>
  </si>
  <si>
    <t>High loss non-tidal abstraction of water greater than 100,000 megalitres a year, where no model applies.</t>
  </si>
  <si>
    <t>High loss non-tidal abstraction of water greater than 100,000 megalitres a year, where a Tier 1 model applies.</t>
  </si>
  <si>
    <t>High loss non-tidal abstraction of water greater than 100,000 megalitres a year, where a Tier 2 model applies.</t>
  </si>
  <si>
    <t>High loss non-tidal abstraction of restricted water greater than 100,000 megalitres a year, where no model applies.</t>
  </si>
  <si>
    <t>High loss non-tidal abstraction of restricted water greater than 100,000 megalitres a year, where a Tier 1 model applies.</t>
  </si>
  <si>
    <t>High loss non-tidal abstraction of restricted water greater than 100,000 megalitres a year, where a Tier 2 model applies.</t>
  </si>
  <si>
    <t>Receieved Value</t>
  </si>
  <si>
    <t>Description</t>
  </si>
  <si>
    <t>Water Company Charge</t>
  </si>
  <si>
    <t>Loss Category</t>
  </si>
  <si>
    <t>Volume Ml/year</t>
  </si>
  <si>
    <t xml:space="preserve">Water company charge </t>
  </si>
  <si>
    <t>Low</t>
  </si>
  <si>
    <t>Up to 5,000</t>
  </si>
  <si>
    <t>Up to and incl. 5,000</t>
  </si>
  <si>
    <t>5,000 to 16,667</t>
  </si>
  <si>
    <t>Greater than 5,000 and up to and incl. 16,667</t>
  </si>
  <si>
    <t>16,667 to 28,333</t>
  </si>
  <si>
    <t>Greater than 16,667 and up to and incl. 28,333</t>
  </si>
  <si>
    <t>Greater than 28,333 and up to and incl. 40,000</t>
  </si>
  <si>
    <t>40,000 to 73,333</t>
  </si>
  <si>
    <t>Greater than 40,000 and up to and incl. 73,333</t>
  </si>
  <si>
    <t>250,000 to 466,667</t>
  </si>
  <si>
    <t>466,667 to 733,333</t>
  </si>
  <si>
    <t>2,166,667 to 3,000,000</t>
  </si>
  <si>
    <t>3,000,000 to 7,166,667</t>
  </si>
  <si>
    <t>7,166,667 to 33,333,333</t>
  </si>
  <si>
    <t>Above 33,333,333</t>
  </si>
  <si>
    <t>Medium</t>
  </si>
  <si>
    <t>Up to 25</t>
  </si>
  <si>
    <t>Up to and incl. 25</t>
  </si>
  <si>
    <t>25 to 83</t>
  </si>
  <si>
    <t>Greater than 25 and up to and incl. 83</t>
  </si>
  <si>
    <t>83 to 142</t>
  </si>
  <si>
    <t>Greater than 83 and up to and incl. 142</t>
  </si>
  <si>
    <t>142 to 200</t>
  </si>
  <si>
    <t>Greater than 142 and up to and incl. 200</t>
  </si>
  <si>
    <t>200 to 367</t>
  </si>
  <si>
    <t>Greater than 200 and up to and incl. 367</t>
  </si>
  <si>
    <t>367 to 667</t>
  </si>
  <si>
    <t>667 to 1,250</t>
  </si>
  <si>
    <t>1,250 to 2,333</t>
  </si>
  <si>
    <t>2,333 to 3,667</t>
  </si>
  <si>
    <t>3,667 to 10,833</t>
  </si>
  <si>
    <t>10,833 to 15,000</t>
  </si>
  <si>
    <t>15,000 to 35,833</t>
  </si>
  <si>
    <t>35,833 to 166,667</t>
  </si>
  <si>
    <t>Above 166,667</t>
  </si>
  <si>
    <t>High</t>
  </si>
  <si>
    <t>Up to 15</t>
  </si>
  <si>
    <t>Up to and incl. 15</t>
  </si>
  <si>
    <t>15 to 50</t>
  </si>
  <si>
    <t>Greater than 15 and up to 50</t>
  </si>
  <si>
    <t>50 to 85</t>
  </si>
  <si>
    <t>Greater than 50 and up to and incl. 85</t>
  </si>
  <si>
    <t>85 to 120</t>
  </si>
  <si>
    <t>Greater than 85 and up to and incl. 120</t>
  </si>
  <si>
    <t>120 to 220</t>
  </si>
  <si>
    <t>Greater than 120 and up to and incl. 220</t>
  </si>
  <si>
    <t>220 to 400</t>
  </si>
  <si>
    <t>400 to 750</t>
  </si>
  <si>
    <t>750 to 1400</t>
  </si>
  <si>
    <t>1,400 to 2200</t>
  </si>
  <si>
    <t>2,200 to 6500</t>
  </si>
  <si>
    <t>6,500 to 9000</t>
  </si>
  <si>
    <t>9,000 to 21500</t>
  </si>
  <si>
    <t>21,500 to 100000</t>
  </si>
  <si>
    <t>Above 100,000</t>
  </si>
  <si>
    <t>&lt;=</t>
  </si>
  <si>
    <t>&gt;</t>
  </si>
  <si>
    <t>Standard Charge</t>
  </si>
  <si>
    <t>loss</t>
  </si>
  <si>
    <t>high</t>
  </si>
  <si>
    <t>Supported Source Name</t>
  </si>
  <si>
    <t>Loss</t>
  </si>
  <si>
    <t>Volume</t>
  </si>
  <si>
    <t>Charge Amount</t>
  </si>
  <si>
    <t>Candover</t>
  </si>
  <si>
    <t>Dee</t>
  </si>
  <si>
    <t>Earl Soham - Deben</t>
  </si>
  <si>
    <t>Glen Groundwater</t>
  </si>
  <si>
    <t>Great East Anglian Groundwater</t>
  </si>
  <si>
    <t>Great East Anglian Surface Water</t>
  </si>
  <si>
    <t>Lodes Granta Groundwater</t>
  </si>
  <si>
    <t>Lower Yorkshire Derwent</t>
  </si>
  <si>
    <t>Medway - Allington</t>
  </si>
  <si>
    <t>Ouse - Offord</t>
  </si>
  <si>
    <t>Rhee Groundwater</t>
  </si>
  <si>
    <t>Severn</t>
  </si>
  <si>
    <t>Thames</t>
  </si>
  <si>
    <t>Thet and Little Ouse Surface Water</t>
  </si>
  <si>
    <t>Waveney Groundwater</t>
  </si>
  <si>
    <t>Waveney Surface Water</t>
  </si>
  <si>
    <t>Witham and Ancholme</t>
  </si>
  <si>
    <t>Wye</t>
  </si>
  <si>
    <r>
      <t>28,333</t>
    </r>
    <r>
      <rPr>
        <sz val="9"/>
        <color rgb="FF000000"/>
        <rFont val="Arial"/>
        <family val="2"/>
      </rPr>
      <t xml:space="preserve"> to 40,000</t>
    </r>
  </si>
  <si>
    <r>
      <t>73,333</t>
    </r>
    <r>
      <rPr>
        <sz val="9"/>
        <color rgb="FF000000"/>
        <rFont val="Arial"/>
        <family val="2"/>
      </rPr>
      <t xml:space="preserve"> to 133,333</t>
    </r>
  </si>
  <si>
    <r>
      <t>133,333</t>
    </r>
    <r>
      <rPr>
        <sz val="9"/>
        <color rgb="FF000000"/>
        <rFont val="Arial"/>
        <family val="2"/>
      </rPr>
      <t xml:space="preserve"> to 250,000</t>
    </r>
  </si>
  <si>
    <r>
      <t>733,333</t>
    </r>
    <r>
      <rPr>
        <sz val="9"/>
        <color rgb="FF000000"/>
        <rFont val="Arial"/>
        <family val="2"/>
      </rPr>
      <t xml:space="preserve"> to 2,166,667</t>
    </r>
  </si>
  <si>
    <t>Supprted Source Charge</t>
  </si>
  <si>
    <t>Winter Only</t>
  </si>
  <si>
    <t>supportedSourceName</t>
  </si>
  <si>
    <t>volume (N)</t>
  </si>
  <si>
    <t>loss (K)</t>
  </si>
  <si>
    <t xml:space="preserve">Source name start </t>
  </si>
  <si>
    <t>supportedSource (formulas expanded)</t>
  </si>
  <si>
    <t>aggregateProportion</t>
  </si>
  <si>
    <t>winterOnly</t>
  </si>
  <si>
    <t>winter_only_reduction</t>
  </si>
  <si>
    <t>Compensation Charge</t>
  </si>
  <si>
    <t>regionalChargingArea</t>
  </si>
  <si>
    <t>Second Part Charge</t>
  </si>
  <si>
    <t>Water Undertaker</t>
  </si>
  <si>
    <t>Abatement Adjustment</t>
  </si>
  <si>
    <t>S130 Agreement</t>
  </si>
  <si>
    <t>authorisedVolume</t>
  </si>
  <si>
    <t>waterUndertaker</t>
  </si>
  <si>
    <t>Anglian</t>
  </si>
  <si>
    <t>Midlands</t>
  </si>
  <si>
    <t>Northumbria</t>
  </si>
  <si>
    <t>North West</t>
  </si>
  <si>
    <t>Southern</t>
  </si>
  <si>
    <t>South West (incl Wessex)</t>
  </si>
  <si>
    <t>Devon and Cornwall (South West)</t>
  </si>
  <si>
    <t>North and South Wessex</t>
  </si>
  <si>
    <t>Yorkshire</t>
  </si>
  <si>
    <t>Wales</t>
  </si>
  <si>
    <t>actualVolume</t>
  </si>
  <si>
    <t>28,333 to 40,000</t>
  </si>
  <si>
    <t>73,333 to 133,333</t>
  </si>
  <si>
    <t>133,333 to 250,000</t>
  </si>
  <si>
    <t>733,333 to 2,166,667</t>
  </si>
  <si>
    <t>compensation_charge</t>
  </si>
  <si>
    <t>INVALID_REGION</t>
  </si>
  <si>
    <t>supportedSource (using helpers on H)</t>
  </si>
  <si>
    <t>Iteration</t>
  </si>
  <si>
    <t>Compensation Charge Factor</t>
  </si>
  <si>
    <t>Test</t>
  </si>
  <si>
    <t>WaterCompanyCharge</t>
  </si>
  <si>
    <t>Charge</t>
  </si>
  <si>
    <t>Result</t>
  </si>
  <si>
    <t>Helpers</t>
  </si>
  <si>
    <t>Volume Adjustment</t>
  </si>
  <si>
    <t>Response</t>
  </si>
  <si>
    <t>expWaterCompanyCharge</t>
  </si>
  <si>
    <t>abatementAdjustment</t>
  </si>
  <si>
    <t>supportedSourceChargeFlag</t>
  </si>
  <si>
    <t>expBaselineCharge</t>
  </si>
  <si>
    <t>expSupportedSourceCharge</t>
  </si>
  <si>
    <t>expAggregateAdjustment</t>
  </si>
  <si>
    <t>expWinterOnlyAdjustment</t>
  </si>
  <si>
    <t>expDP_compensationCharge</t>
  </si>
  <si>
    <t>expDP_waterCompanyCharge</t>
  </si>
  <si>
    <t>expDP_winterOnlyCharge</t>
  </si>
  <si>
    <t>expDP_SupportedSourceCharge</t>
  </si>
  <si>
    <t>expDP_secondPartProRata</t>
  </si>
  <si>
    <t>expDP_waterCompanyChargeFlag</t>
  </si>
  <si>
    <t>expDP_winterOnly</t>
  </si>
  <si>
    <t>expDP_aggregatedCharge</t>
  </si>
  <si>
    <t>expDP_supportedSourceChargeFlag</t>
  </si>
  <si>
    <t>expCompensationChargePercentage</t>
  </si>
  <si>
    <t>waterCompanyChargeFlag</t>
  </si>
  <si>
    <t>abstractableDays</t>
  </si>
  <si>
    <t>Not Applicable</t>
  </si>
  <si>
    <t>adjustmentFactor</t>
  </si>
  <si>
    <t>Adjustment Factor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</si>
  <si>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</si>
  <si>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</si>
  <si>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</si>
  <si>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</si>
  <si>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</si>
  <si>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</si>
  <si>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</si>
  <si>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</si>
  <si>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</si>
  <si>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</si>
  <si>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</si>
  <si>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</si>
  <si>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</si>
  <si>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</si>
  <si>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</si>
  <si>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</si>
  <si>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</si>
  <si>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</si>
  <si>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</si>
  <si>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</si>
  <si>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</si>
  <si>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</si>
  <si>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</si>
  <si>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</si>
  <si>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4.1.25</t>
  </si>
  <si>
    <t>4.1.26</t>
  </si>
  <si>
    <t>4.1.27</t>
  </si>
  <si>
    <t>4.1.28</t>
  </si>
  <si>
    <t>4.1.29</t>
  </si>
  <si>
    <t>4.1.30</t>
  </si>
  <si>
    <t>4.1.31</t>
  </si>
  <si>
    <t>4.1.32</t>
  </si>
  <si>
    <t>4.1.33</t>
  </si>
  <si>
    <t>4.1.34</t>
  </si>
  <si>
    <t>4.1.35</t>
  </si>
  <si>
    <t>4.1.36</t>
  </si>
  <si>
    <t>4.1.37</t>
  </si>
  <si>
    <t>4.1.38</t>
  </si>
  <si>
    <t>4.1.39</t>
  </si>
  <si>
    <t>4.1.40</t>
  </si>
  <si>
    <t>4.1.41</t>
  </si>
  <si>
    <t>4.1.42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</si>
  <si>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</si>
  <si>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</si>
  <si>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</si>
  <si>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</si>
  <si>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</si>
  <si>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</si>
  <si>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</si>
  <si>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</si>
  <si>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</si>
  <si>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</si>
  <si>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</si>
  <si>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</si>
  <si>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</si>
  <si>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</si>
  <si>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</si>
  <si>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</si>
  <si>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</si>
  <si>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</si>
  <si>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</si>
  <si>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</si>
  <si>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</si>
  <si>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4.2.22</t>
  </si>
  <si>
    <t>4.2.23</t>
  </si>
  <si>
    <t>4.2.24</t>
  </si>
  <si>
    <t>4.2.25</t>
  </si>
  <si>
    <t>4.2.26</t>
  </si>
  <si>
    <t>4.2.27</t>
  </si>
  <si>
    <t>4.2.28</t>
  </si>
  <si>
    <t>4.2.29</t>
  </si>
  <si>
    <t>4.2.30</t>
  </si>
  <si>
    <t>4.2.31</t>
  </si>
  <si>
    <t>4.2.32</t>
  </si>
  <si>
    <t>4.2.33</t>
  </si>
  <si>
    <t>4.2.34</t>
  </si>
  <si>
    <t>4.2.35</t>
  </si>
  <si>
    <t>4.2.36</t>
  </si>
  <si>
    <t>4.2.37</t>
  </si>
  <si>
    <t>4.2.38</t>
  </si>
  <si>
    <t>4.2.39</t>
  </si>
  <si>
    <t>4.2.40</t>
  </si>
  <si>
    <t>4.2.41</t>
  </si>
  <si>
    <t>4.2.42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</si>
  <si>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</si>
  <si>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</si>
  <si>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</si>
  <si>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</si>
  <si>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</si>
  <si>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</si>
  <si>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</si>
  <si>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</si>
  <si>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</si>
  <si>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</si>
  <si>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</si>
  <si>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</si>
  <si>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</si>
  <si>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</si>
  <si>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</si>
  <si>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</si>
  <si>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</si>
  <si>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</si>
  <si>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</si>
  <si>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</si>
  <si>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</si>
  <si>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</si>
  <si>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</si>
  <si>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</si>
  <si>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</si>
  <si>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4.3.26</t>
  </si>
  <si>
    <t>4.3.27</t>
  </si>
  <si>
    <t>4.3.28</t>
  </si>
  <si>
    <t>4.3.29</t>
  </si>
  <si>
    <t>4.3.30</t>
  </si>
  <si>
    <t>4.3.31</t>
  </si>
  <si>
    <t>4.3.32</t>
  </si>
  <si>
    <t>4.3.33</t>
  </si>
  <si>
    <t>4.3.34</t>
  </si>
  <si>
    <t>4.3.35</t>
  </si>
  <si>
    <t>4.3.36</t>
  </si>
  <si>
    <t>4.3.37</t>
  </si>
  <si>
    <t>4.3.38</t>
  </si>
  <si>
    <t>4.3.39</t>
  </si>
  <si>
    <t>4.3.40</t>
  </si>
  <si>
    <t>4.3.41</t>
  </si>
  <si>
    <t>4.3.42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</si>
  <si>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</si>
  <si>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</si>
  <si>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</si>
  <si>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</si>
  <si>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</si>
  <si>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</si>
  <si>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</si>
  <si>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</si>
  <si>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</si>
  <si>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</si>
  <si>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</si>
  <si>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</si>
  <si>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</si>
  <si>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</si>
  <si>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</si>
  <si>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</si>
  <si>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</si>
  <si>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</si>
  <si>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</si>
  <si>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</si>
  <si>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</si>
  <si>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</si>
  <si>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</si>
  <si>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</si>
  <si>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</si>
  <si>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</si>
  <si>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</si>
  <si>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</si>
  <si>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</si>
  <si>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4.4.30</t>
  </si>
  <si>
    <t>4.4.31</t>
  </si>
  <si>
    <t>4.4.32</t>
  </si>
  <si>
    <t>4.4.33</t>
  </si>
  <si>
    <t>4.4.34</t>
  </si>
  <si>
    <t>4.4.35</t>
  </si>
  <si>
    <t>4.4.36</t>
  </si>
  <si>
    <t>4.4.37</t>
  </si>
  <si>
    <t>4.4.38</t>
  </si>
  <si>
    <t>4.4.39</t>
  </si>
  <si>
    <t>4.4.40</t>
  </si>
  <si>
    <t>4.4.41</t>
  </si>
  <si>
    <t>4.4.42</t>
  </si>
  <si>
    <t>4.4.43</t>
  </si>
  <si>
    <t>4.4.44</t>
  </si>
  <si>
    <t>4.4.45</t>
  </si>
  <si>
    <t>4.4.46</t>
  </si>
  <si>
    <t>4.4.47</t>
  </si>
  <si>
    <t>4.4.48</t>
  </si>
  <si>
    <t>4.4.49</t>
  </si>
  <si>
    <t>4.4.50</t>
  </si>
  <si>
    <t>4.4.51</t>
  </si>
  <si>
    <t>4.4.52</t>
  </si>
  <si>
    <t>4.4.53</t>
  </si>
  <si>
    <t>4.4.54</t>
  </si>
  <si>
    <t>4.4.55</t>
  </si>
  <si>
    <t>4.4.56</t>
  </si>
  <si>
    <t>4.4.57</t>
  </si>
  <si>
    <t>4.4.58</t>
  </si>
  <si>
    <t>4.4.59</t>
  </si>
  <si>
    <t>4.4.60</t>
  </si>
  <si>
    <t>4.4.61</t>
  </si>
  <si>
    <t>4.4.62</t>
  </si>
  <si>
    <t>4.4.63</t>
  </si>
  <si>
    <t>4.4.64</t>
  </si>
  <si>
    <t>4.4.65</t>
  </si>
  <si>
    <t>4.4.66</t>
  </si>
  <si>
    <t>4.4.67</t>
  </si>
  <si>
    <t>4.4.68</t>
  </si>
  <si>
    <t>4.4.69</t>
  </si>
  <si>
    <t>4.4.70</t>
  </si>
  <si>
    <t>4.4.71</t>
  </si>
  <si>
    <t>4.4.72</t>
  </si>
  <si>
    <t>4.4.73</t>
  </si>
  <si>
    <t>4.4.74</t>
  </si>
  <si>
    <t>4.4.75</t>
  </si>
  <si>
    <t>4.4.76</t>
  </si>
  <si>
    <t>4.4.77</t>
  </si>
  <si>
    <t>4.4.78</t>
  </si>
  <si>
    <t>4.4.79</t>
  </si>
  <si>
    <t>4.4.80</t>
  </si>
  <si>
    <t>4.4.81</t>
  </si>
  <si>
    <t>4.4.82</t>
  </si>
  <si>
    <t>4.4.83</t>
  </si>
  <si>
    <t>4.4.84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</si>
  <si>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</si>
  <si>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</si>
  <si>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</si>
  <si>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</si>
  <si>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</si>
  <si>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</si>
  <si>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</si>
  <si>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</si>
  <si>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</si>
  <si>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</si>
  <si>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</si>
  <si>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</si>
  <si>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</si>
  <si>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4.5.14</t>
  </si>
  <si>
    <t>4.5.15</t>
  </si>
  <si>
    <t>4.5.16</t>
  </si>
  <si>
    <t>4.5.17</t>
  </si>
  <si>
    <t>4.5.18</t>
  </si>
  <si>
    <t>4.5.19</t>
  </si>
  <si>
    <t>4.5.20</t>
  </si>
  <si>
    <t>4.5.21</t>
  </si>
  <si>
    <t>4.5.22</t>
  </si>
  <si>
    <t>4.5.23</t>
  </si>
  <si>
    <t>4.5.24</t>
  </si>
  <si>
    <t>4.5.25</t>
  </si>
  <si>
    <t>4.5.26</t>
  </si>
  <si>
    <t>4.5.27</t>
  </si>
  <si>
    <t>4.5.28</t>
  </si>
  <si>
    <t>4.5.29</t>
  </si>
  <si>
    <t>4.5.30</t>
  </si>
  <si>
    <t>4.5.31</t>
  </si>
  <si>
    <t>4.5.32</t>
  </si>
  <si>
    <t>4.5.33</t>
  </si>
  <si>
    <t>4.5.34</t>
  </si>
  <si>
    <t>4.5.35</t>
  </si>
  <si>
    <t>4.5.36</t>
  </si>
  <si>
    <t>4.5.37</t>
  </si>
  <si>
    <t>4.5.38</t>
  </si>
  <si>
    <t>4.5.39</t>
  </si>
  <si>
    <t>4.5.40</t>
  </si>
  <si>
    <t>4.5.41</t>
  </si>
  <si>
    <t>4.5.42</t>
  </si>
  <si>
    <t>4.5.43</t>
  </si>
  <si>
    <t>4.5.44</t>
  </si>
  <si>
    <t>4.5.45</t>
  </si>
  <si>
    <t>4.5.46</t>
  </si>
  <si>
    <t>4.5.47</t>
  </si>
  <si>
    <t>4.5.48</t>
  </si>
  <si>
    <t>4.5.49</t>
  </si>
  <si>
    <t>4.5.50</t>
  </si>
  <si>
    <t>4.5.51</t>
  </si>
  <si>
    <t>4.5.52</t>
  </si>
  <si>
    <t>4.5.53</t>
  </si>
  <si>
    <t>4.5.54</t>
  </si>
  <si>
    <t>4.5.55</t>
  </si>
  <si>
    <t>4.5.56</t>
  </si>
  <si>
    <t>4.5.57</t>
  </si>
  <si>
    <t>4.5.58</t>
  </si>
  <si>
    <t>4.5.59</t>
  </si>
  <si>
    <t>4.5.60</t>
  </si>
  <si>
    <t>4.5.61</t>
  </si>
  <si>
    <t>4.5.62</t>
  </si>
  <si>
    <t>4.5.63</t>
  </si>
  <si>
    <t>4.5.64</t>
  </si>
  <si>
    <t>4.5.65</t>
  </si>
  <si>
    <t>4.5.66</t>
  </si>
  <si>
    <t>4.5.67</t>
  </si>
  <si>
    <t>4.5.68</t>
  </si>
  <si>
    <t>4.5.69</t>
  </si>
  <si>
    <t>4.5.70</t>
  </si>
  <si>
    <t>4.5.71</t>
  </si>
  <si>
    <t>4.5.72</t>
  </si>
  <si>
    <t>4.5.73</t>
  </si>
  <si>
    <t>4.5.74</t>
  </si>
  <si>
    <t>4.5.75</t>
  </si>
  <si>
    <t>4.5.76</t>
  </si>
  <si>
    <t>4.5.77</t>
  </si>
  <si>
    <t>4.5.78</t>
  </si>
  <si>
    <t>4.5.79</t>
  </si>
  <si>
    <t>4.5.80</t>
  </si>
  <si>
    <t>4.5.81</t>
  </si>
  <si>
    <t>4.5.82</t>
  </si>
  <si>
    <t>4.5.83</t>
  </si>
  <si>
    <t>4.5.84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</si>
  <si>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</si>
  <si>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</si>
  <si>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</si>
  <si>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</si>
  <si>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</si>
  <si>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</si>
  <si>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</si>
  <si>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</si>
  <si>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</si>
  <si>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</si>
  <si>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4.6.11</t>
  </si>
  <si>
    <t>4.6.12</t>
  </si>
  <si>
    <t>4.6.13</t>
  </si>
  <si>
    <t>4.6.14</t>
  </si>
  <si>
    <t>4.6.15</t>
  </si>
  <si>
    <t>4.6.16</t>
  </si>
  <si>
    <t>4.6.17</t>
  </si>
  <si>
    <t>4.6.18</t>
  </si>
  <si>
    <t>4.6.19</t>
  </si>
  <si>
    <t>4.6.20</t>
  </si>
  <si>
    <t>4.6.21</t>
  </si>
  <si>
    <t>4.6.22</t>
  </si>
  <si>
    <t>4.6.23</t>
  </si>
  <si>
    <t>4.6.24</t>
  </si>
  <si>
    <t>4.6.25</t>
  </si>
  <si>
    <t>4.6.26</t>
  </si>
  <si>
    <t>4.6.27</t>
  </si>
  <si>
    <t>4.6.28</t>
  </si>
  <si>
    <t>4.6.29</t>
  </si>
  <si>
    <t>4.6.30</t>
  </si>
  <si>
    <t>4.6.31</t>
  </si>
  <si>
    <t>4.6.32</t>
  </si>
  <si>
    <t>4.6.33</t>
  </si>
  <si>
    <t>4.6.34</t>
  </si>
  <si>
    <t>4.6.35</t>
  </si>
  <si>
    <t>4.6.36</t>
  </si>
  <si>
    <t>4.6.37</t>
  </si>
  <si>
    <t>4.6.38</t>
  </si>
  <si>
    <t>4.6.39</t>
  </si>
  <si>
    <t>4.6.40</t>
  </si>
  <si>
    <t>4.6.41</t>
  </si>
  <si>
    <t>4.6.42</t>
  </si>
  <si>
    <t>4.6.43</t>
  </si>
  <si>
    <t>4.6.44</t>
  </si>
  <si>
    <t>4.6.45</t>
  </si>
  <si>
    <t>4.6.46</t>
  </si>
  <si>
    <t>4.6.47</t>
  </si>
  <si>
    <t>4.6.48</t>
  </si>
  <si>
    <t>4.6.49</t>
  </si>
  <si>
    <t>4.6.50</t>
  </si>
  <si>
    <t>4.6.51</t>
  </si>
  <si>
    <t>4.6.52</t>
  </si>
  <si>
    <t>4.6.53</t>
  </si>
  <si>
    <t>4.6.54</t>
  </si>
  <si>
    <t>4.6.55</t>
  </si>
  <si>
    <t>4.6.56</t>
  </si>
  <si>
    <t>4.6.57</t>
  </si>
  <si>
    <t>4.6.58</t>
  </si>
  <si>
    <t>4.6.59</t>
  </si>
  <si>
    <t>4.6.60</t>
  </si>
  <si>
    <t>4.6.61</t>
  </si>
  <si>
    <t>4.6.62</t>
  </si>
  <si>
    <t>4.6.63</t>
  </si>
  <si>
    <t>4.6.64</t>
  </si>
  <si>
    <t>4.6.65</t>
  </si>
  <si>
    <t>4.6.66</t>
  </si>
  <si>
    <t>4.6.67</t>
  </si>
  <si>
    <t>4.6.68</t>
  </si>
  <si>
    <t>4.6.69</t>
  </si>
  <si>
    <t>4.6.70</t>
  </si>
  <si>
    <t>4.6.71</t>
  </si>
  <si>
    <t>4.6.72</t>
  </si>
  <si>
    <t>4.6.73</t>
  </si>
  <si>
    <t>4.6.74</t>
  </si>
  <si>
    <t>4.6.75</t>
  </si>
  <si>
    <t>4.6.76</t>
  </si>
  <si>
    <t>4.6.77</t>
  </si>
  <si>
    <t>4.6.78</t>
  </si>
  <si>
    <t>4.6.79</t>
  </si>
  <si>
    <t>4.6.80</t>
  </si>
  <si>
    <t>4.6.81</t>
  </si>
  <si>
    <t>4.6.82</t>
  </si>
  <si>
    <t>4.6.83</t>
  </si>
  <si>
    <t>4.6.84</t>
  </si>
  <si>
    <t>expAdjustmentFactor</t>
  </si>
  <si>
    <t>Ouse - Hermitage</t>
  </si>
  <si>
    <t>Welland - Tinwell Sluices</t>
  </si>
  <si>
    <t>Nene - Water Newton</t>
  </si>
  <si>
    <t>Nene - Northampton</t>
  </si>
  <si>
    <t>Ouse - Eaton Socon</t>
  </si>
  <si>
    <t>Two-part Tariff 0.5</t>
  </si>
  <si>
    <t>CRT 0.5</t>
  </si>
  <si>
    <t>Winter Only Discount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</si>
</sst>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£&quot;#,##0.00"/>
    <numFmt numFmtId="167" formatCode="0.0000"/>
  </numFmts>
  <fonts count="3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Times New Roman"/>
      <family val="1"/>
    </font>
    <font>
      <sz val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0" xfId="0" quotePrefix="1" applyFont="1" applyBorder="1" applyAlignment="1">
      <alignment vertical="top"/>
    </xf>
    <xf numFmtId="0" fontId="3" fillId="0" borderId="0" xfId="0" applyNumberFormat="1" applyFont="1"/>
    <xf numFmtId="0" fontId="9" fillId="0" borderId="4" xfId="0" applyFont="1" applyBorder="1" applyAlignment="1">
      <alignment horizontal="left" vertical="top"/>
    </xf>
    <xf numFmtId="2" fontId="9" fillId="0" borderId="4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4" xfId="0" quotePrefix="1" applyFont="1" applyBorder="1" applyAlignment="1">
      <alignment horizontal="left" vertical="top"/>
    </xf>
    <xf numFmtId="2" fontId="7" fillId="0" borderId="4" xfId="0" applyNumberFormat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0" fillId="0" borderId="4" xfId="0" quotePrefix="1" applyFont="1" applyBorder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7" fillId="0" borderId="4" xfId="0" applyNumberFormat="1" applyFont="1" applyBorder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2" fontId="9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166" fontId="12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13" fillId="0" borderId="2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1" fillId="0" borderId="0" xfId="0" applyFont="1"/>
    <xf numFmtId="0" fontId="19" fillId="0" borderId="3" xfId="0" applyFont="1" applyBorder="1" applyAlignment="1">
      <alignment horizontal="left" vertical="center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vertical="top"/>
    </xf>
    <xf numFmtId="0" fontId="19" fillId="0" borderId="0" xfId="0" applyFont="1"/>
    <xf numFmtId="0" fontId="19" fillId="0" borderId="3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0" xfId="0" applyFont="1"/>
    <xf numFmtId="49" fontId="9" fillId="0" borderId="4" xfId="0" applyNumberFormat="1" applyFont="1" applyBorder="1" applyAlignment="1">
      <alignment horizontal="left" vertical="top"/>
    </xf>
    <xf numFmtId="49" fontId="7" fillId="0" borderId="0" xfId="0" quotePrefix="1" applyNumberFormat="1" applyFont="1" applyAlignment="1">
      <alignment horizontal="left" vertical="top"/>
    </xf>
    <xf numFmtId="49" fontId="7" fillId="0" borderId="0" xfId="0" quotePrefix="1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11" fillId="0" borderId="6" xfId="0" applyFont="1" applyBorder="1"/>
    <xf numFmtId="0" fontId="0" fillId="0" borderId="6" xfId="0" applyBorder="1"/>
    <xf numFmtId="0" fontId="3" fillId="0" borderId="0" xfId="0" quotePrefix="1" applyFont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2" fontId="1" fillId="0" borderId="4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4" fillId="0" borderId="21" xfId="0" applyFont="1" applyBorder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6" fillId="0" borderId="22" xfId="0" applyFont="1" applyBorder="1" applyAlignment="1">
      <alignment horizontal="left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0" fillId="0" borderId="0" xfId="0" applyFont="1"/>
    <xf numFmtId="0" fontId="28" fillId="0" borderId="2" xfId="0" quotePrefix="1" applyFont="1" applyBorder="1" applyAlignment="1">
      <alignment horizontal="left" vertical="top"/>
    </xf>
    <xf numFmtId="0" fontId="8" fillId="0" borderId="7" xfId="0" applyFont="1" applyBorder="1" applyAlignment="1">
      <alignment vertical="top"/>
    </xf>
    <xf numFmtId="0" fontId="29" fillId="0" borderId="4" xfId="0" quotePrefix="1" applyFont="1" applyBorder="1" applyAlignment="1">
      <alignment horizontal="left" vertical="top"/>
    </xf>
    <xf numFmtId="0" fontId="29" fillId="0" borderId="25" xfId="0" quotePrefix="1" applyFont="1" applyBorder="1" applyAlignment="1">
      <alignment horizontal="left" vertical="top"/>
    </xf>
    <xf numFmtId="0" fontId="29" fillId="0" borderId="12" xfId="0" applyFont="1" applyBorder="1" applyAlignment="1">
      <alignment horizontal="right" vertical="top"/>
    </xf>
    <xf numFmtId="0" fontId="30" fillId="0" borderId="0" xfId="0" applyFont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9" fontId="24" fillId="0" borderId="3" xfId="0" applyNumberFormat="1" applyFont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left" vertical="top"/>
    </xf>
    <xf numFmtId="0" fontId="7" fillId="5" borderId="4" xfId="0" applyNumberFormat="1" applyFont="1" applyFill="1" applyBorder="1" applyAlignment="1">
      <alignment horizontal="left" vertical="top"/>
    </xf>
    <xf numFmtId="167" fontId="7" fillId="5" borderId="4" xfId="0" applyNumberFormat="1" applyFont="1" applyFill="1" applyBorder="1" applyAlignment="1">
      <alignment horizontal="left" vertical="top"/>
    </xf>
    <xf numFmtId="2" fontId="7" fillId="5" borderId="4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167" fontId="4" fillId="5" borderId="4" xfId="0" applyNumberFormat="1" applyFont="1" applyFill="1" applyBorder="1" applyAlignment="1">
      <alignment horizontal="left" vertical="top"/>
    </xf>
    <xf numFmtId="2" fontId="9" fillId="6" borderId="27" xfId="0" applyNumberFormat="1" applyFont="1" applyFill="1" applyBorder="1" applyAlignment="1">
      <alignment horizontal="left" vertical="top"/>
    </xf>
    <xf numFmtId="2" fontId="9" fillId="6" borderId="0" xfId="0" applyNumberFormat="1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6" borderId="4" xfId="0" applyNumberFormat="1" applyFont="1" applyFill="1" applyBorder="1" applyAlignment="1">
      <alignment horizontal="left" vertical="top"/>
    </xf>
    <xf numFmtId="2" fontId="7" fillId="6" borderId="27" xfId="0" applyNumberFormat="1" applyFont="1" applyFill="1" applyBorder="1" applyAlignment="1">
      <alignment horizontal="left" vertical="top"/>
    </xf>
    <xf numFmtId="2" fontId="7" fillId="6" borderId="0" xfId="0" applyNumberFormat="1" applyFont="1" applyFill="1" applyBorder="1" applyAlignment="1">
      <alignment horizontal="left" vertical="top"/>
    </xf>
    <xf numFmtId="164" fontId="7" fillId="6" borderId="4" xfId="0" applyNumberFormat="1" applyFont="1" applyFill="1" applyBorder="1" applyAlignment="1">
      <alignment horizontal="left" vertical="top"/>
    </xf>
    <xf numFmtId="0" fontId="7" fillId="6" borderId="4" xfId="0" applyNumberFormat="1" applyFont="1" applyFill="1" applyBorder="1" applyAlignment="1">
      <alignment horizontal="left" vertical="top"/>
    </xf>
    <xf numFmtId="165" fontId="4" fillId="6" borderId="26" xfId="0" applyNumberFormat="1" applyFont="1" applyFill="1" applyBorder="1" applyAlignment="1">
      <alignment horizontal="left" vertical="top"/>
    </xf>
    <xf numFmtId="2" fontId="4" fillId="6" borderId="27" xfId="0" applyNumberFormat="1" applyFont="1" applyFill="1" applyBorder="1" applyAlignment="1">
      <alignment horizontal="left" vertical="top"/>
    </xf>
    <xf numFmtId="2" fontId="4" fillId="6" borderId="0" xfId="0" applyNumberFormat="1" applyFont="1" applyFill="1" applyBorder="1" applyAlignment="1">
      <alignment horizontal="left" vertical="top"/>
    </xf>
    <xf numFmtId="164" fontId="4" fillId="6" borderId="4" xfId="0" applyNumberFormat="1" applyFont="1" applyFill="1" applyBorder="1" applyAlignment="1">
      <alignment horizontal="left" vertical="top"/>
    </xf>
    <xf numFmtId="0" fontId="4" fillId="6" borderId="4" xfId="0" applyNumberFormat="1" applyFont="1" applyFill="1" applyBorder="1" applyAlignment="1">
      <alignment horizontal="left" vertical="top"/>
    </xf>
    <xf numFmtId="0" fontId="0" fillId="6" borderId="0" xfId="0" applyFill="1"/>
    <xf numFmtId="2" fontId="9" fillId="6" borderId="26" xfId="0" applyNumberFormat="1" applyFont="1" applyFill="1" applyBorder="1" applyAlignment="1">
      <alignment horizontal="left" vertical="top"/>
    </xf>
    <xf numFmtId="2" fontId="7" fillId="6" borderId="26" xfId="0" applyNumberFormat="1" applyFont="1" applyFill="1" applyBorder="1" applyAlignment="1">
      <alignment horizontal="left" vertical="top"/>
    </xf>
    <xf numFmtId="2" fontId="4" fillId="6" borderId="26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4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2" fontId="7" fillId="0" borderId="4" xfId="0" applyNumberFormat="1" applyFont="1" applyFill="1" applyBorder="1" applyAlignment="1">
      <alignment horizontal="left" vertical="top" wrapText="1"/>
    </xf>
    <xf numFmtId="0" fontId="7" fillId="0" borderId="0" xfId="0" quotePrefix="1" applyFont="1" applyFill="1" applyBorder="1" applyAlignment="1">
      <alignment horizontal="left" vertical="top"/>
    </xf>
    <xf numFmtId="49" fontId="7" fillId="0" borderId="0" xfId="0" quotePrefix="1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9" fillId="0" borderId="0" xfId="0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7" fillId="6" borderId="0" xfId="0" applyNumberFormat="1" applyFont="1" applyFill="1" applyBorder="1" applyAlignment="1">
      <alignment horizontal="left" vertical="top"/>
    </xf>
    <xf numFmtId="9" fontId="24" fillId="0" borderId="28" xfId="0" applyNumberFormat="1" applyFont="1" applyBorder="1" applyAlignment="1">
      <alignment horizontal="center" vertical="center"/>
    </xf>
    <xf numFmtId="9" fontId="24" fillId="0" borderId="29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top" wrapText="1"/>
    </xf>
    <xf numFmtId="0" fontId="20" fillId="4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8286"/>
  <sheetViews>
    <sheetView zoomScaleNormal="100" workbookViewId="0">
      <pane ySplit="1" topLeftCell="A346" activePane="bottomLeft" state="frozen"/>
      <selection pane="bottomLeft" activeCell="S367" sqref="S367"/>
    </sheetView>
  </sheetViews>
  <sheetFormatPr defaultRowHeight="14.25" customHeight="1" x14ac:dyDescent="0.2"/>
  <cols>
    <col min="1" max="1" width="7.21875" style="10" bestFit="1" customWidth="1"/>
    <col min="2" max="2" width="12.33203125" style="11" bestFit="1" customWidth="1"/>
    <col min="3" max="3" width="14" style="11" bestFit="1" customWidth="1"/>
    <col min="4" max="4" width="11.109375" style="18" bestFit="1" customWidth="1"/>
    <col min="5" max="5" width="11.109375" style="11" customWidth="1"/>
    <col min="6" max="6" width="18.6640625" style="65" customWidth="1"/>
    <col min="7" max="7" width="11.6640625" style="11" customWidth="1"/>
    <col min="8" max="8" width="15.109375" style="65" bestFit="1" customWidth="1"/>
    <col min="9" max="10" width="12.88671875" style="67" customWidth="1"/>
    <col min="11" max="12" width="11.21875" style="11" bestFit="1" customWidth="1"/>
    <col min="13" max="13" width="11.21875" style="11" customWidth="1"/>
    <col min="14" max="14" width="15.109375" style="11" bestFit="1" customWidth="1"/>
    <col min="15" max="15" width="8.44140625" style="60" customWidth="1"/>
    <col min="16" max="16" width="9.33203125" style="11" bestFit="1" customWidth="1"/>
    <col min="17" max="17" width="12.109375" style="11" bestFit="1" customWidth="1"/>
    <col min="18" max="18" width="12.109375" style="11" customWidth="1"/>
    <col min="19" max="20" width="12.109375" style="17" customWidth="1"/>
    <col min="21" max="21" width="11.44140625" style="107" bestFit="1" customWidth="1"/>
    <col min="22" max="22" width="17.109375" style="114" bestFit="1" customWidth="1"/>
    <col min="23" max="23" width="13.33203125" style="108" bestFit="1" customWidth="1"/>
    <col min="24" max="24" width="13.33203125" style="109" bestFit="1" customWidth="1"/>
    <col min="25" max="25" width="11.6640625" style="110" customWidth="1"/>
    <col min="26" max="29" width="8.88671875" style="105"/>
    <col min="30" max="30" width="8.88671875" style="130"/>
    <col min="31" max="31" width="17.33203125" style="111" bestFit="1" customWidth="1"/>
    <col min="32" max="32" width="6.21875" style="96" customWidth="1"/>
    <col min="33" max="33" width="8.6640625" style="96" customWidth="1"/>
    <col min="34" max="34" width="9.21875" style="96" customWidth="1"/>
    <col min="35" max="35" width="11.44140625" style="97" customWidth="1"/>
    <col min="36" max="36" width="9.109375" style="96" customWidth="1"/>
    <col min="37" max="37" width="9.44140625" style="96" customWidth="1"/>
    <col min="38" max="38" width="9.21875" style="93" customWidth="1"/>
    <col min="39" max="39" width="10.6640625" style="96" customWidth="1"/>
    <col min="40" max="40" width="9.77734375" style="96" customWidth="1"/>
    <col min="41" max="41" width="15.44140625" style="96" bestFit="1" customWidth="1"/>
    <col min="42" max="42" width="9" style="96" customWidth="1"/>
    <col min="43" max="43" width="8.77734375" style="96" customWidth="1"/>
    <col min="44" max="44" width="11.33203125" style="96" customWidth="1"/>
    <col min="45" max="46" width="9" style="96" customWidth="1"/>
    <col min="47" max="16384" width="8.88671875" style="11"/>
  </cols>
  <sheetData>
    <row r="1" spans="1:46" s="10" customFormat="1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522</v>
      </c>
      <c r="F1" s="64" t="s">
        <v>516</v>
      </c>
      <c r="G1" s="14" t="s">
        <v>552</v>
      </c>
      <c r="H1" s="14" t="s">
        <v>507</v>
      </c>
      <c r="I1" s="15" t="s">
        <v>551</v>
      </c>
      <c r="J1" s="15" t="s">
        <v>570</v>
      </c>
      <c r="K1" s="14" t="s">
        <v>4</v>
      </c>
      <c r="L1" s="14" t="s">
        <v>5</v>
      </c>
      <c r="M1" s="14" t="s">
        <v>512</v>
      </c>
      <c r="N1" s="14" t="s">
        <v>567</v>
      </c>
      <c r="O1" s="57" t="s">
        <v>477</v>
      </c>
      <c r="P1" s="14" t="s">
        <v>6</v>
      </c>
      <c r="Q1" s="14" t="s">
        <v>568</v>
      </c>
      <c r="R1" s="14" t="s">
        <v>513</v>
      </c>
      <c r="S1" s="14" t="s">
        <v>533</v>
      </c>
      <c r="T1" s="90" t="s">
        <v>521</v>
      </c>
      <c r="U1" s="98" t="s">
        <v>7</v>
      </c>
      <c r="V1" s="112" t="s">
        <v>8</v>
      </c>
      <c r="W1" s="99" t="s">
        <v>9</v>
      </c>
      <c r="X1" s="100" t="s">
        <v>10</v>
      </c>
      <c r="Y1" s="101" t="s">
        <v>553</v>
      </c>
      <c r="Z1" s="101" t="s">
        <v>554</v>
      </c>
      <c r="AA1" s="101" t="s">
        <v>550</v>
      </c>
      <c r="AB1" s="101" t="s">
        <v>566</v>
      </c>
      <c r="AC1" s="101" t="s">
        <v>555</v>
      </c>
      <c r="AD1" s="101" t="s">
        <v>950</v>
      </c>
      <c r="AE1" s="101" t="s">
        <v>556</v>
      </c>
      <c r="AF1" s="92" t="s">
        <v>11</v>
      </c>
      <c r="AG1" s="92" t="s">
        <v>12</v>
      </c>
      <c r="AH1" s="92" t="s">
        <v>557</v>
      </c>
      <c r="AI1" s="92" t="s">
        <v>13</v>
      </c>
      <c r="AJ1" s="92" t="s">
        <v>14</v>
      </c>
      <c r="AK1" s="92" t="s">
        <v>15</v>
      </c>
      <c r="AL1" s="92" t="s">
        <v>558</v>
      </c>
      <c r="AM1" s="92" t="s">
        <v>559</v>
      </c>
      <c r="AN1" s="92" t="s">
        <v>560</v>
      </c>
      <c r="AO1" s="92" t="s">
        <v>561</v>
      </c>
      <c r="AP1" s="92" t="s">
        <v>562</v>
      </c>
      <c r="AQ1" s="92" t="s">
        <v>557</v>
      </c>
      <c r="AR1" s="92" t="s">
        <v>564</v>
      </c>
      <c r="AS1" s="92" t="s">
        <v>563</v>
      </c>
      <c r="AT1" s="92" t="s">
        <v>565</v>
      </c>
    </row>
    <row r="2" spans="1:46" s="10" customFormat="1" ht="14.25" customHeight="1" x14ac:dyDescent="0.2">
      <c r="A2" s="16">
        <v>1</v>
      </c>
      <c r="B2" s="17" t="s">
        <v>17</v>
      </c>
      <c r="C2" s="17" t="s">
        <v>17</v>
      </c>
      <c r="D2" s="18" t="s">
        <v>572</v>
      </c>
      <c r="E2" s="23" t="s">
        <v>16</v>
      </c>
      <c r="F2" s="4"/>
      <c r="G2" s="17" t="s">
        <v>17</v>
      </c>
      <c r="H2" s="65" t="s">
        <v>569</v>
      </c>
      <c r="I2" s="24">
        <v>0.5</v>
      </c>
      <c r="J2" s="24">
        <v>0.7</v>
      </c>
      <c r="K2" s="17" t="s">
        <v>17</v>
      </c>
      <c r="L2" s="17" t="s">
        <v>17</v>
      </c>
      <c r="M2" s="22">
        <v>1</v>
      </c>
      <c r="N2" s="23" t="s">
        <v>16</v>
      </c>
      <c r="O2" s="58" t="s">
        <v>434</v>
      </c>
      <c r="P2" s="18">
        <v>200</v>
      </c>
      <c r="Q2" s="18">
        <v>212</v>
      </c>
      <c r="R2" s="20" t="s">
        <v>16</v>
      </c>
      <c r="S2" s="17">
        <v>0</v>
      </c>
      <c r="T2" s="17">
        <v>10785</v>
      </c>
      <c r="U2" s="102">
        <f>IF(B2="true",(Calcs!AB3),IF(C2="true",Calcs!S3,IF(AND(B2="false",C2="false"),Calcs!K3)))</f>
        <v>869.55188679245271</v>
      </c>
      <c r="V2" s="113">
        <f t="shared" ref="V2:V33" si="0">IF(I2=1,(""),IF(I2=0,(I2&amp;".0"),(I2)))</f>
        <v>0.5</v>
      </c>
      <c r="W2" s="103" t="str">
        <f>IF(AND(K2 = "true",C2="false"),(IF(Inputs!K2=Reduction_Values!B$2,Reduction_Values!D$2,Reduction_Values!D$3)),"")</f>
        <v/>
      </c>
      <c r="X2" s="104" t="str">
        <f>IF(L2="true",(IF(Inputs!L2=Reduction_Values!B$2,Reduction_Values!D$4,Reduction_Values!D$5)),"")</f>
        <v/>
      </c>
      <c r="Y2" s="105">
        <f>(VLOOKUP(Inputs!D2,Charge_Categories!B$2:C$380,2,FALSE))</f>
        <v>97</v>
      </c>
      <c r="Z2" s="105">
        <f>IF(AND(Inputs!B2="true",Inputs!G2="true"),Calcs!U3-Calcs!T3,IF(AND(Inputs!B2="false",Inputs!C2="false",Inputs!G2="true"),Calcs!D3-Calcs!C3,IF(AND(Inputs!G2="false",Inputs!H2="Not Applicable"),0,"0.0")))</f>
        <v>0</v>
      </c>
      <c r="AA2" s="105">
        <f>IF(AND(Inputs!B2="true",Inputs!N2="true"),Calcs!T3-Calcs!B3,IF(AND(Inputs!B2="false",Inputs!C2="true",Inputs!N2="true"),Calcs!L3-Calcs!B3,IF(AND(Inputs!B2="false",Inputs!C2="false",Inputs!N2="true"),Calcs!C3-Calcs!B3,"0.0")))</f>
        <v>5170</v>
      </c>
      <c r="AB2" s="105" t="str">
        <f>IF(Inputs!C2="true",100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&amp;"%","")</f>
        <v/>
      </c>
      <c r="AC2" s="105" t="str">
        <f>IF(M2=1,(""),IF(M2=0,(M2&amp;".0"),(M2)))</f>
        <v/>
      </c>
      <c r="AD2" s="105">
        <f>IF(J2=1,(""),IF(J2=0,(J2&amp;".0"),(J2)))</f>
        <v>0.7</v>
      </c>
      <c r="AE2" s="104" t="str">
        <f>IF(R2="true",(IF(Inputs!R2=Reduction_Values!B$2,Reduction_Values!D$6,Reduction_Values!D$7)),"")</f>
        <v>Winter Only Discount 0.5</v>
      </c>
      <c r="AF2" s="93">
        <f>(VLOOKUP(Inputs!D2,Charge_Categories!B$2:C$380,2,FALSE))</f>
        <v>97</v>
      </c>
      <c r="AG2" s="93" t="str">
        <f t="shared" ref="AG2:AG65" si="1">B2</f>
        <v>false</v>
      </c>
      <c r="AH2" s="93" t="str">
        <f t="shared" ref="AH2:AH65" si="2">C2</f>
        <v>false</v>
      </c>
      <c r="AI2" s="94">
        <f>IF(AND(Inputs!C2="true",Inputs!B2="false"),Calcs!Q3,IF(AND(Inputs!B2="true",Inputs!C2="false"),Calcs!Y3,IF(AND(Inputs!B2="false",Inputs!C2="false"),Calcs!H3,FALSE)))</f>
        <v>1316.75</v>
      </c>
      <c r="AJ2" s="95">
        <f>IF(AND(Inputs!C2="true",Inputs!B2="false"),Calcs!Q3,IF(AND(Inputs!B2="true",Inputs!C2="false"),Calcs!Y3,IF(AND(Inputs!B2="false",Inputs!C2="false"),Calcs!J3,FALSE)))</f>
        <v>921.72499999999991</v>
      </c>
      <c r="AK2" s="93">
        <f>IF(AND(Inputs!C2="true",Inputs!B2="false"),Calcs!P3,IF(AND(Inputs!B2="true",Inputs!C2="false"),Calcs!X3,IF(AND(Inputs!B2="false",Inputs!C2="false"),Calcs!G3,FALSE)))</f>
        <v>2633.5</v>
      </c>
      <c r="AL2" s="93">
        <f>Calcs!C3</f>
        <v>5267</v>
      </c>
      <c r="AM2" s="93">
        <f>IF(AND(Inputs!C2="true",Inputs!B2="false"),Calcs!O3,IF(AND(Inputs!B2="true",Inputs!C2="false"),Calcs!W3,IF(AND(Inputs!B2="false",Inputs!C2="false"),Calcs!F3,FALSE)))</f>
        <v>2633.5</v>
      </c>
      <c r="AN2" s="93">
        <f>IF(AND(Inputs!C2="true",Inputs!B2="false"),"0.0",IF(AND(Inputs!B2="true",Inputs!C2="false"),Calcs!U3,IF(AND(Inputs!B2="false",Inputs!C2="false"),Calcs!D3,FALSE)))</f>
        <v>5267</v>
      </c>
      <c r="AO2" s="95" t="str">
        <f>Calcs!AA3</f>
        <v/>
      </c>
      <c r="AP2" s="93" t="str">
        <f>N2</f>
        <v>true</v>
      </c>
      <c r="AQ2" s="95" t="str">
        <f>IF(Inputs!C2="true",Calcs!N3,"0.0")</f>
        <v>0.0</v>
      </c>
      <c r="AR2" s="95">
        <f>IF(AND(Inputs!C2="true",Inputs!B2="false"),Calcs!M3,IF(AND(Inputs!B2="true",Inputs!C2="false"),Calcs!V3,IF(AND(Inputs!B2="false",Inputs!C2="false"),Calcs!E3,FALSE)))</f>
        <v>5267</v>
      </c>
      <c r="AS2" s="93" t="str">
        <f>R2</f>
        <v>true</v>
      </c>
      <c r="AT2" s="93" t="str">
        <f t="shared" ref="AT2:AT65" si="3">G2</f>
        <v>false</v>
      </c>
    </row>
    <row r="3" spans="1:46" s="10" customFormat="1" ht="14.25" customHeight="1" x14ac:dyDescent="0.2">
      <c r="A3" s="16">
        <v>2</v>
      </c>
      <c r="B3" s="17" t="s">
        <v>17</v>
      </c>
      <c r="C3" s="17" t="s">
        <v>17</v>
      </c>
      <c r="D3" s="18" t="s">
        <v>573</v>
      </c>
      <c r="E3" s="17" t="s">
        <v>17</v>
      </c>
      <c r="F3" s="4"/>
      <c r="G3" s="17" t="s">
        <v>17</v>
      </c>
      <c r="H3" s="65" t="s">
        <v>569</v>
      </c>
      <c r="I3" s="24">
        <v>1</v>
      </c>
      <c r="J3" s="24">
        <v>0.9</v>
      </c>
      <c r="K3" s="17" t="s">
        <v>17</v>
      </c>
      <c r="L3" s="17" t="s">
        <v>17</v>
      </c>
      <c r="M3" s="22">
        <v>0.5</v>
      </c>
      <c r="N3" s="23" t="s">
        <v>16</v>
      </c>
      <c r="O3" s="59" t="s">
        <v>418</v>
      </c>
      <c r="P3" s="18">
        <v>210</v>
      </c>
      <c r="Q3" s="18">
        <v>230</v>
      </c>
      <c r="R3" s="17" t="s">
        <v>17</v>
      </c>
      <c r="S3" s="17">
        <v>0</v>
      </c>
      <c r="T3" s="17">
        <v>6.4827000000000004</v>
      </c>
      <c r="U3" s="102">
        <f>IF(B3="true",(Calcs!AB4),IF(C3="true",Calcs!S4,IF(AND(B3="false",C3="false"),Calcs!K4)))</f>
        <v>45.195652173913039</v>
      </c>
      <c r="V3" s="113" t="str">
        <f t="shared" si="0"/>
        <v/>
      </c>
      <c r="W3" s="103" t="str">
        <f>IF(AND(K3 = "true",C3="false"),(IF(Inputs!K3=Reduction_Values!B$2,Reduction_Values!D$2,Reduction_Values!D$3)),"")</f>
        <v/>
      </c>
      <c r="X3" s="104" t="str">
        <f>IF(L3="true",(IF(Inputs!L3=Reduction_Values!B$2,Reduction_Values!D$4,Reduction_Values!D$5)),"")</f>
        <v/>
      </c>
      <c r="Y3" s="105">
        <f>(VLOOKUP(Inputs!D3,Charge_Categories!B$2:C$380,2,FALSE))</f>
        <v>102</v>
      </c>
      <c r="Z3" s="105">
        <f>IF(AND(Inputs!B3="true",Inputs!G3="true"),Calcs!U4-Calcs!T4,IF(AND(Inputs!B3="false",Inputs!C3="false",Inputs!G3="true"),Calcs!D4-Calcs!C4,IF(AND(Inputs!G3="false",Inputs!H3="Not Applicable"),0,"0.0")))</f>
        <v>0</v>
      </c>
      <c r="AA3" s="105">
        <f>IF(AND(Inputs!B3="true",Inputs!N3="true"),Calcs!T4-Calcs!B4,IF(AND(Inputs!B3="false",Inputs!C3="true",Inputs!N3="true"),Calcs!L4-Calcs!B4,IF(AND(Inputs!B3="false",Inputs!C3="false",Inputs!N3="true"),Calcs!C4-Calcs!B4,"0.0")))</f>
        <v>8</v>
      </c>
      <c r="AB3" s="105" t="str">
        <f>IF(Inputs!C3="true",100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&amp;"%","")</f>
        <v/>
      </c>
      <c r="AC3" s="105">
        <f t="shared" ref="AC3:AC66" si="4">IF(M3=1,(""),IF(M3=0,(M3&amp;".0"),(M3)))</f>
        <v>0.5</v>
      </c>
      <c r="AD3" s="105">
        <f t="shared" ref="AD3:AD66" si="5">IF(J3=1,(""),IF(J3=0,(J3&amp;".0"),(J3)))</f>
        <v>0.9</v>
      </c>
      <c r="AE3" s="104" t="str">
        <f>IF(R3="true",(IF(Inputs!R3=Reduction_Values!B$2,Reduction_Values!D$6,Reduction_Values!D$7)),"")</f>
        <v/>
      </c>
      <c r="AF3" s="93">
        <f>(VLOOKUP(Inputs!D3,Charge_Categories!B$2:C$380,2,FALSE))</f>
        <v>102</v>
      </c>
      <c r="AG3" s="93" t="str">
        <f t="shared" si="1"/>
        <v>false</v>
      </c>
      <c r="AH3" s="93" t="str">
        <f t="shared" si="2"/>
        <v>false</v>
      </c>
      <c r="AI3" s="94">
        <f>IF(AND(Inputs!C3="true",Inputs!B3="false"),Calcs!Q4,IF(AND(Inputs!B3="true",Inputs!C3="false"),Calcs!Y4,IF(AND(Inputs!B3="false",Inputs!C3="false"),Calcs!H4,FALSE)))</f>
        <v>55</v>
      </c>
      <c r="AJ3" s="95">
        <f>IF(AND(Inputs!C3="true",Inputs!B3="false"),Calcs!Q4,IF(AND(Inputs!B3="true",Inputs!C3="false"),Calcs!Y4,IF(AND(Inputs!B3="false",Inputs!C3="false"),Calcs!J4,FALSE)))</f>
        <v>49.5</v>
      </c>
      <c r="AK3" s="93">
        <f>IF(AND(Inputs!C3="true",Inputs!B3="false"),Calcs!P4,IF(AND(Inputs!B3="true",Inputs!C3="false"),Calcs!X4,IF(AND(Inputs!B3="false",Inputs!C3="false"),Calcs!G4,FALSE)))</f>
        <v>55</v>
      </c>
      <c r="AL3" s="93">
        <f>Calcs!C4</f>
        <v>110</v>
      </c>
      <c r="AM3" s="93">
        <f>IF(AND(Inputs!C3="true",Inputs!B3="false"),Calcs!O4,IF(AND(Inputs!B3="true",Inputs!C3="false"),Calcs!W4,IF(AND(Inputs!B3="false",Inputs!C3="false"),Calcs!F4,FALSE)))</f>
        <v>55</v>
      </c>
      <c r="AN3" s="93">
        <f>IF(AND(Inputs!C3="true",Inputs!B3="false"),"0.0",IF(AND(Inputs!B3="true",Inputs!C3="false"),Calcs!U4,IF(AND(Inputs!B3="false",Inputs!C3="false"),Calcs!D4,FALSE)))</f>
        <v>110</v>
      </c>
      <c r="AO3" s="95" t="str">
        <f>Calcs!AA4</f>
        <v/>
      </c>
      <c r="AP3" s="93" t="str">
        <f t="shared" ref="AP3:AP66" si="6">N3</f>
        <v>true</v>
      </c>
      <c r="AQ3" s="95" t="str">
        <f>IF(Inputs!C3="true",Calcs!N4,"0.0")</f>
        <v>0.0</v>
      </c>
      <c r="AR3" s="95">
        <f>IF(AND(Inputs!C3="true",Inputs!B3="false"),Calcs!M4,IF(AND(Inputs!B3="true",Inputs!C3="false"),Calcs!V4,IF(AND(Inputs!B3="false",Inputs!C3="false"),Calcs!E4,FALSE)))</f>
        <v>55</v>
      </c>
      <c r="AS3" s="93" t="str">
        <f t="shared" ref="AS3:AS66" si="7">R3</f>
        <v>false</v>
      </c>
      <c r="AT3" s="93" t="str">
        <f t="shared" si="3"/>
        <v>false</v>
      </c>
    </row>
    <row r="4" spans="1:46" ht="14.25" customHeight="1" x14ac:dyDescent="0.2">
      <c r="A4" s="16">
        <v>3</v>
      </c>
      <c r="B4" s="23" t="s">
        <v>17</v>
      </c>
      <c r="C4" s="17" t="s">
        <v>16</v>
      </c>
      <c r="D4" s="18" t="s">
        <v>574</v>
      </c>
      <c r="E4" s="17" t="s">
        <v>17</v>
      </c>
      <c r="F4" s="4" t="s">
        <v>524</v>
      </c>
      <c r="G4" s="19" t="s">
        <v>17</v>
      </c>
      <c r="H4" s="65" t="s">
        <v>569</v>
      </c>
      <c r="I4" s="24">
        <v>1</v>
      </c>
      <c r="J4" s="24">
        <v>1</v>
      </c>
      <c r="K4" s="20" t="s">
        <v>17</v>
      </c>
      <c r="L4" s="17" t="s">
        <v>17</v>
      </c>
      <c r="M4" s="22">
        <v>1</v>
      </c>
      <c r="N4" s="17" t="s">
        <v>16</v>
      </c>
      <c r="O4" s="59" t="s">
        <v>434</v>
      </c>
      <c r="P4" s="18">
        <v>0</v>
      </c>
      <c r="Q4" s="18">
        <v>143</v>
      </c>
      <c r="R4" s="17" t="s">
        <v>17</v>
      </c>
      <c r="S4" s="17">
        <v>0</v>
      </c>
      <c r="T4" s="17">
        <v>2722.277</v>
      </c>
      <c r="U4" s="102">
        <f>IF(B4="true",(Calcs!AB5),IF(C4="true",Calcs!S5,Calcs!K5))</f>
        <v>0</v>
      </c>
      <c r="V4" s="113" t="str">
        <f t="shared" si="0"/>
        <v/>
      </c>
      <c r="W4" s="103" t="str">
        <f>IF(AND(K4 = "true",C4="false"),(IF(Inputs!K4=Reduction_Values!B$2,Reduction_Values!D$2,Reduction_Values!D$3)),"")</f>
        <v/>
      </c>
      <c r="X4" s="104" t="str">
        <f>IF(L4="true",(IF(Inputs!L4=Reduction_Values!B$2,Reduction_Values!D$4,Reduction_Values!D$5)),"")</f>
        <v/>
      </c>
      <c r="Y4" s="105">
        <f>(VLOOKUP(Inputs!D4,Charge_Categories!B$2:C$380,2,FALSE))</f>
        <v>110</v>
      </c>
      <c r="Z4" s="105">
        <f>IF(AND(Inputs!B4="true",Inputs!G4="true"),Calcs!U5-Calcs!T5,IF(AND(Inputs!B4="false",Inputs!C4="false",Inputs!G4="true"),Calcs!D5-Calcs!C5,IF(AND(Inputs!G4="false",Inputs!H4="Not Applicable"),0,"0.0")))</f>
        <v>0</v>
      </c>
      <c r="AA4" s="105">
        <f>IF(AND(Inputs!B4="true",Inputs!N4="true"),Calcs!T5-Calcs!B5,IF(AND(Inputs!B4="false",Inputs!C4="true",Inputs!N4="true"),Calcs!L5-Calcs!B5,IF(AND(Inputs!B4="false",Inputs!C4="false",Inputs!N4="true"),Calcs!C5-Calcs!B5,"0.0")))</f>
        <v>2498</v>
      </c>
      <c r="AB4" s="105" t="str">
        <f>IF(Inputs!C4="true",100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&amp;"%","")</f>
        <v>20%</v>
      </c>
      <c r="AC4" s="105" t="str">
        <f t="shared" si="4"/>
        <v/>
      </c>
      <c r="AD4" s="105" t="str">
        <f t="shared" si="5"/>
        <v/>
      </c>
      <c r="AE4" s="104" t="str">
        <f>IF(R4="true",(IF(Inputs!R4=Reduction_Values!B$2,Reduction_Values!D$6,Reduction_Values!D$7)),"")</f>
        <v/>
      </c>
      <c r="AF4" s="93">
        <f>(VLOOKUP(Inputs!D4,Charge_Categories!B$2:C$380,2,FALSE))</f>
        <v>110</v>
      </c>
      <c r="AG4" s="93" t="str">
        <f t="shared" si="1"/>
        <v>false</v>
      </c>
      <c r="AH4" s="93" t="str">
        <f t="shared" si="2"/>
        <v>true</v>
      </c>
      <c r="AI4" s="94">
        <f>IF(AND(Inputs!C4="true",Inputs!B4="false"),Calcs!Q5,IF(AND(Inputs!B4="true",Inputs!C4="false"),Calcs!Y5,IF(AND(Inputs!B4="false",Inputs!C4="false"),Calcs!H5,FALSE)))</f>
        <v>521.6</v>
      </c>
      <c r="AJ4" s="95">
        <f>IF(AND(Inputs!C4="true",Inputs!B4="false"),Calcs!Q5,IF(AND(Inputs!B4="true",Inputs!C4="false"),Calcs!Y5,IF(AND(Inputs!B4="false",Inputs!C4="false"),Calcs!J5,FALSE)))</f>
        <v>521.6</v>
      </c>
      <c r="AK4" s="93">
        <f>IF(AND(Inputs!C4="true",Inputs!B4="false"),Calcs!P5,IF(AND(Inputs!B4="true",Inputs!C4="false"),Calcs!X5,IF(AND(Inputs!B4="false",Inputs!C4="false"),Calcs!G5,FALSE)))</f>
        <v>521.6</v>
      </c>
      <c r="AL4" s="93">
        <f>Calcs!C5</f>
        <v>2608</v>
      </c>
      <c r="AM4" s="93">
        <f>IF(AND(Inputs!C4="true",Inputs!B4="false"),Calcs!O5,IF(AND(Inputs!B4="true",Inputs!C4="false"),Calcs!W5,IF(AND(Inputs!B4="false",Inputs!C4="false"),Calcs!F5,FALSE)))</f>
        <v>521.6</v>
      </c>
      <c r="AN4" s="93" t="str">
        <f>IF(AND(Inputs!C4="true",Inputs!B4="false"),"0.0",IF(AND(Inputs!B4="true",Inputs!C4="false"),Calcs!U5,IF(AND(Inputs!B4="false",Inputs!C4="false"),Calcs!D5,FALSE)))</f>
        <v>0.0</v>
      </c>
      <c r="AO4" s="95" t="str">
        <f>Calcs!AA5</f>
        <v/>
      </c>
      <c r="AP4" s="93" t="str">
        <f t="shared" si="6"/>
        <v>true</v>
      </c>
      <c r="AQ4" s="95">
        <f>IF(Inputs!C4="true",Calcs!N5,"0.0")</f>
        <v>521.6</v>
      </c>
      <c r="AR4" s="95">
        <f>IF(AND(Inputs!C4="true",Inputs!B4="false"),Calcs!M5,IF(AND(Inputs!B4="true",Inputs!C4="false"),Calcs!V5,IF(AND(Inputs!B4="false",Inputs!C4="false"),Calcs!E5,FALSE)))</f>
        <v>2608</v>
      </c>
      <c r="AS4" s="93" t="str">
        <f t="shared" si="7"/>
        <v>false</v>
      </c>
      <c r="AT4" s="93" t="str">
        <f t="shared" si="3"/>
        <v>false</v>
      </c>
    </row>
    <row r="5" spans="1:46" ht="14.25" customHeight="1" x14ac:dyDescent="0.2">
      <c r="A5" s="16">
        <v>4</v>
      </c>
      <c r="B5" s="17" t="s">
        <v>17</v>
      </c>
      <c r="C5" s="17" t="s">
        <v>17</v>
      </c>
      <c r="D5" s="18" t="s">
        <v>575</v>
      </c>
      <c r="E5" s="23" t="s">
        <v>16</v>
      </c>
      <c r="F5" s="4" t="s">
        <v>532</v>
      </c>
      <c r="G5" s="17" t="s">
        <v>17</v>
      </c>
      <c r="H5" s="65" t="s">
        <v>569</v>
      </c>
      <c r="I5" s="24">
        <v>1</v>
      </c>
      <c r="J5" s="25">
        <v>0.99</v>
      </c>
      <c r="K5" s="17" t="s">
        <v>17</v>
      </c>
      <c r="L5" s="17" t="s">
        <v>17</v>
      </c>
      <c r="M5" s="22">
        <v>0.75</v>
      </c>
      <c r="N5" s="17" t="s">
        <v>17</v>
      </c>
      <c r="O5" s="59" t="s">
        <v>454</v>
      </c>
      <c r="P5" s="18">
        <v>0</v>
      </c>
      <c r="Q5" s="18">
        <v>47</v>
      </c>
      <c r="R5" s="20" t="s">
        <v>16</v>
      </c>
      <c r="S5" s="17">
        <v>0</v>
      </c>
      <c r="T5" s="17">
        <v>3.4089999999999998</v>
      </c>
      <c r="U5" s="102">
        <f>IF(B5="true",(Calcs!AB6),IF(C5="true",Calcs!S6,IF(AND(B5="false",C5="false"),Calcs!K6)))</f>
        <v>0</v>
      </c>
      <c r="V5" s="113" t="str">
        <f t="shared" si="0"/>
        <v/>
      </c>
      <c r="W5" s="103" t="str">
        <f>IF(AND(K5 = "true",C5="false"),(IF(Inputs!K5=Reduction_Values!B$2,Reduction_Values!D$2,Reduction_Values!D$3)),"")</f>
        <v/>
      </c>
      <c r="X5" s="104" t="str">
        <f>IF(L5="true",(IF(Inputs!L5=Reduction_Values!B$2,Reduction_Values!D$4,Reduction_Values!D$5)),"")</f>
        <v/>
      </c>
      <c r="Y5" s="105">
        <f>(VLOOKUP(Inputs!D5,Charge_Categories!B$2:C$380,2,FALSE))</f>
        <v>513</v>
      </c>
      <c r="Z5" s="105">
        <f>IF(AND(Inputs!B5="true",Inputs!G5="true"),Calcs!U6-Calcs!T6,IF(AND(Inputs!B5="false",Inputs!C5="false",Inputs!G5="true"),Calcs!D6-Calcs!C6,IF(AND(Inputs!G5="false",Inputs!H5="Not Applicable"),0,"0.0")))</f>
        <v>0</v>
      </c>
      <c r="AA5" s="105" t="str">
        <f>IF(AND(Inputs!B5="true",Inputs!N5="true"),Calcs!T6-Calcs!B6,IF(AND(Inputs!B5="false",Inputs!C5="true",Inputs!N5="true"),Calcs!L6-Calcs!B6,IF(AND(Inputs!B5="false",Inputs!C5="false",Inputs!N5="true"),Calcs!C6-Calcs!B6,"0.0")))</f>
        <v>0.0</v>
      </c>
      <c r="AB5" s="105" t="str">
        <f>IF(Inputs!C5="true",100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&amp;"%","")</f>
        <v/>
      </c>
      <c r="AC5" s="105">
        <f t="shared" si="4"/>
        <v>0.75</v>
      </c>
      <c r="AD5" s="105">
        <f t="shared" si="5"/>
        <v>0.99</v>
      </c>
      <c r="AE5" s="104" t="str">
        <f>IF(R5="true",(IF(Inputs!R5=Reduction_Values!B$2,Reduction_Values!D$6,Reduction_Values!D$7)),"")</f>
        <v>Winter Only Discount 0.5</v>
      </c>
      <c r="AF5" s="93">
        <f>(VLOOKUP(Inputs!D5,Charge_Categories!B$2:C$380,2,FALSE))</f>
        <v>513</v>
      </c>
      <c r="AG5" s="93" t="str">
        <f t="shared" si="1"/>
        <v>false</v>
      </c>
      <c r="AH5" s="93" t="str">
        <f t="shared" si="2"/>
        <v>false</v>
      </c>
      <c r="AI5" s="94">
        <f>IF(AND(Inputs!C5="true",Inputs!B5="false"),Calcs!Q6,IF(AND(Inputs!B5="true",Inputs!C5="false"),Calcs!Y6,IF(AND(Inputs!B5="false",Inputs!C5="false"),Calcs!H6,FALSE)))</f>
        <v>192.375</v>
      </c>
      <c r="AJ5" s="95">
        <f>IF(AND(Inputs!C5="true",Inputs!B5="false"),Calcs!Q6,IF(AND(Inputs!B5="true",Inputs!C5="false"),Calcs!Y6,IF(AND(Inputs!B5="false",Inputs!C5="false"),Calcs!J6,FALSE)))</f>
        <v>190.45124999999999</v>
      </c>
      <c r="AK5" s="93">
        <f>IF(AND(Inputs!C5="true",Inputs!B5="false"),Calcs!P6,IF(AND(Inputs!B5="true",Inputs!C5="false"),Calcs!X6,IF(AND(Inputs!B5="false",Inputs!C5="false"),Calcs!G6,FALSE)))</f>
        <v>192.375</v>
      </c>
      <c r="AL5" s="93">
        <f>Calcs!C6</f>
        <v>513</v>
      </c>
      <c r="AM5" s="93">
        <f>IF(AND(Inputs!C5="true",Inputs!B5="false"),Calcs!O6,IF(AND(Inputs!B5="true",Inputs!C5="false"),Calcs!W6,IF(AND(Inputs!B5="false",Inputs!C5="false"),Calcs!F6,FALSE)))</f>
        <v>192.375</v>
      </c>
      <c r="AN5" s="93">
        <f>IF(AND(Inputs!C5="true",Inputs!B5="false"),"0.0",IF(AND(Inputs!B5="true",Inputs!C5="false"),Calcs!U6,IF(AND(Inputs!B5="false",Inputs!C5="false"),Calcs!D6,FALSE)))</f>
        <v>513</v>
      </c>
      <c r="AO5" s="95" t="str">
        <f>Calcs!AA6</f>
        <v/>
      </c>
      <c r="AP5" s="93" t="str">
        <f t="shared" si="6"/>
        <v>false</v>
      </c>
      <c r="AQ5" s="95" t="str">
        <f>IF(Inputs!C5="true",Calcs!N6,"0.0")</f>
        <v>0.0</v>
      </c>
      <c r="AR5" s="95">
        <f>IF(AND(Inputs!C5="true",Inputs!B5="false"),Calcs!M6,IF(AND(Inputs!B5="true",Inputs!C5="false"),Calcs!V6,IF(AND(Inputs!B5="false",Inputs!C5="false"),Calcs!E6,FALSE)))</f>
        <v>384.75</v>
      </c>
      <c r="AS5" s="93" t="str">
        <f t="shared" si="7"/>
        <v>true</v>
      </c>
      <c r="AT5" s="93" t="str">
        <f t="shared" si="3"/>
        <v>false</v>
      </c>
    </row>
    <row r="6" spans="1:46" ht="14.25" customHeight="1" x14ac:dyDescent="0.2">
      <c r="A6" s="16">
        <v>5</v>
      </c>
      <c r="B6" s="66" t="s">
        <v>17</v>
      </c>
      <c r="C6" s="23" t="s">
        <v>16</v>
      </c>
      <c r="D6" s="18" t="s">
        <v>576</v>
      </c>
      <c r="E6" s="66" t="s">
        <v>17</v>
      </c>
      <c r="F6" s="4" t="s">
        <v>528</v>
      </c>
      <c r="G6" s="17" t="s">
        <v>17</v>
      </c>
      <c r="H6" s="65" t="s">
        <v>569</v>
      </c>
      <c r="I6" s="24">
        <v>0.9</v>
      </c>
      <c r="J6" s="24">
        <v>1</v>
      </c>
      <c r="K6" s="66" t="s">
        <v>17</v>
      </c>
      <c r="L6" s="23" t="s">
        <v>16</v>
      </c>
      <c r="M6" s="22">
        <v>0.5</v>
      </c>
      <c r="N6" s="66" t="s">
        <v>17</v>
      </c>
      <c r="O6" s="58" t="s">
        <v>434</v>
      </c>
      <c r="P6" s="18">
        <v>143</v>
      </c>
      <c r="Q6" s="18">
        <v>157</v>
      </c>
      <c r="R6" s="20" t="s">
        <v>16</v>
      </c>
      <c r="S6" s="17">
        <v>0</v>
      </c>
      <c r="T6" s="17">
        <v>3.8050000000000002</v>
      </c>
      <c r="U6" s="102">
        <f>IF(B6="true",(Calcs!AB7),IF(C6="true",Calcs!S7,Calcs!K7))</f>
        <v>0</v>
      </c>
      <c r="V6" s="113">
        <f t="shared" si="0"/>
        <v>0.9</v>
      </c>
      <c r="W6" s="103" t="str">
        <f>IF(AND(K6 = "true",C6="false"),(IF(Inputs!K6=Reduction_Values!B$2,Reduction_Values!D$2,Reduction_Values!D$3)),"")</f>
        <v/>
      </c>
      <c r="X6" s="104" t="str">
        <f>IF(L6="true",(IF(Inputs!L6=Reduction_Values!B$2,Reduction_Values!D$4,Reduction_Values!D$5)),"")</f>
        <v>CRT 0.5</v>
      </c>
      <c r="Y6" s="105">
        <f>(VLOOKUP(Inputs!D6,Charge_Categories!B$2:C$380,2,FALSE))</f>
        <v>538</v>
      </c>
      <c r="Z6" s="105">
        <f>IF(AND(Inputs!B6="true",Inputs!G6="true"),Calcs!U7-Calcs!T7,IF(AND(Inputs!B6="false",Inputs!C6="false",Inputs!G6="true"),Calcs!D7-Calcs!C7,IF(AND(Inputs!G6="false",Inputs!H6="Not Applicable"),0,"0.0")))</f>
        <v>0</v>
      </c>
      <c r="AA6" s="105" t="str">
        <f>IF(AND(Inputs!B6="true",Inputs!N6="true"),Calcs!T7-Calcs!B7,IF(AND(Inputs!B6="false",Inputs!C6="true",Inputs!N6="true"),Calcs!L7-Calcs!B7,IF(AND(Inputs!B6="false",Inputs!C6="false",Inputs!N6="true"),Calcs!C7-Calcs!B7,"0.0")))</f>
        <v>0.0</v>
      </c>
      <c r="AB6" s="105" t="str">
        <f>IF(Inputs!C6="true",100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&amp;"%","")</f>
        <v>0%</v>
      </c>
      <c r="AC6" s="105">
        <f t="shared" si="4"/>
        <v>0.5</v>
      </c>
      <c r="AD6" s="105" t="str">
        <f t="shared" si="5"/>
        <v/>
      </c>
      <c r="AE6" s="104" t="str">
        <f>IF(R6="true",(IF(Inputs!R6=Reduction_Values!B$2,Reduction_Values!D$6,Reduction_Values!D$7)),"")</f>
        <v>Winter Only Discount 0.5</v>
      </c>
      <c r="AF6" s="93">
        <f>(VLOOKUP(Inputs!D6,Charge_Categories!B$2:C$380,2,FALSE))</f>
        <v>538</v>
      </c>
      <c r="AG6" s="93" t="str">
        <f t="shared" si="1"/>
        <v>false</v>
      </c>
      <c r="AH6" s="93" t="str">
        <f t="shared" si="2"/>
        <v>true</v>
      </c>
      <c r="AI6" s="94">
        <f>IF(AND(Inputs!C6="true",Inputs!B6="false"),Calcs!Q7,IF(AND(Inputs!B6="true",Inputs!C6="false"),Calcs!Y7,IF(AND(Inputs!B6="false",Inputs!C6="false"),Calcs!H7,FALSE)))</f>
        <v>0</v>
      </c>
      <c r="AJ6" s="95">
        <f>IF(AND(Inputs!C6="true",Inputs!B6="false"),Calcs!Q7,IF(AND(Inputs!B6="true",Inputs!C6="false"),Calcs!Y7,IF(AND(Inputs!B6="false",Inputs!C6="false"),Calcs!J7,FALSE)))</f>
        <v>0</v>
      </c>
      <c r="AK6" s="93">
        <f>IF(AND(Inputs!C6="true",Inputs!B6="false"),Calcs!P7,IF(AND(Inputs!B6="true",Inputs!C6="false"),Calcs!X7,IF(AND(Inputs!B6="false",Inputs!C6="false"),Calcs!G7,FALSE)))</f>
        <v>0</v>
      </c>
      <c r="AL6" s="93">
        <f>Calcs!C7</f>
        <v>538</v>
      </c>
      <c r="AM6" s="93">
        <f>IF(AND(Inputs!C6="true",Inputs!B6="false"),Calcs!O7,IF(AND(Inputs!B6="true",Inputs!C6="false"),Calcs!W7,IF(AND(Inputs!B6="false",Inputs!C6="false"),Calcs!F7,FALSE)))</f>
        <v>0</v>
      </c>
      <c r="AN6" s="93" t="str">
        <f>IF(AND(Inputs!C6="true",Inputs!B6="false"),"0.0",IF(AND(Inputs!B6="true",Inputs!C6="false"),Calcs!U7,IF(AND(Inputs!B6="false",Inputs!C6="false"),Calcs!D7,FALSE)))</f>
        <v>0.0</v>
      </c>
      <c r="AO6" s="95" t="str">
        <f>Calcs!AA7</f>
        <v/>
      </c>
      <c r="AP6" s="93" t="str">
        <f t="shared" si="6"/>
        <v>false</v>
      </c>
      <c r="AQ6" s="95">
        <f>IF(Inputs!C6="true",Calcs!N7,"0.0")</f>
        <v>0</v>
      </c>
      <c r="AR6" s="95">
        <f>IF(AND(Inputs!C6="true",Inputs!B6="false"),Calcs!M7,IF(AND(Inputs!B6="true",Inputs!C6="false"),Calcs!V7,IF(AND(Inputs!B6="false",Inputs!C6="false"),Calcs!E7,FALSE)))</f>
        <v>269</v>
      </c>
      <c r="AS6" s="93" t="str">
        <f t="shared" si="7"/>
        <v>true</v>
      </c>
      <c r="AT6" s="93" t="str">
        <f t="shared" si="3"/>
        <v>false</v>
      </c>
    </row>
    <row r="7" spans="1:46" ht="14.25" customHeight="1" x14ac:dyDescent="0.2">
      <c r="A7" s="16">
        <v>6</v>
      </c>
      <c r="B7" s="23" t="s">
        <v>16</v>
      </c>
      <c r="C7" s="17" t="s">
        <v>17</v>
      </c>
      <c r="D7" s="18" t="s">
        <v>577</v>
      </c>
      <c r="E7" s="17" t="s">
        <v>17</v>
      </c>
      <c r="F7" s="4"/>
      <c r="G7" s="19" t="s">
        <v>16</v>
      </c>
      <c r="H7" s="65" t="s">
        <v>488</v>
      </c>
      <c r="I7" s="24">
        <v>1</v>
      </c>
      <c r="J7" s="25">
        <v>0.11</v>
      </c>
      <c r="K7" s="20" t="s">
        <v>16</v>
      </c>
      <c r="L7" s="17" t="s">
        <v>17</v>
      </c>
      <c r="M7" s="22">
        <v>0.4</v>
      </c>
      <c r="N7" s="17" t="s">
        <v>17</v>
      </c>
      <c r="O7" s="59" t="s">
        <v>418</v>
      </c>
      <c r="P7" s="18">
        <v>0</v>
      </c>
      <c r="Q7" s="18">
        <v>0</v>
      </c>
      <c r="R7" s="20" t="s">
        <v>16</v>
      </c>
      <c r="S7" s="17">
        <v>20.457999999999998</v>
      </c>
      <c r="T7" s="17">
        <v>1001.22</v>
      </c>
      <c r="U7" s="102">
        <f>IF(B7="true",(Calcs!AB8),IF(C7="true",Calcs!S8,Calcs!K8))</f>
        <v>0.16744902219292462</v>
      </c>
      <c r="V7" s="113" t="str">
        <f t="shared" si="0"/>
        <v/>
      </c>
      <c r="W7" s="103" t="str">
        <f>IF(AND(K7 = "true",C7="false"),(IF(Inputs!K7=Reduction_Values!B$2,Reduction_Values!D$2,Reduction_Values!D$3)),"")</f>
        <v>Two-part Tariff 0.5</v>
      </c>
      <c r="X7" s="104" t="str">
        <f>IF(L7="true",(IF(Inputs!L7=Reduction_Values!B$2,Reduction_Values!D$4,Reduction_Values!D$5)),"")</f>
        <v/>
      </c>
      <c r="Y7" s="105">
        <f>(VLOOKUP(Inputs!D7,Charge_Categories!B$2:C$380,2,FALSE))</f>
        <v>588</v>
      </c>
      <c r="Z7" s="105">
        <f>IF(AND(Inputs!B7="true",Inputs!G7="true"),Calcs!U8-Calcs!T8,IF(AND(Inputs!B7="false",Inputs!C7="false",Inputs!G7="true"),Calcs!D8-Calcs!C8,IF(AND(Inputs!G7="false",Inputs!H7="Not Applicable"),0,"0.0")))</f>
        <v>157</v>
      </c>
      <c r="AA7" s="105" t="str">
        <f>IF(AND(Inputs!B7="true",Inputs!N7="true"),Calcs!T8-Calcs!B8,IF(AND(Inputs!B7="false",Inputs!C7="true",Inputs!N7="true"),Calcs!L8-Calcs!B8,IF(AND(Inputs!B7="false",Inputs!C7="false",Inputs!N7="true"),Calcs!C8-Calcs!B8,"0.0")))</f>
        <v>0.0</v>
      </c>
      <c r="AB7" s="105" t="str">
        <f>IF(Inputs!C7="true",100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&amp;"%","")</f>
        <v/>
      </c>
      <c r="AC7" s="105">
        <f t="shared" si="4"/>
        <v>0.4</v>
      </c>
      <c r="AD7" s="105">
        <f t="shared" si="5"/>
        <v>0.11</v>
      </c>
      <c r="AE7" s="104" t="str">
        <f>IF(R7="true",(IF(Inputs!R7=Reduction_Values!B$2,Reduction_Values!D$6,Reduction_Values!D$7)),"")</f>
        <v>Winter Only Discount 0.5</v>
      </c>
      <c r="AF7" s="93">
        <f>(VLOOKUP(Inputs!D7,Charge_Categories!B$2:C$380,2,FALSE))</f>
        <v>588</v>
      </c>
      <c r="AG7" s="93" t="str">
        <f t="shared" si="1"/>
        <v>true</v>
      </c>
      <c r="AH7" s="93" t="str">
        <f t="shared" si="2"/>
        <v>false</v>
      </c>
      <c r="AI7" s="94">
        <f>IF(AND(Inputs!C7="true",Inputs!B7="false"),Calcs!Q8,IF(AND(Inputs!B7="true",Inputs!C7="false"),Calcs!Y8,IF(AND(Inputs!B7="false",Inputs!C7="false"),Calcs!H8,FALSE)))</f>
        <v>149</v>
      </c>
      <c r="AJ7" s="95">
        <f>IF(AND(Inputs!C7="true",Inputs!B7="false"),Calcs!Q8,IF(AND(Inputs!B7="true",Inputs!C7="false"),Calcs!Y8,IF(AND(Inputs!B7="false",Inputs!C7="false"),Calcs!J8,FALSE)))</f>
        <v>149</v>
      </c>
      <c r="AK7" s="93">
        <f>IF(AND(Inputs!C7="true",Inputs!B7="false"),Calcs!P8,IF(AND(Inputs!B7="true",Inputs!C7="false"),Calcs!X8,IF(AND(Inputs!B7="false",Inputs!C7="false"),Calcs!G8,FALSE)))</f>
        <v>149</v>
      </c>
      <c r="AL7" s="93">
        <f>Calcs!C8</f>
        <v>588</v>
      </c>
      <c r="AM7" s="93">
        <f>IF(AND(Inputs!C7="true",Inputs!B7="false"),Calcs!O8,IF(AND(Inputs!B7="true",Inputs!C7="false"),Calcs!W8,IF(AND(Inputs!B7="false",Inputs!C7="false"),Calcs!F8,FALSE)))</f>
        <v>149</v>
      </c>
      <c r="AN7" s="93">
        <f>IF(AND(Inputs!C7="true",Inputs!B7="false"),"0.0",IF(AND(Inputs!B7="true",Inputs!C7="false"),Calcs!U8,IF(AND(Inputs!B7="false",Inputs!C7="false"),Calcs!D8,FALSE)))</f>
        <v>745</v>
      </c>
      <c r="AO7" s="95">
        <f>Calcs!AA8</f>
        <v>0.33489804438584925</v>
      </c>
      <c r="AP7" s="93" t="str">
        <f t="shared" si="6"/>
        <v>false</v>
      </c>
      <c r="AQ7" s="95" t="str">
        <f>IF(Inputs!C7="true",Calcs!N8,"0.0")</f>
        <v>0.0</v>
      </c>
      <c r="AR7" s="95">
        <f>IF(AND(Inputs!C7="true",Inputs!B7="false"),Calcs!M8,IF(AND(Inputs!B7="true",Inputs!C7="false"),Calcs!V8,IF(AND(Inputs!B7="false",Inputs!C7="false"),Calcs!E8,FALSE)))</f>
        <v>298</v>
      </c>
      <c r="AS7" s="93" t="str">
        <f t="shared" si="7"/>
        <v>true</v>
      </c>
      <c r="AT7" s="93" t="str">
        <f t="shared" si="3"/>
        <v>true</v>
      </c>
    </row>
    <row r="8" spans="1:46" ht="14.25" customHeight="1" x14ac:dyDescent="0.2">
      <c r="A8" s="16">
        <v>7</v>
      </c>
      <c r="B8" s="17" t="s">
        <v>17</v>
      </c>
      <c r="C8" s="17" t="s">
        <v>17</v>
      </c>
      <c r="D8" s="18" t="s">
        <v>578</v>
      </c>
      <c r="E8" s="17" t="s">
        <v>17</v>
      </c>
      <c r="F8" s="4" t="s">
        <v>529</v>
      </c>
      <c r="G8" s="17" t="s">
        <v>17</v>
      </c>
      <c r="H8" s="65" t="s">
        <v>569</v>
      </c>
      <c r="I8" s="24">
        <v>1</v>
      </c>
      <c r="J8" s="24">
        <v>1</v>
      </c>
      <c r="K8" s="17" t="s">
        <v>17</v>
      </c>
      <c r="L8" s="17" t="s">
        <v>17</v>
      </c>
      <c r="M8" s="22">
        <v>0.9</v>
      </c>
      <c r="N8" s="17" t="s">
        <v>17</v>
      </c>
      <c r="O8" s="59" t="s">
        <v>454</v>
      </c>
      <c r="P8" s="18">
        <v>52</v>
      </c>
      <c r="Q8" s="18">
        <v>62</v>
      </c>
      <c r="R8" s="17" t="s">
        <v>17</v>
      </c>
      <c r="S8" s="17">
        <v>0</v>
      </c>
      <c r="T8" s="17">
        <v>25.6</v>
      </c>
      <c r="U8" s="102">
        <f>IF(B8="true",(Calcs!AB9),IF(C8="true",Calcs!S9,IF(AND(B8="false",C8="false"),Calcs!K9)))</f>
        <v>877.12258064516129</v>
      </c>
      <c r="V8" s="113" t="str">
        <f t="shared" si="0"/>
        <v/>
      </c>
      <c r="W8" s="103" t="str">
        <f>IF(AND(K8 = "true",C8="false"),(IF(Inputs!K8=Reduction_Values!B$2,Reduction_Values!D$2,Reduction_Values!D$3)),"")</f>
        <v/>
      </c>
      <c r="X8" s="104" t="str">
        <f>IF(L8="true",(IF(Inputs!L8=Reduction_Values!B$2,Reduction_Values!D$4,Reduction_Values!D$5)),"")</f>
        <v/>
      </c>
      <c r="Y8" s="105">
        <f>(VLOOKUP(Inputs!D8,Charge_Categories!B$2:C$380,2,FALSE))</f>
        <v>1162</v>
      </c>
      <c r="Z8" s="105">
        <f>IF(AND(Inputs!B8="true",Inputs!G8="true"),Calcs!U9-Calcs!T9,IF(AND(Inputs!B8="false",Inputs!C8="false",Inputs!G8="true"),Calcs!D9-Calcs!C9,IF(AND(Inputs!G8="false",Inputs!H8="Not Applicable"),0,"0.0")))</f>
        <v>0</v>
      </c>
      <c r="AA8" s="105" t="str">
        <f>IF(AND(Inputs!B8="true",Inputs!N8="true"),Calcs!T9-Calcs!B9,IF(AND(Inputs!B8="false",Inputs!C8="true",Inputs!N8="true"),Calcs!L9-Calcs!B9,IF(AND(Inputs!B8="false",Inputs!C8="false",Inputs!N8="true"),Calcs!C9-Calcs!B9,"0.0")))</f>
        <v>0.0</v>
      </c>
      <c r="AB8" s="105" t="str">
        <f>IF(Inputs!C8="true",100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&amp;"%","")</f>
        <v/>
      </c>
      <c r="AC8" s="105">
        <f t="shared" si="4"/>
        <v>0.9</v>
      </c>
      <c r="AD8" s="105" t="str">
        <f t="shared" si="5"/>
        <v/>
      </c>
      <c r="AE8" s="104" t="str">
        <f>IF(R8="true",(IF(Inputs!R8=Reduction_Values!B$2,Reduction_Values!D$6,Reduction_Values!D$7)),"")</f>
        <v/>
      </c>
      <c r="AF8" s="93">
        <f>(VLOOKUP(Inputs!D8,Charge_Categories!B$2:C$380,2,FALSE))</f>
        <v>1162</v>
      </c>
      <c r="AG8" s="93" t="str">
        <f t="shared" si="1"/>
        <v>false</v>
      </c>
      <c r="AH8" s="93" t="str">
        <f t="shared" si="2"/>
        <v>false</v>
      </c>
      <c r="AI8" s="94">
        <f>IF(AND(Inputs!C8="true",Inputs!B8="false"),Calcs!Q9,IF(AND(Inputs!B8="true",Inputs!C8="false"),Calcs!Y9,IF(AND(Inputs!B8="false",Inputs!C8="false"),Calcs!H9,FALSE)))</f>
        <v>1045.8</v>
      </c>
      <c r="AJ8" s="95">
        <f>IF(AND(Inputs!C8="true",Inputs!B8="false"),Calcs!Q9,IF(AND(Inputs!B8="true",Inputs!C8="false"),Calcs!Y9,IF(AND(Inputs!B8="false",Inputs!C8="false"),Calcs!J9,FALSE)))</f>
        <v>1045.8</v>
      </c>
      <c r="AK8" s="93">
        <f>IF(AND(Inputs!C8="true",Inputs!B8="false"),Calcs!P9,IF(AND(Inputs!B8="true",Inputs!C8="false"),Calcs!X9,IF(AND(Inputs!B8="false",Inputs!C8="false"),Calcs!G9,FALSE)))</f>
        <v>1045.8</v>
      </c>
      <c r="AL8" s="93">
        <f>Calcs!C9</f>
        <v>1162</v>
      </c>
      <c r="AM8" s="93">
        <f>IF(AND(Inputs!C8="true",Inputs!B8="false"),Calcs!O9,IF(AND(Inputs!B8="true",Inputs!C8="false"),Calcs!W9,IF(AND(Inputs!B8="false",Inputs!C8="false"),Calcs!F9,FALSE)))</f>
        <v>1045.8</v>
      </c>
      <c r="AN8" s="93">
        <f>IF(AND(Inputs!C8="true",Inputs!B8="false"),"0.0",IF(AND(Inputs!B8="true",Inputs!C8="false"),Calcs!U9,IF(AND(Inputs!B8="false",Inputs!C8="false"),Calcs!D9,FALSE)))</f>
        <v>1162</v>
      </c>
      <c r="AO8" s="95" t="str">
        <f>Calcs!AA9</f>
        <v/>
      </c>
      <c r="AP8" s="93" t="str">
        <f t="shared" si="6"/>
        <v>false</v>
      </c>
      <c r="AQ8" s="95" t="str">
        <f>IF(Inputs!C8="true",Calcs!N9,"0.0")</f>
        <v>0.0</v>
      </c>
      <c r="AR8" s="95">
        <f>IF(AND(Inputs!C8="true",Inputs!B8="false"),Calcs!M9,IF(AND(Inputs!B8="true",Inputs!C8="false"),Calcs!V9,IF(AND(Inputs!B8="false",Inputs!C8="false"),Calcs!E9,FALSE)))</f>
        <v>1045.8</v>
      </c>
      <c r="AS8" s="93" t="str">
        <f t="shared" si="7"/>
        <v>false</v>
      </c>
      <c r="AT8" s="93" t="str">
        <f t="shared" si="3"/>
        <v>false</v>
      </c>
    </row>
    <row r="9" spans="1:46" ht="14.25" customHeight="1" x14ac:dyDescent="0.2">
      <c r="A9" s="16">
        <v>8</v>
      </c>
      <c r="B9" s="17" t="s">
        <v>17</v>
      </c>
      <c r="C9" s="17" t="s">
        <v>17</v>
      </c>
      <c r="D9" s="18" t="s">
        <v>579</v>
      </c>
      <c r="E9" s="23" t="s">
        <v>16</v>
      </c>
      <c r="F9" s="4" t="s">
        <v>526</v>
      </c>
      <c r="G9" s="17" t="s">
        <v>17</v>
      </c>
      <c r="H9" s="65" t="s">
        <v>569</v>
      </c>
      <c r="I9" s="24">
        <v>0.1</v>
      </c>
      <c r="J9" s="25">
        <v>0.89</v>
      </c>
      <c r="K9" s="23" t="s">
        <v>16</v>
      </c>
      <c r="L9" s="23" t="s">
        <v>16</v>
      </c>
      <c r="M9" s="22">
        <v>1</v>
      </c>
      <c r="N9" s="23" t="s">
        <v>16</v>
      </c>
      <c r="O9" s="59" t="s">
        <v>418</v>
      </c>
      <c r="P9" s="18">
        <v>357</v>
      </c>
      <c r="Q9" s="18">
        <v>366</v>
      </c>
      <c r="R9" s="20" t="s">
        <v>16</v>
      </c>
      <c r="S9" s="17">
        <v>0</v>
      </c>
      <c r="T9" s="17">
        <v>1004</v>
      </c>
      <c r="U9" s="102">
        <f>IF(B9="true",(Calcs!AB10),IF(C9="true",Calcs!S10,IF(AND(B9="false",C9="false"),Calcs!K10)))</f>
        <v>13.325561475409838</v>
      </c>
      <c r="V9" s="113">
        <f t="shared" si="0"/>
        <v>0.1</v>
      </c>
      <c r="W9" s="103" t="str">
        <f>IF(AND(K9 = "true",C9="false"),(IF(Inputs!K9=Reduction_Values!B$2,Reduction_Values!D$2,Reduction_Values!D$3)),"")</f>
        <v>Two-part Tariff 0.5</v>
      </c>
      <c r="X9" s="104" t="str">
        <f>IF(L9="true",(IF(Inputs!L9=Reduction_Values!B$2,Reduction_Values!D$4,Reduction_Values!D$5)),"")</f>
        <v>CRT 0.5</v>
      </c>
      <c r="Y9" s="105">
        <f>(VLOOKUP(Inputs!D9,Charge_Categories!B$2:C$380,2,FALSE))</f>
        <v>1220</v>
      </c>
      <c r="Z9" s="105">
        <f>IF(AND(Inputs!B9="true",Inputs!G9="true"),Calcs!U10-Calcs!T10,IF(AND(Inputs!B9="false",Inputs!C9="false",Inputs!G9="true"),Calcs!D10-Calcs!C10,IF(AND(Inputs!G9="false",Inputs!H9="Not Applicable"),0,"0.0")))</f>
        <v>0</v>
      </c>
      <c r="AA9" s="105">
        <f>IF(AND(Inputs!B9="true",Inputs!N9="true"),Calcs!T10-Calcs!B10,IF(AND(Inputs!B9="false",Inputs!C9="true",Inputs!N9="true"),Calcs!L10-Calcs!B10,IF(AND(Inputs!B9="false",Inputs!C9="false",Inputs!N9="true"),Calcs!C10-Calcs!B10,"0.0")))</f>
        <v>8</v>
      </c>
      <c r="AB9" s="105" t="str">
        <f>IF(Inputs!C9="true",100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&amp;"%","")</f>
        <v/>
      </c>
      <c r="AC9" s="105" t="str">
        <f t="shared" si="4"/>
        <v/>
      </c>
      <c r="AD9" s="105">
        <f t="shared" si="5"/>
        <v>0.89</v>
      </c>
      <c r="AE9" s="104" t="str">
        <f>IF(R9="true",(IF(Inputs!R9=Reduction_Values!B$2,Reduction_Values!D$6,Reduction_Values!D$7)),"")</f>
        <v>Winter Only Discount 0.5</v>
      </c>
      <c r="AF9" s="93">
        <f>(VLOOKUP(Inputs!D9,Charge_Categories!B$2:C$380,2,FALSE))</f>
        <v>1220</v>
      </c>
      <c r="AG9" s="93" t="str">
        <f t="shared" si="1"/>
        <v>false</v>
      </c>
      <c r="AH9" s="93" t="str">
        <f t="shared" si="2"/>
        <v>false</v>
      </c>
      <c r="AI9" s="94">
        <f>IF(AND(Inputs!C9="true",Inputs!B9="false"),Calcs!Q10,IF(AND(Inputs!B9="true",Inputs!C9="false"),Calcs!Y10,IF(AND(Inputs!B9="false",Inputs!C9="false"),Calcs!H10,FALSE)))</f>
        <v>30.700000000000003</v>
      </c>
      <c r="AJ9" s="95">
        <f>IF(AND(Inputs!C9="true",Inputs!B9="false"),Calcs!Q10,IF(AND(Inputs!B9="true",Inputs!C9="false"),Calcs!Y10,IF(AND(Inputs!B9="false",Inputs!C9="false"),Calcs!J10,FALSE)))</f>
        <v>13.661500000000002</v>
      </c>
      <c r="AK9" s="93">
        <f>IF(AND(Inputs!C9="true",Inputs!B9="false"),Calcs!P10,IF(AND(Inputs!B9="true",Inputs!C9="false"),Calcs!X10,IF(AND(Inputs!B9="false",Inputs!C9="false"),Calcs!G10,FALSE)))</f>
        <v>307</v>
      </c>
      <c r="AL9" s="93">
        <f>Calcs!C10</f>
        <v>1228</v>
      </c>
      <c r="AM9" s="93">
        <f>IF(AND(Inputs!C9="true",Inputs!B9="false"),Calcs!O10,IF(AND(Inputs!B9="true",Inputs!C9="false"),Calcs!W10,IF(AND(Inputs!B9="false",Inputs!C9="false"),Calcs!F10,FALSE)))</f>
        <v>614</v>
      </c>
      <c r="AN9" s="93">
        <f>IF(AND(Inputs!C9="true",Inputs!B9="false"),"0.0",IF(AND(Inputs!B9="true",Inputs!C9="false"),Calcs!U10,IF(AND(Inputs!B9="false",Inputs!C9="false"),Calcs!D10,FALSE)))</f>
        <v>1228</v>
      </c>
      <c r="AO9" s="95" t="str">
        <f>Calcs!AA10</f>
        <v/>
      </c>
      <c r="AP9" s="93" t="str">
        <f t="shared" si="6"/>
        <v>true</v>
      </c>
      <c r="AQ9" s="95" t="str">
        <f>IF(Inputs!C9="true",Calcs!N10,"0.0")</f>
        <v>0.0</v>
      </c>
      <c r="AR9" s="95">
        <f>IF(AND(Inputs!C9="true",Inputs!B9="false"),Calcs!M10,IF(AND(Inputs!B9="true",Inputs!C9="false"),Calcs!V10,IF(AND(Inputs!B9="false",Inputs!C9="false"),Calcs!E10,FALSE)))</f>
        <v>1228</v>
      </c>
      <c r="AS9" s="93" t="str">
        <f t="shared" si="7"/>
        <v>true</v>
      </c>
      <c r="AT9" s="93" t="str">
        <f t="shared" si="3"/>
        <v>false</v>
      </c>
    </row>
    <row r="10" spans="1:46" ht="14.25" customHeight="1" x14ac:dyDescent="0.2">
      <c r="A10" s="16">
        <v>9</v>
      </c>
      <c r="B10" s="20" t="s">
        <v>17</v>
      </c>
      <c r="C10" s="20" t="s">
        <v>17</v>
      </c>
      <c r="D10" s="18" t="s">
        <v>580</v>
      </c>
      <c r="E10" s="17" t="s">
        <v>17</v>
      </c>
      <c r="F10" s="4"/>
      <c r="G10" s="17" t="s">
        <v>17</v>
      </c>
      <c r="H10" s="65" t="s">
        <v>569</v>
      </c>
      <c r="I10" s="24">
        <v>1</v>
      </c>
      <c r="J10" s="24">
        <v>1</v>
      </c>
      <c r="K10" s="23" t="s">
        <v>16</v>
      </c>
      <c r="L10" s="23" t="s">
        <v>16</v>
      </c>
      <c r="M10" s="22">
        <v>1</v>
      </c>
      <c r="N10" s="23" t="s">
        <v>16</v>
      </c>
      <c r="O10" s="58" t="s">
        <v>434</v>
      </c>
      <c r="P10" s="18">
        <v>259</v>
      </c>
      <c r="Q10" s="18">
        <v>273</v>
      </c>
      <c r="R10" s="17" t="s">
        <v>17</v>
      </c>
      <c r="S10" s="17">
        <v>0</v>
      </c>
      <c r="T10" s="17">
        <v>100050</v>
      </c>
      <c r="U10" s="102">
        <f>IF(B10="true",(Calcs!AB11),IF(C10="true",Calcs!S11,IF(AND(B10="false",C10="false"),Calcs!K11)))</f>
        <v>12626.01282051282</v>
      </c>
      <c r="V10" s="113" t="str">
        <f t="shared" si="0"/>
        <v/>
      </c>
      <c r="W10" s="103" t="str">
        <f>IF(AND(K10 = "true",C10="false"),(IF(Inputs!K10=Reduction_Values!B$2,Reduction_Values!D$2,Reduction_Values!D$3)),"")</f>
        <v>Two-part Tariff 0.5</v>
      </c>
      <c r="X10" s="104" t="str">
        <f>IF(L10="true",(IF(Inputs!L10=Reduction_Values!B$2,Reduction_Values!D$4,Reduction_Values!D$5)),"")</f>
        <v>CRT 0.5</v>
      </c>
      <c r="Y10" s="105">
        <f>(VLOOKUP(Inputs!D10,Charge_Categories!B$2:C$380,2,FALSE))</f>
        <v>1321</v>
      </c>
      <c r="Z10" s="105">
        <f>IF(AND(Inputs!B10="true",Inputs!G10="true"),Calcs!U11-Calcs!T11,IF(AND(Inputs!B10="false",Inputs!C10="false",Inputs!G10="true"),Calcs!D11-Calcs!C11,IF(AND(Inputs!G10="false",Inputs!H10="Not Applicable"),0,"0.0")))</f>
        <v>0</v>
      </c>
      <c r="AA10" s="105">
        <f>IF(AND(Inputs!B10="true",Inputs!N10="true"),Calcs!T11-Calcs!B11,IF(AND(Inputs!B10="false",Inputs!C10="true",Inputs!N10="true"),Calcs!L11-Calcs!B11,IF(AND(Inputs!B10="false",Inputs!C10="false",Inputs!N10="true"),Calcs!C11-Calcs!B11,"0.0")))</f>
        <v>51913</v>
      </c>
      <c r="AB10" s="105" t="str">
        <f>IF(Inputs!C10="true",100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&amp;"%","")</f>
        <v/>
      </c>
      <c r="AC10" s="105" t="str">
        <f t="shared" si="4"/>
        <v/>
      </c>
      <c r="AD10" s="105" t="str">
        <f t="shared" si="5"/>
        <v/>
      </c>
      <c r="AE10" s="104" t="str">
        <f>IF(R10="true",(IF(Inputs!R10=Reduction_Values!B$2,Reduction_Values!D$6,Reduction_Values!D$7)),"")</f>
        <v/>
      </c>
      <c r="AF10" s="93">
        <f>(VLOOKUP(Inputs!D10,Charge_Categories!B$2:C$380,2,FALSE))</f>
        <v>1321</v>
      </c>
      <c r="AG10" s="93" t="str">
        <f t="shared" si="1"/>
        <v>false</v>
      </c>
      <c r="AH10" s="93" t="str">
        <f t="shared" si="2"/>
        <v>false</v>
      </c>
      <c r="AI10" s="94">
        <f>IF(AND(Inputs!C10="true",Inputs!B10="false"),Calcs!Q11,IF(AND(Inputs!B10="true",Inputs!C10="false"),Calcs!Y11,IF(AND(Inputs!B10="false",Inputs!C10="false"),Calcs!H11,FALSE)))</f>
        <v>26617</v>
      </c>
      <c r="AJ10" s="95">
        <f>IF(AND(Inputs!C10="true",Inputs!B10="false"),Calcs!Q11,IF(AND(Inputs!B10="true",Inputs!C10="false"),Calcs!Y11,IF(AND(Inputs!B10="false",Inputs!C10="false"),Calcs!J11,FALSE)))</f>
        <v>13308.5</v>
      </c>
      <c r="AK10" s="93">
        <f>IF(AND(Inputs!C10="true",Inputs!B10="false"),Calcs!P11,IF(AND(Inputs!B10="true",Inputs!C10="false"),Calcs!X11,IF(AND(Inputs!B10="false",Inputs!C10="false"),Calcs!G11,FALSE)))</f>
        <v>26617</v>
      </c>
      <c r="AL10" s="93">
        <f>Calcs!C11</f>
        <v>53234</v>
      </c>
      <c r="AM10" s="93">
        <f>IF(AND(Inputs!C10="true",Inputs!B10="false"),Calcs!O11,IF(AND(Inputs!B10="true",Inputs!C10="false"),Calcs!W11,IF(AND(Inputs!B10="false",Inputs!C10="false"),Calcs!F11,FALSE)))</f>
        <v>53234</v>
      </c>
      <c r="AN10" s="93">
        <f>IF(AND(Inputs!C10="true",Inputs!B10="false"),"0.0",IF(AND(Inputs!B10="true",Inputs!C10="false"),Calcs!U11,IF(AND(Inputs!B10="false",Inputs!C10="false"),Calcs!D11,FALSE)))</f>
        <v>53234</v>
      </c>
      <c r="AO10" s="95" t="str">
        <f>Calcs!AA11</f>
        <v/>
      </c>
      <c r="AP10" s="93" t="str">
        <f t="shared" si="6"/>
        <v>true</v>
      </c>
      <c r="AQ10" s="95" t="str">
        <f>IF(Inputs!C10="true",Calcs!N11,"0.0")</f>
        <v>0.0</v>
      </c>
      <c r="AR10" s="95">
        <f>IF(AND(Inputs!C10="true",Inputs!B10="false"),Calcs!M11,IF(AND(Inputs!B10="true",Inputs!C10="false"),Calcs!V11,IF(AND(Inputs!B10="false",Inputs!C10="false"),Calcs!E11,FALSE)))</f>
        <v>53234</v>
      </c>
      <c r="AS10" s="93" t="str">
        <f>R10</f>
        <v>false</v>
      </c>
      <c r="AT10" s="93" t="str">
        <f t="shared" si="3"/>
        <v>false</v>
      </c>
    </row>
    <row r="11" spans="1:46" ht="14.25" customHeight="1" x14ac:dyDescent="0.2">
      <c r="A11" s="16">
        <v>10</v>
      </c>
      <c r="B11" s="20" t="s">
        <v>17</v>
      </c>
      <c r="C11" s="20" t="s">
        <v>17</v>
      </c>
      <c r="D11" s="18" t="s">
        <v>581</v>
      </c>
      <c r="E11" s="20" t="s">
        <v>17</v>
      </c>
      <c r="F11" s="4" t="s">
        <v>495</v>
      </c>
      <c r="G11" s="17" t="s">
        <v>17</v>
      </c>
      <c r="H11" s="65" t="s">
        <v>491</v>
      </c>
      <c r="I11" s="24">
        <v>1</v>
      </c>
      <c r="J11" s="21">
        <v>0.04</v>
      </c>
      <c r="K11" s="20" t="s">
        <v>16</v>
      </c>
      <c r="L11" s="20" t="s">
        <v>17</v>
      </c>
      <c r="M11" s="22">
        <v>1</v>
      </c>
      <c r="N11" s="20" t="s">
        <v>17</v>
      </c>
      <c r="O11" s="59" t="s">
        <v>454</v>
      </c>
      <c r="P11" s="18">
        <v>0</v>
      </c>
      <c r="Q11" s="18">
        <v>65</v>
      </c>
      <c r="R11" s="20" t="s">
        <v>17</v>
      </c>
      <c r="S11" s="17">
        <v>1002</v>
      </c>
      <c r="T11" s="17">
        <v>1008</v>
      </c>
      <c r="U11" s="102">
        <f>IF(B11="true",(Calcs!AB12),IF(C11="true",Calcs!S12,Calcs!K12))</f>
        <v>0</v>
      </c>
      <c r="V11" s="113" t="str">
        <f t="shared" si="0"/>
        <v/>
      </c>
      <c r="W11" s="103" t="str">
        <f>IF(AND(K11 = "true",C11="false"),(IF(Inputs!K11=Reduction_Values!B$2,Reduction_Values!D$2,Reduction_Values!D$3)),"")</f>
        <v>Two-part Tariff 0.5</v>
      </c>
      <c r="X11" s="104" t="str">
        <f>IF(L11="true",(IF(Inputs!L11=Reduction_Values!B$2,Reduction_Values!D$4,Reduction_Values!D$5)),"")</f>
        <v/>
      </c>
      <c r="Y11" s="105">
        <f>(VLOOKUP(Inputs!D11,Charge_Categories!B$2:C$380,2,FALSE))</f>
        <v>1783</v>
      </c>
      <c r="Z11" s="105" t="str">
        <f>IF(AND(Inputs!B11="true",Inputs!G11="true"),Calcs!U12-Calcs!T12,IF(AND(Inputs!B11="false",Inputs!C11="false",Inputs!G11="true"),Calcs!D12-Calcs!C12,IF(AND(Inputs!G11="false",Inputs!H11="Not Applicable"),0,"0.0")))</f>
        <v>0.0</v>
      </c>
      <c r="AA11" s="105" t="str">
        <f>IF(AND(Inputs!B11="true",Inputs!N11="true"),Calcs!T12-Calcs!B12,IF(AND(Inputs!B11="false",Inputs!C11="true",Inputs!N11="true"),Calcs!L12-Calcs!B12,IF(AND(Inputs!B11="false",Inputs!C11="false",Inputs!N11="true"),Calcs!C12-Calcs!B12,"0.0")))</f>
        <v>0.0</v>
      </c>
      <c r="AB11" s="105" t="str">
        <f>IF(Inputs!C11="true",100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&amp;"%","")</f>
        <v/>
      </c>
      <c r="AC11" s="105" t="str">
        <f t="shared" si="4"/>
        <v/>
      </c>
      <c r="AD11" s="105">
        <f t="shared" si="5"/>
        <v>0.04</v>
      </c>
      <c r="AE11" s="104" t="str">
        <f>IF(R11="true",(IF(Inputs!R11=Reduction_Values!B$2,Reduction_Values!D$6,Reduction_Values!D$7)),"")</f>
        <v/>
      </c>
      <c r="AF11" s="93">
        <f>(VLOOKUP(Inputs!D11,Charge_Categories!B$2:C$380,2,FALSE))</f>
        <v>1783</v>
      </c>
      <c r="AG11" s="93" t="str">
        <f t="shared" si="1"/>
        <v>false</v>
      </c>
      <c r="AH11" s="93" t="str">
        <f t="shared" si="2"/>
        <v>false</v>
      </c>
      <c r="AI11" s="94">
        <f>IF(AND(Inputs!C11="true",Inputs!B11="false"),Calcs!Q12,IF(AND(Inputs!B11="true",Inputs!C11="false"),Calcs!Y12,IF(AND(Inputs!B11="false",Inputs!C11="false"),Calcs!H12,FALSE)))</f>
        <v>1783</v>
      </c>
      <c r="AJ11" s="95">
        <f>IF(AND(Inputs!C11="true",Inputs!B11="false"),Calcs!Q12,IF(AND(Inputs!B11="true",Inputs!C11="false"),Calcs!Y12,IF(AND(Inputs!B11="false",Inputs!C11="false"),Calcs!J12,FALSE)))</f>
        <v>35.660000000000004</v>
      </c>
      <c r="AK11" s="93">
        <f>IF(AND(Inputs!C11="true",Inputs!B11="false"),Calcs!P12,IF(AND(Inputs!B11="true",Inputs!C11="false"),Calcs!X12,IF(AND(Inputs!B11="false",Inputs!C11="false"),Calcs!G12,FALSE)))</f>
        <v>1783</v>
      </c>
      <c r="AL11" s="93">
        <f>Calcs!C12</f>
        <v>1783</v>
      </c>
      <c r="AM11" s="93">
        <f>IF(AND(Inputs!C11="true",Inputs!B11="false"),Calcs!O12,IF(AND(Inputs!B11="true",Inputs!C11="false"),Calcs!W12,IF(AND(Inputs!B11="false",Inputs!C11="false"),Calcs!F12,FALSE)))</f>
        <v>1783</v>
      </c>
      <c r="AN11" s="93">
        <f>IF(AND(Inputs!C11="true",Inputs!B11="false"),"0.0",IF(AND(Inputs!B11="true",Inputs!C11="false"),Calcs!U12,IF(AND(Inputs!B11="false",Inputs!C11="false"),Calcs!D12,FALSE)))</f>
        <v>1783</v>
      </c>
      <c r="AO11" s="95" t="str">
        <f>Calcs!AA12</f>
        <v/>
      </c>
      <c r="AP11" s="93" t="str">
        <f t="shared" si="6"/>
        <v>false</v>
      </c>
      <c r="AQ11" s="95" t="str">
        <f>IF(Inputs!C11="true",Calcs!N12,"0.0")</f>
        <v>0.0</v>
      </c>
      <c r="AR11" s="95">
        <f>IF(AND(Inputs!C11="true",Inputs!B11="false"),Calcs!M12,IF(AND(Inputs!B11="true",Inputs!C11="false"),Calcs!V12,IF(AND(Inputs!B11="false",Inputs!C11="false"),Calcs!E12,FALSE)))</f>
        <v>1783</v>
      </c>
      <c r="AS11" s="93" t="str">
        <f t="shared" si="7"/>
        <v>false</v>
      </c>
      <c r="AT11" s="93" t="str">
        <f t="shared" si="3"/>
        <v>false</v>
      </c>
    </row>
    <row r="12" spans="1:46" ht="14.25" customHeight="1" x14ac:dyDescent="0.2">
      <c r="A12" s="16">
        <v>11</v>
      </c>
      <c r="B12" s="20" t="s">
        <v>17</v>
      </c>
      <c r="C12" s="20" t="s">
        <v>17</v>
      </c>
      <c r="D12" s="18" t="s">
        <v>582</v>
      </c>
      <c r="E12" s="23" t="s">
        <v>16</v>
      </c>
      <c r="F12" s="4"/>
      <c r="G12" s="17" t="s">
        <v>17</v>
      </c>
      <c r="H12" s="65" t="s">
        <v>569</v>
      </c>
      <c r="I12" s="24">
        <v>1</v>
      </c>
      <c r="J12" s="24">
        <v>1</v>
      </c>
      <c r="K12" s="23" t="s">
        <v>16</v>
      </c>
      <c r="L12" s="23" t="s">
        <v>16</v>
      </c>
      <c r="M12" s="22">
        <v>1</v>
      </c>
      <c r="N12" s="17" t="s">
        <v>17</v>
      </c>
      <c r="O12" s="58" t="s">
        <v>434</v>
      </c>
      <c r="P12" s="18">
        <v>216</v>
      </c>
      <c r="Q12" s="18">
        <v>221</v>
      </c>
      <c r="R12" s="20" t="s">
        <v>16</v>
      </c>
      <c r="S12" s="17">
        <v>0</v>
      </c>
      <c r="T12" s="17">
        <v>100</v>
      </c>
      <c r="U12" s="102">
        <f>IF(B12="true",(Calcs!AB13),IF(C12="true",Calcs!S13,IF(AND(B12="false",C12="false"),Calcs!K13)))</f>
        <v>228.58371040723981</v>
      </c>
      <c r="V12" s="113" t="str">
        <f t="shared" si="0"/>
        <v/>
      </c>
      <c r="W12" s="103" t="str">
        <f>IF(AND(K12 = "true",C12="false"),(IF(Inputs!K12=Reduction_Values!B$2,Reduction_Values!D$2,Reduction_Values!D$3)),"")</f>
        <v>Two-part Tariff 0.5</v>
      </c>
      <c r="X12" s="104" t="str">
        <f>IF(L12="true",(IF(Inputs!L12=Reduction_Values!B$2,Reduction_Values!D$4,Reduction_Values!D$5)),"")</f>
        <v>CRT 0.5</v>
      </c>
      <c r="Y12" s="105">
        <f>(VLOOKUP(Inputs!D12,Charge_Categories!B$2:C$380,2,FALSE))</f>
        <v>1871</v>
      </c>
      <c r="Z12" s="105">
        <f>IF(AND(Inputs!B12="true",Inputs!G12="true"),Calcs!U13-Calcs!T13,IF(AND(Inputs!B12="false",Inputs!C12="false",Inputs!G12="true"),Calcs!D13-Calcs!C13,IF(AND(Inputs!G12="false",Inputs!H12="Not Applicable"),0,"0.0")))</f>
        <v>0</v>
      </c>
      <c r="AA12" s="105" t="str">
        <f>IF(AND(Inputs!B12="true",Inputs!N12="true"),Calcs!T13-Calcs!B13,IF(AND(Inputs!B12="false",Inputs!C12="true",Inputs!N12="true"),Calcs!L13-Calcs!B13,IF(AND(Inputs!B12="false",Inputs!C12="false",Inputs!N12="true"),Calcs!C13-Calcs!B13,"0.0")))</f>
        <v>0.0</v>
      </c>
      <c r="AB12" s="105" t="str">
        <f>IF(Inputs!C12="true",100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&amp;"%","")</f>
        <v/>
      </c>
      <c r="AC12" s="105" t="str">
        <f t="shared" si="4"/>
        <v/>
      </c>
      <c r="AD12" s="105" t="str">
        <f t="shared" si="5"/>
        <v/>
      </c>
      <c r="AE12" s="104" t="str">
        <f>IF(R12="true",(IF(Inputs!R12=Reduction_Values!B$2,Reduction_Values!D$6,Reduction_Values!D$7)),"")</f>
        <v>Winter Only Discount 0.5</v>
      </c>
      <c r="AF12" s="93">
        <f>(VLOOKUP(Inputs!D12,Charge_Categories!B$2:C$380,2,FALSE))</f>
        <v>1871</v>
      </c>
      <c r="AG12" s="93" t="str">
        <f t="shared" si="1"/>
        <v>false</v>
      </c>
      <c r="AH12" s="93" t="str">
        <f t="shared" si="2"/>
        <v>false</v>
      </c>
      <c r="AI12" s="94">
        <f>IF(AND(Inputs!C12="true",Inputs!B12="false"),Calcs!Q13,IF(AND(Inputs!B12="true",Inputs!C12="false"),Calcs!Y13,IF(AND(Inputs!B12="false",Inputs!C12="false"),Calcs!H13,FALSE)))</f>
        <v>467.75</v>
      </c>
      <c r="AJ12" s="95">
        <f>IF(AND(Inputs!C12="true",Inputs!B12="false"),Calcs!Q13,IF(AND(Inputs!B12="true",Inputs!C12="false"),Calcs!Y13,IF(AND(Inputs!B12="false",Inputs!C12="false"),Calcs!J13,FALSE)))</f>
        <v>233.875</v>
      </c>
      <c r="AK12" s="93">
        <f>IF(AND(Inputs!C12="true",Inputs!B12="false"),Calcs!P13,IF(AND(Inputs!B12="true",Inputs!C12="false"),Calcs!X13,IF(AND(Inputs!B12="false",Inputs!C12="false"),Calcs!G13,FALSE)))</f>
        <v>467.75</v>
      </c>
      <c r="AL12" s="93">
        <f>Calcs!C13</f>
        <v>1871</v>
      </c>
      <c r="AM12" s="93">
        <f>IF(AND(Inputs!C12="true",Inputs!B12="false"),Calcs!O13,IF(AND(Inputs!B12="true",Inputs!C12="false"),Calcs!W13,IF(AND(Inputs!B12="false",Inputs!C12="false"),Calcs!F13,FALSE)))</f>
        <v>935.5</v>
      </c>
      <c r="AN12" s="93">
        <f>IF(AND(Inputs!C12="true",Inputs!B12="false"),"0.0",IF(AND(Inputs!B12="true",Inputs!C12="false"),Calcs!U13,IF(AND(Inputs!B12="false",Inputs!C12="false"),Calcs!D13,FALSE)))</f>
        <v>1871</v>
      </c>
      <c r="AO12" s="95" t="str">
        <f>Calcs!AA13</f>
        <v/>
      </c>
      <c r="AP12" s="93" t="str">
        <f t="shared" si="6"/>
        <v>false</v>
      </c>
      <c r="AQ12" s="95" t="str">
        <f>IF(Inputs!C12="true",Calcs!N13,"0.0")</f>
        <v>0.0</v>
      </c>
      <c r="AR12" s="95">
        <f>IF(AND(Inputs!C12="true",Inputs!B12="false"),Calcs!M13,IF(AND(Inputs!B12="true",Inputs!C12="false"),Calcs!V13,IF(AND(Inputs!B12="false",Inputs!C12="false"),Calcs!E13,FALSE)))</f>
        <v>1871</v>
      </c>
      <c r="AS12" s="93" t="str">
        <f t="shared" si="7"/>
        <v>true</v>
      </c>
      <c r="AT12" s="93" t="str">
        <f t="shared" si="3"/>
        <v>false</v>
      </c>
    </row>
    <row r="13" spans="1:46" ht="14.25" customHeight="1" x14ac:dyDescent="0.2">
      <c r="A13" s="16">
        <v>12</v>
      </c>
      <c r="B13" s="20" t="s">
        <v>17</v>
      </c>
      <c r="C13" s="20" t="s">
        <v>17</v>
      </c>
      <c r="D13" s="18" t="s">
        <v>583</v>
      </c>
      <c r="E13" s="17" t="s">
        <v>17</v>
      </c>
      <c r="F13" s="4" t="s">
        <v>500</v>
      </c>
      <c r="G13" s="17" t="s">
        <v>17</v>
      </c>
      <c r="H13" s="65" t="s">
        <v>569</v>
      </c>
      <c r="I13" s="24">
        <v>1</v>
      </c>
      <c r="J13" s="24">
        <v>1</v>
      </c>
      <c r="K13" s="23" t="s">
        <v>16</v>
      </c>
      <c r="L13" s="23" t="s">
        <v>16</v>
      </c>
      <c r="M13" s="22">
        <v>0.5</v>
      </c>
      <c r="N13" s="17" t="s">
        <v>17</v>
      </c>
      <c r="O13" s="59" t="s">
        <v>418</v>
      </c>
      <c r="P13" s="18">
        <v>17</v>
      </c>
      <c r="Q13" s="18">
        <v>20</v>
      </c>
      <c r="R13" s="17" t="s">
        <v>17</v>
      </c>
      <c r="S13" s="17">
        <v>0</v>
      </c>
      <c r="T13" s="17">
        <v>3637</v>
      </c>
      <c r="U13" s="102">
        <f>IF(B13="true",(Calcs!AB14),IF(C13="true",Calcs!S14,IF(AND(B13="false",C13="false"),Calcs!K14)))</f>
        <v>215.36875000000001</v>
      </c>
      <c r="V13" s="113" t="str">
        <f t="shared" si="0"/>
        <v/>
      </c>
      <c r="W13" s="103" t="str">
        <f>IF(AND(K13 = "true",C13="false"),(IF(Inputs!K13=Reduction_Values!B$2,Reduction_Values!D$2,Reduction_Values!D$3)),"")</f>
        <v>Two-part Tariff 0.5</v>
      </c>
      <c r="X13" s="104" t="str">
        <f>IF(L13="true",(IF(Inputs!L13=Reduction_Values!B$2,Reduction_Values!D$4,Reduction_Values!D$5)),"")</f>
        <v>CRT 0.5</v>
      </c>
      <c r="Y13" s="105">
        <f>(VLOOKUP(Inputs!D13,Charge_Categories!B$2:C$380,2,FALSE))</f>
        <v>2027</v>
      </c>
      <c r="Z13" s="105">
        <f>IF(AND(Inputs!B13="true",Inputs!G13="true"),Calcs!U14-Calcs!T14,IF(AND(Inputs!B13="false",Inputs!C13="false",Inputs!G13="true"),Calcs!D14-Calcs!C14,IF(AND(Inputs!G13="false",Inputs!H13="Not Applicable"),0,"0.0")))</f>
        <v>0</v>
      </c>
      <c r="AA13" s="105" t="str">
        <f>IF(AND(Inputs!B13="true",Inputs!N13="true"),Calcs!T14-Calcs!B14,IF(AND(Inputs!B13="false",Inputs!C13="true",Inputs!N13="true"),Calcs!L14-Calcs!B14,IF(AND(Inputs!B13="false",Inputs!C13="false",Inputs!N13="true"),Calcs!C14-Calcs!B14,"0.0")))</f>
        <v>0.0</v>
      </c>
      <c r="AB13" s="105" t="str">
        <f>IF(Inputs!C13="true",100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&amp;"%","")</f>
        <v/>
      </c>
      <c r="AC13" s="105">
        <f t="shared" si="4"/>
        <v>0.5</v>
      </c>
      <c r="AD13" s="105" t="str">
        <f t="shared" si="5"/>
        <v/>
      </c>
      <c r="AE13" s="104" t="str">
        <f>IF(R13="true",(IF(Inputs!R13=Reduction_Values!B$2,Reduction_Values!D$6,Reduction_Values!D$7)),"")</f>
        <v/>
      </c>
      <c r="AF13" s="93">
        <f>(VLOOKUP(Inputs!D13,Charge_Categories!B$2:C$380,2,FALSE))</f>
        <v>2027</v>
      </c>
      <c r="AG13" s="93" t="str">
        <f t="shared" si="1"/>
        <v>false</v>
      </c>
      <c r="AH13" s="93" t="str">
        <f t="shared" si="2"/>
        <v>false</v>
      </c>
      <c r="AI13" s="94">
        <f>IF(AND(Inputs!C13="true",Inputs!B13="false"),Calcs!Q14,IF(AND(Inputs!B13="true",Inputs!C13="false"),Calcs!Y14,IF(AND(Inputs!B13="false",Inputs!C13="false"),Calcs!H14,FALSE)))</f>
        <v>506.75</v>
      </c>
      <c r="AJ13" s="95">
        <f>IF(AND(Inputs!C13="true",Inputs!B13="false"),Calcs!Q14,IF(AND(Inputs!B13="true",Inputs!C13="false"),Calcs!Y14,IF(AND(Inputs!B13="false",Inputs!C13="false"),Calcs!J14,FALSE)))</f>
        <v>253.375</v>
      </c>
      <c r="AK13" s="93">
        <f>IF(AND(Inputs!C13="true",Inputs!B13="false"),Calcs!P14,IF(AND(Inputs!B13="true",Inputs!C13="false"),Calcs!X14,IF(AND(Inputs!B13="false",Inputs!C13="false"),Calcs!G14,FALSE)))</f>
        <v>506.75</v>
      </c>
      <c r="AL13" s="93">
        <f>Calcs!C14</f>
        <v>2027</v>
      </c>
      <c r="AM13" s="93">
        <f>IF(AND(Inputs!C13="true",Inputs!B13="false"),Calcs!O14,IF(AND(Inputs!B13="true",Inputs!C13="false"),Calcs!W14,IF(AND(Inputs!B13="false",Inputs!C13="false"),Calcs!F14,FALSE)))</f>
        <v>1013.5</v>
      </c>
      <c r="AN13" s="93">
        <f>IF(AND(Inputs!C13="true",Inputs!B13="false"),"0.0",IF(AND(Inputs!B13="true",Inputs!C13="false"),Calcs!U14,IF(AND(Inputs!B13="false",Inputs!C13="false"),Calcs!D14,FALSE)))</f>
        <v>2027</v>
      </c>
      <c r="AO13" s="95" t="str">
        <f>Calcs!AA14</f>
        <v/>
      </c>
      <c r="AP13" s="93" t="str">
        <f t="shared" si="6"/>
        <v>false</v>
      </c>
      <c r="AQ13" s="95" t="str">
        <f>IF(Inputs!C13="true",Calcs!N14,"0.0")</f>
        <v>0.0</v>
      </c>
      <c r="AR13" s="95">
        <f>IF(AND(Inputs!C13="true",Inputs!B13="false"),Calcs!M14,IF(AND(Inputs!B13="true",Inputs!C13="false"),Calcs!V14,IF(AND(Inputs!B13="false",Inputs!C13="false"),Calcs!E14,FALSE)))</f>
        <v>1013.5</v>
      </c>
      <c r="AS13" s="93" t="str">
        <f>R13</f>
        <v>false</v>
      </c>
      <c r="AT13" s="93" t="str">
        <f t="shared" si="3"/>
        <v>false</v>
      </c>
    </row>
    <row r="14" spans="1:46" ht="14.25" customHeight="1" x14ac:dyDescent="0.2">
      <c r="A14" s="16">
        <v>13</v>
      </c>
      <c r="B14" s="20" t="s">
        <v>17</v>
      </c>
      <c r="C14" s="20" t="s">
        <v>17</v>
      </c>
      <c r="D14" s="18" t="s">
        <v>584</v>
      </c>
      <c r="E14" s="23" t="s">
        <v>16</v>
      </c>
      <c r="F14" s="4" t="s">
        <v>484</v>
      </c>
      <c r="G14" s="17" t="s">
        <v>17</v>
      </c>
      <c r="H14" s="65" t="s">
        <v>569</v>
      </c>
      <c r="I14" s="24">
        <v>1</v>
      </c>
      <c r="J14" s="25">
        <v>0</v>
      </c>
      <c r="K14" s="20" t="s">
        <v>17</v>
      </c>
      <c r="L14" s="23" t="s">
        <v>16</v>
      </c>
      <c r="M14" s="22">
        <v>1</v>
      </c>
      <c r="N14" s="23" t="s">
        <v>16</v>
      </c>
      <c r="O14" s="59" t="s">
        <v>454</v>
      </c>
      <c r="P14" s="18">
        <v>356</v>
      </c>
      <c r="Q14" s="18">
        <v>366</v>
      </c>
      <c r="R14" s="20" t="s">
        <v>16</v>
      </c>
      <c r="S14" s="17">
        <v>0</v>
      </c>
      <c r="T14" s="17">
        <v>99999.9</v>
      </c>
      <c r="U14" s="102">
        <f>IF(B14="true",(Calcs!AB15),IF(C14="true",Calcs!S15,IF(AND(B14="false",C14="false"),Calcs!K15)))</f>
        <v>0</v>
      </c>
      <c r="V14" s="113" t="str">
        <f t="shared" si="0"/>
        <v/>
      </c>
      <c r="W14" s="103" t="str">
        <f>IF(AND(K14 = "true",C14="false"),(IF(Inputs!K14=Reduction_Values!B$2,Reduction_Values!D$2,Reduction_Values!D$3)),"")</f>
        <v/>
      </c>
      <c r="X14" s="104" t="str">
        <f>IF(L14="true",(IF(Inputs!L14=Reduction_Values!B$2,Reduction_Values!D$4,Reduction_Values!D$5)),"")</f>
        <v>CRT 0.5</v>
      </c>
      <c r="Y14" s="105">
        <f>(VLOOKUP(Inputs!D14,Charge_Categories!B$2:C$380,2,FALSE))</f>
        <v>2889</v>
      </c>
      <c r="Z14" s="105">
        <f>IF(AND(Inputs!B14="true",Inputs!G14="true"),Calcs!U15-Calcs!T15,IF(AND(Inputs!B14="false",Inputs!C14="false",Inputs!G14="true"),Calcs!D15-Calcs!C15,IF(AND(Inputs!G14="false",Inputs!H14="Not Applicable"),0,"0.0")))</f>
        <v>0</v>
      </c>
      <c r="AA14" s="105">
        <f>IF(AND(Inputs!B14="true",Inputs!N14="true"),Calcs!T15-Calcs!B15,IF(AND(Inputs!B14="false",Inputs!C14="true",Inputs!N14="true"),Calcs!L15-Calcs!B15,IF(AND(Inputs!B14="false",Inputs!C14="false",Inputs!N14="true"),Calcs!C15-Calcs!B15,"0.0")))</f>
        <v>51913</v>
      </c>
      <c r="AB14" s="105" t="str">
        <f>IF(Inputs!C14="true",100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&amp;"%","")</f>
        <v/>
      </c>
      <c r="AC14" s="105" t="str">
        <f t="shared" si="4"/>
        <v/>
      </c>
      <c r="AD14" s="105" t="str">
        <f t="shared" si="5"/>
        <v>0.0</v>
      </c>
      <c r="AE14" s="104" t="str">
        <f>IF(R14="true",(IF(Inputs!R14=Reduction_Values!B$2,Reduction_Values!D$6,Reduction_Values!D$7)),"")</f>
        <v>Winter Only Discount 0.5</v>
      </c>
      <c r="AF14" s="93">
        <f>(VLOOKUP(Inputs!D14,Charge_Categories!B$2:C$380,2,FALSE))</f>
        <v>2889</v>
      </c>
      <c r="AG14" s="93" t="str">
        <f t="shared" si="1"/>
        <v>false</v>
      </c>
      <c r="AH14" s="93" t="str">
        <f t="shared" si="2"/>
        <v>false</v>
      </c>
      <c r="AI14" s="94">
        <f>IF(AND(Inputs!C14="true",Inputs!B14="false"),Calcs!Q15,IF(AND(Inputs!B14="true",Inputs!C14="false"),Calcs!Y15,IF(AND(Inputs!B14="false",Inputs!C14="false"),Calcs!H15,FALSE)))</f>
        <v>13700.5</v>
      </c>
      <c r="AJ14" s="95">
        <f>IF(AND(Inputs!C14="true",Inputs!B14="false"),Calcs!Q15,IF(AND(Inputs!B14="true",Inputs!C14="false"),Calcs!Y15,IF(AND(Inputs!B14="false",Inputs!C14="false"),Calcs!J15,FALSE)))</f>
        <v>0</v>
      </c>
      <c r="AK14" s="93">
        <f>IF(AND(Inputs!C14="true",Inputs!B14="false"),Calcs!P15,IF(AND(Inputs!B14="true",Inputs!C14="false"),Calcs!X15,IF(AND(Inputs!B14="false",Inputs!C14="false"),Calcs!G15,FALSE)))</f>
        <v>13700.5</v>
      </c>
      <c r="AL14" s="93">
        <f>Calcs!C15</f>
        <v>54802</v>
      </c>
      <c r="AM14" s="93">
        <f>IF(AND(Inputs!C14="true",Inputs!B14="false"),Calcs!O15,IF(AND(Inputs!B14="true",Inputs!C14="false"),Calcs!W15,IF(AND(Inputs!B14="false",Inputs!C14="false"),Calcs!F15,FALSE)))</f>
        <v>27401</v>
      </c>
      <c r="AN14" s="93">
        <f>IF(AND(Inputs!C14="true",Inputs!B14="false"),"0.0",IF(AND(Inputs!B14="true",Inputs!C14="false"),Calcs!U15,IF(AND(Inputs!B14="false",Inputs!C14="false"),Calcs!D15,FALSE)))</f>
        <v>54802</v>
      </c>
      <c r="AO14" s="95" t="str">
        <f>Calcs!AA15</f>
        <v/>
      </c>
      <c r="AP14" s="93" t="str">
        <f t="shared" si="6"/>
        <v>true</v>
      </c>
      <c r="AQ14" s="95" t="str">
        <f>IF(Inputs!C14="true",Calcs!N15,"0.0")</f>
        <v>0.0</v>
      </c>
      <c r="AR14" s="95">
        <f>IF(AND(Inputs!C14="true",Inputs!B14="false"),Calcs!M15,IF(AND(Inputs!B14="true",Inputs!C14="false"),Calcs!V15,IF(AND(Inputs!B14="false",Inputs!C14="false"),Calcs!E15,FALSE)))</f>
        <v>54802</v>
      </c>
      <c r="AS14" s="93" t="str">
        <f t="shared" si="7"/>
        <v>true</v>
      </c>
      <c r="AT14" s="93" t="str">
        <f t="shared" si="3"/>
        <v>false</v>
      </c>
    </row>
    <row r="15" spans="1:46" ht="14.25" customHeight="1" x14ac:dyDescent="0.2">
      <c r="A15" s="16">
        <v>14</v>
      </c>
      <c r="B15" s="20" t="s">
        <v>16</v>
      </c>
      <c r="C15" s="20" t="s">
        <v>17</v>
      </c>
      <c r="D15" s="18" t="s">
        <v>585</v>
      </c>
      <c r="E15" s="20" t="s">
        <v>17</v>
      </c>
      <c r="F15" s="4"/>
      <c r="G15" s="19" t="s">
        <v>16</v>
      </c>
      <c r="H15" s="65" t="s">
        <v>951</v>
      </c>
      <c r="I15" s="24">
        <v>1</v>
      </c>
      <c r="J15" s="24">
        <v>1</v>
      </c>
      <c r="K15" s="20" t="s">
        <v>16</v>
      </c>
      <c r="L15" s="20" t="s">
        <v>16</v>
      </c>
      <c r="M15" s="22">
        <v>1</v>
      </c>
      <c r="N15" s="20" t="s">
        <v>17</v>
      </c>
      <c r="O15" s="59" t="s">
        <v>454</v>
      </c>
      <c r="P15" s="18">
        <v>0</v>
      </c>
      <c r="Q15" s="18">
        <v>0</v>
      </c>
      <c r="R15" s="20" t="s">
        <v>17</v>
      </c>
      <c r="S15" s="17">
        <v>100</v>
      </c>
      <c r="T15" s="17">
        <v>1002</v>
      </c>
      <c r="U15" s="102">
        <f>IF(B15="true",(Calcs!AB16),IF(C15="true",Calcs!S16,Calcs!K16))</f>
        <v>1142.8143712574849</v>
      </c>
      <c r="V15" s="113" t="str">
        <f t="shared" si="0"/>
        <v/>
      </c>
      <c r="W15" s="103" t="str">
        <f>IF(AND(K15 = "true",C15="false"),(IF(Inputs!K15=Reduction_Values!B$2,Reduction_Values!D$2,Reduction_Values!D$3)),"")</f>
        <v>Two-part Tariff 0.5</v>
      </c>
      <c r="X15" s="104" t="str">
        <f>IF(L15="true",(IF(Inputs!L15=Reduction_Values!B$2,Reduction_Values!D$4,Reduction_Values!D$5)),"")</f>
        <v>CRT 0.5</v>
      </c>
      <c r="Y15" s="105">
        <f>(VLOOKUP(Inputs!D15,Charge_Categories!B$2:C$380,2,FALSE))</f>
        <v>3032</v>
      </c>
      <c r="Z15" s="105">
        <f>IF(AND(Inputs!B15="true",Inputs!G15="true"),Calcs!U16-Calcs!T16,IF(AND(Inputs!B15="false",Inputs!C15="false",Inputs!G15="true"),Calcs!D16-Calcs!C16,IF(AND(Inputs!G15="false",Inputs!H15="Not Applicable"),0,"0.0")))</f>
        <v>42772</v>
      </c>
      <c r="AA15" s="105" t="str">
        <f>IF(AND(Inputs!B15="true",Inputs!N15="true"),Calcs!T16-Calcs!B16,IF(AND(Inputs!B15="false",Inputs!C15="true",Inputs!N15="true"),Calcs!L16-Calcs!B16,IF(AND(Inputs!B15="false",Inputs!C15="false",Inputs!N15="true"),Calcs!C16-Calcs!B16,"0.0")))</f>
        <v>0.0</v>
      </c>
      <c r="AB15" s="105" t="str">
        <f>IF(Inputs!C15="true",100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&amp;"%","")</f>
        <v/>
      </c>
      <c r="AC15" s="105" t="str">
        <f t="shared" si="4"/>
        <v/>
      </c>
      <c r="AD15" s="105" t="str">
        <f t="shared" si="5"/>
        <v/>
      </c>
      <c r="AE15" s="104" t="str">
        <f>IF(R15="true",(IF(Inputs!R15=Reduction_Values!B$2,Reduction_Values!D$6,Reduction_Values!D$7)),"")</f>
        <v/>
      </c>
      <c r="AF15" s="93">
        <f>(VLOOKUP(Inputs!D15,Charge_Categories!B$2:C$380,2,FALSE))</f>
        <v>3032</v>
      </c>
      <c r="AG15" s="93" t="str">
        <f t="shared" si="1"/>
        <v>true</v>
      </c>
      <c r="AH15" s="93" t="str">
        <f t="shared" si="2"/>
        <v>false</v>
      </c>
      <c r="AI15" s="94">
        <f>IF(AND(Inputs!C15="true",Inputs!B15="false"),Calcs!Q16,IF(AND(Inputs!B15="true",Inputs!C15="false"),Calcs!Y16,IF(AND(Inputs!B15="false",Inputs!C15="false"),Calcs!H16,FALSE)))</f>
        <v>22902</v>
      </c>
      <c r="AJ15" s="95">
        <f>IF(AND(Inputs!C15="true",Inputs!B15="false"),Calcs!Q16,IF(AND(Inputs!B15="true",Inputs!C15="false"),Calcs!Y16,IF(AND(Inputs!B15="false",Inputs!C15="false"),Calcs!J16,FALSE)))</f>
        <v>22902</v>
      </c>
      <c r="AK15" s="93">
        <f>IF(AND(Inputs!C15="true",Inputs!B15="false"),Calcs!P16,IF(AND(Inputs!B15="true",Inputs!C15="false"),Calcs!X16,IF(AND(Inputs!B15="false",Inputs!C15="false"),Calcs!G16,FALSE)))</f>
        <v>22902</v>
      </c>
      <c r="AL15" s="93">
        <f>Calcs!C16</f>
        <v>3032</v>
      </c>
      <c r="AM15" s="93">
        <f>IF(AND(Inputs!C15="true",Inputs!B15="false"),Calcs!O16,IF(AND(Inputs!B15="true",Inputs!C15="false"),Calcs!W16,IF(AND(Inputs!B15="false",Inputs!C15="false"),Calcs!F16,FALSE)))</f>
        <v>45804</v>
      </c>
      <c r="AN15" s="93">
        <f>IF(AND(Inputs!C15="true",Inputs!B15="false"),"0.0",IF(AND(Inputs!B15="true",Inputs!C15="false"),Calcs!U16,IF(AND(Inputs!B15="false",Inputs!C15="false"),Calcs!D16,FALSE)))</f>
        <v>45804</v>
      </c>
      <c r="AO15" s="95">
        <f>Calcs!AA16</f>
        <v>2285.6287425149699</v>
      </c>
      <c r="AP15" s="93" t="str">
        <f t="shared" si="6"/>
        <v>false</v>
      </c>
      <c r="AQ15" s="95" t="str">
        <f>IF(Inputs!C15="true",Calcs!N16,"0.0")</f>
        <v>0.0</v>
      </c>
      <c r="AR15" s="95">
        <f>IF(AND(Inputs!C15="true",Inputs!B15="false"),Calcs!M16,IF(AND(Inputs!B15="true",Inputs!C15="false"),Calcs!V16,IF(AND(Inputs!B15="false",Inputs!C15="false"),Calcs!E16,FALSE)))</f>
        <v>45804</v>
      </c>
      <c r="AS15" s="93" t="str">
        <f t="shared" si="7"/>
        <v>false</v>
      </c>
      <c r="AT15" s="93" t="str">
        <f t="shared" si="3"/>
        <v>true</v>
      </c>
    </row>
    <row r="16" spans="1:46" ht="14.25" customHeight="1" x14ac:dyDescent="0.2">
      <c r="A16" s="16">
        <v>15</v>
      </c>
      <c r="B16" s="20" t="s">
        <v>17</v>
      </c>
      <c r="C16" s="20" t="s">
        <v>16</v>
      </c>
      <c r="D16" s="18" t="s">
        <v>586</v>
      </c>
      <c r="E16" s="20" t="s">
        <v>17</v>
      </c>
      <c r="F16" s="4" t="s">
        <v>524</v>
      </c>
      <c r="G16" s="17" t="s">
        <v>17</v>
      </c>
      <c r="H16" s="65" t="s">
        <v>569</v>
      </c>
      <c r="I16" s="25">
        <v>0.89</v>
      </c>
      <c r="J16" s="24">
        <v>1</v>
      </c>
      <c r="K16" s="20" t="s">
        <v>17</v>
      </c>
      <c r="L16" s="20" t="s">
        <v>16</v>
      </c>
      <c r="M16" s="22">
        <v>1</v>
      </c>
      <c r="N16" s="20" t="s">
        <v>17</v>
      </c>
      <c r="O16" s="58" t="s">
        <v>434</v>
      </c>
      <c r="P16" s="18">
        <v>171</v>
      </c>
      <c r="Q16" s="18">
        <v>188</v>
      </c>
      <c r="R16" s="20" t="s">
        <v>17</v>
      </c>
      <c r="S16" s="17">
        <v>0</v>
      </c>
      <c r="T16" s="17">
        <v>1003.33</v>
      </c>
      <c r="U16" s="102">
        <f>IF(B16="true",(Calcs!AB17),IF(C16="true",Calcs!S17,Calcs!K17))</f>
        <v>265.76583510638295</v>
      </c>
      <c r="V16" s="113">
        <f t="shared" si="0"/>
        <v>0.89</v>
      </c>
      <c r="W16" s="103" t="str">
        <f>IF(AND(K16 = "true",C16="false"),(IF(Inputs!K16=Reduction_Values!B$2,Reduction_Values!D$2,Reduction_Values!D$3)),"")</f>
        <v/>
      </c>
      <c r="X16" s="104" t="str">
        <f>IF(L16="true",(IF(Inputs!L16=Reduction_Values!B$2,Reduction_Values!D$4,Reduction_Values!D$5)),"")</f>
        <v>CRT 0.5</v>
      </c>
      <c r="Y16" s="105">
        <f>(VLOOKUP(Inputs!D16,Charge_Categories!B$2:C$380,2,FALSE))</f>
        <v>3283</v>
      </c>
      <c r="Z16" s="105">
        <f>IF(AND(Inputs!B16="true",Inputs!G16="true"),Calcs!U17-Calcs!T17,IF(AND(Inputs!B16="false",Inputs!C16="false",Inputs!G16="true"),Calcs!D17-Calcs!C17,IF(AND(Inputs!G16="false",Inputs!H16="Not Applicable"),0,"0.0")))</f>
        <v>0</v>
      </c>
      <c r="AA16" s="105" t="str">
        <f>IF(AND(Inputs!B16="true",Inputs!N16="true"),Calcs!T17-Calcs!B17,IF(AND(Inputs!B16="false",Inputs!C16="true",Inputs!N16="true"),Calcs!L17-Calcs!B17,IF(AND(Inputs!B16="false",Inputs!C16="false",Inputs!N16="true"),Calcs!C17-Calcs!B17,"0.0")))</f>
        <v>0.0</v>
      </c>
      <c r="AB16" s="105" t="str">
        <f>IF(Inputs!C16="true",100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&amp;"%","")</f>
        <v>20%</v>
      </c>
      <c r="AC16" s="105" t="str">
        <f t="shared" si="4"/>
        <v/>
      </c>
      <c r="AD16" s="105" t="str">
        <f t="shared" si="5"/>
        <v/>
      </c>
      <c r="AE16" s="104" t="str">
        <f>IF(R16="true",(IF(Inputs!R16=Reduction_Values!B$2,Reduction_Values!D$6,Reduction_Values!D$7)),"")</f>
        <v/>
      </c>
      <c r="AF16" s="93">
        <f>(VLOOKUP(Inputs!D16,Charge_Categories!B$2:C$380,2,FALSE))</f>
        <v>3283</v>
      </c>
      <c r="AG16" s="93" t="str">
        <f t="shared" si="1"/>
        <v>false</v>
      </c>
      <c r="AH16" s="93" t="str">
        <f t="shared" si="2"/>
        <v>true</v>
      </c>
      <c r="AI16" s="94">
        <f>IF(AND(Inputs!C16="true",Inputs!B16="false"),Calcs!Q17,IF(AND(Inputs!B16="true",Inputs!C16="false"),Calcs!Y17,IF(AND(Inputs!B16="false",Inputs!C16="false"),Calcs!H17,FALSE)))</f>
        <v>292.18700000000001</v>
      </c>
      <c r="AJ16" s="95">
        <f>IF(AND(Inputs!C16="true",Inputs!B16="false"),Calcs!Q17,IF(AND(Inputs!B16="true",Inputs!C16="false"),Calcs!Y17,IF(AND(Inputs!B16="false",Inputs!C16="false"),Calcs!J17,FALSE)))</f>
        <v>292.18700000000001</v>
      </c>
      <c r="AK16" s="93">
        <f>IF(AND(Inputs!C16="true",Inputs!B16="false"),Calcs!P17,IF(AND(Inputs!B16="true",Inputs!C16="false"),Calcs!X17,IF(AND(Inputs!B16="false",Inputs!C16="false"),Calcs!G17,FALSE)))</f>
        <v>328.3</v>
      </c>
      <c r="AL16" s="93">
        <f>Calcs!C17</f>
        <v>3283</v>
      </c>
      <c r="AM16" s="93">
        <f>IF(AND(Inputs!C16="true",Inputs!B16="false"),Calcs!O17,IF(AND(Inputs!B16="true",Inputs!C16="false"),Calcs!W17,IF(AND(Inputs!B16="false",Inputs!C16="false"),Calcs!F17,FALSE)))</f>
        <v>656.6</v>
      </c>
      <c r="AN16" s="93" t="str">
        <f>IF(AND(Inputs!C16="true",Inputs!B16="false"),"0.0",IF(AND(Inputs!B16="true",Inputs!C16="false"),Calcs!U17,IF(AND(Inputs!B16="false",Inputs!C16="false"),Calcs!D17,FALSE)))</f>
        <v>0.0</v>
      </c>
      <c r="AO16" s="95" t="str">
        <f>Calcs!AA17</f>
        <v/>
      </c>
      <c r="AP16" s="93" t="str">
        <f t="shared" si="6"/>
        <v>false</v>
      </c>
      <c r="AQ16" s="95">
        <f>IF(Inputs!C16="true",Calcs!N17,"0.0")</f>
        <v>656.6</v>
      </c>
      <c r="AR16" s="95">
        <f>IF(AND(Inputs!C16="true",Inputs!B16="false"),Calcs!M17,IF(AND(Inputs!B16="true",Inputs!C16="false"),Calcs!V17,IF(AND(Inputs!B16="false",Inputs!C16="false"),Calcs!E17,FALSE)))</f>
        <v>3283</v>
      </c>
      <c r="AS16" s="93" t="str">
        <f t="shared" si="7"/>
        <v>false</v>
      </c>
      <c r="AT16" s="93" t="str">
        <f t="shared" si="3"/>
        <v>false</v>
      </c>
    </row>
    <row r="17" spans="1:46" ht="14.25" customHeight="1" x14ac:dyDescent="0.2">
      <c r="A17" s="16">
        <v>16</v>
      </c>
      <c r="B17" s="20" t="s">
        <v>17</v>
      </c>
      <c r="C17" s="20" t="s">
        <v>17</v>
      </c>
      <c r="D17" s="18" t="s">
        <v>587</v>
      </c>
      <c r="E17" s="17" t="s">
        <v>17</v>
      </c>
      <c r="F17" s="4" t="s">
        <v>525</v>
      </c>
      <c r="G17" s="17" t="s">
        <v>17</v>
      </c>
      <c r="H17" s="65" t="s">
        <v>493</v>
      </c>
      <c r="I17" s="24">
        <v>1</v>
      </c>
      <c r="J17" s="24">
        <v>1</v>
      </c>
      <c r="K17" s="20" t="s">
        <v>17</v>
      </c>
      <c r="L17" s="23" t="s">
        <v>16</v>
      </c>
      <c r="M17" s="22">
        <v>1</v>
      </c>
      <c r="N17" s="23" t="s">
        <v>16</v>
      </c>
      <c r="O17" s="59" t="s">
        <v>418</v>
      </c>
      <c r="P17" s="18">
        <v>18</v>
      </c>
      <c r="Q17" s="18">
        <v>37</v>
      </c>
      <c r="R17" s="17" t="s">
        <v>17</v>
      </c>
      <c r="S17" s="17">
        <v>0</v>
      </c>
      <c r="T17" s="17">
        <v>0.123</v>
      </c>
      <c r="U17" s="102">
        <f>IF(B17="true",(Calcs!AB18),IF(C17="true",Calcs!S18,IF(AND(B17="false",C17="false"),Calcs!K18)))</f>
        <v>1280.918918918919</v>
      </c>
      <c r="V17" s="113" t="str">
        <f t="shared" si="0"/>
        <v/>
      </c>
      <c r="W17" s="103" t="str">
        <f>IF(AND(K17 = "true",C17="false"),(IF(Inputs!K17=Reduction_Values!B$2,Reduction_Values!D$2,Reduction_Values!D$3)),"")</f>
        <v/>
      </c>
      <c r="X17" s="104" t="str">
        <f>IF(L17="true",(IF(Inputs!L17=Reduction_Values!B$2,Reduction_Values!D$4,Reduction_Values!D$5)),"")</f>
        <v>CRT 0.5</v>
      </c>
      <c r="Y17" s="105">
        <f>(VLOOKUP(Inputs!D17,Charge_Categories!B$2:C$380,2,FALSE))</f>
        <v>5258</v>
      </c>
      <c r="Z17" s="105" t="str">
        <f>IF(AND(Inputs!B17="true",Inputs!G17="true"),Calcs!U18-Calcs!T18,IF(AND(Inputs!B17="false",Inputs!C17="false",Inputs!G17="true"),Calcs!D18-Calcs!C18,IF(AND(Inputs!G17="false",Inputs!H17="Not Applicable"),0,"0.0")))</f>
        <v>0.0</v>
      </c>
      <c r="AA17" s="105">
        <f>IF(AND(Inputs!B17="true",Inputs!N17="true"),Calcs!T18-Calcs!B18,IF(AND(Inputs!B17="false",Inputs!C17="true",Inputs!N17="true"),Calcs!L18-Calcs!B18,IF(AND(Inputs!B17="false",Inputs!C17="false",Inputs!N17="true"),Calcs!C18-Calcs!B18,"0.0")))</f>
        <v>8</v>
      </c>
      <c r="AB17" s="105" t="str">
        <f>IF(Inputs!C17="true",100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&amp;"%","")</f>
        <v/>
      </c>
      <c r="AC17" s="105" t="str">
        <f t="shared" si="4"/>
        <v/>
      </c>
      <c r="AD17" s="105" t="str">
        <f t="shared" si="5"/>
        <v/>
      </c>
      <c r="AE17" s="104" t="str">
        <f>IF(R17="true",(IF(Inputs!R17=Reduction_Values!B$2,Reduction_Values!D$6,Reduction_Values!D$7)),"")</f>
        <v/>
      </c>
      <c r="AF17" s="93">
        <f>(VLOOKUP(Inputs!D17,Charge_Categories!B$2:C$380,2,FALSE))</f>
        <v>5258</v>
      </c>
      <c r="AG17" s="93" t="str">
        <f t="shared" si="1"/>
        <v>false</v>
      </c>
      <c r="AH17" s="93" t="str">
        <f t="shared" si="2"/>
        <v>false</v>
      </c>
      <c r="AI17" s="94">
        <f>IF(AND(Inputs!C17="true",Inputs!B17="false"),Calcs!Q18,IF(AND(Inputs!B17="true",Inputs!C17="false"),Calcs!Y18,IF(AND(Inputs!B17="false",Inputs!C17="false"),Calcs!H18,FALSE)))</f>
        <v>2633</v>
      </c>
      <c r="AJ17" s="95">
        <f>IF(AND(Inputs!C17="true",Inputs!B17="false"),Calcs!Q18,IF(AND(Inputs!B17="true",Inputs!C17="false"),Calcs!Y18,IF(AND(Inputs!B17="false",Inputs!C17="false"),Calcs!J18,FALSE)))</f>
        <v>2633</v>
      </c>
      <c r="AK17" s="93">
        <f>IF(AND(Inputs!C17="true",Inputs!B17="false"),Calcs!P18,IF(AND(Inputs!B17="true",Inputs!C17="false"),Calcs!X18,IF(AND(Inputs!B17="false",Inputs!C17="false"),Calcs!G18,FALSE)))</f>
        <v>2633</v>
      </c>
      <c r="AL17" s="93">
        <f>Calcs!C18</f>
        <v>5266</v>
      </c>
      <c r="AM17" s="93">
        <f>IF(AND(Inputs!C17="true",Inputs!B17="false"),Calcs!O18,IF(AND(Inputs!B17="true",Inputs!C17="false"),Calcs!W18,IF(AND(Inputs!B17="false",Inputs!C17="false"),Calcs!F18,FALSE)))</f>
        <v>5266</v>
      </c>
      <c r="AN17" s="93">
        <f>IF(AND(Inputs!C17="true",Inputs!B17="false"),"0.0",IF(AND(Inputs!B17="true",Inputs!C17="false"),Calcs!U18,IF(AND(Inputs!B17="false",Inputs!C17="false"),Calcs!D18,FALSE)))</f>
        <v>5266</v>
      </c>
      <c r="AO17" s="95" t="str">
        <f>Calcs!AA18</f>
        <v/>
      </c>
      <c r="AP17" s="93" t="str">
        <f t="shared" si="6"/>
        <v>true</v>
      </c>
      <c r="AQ17" s="95" t="str">
        <f>IF(Inputs!C17="true",Calcs!N18,"0.0")</f>
        <v>0.0</v>
      </c>
      <c r="AR17" s="95">
        <f>IF(AND(Inputs!C17="true",Inputs!B17="false"),Calcs!M18,IF(AND(Inputs!B17="true",Inputs!C17="false"),Calcs!V18,IF(AND(Inputs!B17="false",Inputs!C17="false"),Calcs!E18,FALSE)))</f>
        <v>5266</v>
      </c>
      <c r="AS17" s="93" t="str">
        <f t="shared" si="7"/>
        <v>false</v>
      </c>
      <c r="AT17" s="93" t="str">
        <f t="shared" si="3"/>
        <v>false</v>
      </c>
    </row>
    <row r="18" spans="1:46" ht="14.25" customHeight="1" x14ac:dyDescent="0.2">
      <c r="A18" s="16">
        <v>17</v>
      </c>
      <c r="B18" s="20" t="s">
        <v>17</v>
      </c>
      <c r="C18" s="20" t="s">
        <v>17</v>
      </c>
      <c r="D18" s="18" t="s">
        <v>588</v>
      </c>
      <c r="E18" s="23" t="s">
        <v>16</v>
      </c>
      <c r="F18" s="4" t="s">
        <v>526</v>
      </c>
      <c r="G18" s="17" t="s">
        <v>17</v>
      </c>
      <c r="H18" s="65" t="s">
        <v>494</v>
      </c>
      <c r="I18" s="24">
        <v>0.9</v>
      </c>
      <c r="J18" s="25">
        <v>0.5</v>
      </c>
      <c r="K18" s="20" t="s">
        <v>17</v>
      </c>
      <c r="L18" s="23" t="s">
        <v>16</v>
      </c>
      <c r="M18" s="22">
        <v>0.75</v>
      </c>
      <c r="N18" s="17" t="s">
        <v>17</v>
      </c>
      <c r="O18" s="59" t="s">
        <v>454</v>
      </c>
      <c r="P18" s="18">
        <v>331</v>
      </c>
      <c r="Q18" s="18">
        <v>353</v>
      </c>
      <c r="R18" s="20" t="s">
        <v>16</v>
      </c>
      <c r="S18" s="17">
        <v>0</v>
      </c>
      <c r="T18" s="17">
        <v>1007</v>
      </c>
      <c r="U18" s="102">
        <f>IF(B18="true",(Calcs!AB19),IF(C18="true",Calcs!S19,IF(AND(B18="false",C18="false"),Calcs!K19)))</f>
        <v>436.64397131728049</v>
      </c>
      <c r="V18" s="113">
        <f t="shared" si="0"/>
        <v>0.9</v>
      </c>
      <c r="W18" s="103" t="str">
        <f>IF(AND(K18 = "true",C18="false"),(IF(Inputs!K18=Reduction_Values!B$2,Reduction_Values!D$2,Reduction_Values!D$3)),"")</f>
        <v/>
      </c>
      <c r="X18" s="104" t="str">
        <f>IF(L18="true",(IF(Inputs!L18=Reduction_Values!B$2,Reduction_Values!D$4,Reduction_Values!D$5)),"")</f>
        <v>CRT 0.5</v>
      </c>
      <c r="Y18" s="105">
        <f>(VLOOKUP(Inputs!D18,Charge_Categories!B$2:C$380,2,FALSE))</f>
        <v>5519</v>
      </c>
      <c r="Z18" s="105" t="str">
        <f>IF(AND(Inputs!B18="true",Inputs!G18="true"),Calcs!U19-Calcs!T19,IF(AND(Inputs!B18="false",Inputs!C18="false",Inputs!G18="true"),Calcs!D19-Calcs!C19,IF(AND(Inputs!G18="false",Inputs!H18="Not Applicable"),0,"0.0")))</f>
        <v>0.0</v>
      </c>
      <c r="AA18" s="105" t="str">
        <f>IF(AND(Inputs!B18="true",Inputs!N18="true"),Calcs!T19-Calcs!B19,IF(AND(Inputs!B18="false",Inputs!C18="true",Inputs!N18="true"),Calcs!L19-Calcs!B19,IF(AND(Inputs!B18="false",Inputs!C18="false",Inputs!N18="true"),Calcs!C19-Calcs!B19,"0.0")))</f>
        <v>0.0</v>
      </c>
      <c r="AB18" s="105" t="str">
        <f>IF(Inputs!C18="true",100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&amp;"%","")</f>
        <v/>
      </c>
      <c r="AC18" s="105">
        <f t="shared" si="4"/>
        <v>0.75</v>
      </c>
      <c r="AD18" s="105">
        <f t="shared" si="5"/>
        <v>0.5</v>
      </c>
      <c r="AE18" s="104" t="str">
        <f>IF(R18="true",(IF(Inputs!R18=Reduction_Values!B$2,Reduction_Values!D$6,Reduction_Values!D$7)),"")</f>
        <v>Winter Only Discount 0.5</v>
      </c>
      <c r="AF18" s="93">
        <f>(VLOOKUP(Inputs!D18,Charge_Categories!B$2:C$380,2,FALSE))</f>
        <v>5519</v>
      </c>
      <c r="AG18" s="93" t="str">
        <f t="shared" si="1"/>
        <v>false</v>
      </c>
      <c r="AH18" s="93" t="str">
        <f t="shared" si="2"/>
        <v>false</v>
      </c>
      <c r="AI18" s="94">
        <f>IF(AND(Inputs!C18="true",Inputs!B18="false"),Calcs!Q19,IF(AND(Inputs!B18="true",Inputs!C18="false"),Calcs!Y19,IF(AND(Inputs!B18="false",Inputs!C18="false"),Calcs!H19,FALSE)))</f>
        <v>931.33125000000007</v>
      </c>
      <c r="AJ18" s="95">
        <f>IF(AND(Inputs!C18="true",Inputs!B18="false"),Calcs!Q19,IF(AND(Inputs!B18="true",Inputs!C18="false"),Calcs!Y19,IF(AND(Inputs!B18="false",Inputs!C18="false"),Calcs!J19,FALSE)))</f>
        <v>465.66562500000003</v>
      </c>
      <c r="AK18" s="93">
        <f>IF(AND(Inputs!C18="true",Inputs!B18="false"),Calcs!P19,IF(AND(Inputs!B18="true",Inputs!C18="false"),Calcs!X19,IF(AND(Inputs!B18="false",Inputs!C18="false"),Calcs!G19,FALSE)))</f>
        <v>1034.8125</v>
      </c>
      <c r="AL18" s="93">
        <f>Calcs!C19</f>
        <v>5519</v>
      </c>
      <c r="AM18" s="93">
        <f>IF(AND(Inputs!C18="true",Inputs!B18="false"),Calcs!O19,IF(AND(Inputs!B18="true",Inputs!C18="false"),Calcs!W19,IF(AND(Inputs!B18="false",Inputs!C18="false"),Calcs!F19,FALSE)))</f>
        <v>2069.625</v>
      </c>
      <c r="AN18" s="93">
        <f>IF(AND(Inputs!C18="true",Inputs!B18="false"),"0.0",IF(AND(Inputs!B18="true",Inputs!C18="false"),Calcs!U19,IF(AND(Inputs!B18="false",Inputs!C18="false"),Calcs!D19,FALSE)))</f>
        <v>5519</v>
      </c>
      <c r="AO18" s="95" t="str">
        <f>Calcs!AA19</f>
        <v/>
      </c>
      <c r="AP18" s="93" t="str">
        <f t="shared" si="6"/>
        <v>false</v>
      </c>
      <c r="AQ18" s="95" t="str">
        <f>IF(Inputs!C18="true",Calcs!N19,"0.0")</f>
        <v>0.0</v>
      </c>
      <c r="AR18" s="95">
        <f>IF(AND(Inputs!C18="true",Inputs!B18="false"),Calcs!M19,IF(AND(Inputs!B18="true",Inputs!C18="false"),Calcs!V19,IF(AND(Inputs!B18="false",Inputs!C18="false"),Calcs!E19,FALSE)))</f>
        <v>4139.25</v>
      </c>
      <c r="AS18" s="93" t="str">
        <f t="shared" si="7"/>
        <v>true</v>
      </c>
      <c r="AT18" s="93" t="str">
        <f t="shared" si="3"/>
        <v>false</v>
      </c>
    </row>
    <row r="19" spans="1:46" ht="14.25" customHeight="1" x14ac:dyDescent="0.2">
      <c r="A19" s="16">
        <v>18</v>
      </c>
      <c r="B19" s="20" t="s">
        <v>16</v>
      </c>
      <c r="C19" s="20" t="s">
        <v>17</v>
      </c>
      <c r="D19" s="18" t="s">
        <v>589</v>
      </c>
      <c r="E19" s="20" t="s">
        <v>16</v>
      </c>
      <c r="F19" s="4" t="s">
        <v>527</v>
      </c>
      <c r="G19" s="19" t="s">
        <v>16</v>
      </c>
      <c r="H19" s="65" t="s">
        <v>495</v>
      </c>
      <c r="I19" s="24">
        <v>1</v>
      </c>
      <c r="J19" s="24">
        <v>1</v>
      </c>
      <c r="K19" s="20" t="s">
        <v>16</v>
      </c>
      <c r="L19" s="20" t="s">
        <v>17</v>
      </c>
      <c r="M19" s="22">
        <v>0.5</v>
      </c>
      <c r="N19" s="20" t="s">
        <v>16</v>
      </c>
      <c r="O19" s="59" t="s">
        <v>418</v>
      </c>
      <c r="P19" s="18">
        <v>200</v>
      </c>
      <c r="Q19" s="18">
        <v>202</v>
      </c>
      <c r="R19" s="20" t="s">
        <v>16</v>
      </c>
      <c r="S19" s="17">
        <v>0</v>
      </c>
      <c r="T19" s="17">
        <v>8180</v>
      </c>
      <c r="U19" s="102">
        <f>IF(B19="true",(Calcs!AB20),IF(C19="true",Calcs!S20,Calcs!K20))</f>
        <v>0</v>
      </c>
      <c r="V19" s="113" t="str">
        <f t="shared" si="0"/>
        <v/>
      </c>
      <c r="W19" s="103" t="str">
        <f>IF(AND(K19 = "true",C19="false"),(IF(Inputs!K19=Reduction_Values!B$2,Reduction_Values!D$2,Reduction_Values!D$3)),"")</f>
        <v>Two-part Tariff 0.5</v>
      </c>
      <c r="X19" s="104" t="str">
        <f>IF(L19="true",(IF(Inputs!L19=Reduction_Values!B$2,Reduction_Values!D$4,Reduction_Values!D$5)),"")</f>
        <v/>
      </c>
      <c r="Y19" s="105">
        <f>(VLOOKUP(Inputs!D19,Charge_Categories!B$2:C$380,2,FALSE))</f>
        <v>5976</v>
      </c>
      <c r="Z19" s="105">
        <f>IF(AND(Inputs!B19="true",Inputs!G19="true"),Calcs!U20-Calcs!T20,IF(AND(Inputs!B19="false",Inputs!C19="false",Inputs!G19="true"),Calcs!D20-Calcs!C20,IF(AND(Inputs!G19="false",Inputs!H19="Not Applicable"),0,"0.0")))</f>
        <v>229</v>
      </c>
      <c r="AA19" s="105">
        <f>IF(AND(Inputs!B19="true",Inputs!N19="true"),Calcs!T20-Calcs!B20,IF(AND(Inputs!B19="false",Inputs!C19="true",Inputs!N19="true"),Calcs!L20-Calcs!B20,IF(AND(Inputs!B19="false",Inputs!C19="false",Inputs!N19="true"),Calcs!C20-Calcs!B20,"0.0")))</f>
        <v>41</v>
      </c>
      <c r="AB19" s="105" t="str">
        <f>IF(Inputs!C19="true",100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&amp;"%","")</f>
        <v/>
      </c>
      <c r="AC19" s="105">
        <f t="shared" si="4"/>
        <v>0.5</v>
      </c>
      <c r="AD19" s="105" t="str">
        <f t="shared" si="5"/>
        <v/>
      </c>
      <c r="AE19" s="104" t="str">
        <f>IF(R19="true",(IF(Inputs!R19=Reduction_Values!B$2,Reduction_Values!D$6,Reduction_Values!D$7)),"")</f>
        <v>Winter Only Discount 0.5</v>
      </c>
      <c r="AF19" s="93">
        <f>(VLOOKUP(Inputs!D19,Charge_Categories!B$2:C$380,2,FALSE))</f>
        <v>5976</v>
      </c>
      <c r="AG19" s="93" t="str">
        <f t="shared" si="1"/>
        <v>true</v>
      </c>
      <c r="AH19" s="93" t="str">
        <f t="shared" si="2"/>
        <v>false</v>
      </c>
      <c r="AI19" s="94">
        <f>IF(AND(Inputs!C19="true",Inputs!B19="false"),Calcs!Q20,IF(AND(Inputs!B19="true",Inputs!C19="false"),Calcs!Y20,IF(AND(Inputs!B19="false",Inputs!C19="false"),Calcs!H20,FALSE)))</f>
        <v>1561.5</v>
      </c>
      <c r="AJ19" s="95">
        <f>IF(AND(Inputs!C19="true",Inputs!B19="false"),Calcs!Q20,IF(AND(Inputs!B19="true",Inputs!C19="false"),Calcs!Y20,IF(AND(Inputs!B19="false",Inputs!C19="false"),Calcs!J20,FALSE)))</f>
        <v>1561.5</v>
      </c>
      <c r="AK19" s="93">
        <f>IF(AND(Inputs!C19="true",Inputs!B19="false"),Calcs!P20,IF(AND(Inputs!B19="true",Inputs!C19="false"),Calcs!X20,IF(AND(Inputs!B19="false",Inputs!C19="false"),Calcs!G20,FALSE)))</f>
        <v>1561.5</v>
      </c>
      <c r="AL19" s="93">
        <f>Calcs!C20</f>
        <v>6017</v>
      </c>
      <c r="AM19" s="93">
        <f>IF(AND(Inputs!C19="true",Inputs!B19="false"),Calcs!O20,IF(AND(Inputs!B19="true",Inputs!C19="false"),Calcs!W20,IF(AND(Inputs!B19="false",Inputs!C19="false"),Calcs!F20,FALSE)))</f>
        <v>1561.5</v>
      </c>
      <c r="AN19" s="93">
        <f>IF(AND(Inputs!C19="true",Inputs!B19="false"),"0.0",IF(AND(Inputs!B19="true",Inputs!C19="false"),Calcs!U20,IF(AND(Inputs!B19="false",Inputs!C19="false"),Calcs!D20,FALSE)))</f>
        <v>6246</v>
      </c>
      <c r="AO19" s="95">
        <f>Calcs!AA20</f>
        <v>0</v>
      </c>
      <c r="AP19" s="93" t="str">
        <f t="shared" si="6"/>
        <v>true</v>
      </c>
      <c r="AQ19" s="95" t="str">
        <f>IF(Inputs!C19="true",Calcs!N20,"0.0")</f>
        <v>0.0</v>
      </c>
      <c r="AR19" s="95">
        <f>IF(AND(Inputs!C19="true",Inputs!B19="false"),Calcs!M20,IF(AND(Inputs!B19="true",Inputs!C19="false"),Calcs!V20,IF(AND(Inputs!B19="false",Inputs!C19="false"),Calcs!E20,FALSE)))</f>
        <v>3123</v>
      </c>
      <c r="AS19" s="93" t="str">
        <f t="shared" si="7"/>
        <v>true</v>
      </c>
      <c r="AT19" s="93" t="str">
        <f t="shared" si="3"/>
        <v>true</v>
      </c>
    </row>
    <row r="20" spans="1:46" ht="14.25" customHeight="1" x14ac:dyDescent="0.2">
      <c r="A20" s="16">
        <v>19</v>
      </c>
      <c r="B20" s="20" t="s">
        <v>17</v>
      </c>
      <c r="C20" s="20" t="s">
        <v>16</v>
      </c>
      <c r="D20" s="18" t="s">
        <v>590</v>
      </c>
      <c r="E20" s="20" t="s">
        <v>17</v>
      </c>
      <c r="F20" s="4" t="s">
        <v>528</v>
      </c>
      <c r="G20" s="19" t="s">
        <v>16</v>
      </c>
      <c r="H20" s="65" t="s">
        <v>496</v>
      </c>
      <c r="I20" s="25">
        <v>0.99</v>
      </c>
      <c r="J20" s="24">
        <v>1</v>
      </c>
      <c r="K20" s="20" t="s">
        <v>17</v>
      </c>
      <c r="L20" s="17" t="s">
        <v>17</v>
      </c>
      <c r="M20" s="22">
        <v>1</v>
      </c>
      <c r="N20" s="20" t="s">
        <v>17</v>
      </c>
      <c r="O20" s="58" t="s">
        <v>434</v>
      </c>
      <c r="P20" s="18">
        <v>4</v>
      </c>
      <c r="Q20" s="18">
        <v>16</v>
      </c>
      <c r="R20" s="20" t="s">
        <v>17</v>
      </c>
      <c r="S20" s="17">
        <v>0</v>
      </c>
      <c r="T20" s="17">
        <v>32100.1</v>
      </c>
      <c r="U20" s="102">
        <f>IF(B20="true",(Calcs!AB21),IF(C20="true",Calcs!S21,Calcs!K21))</f>
        <v>0</v>
      </c>
      <c r="V20" s="113">
        <f t="shared" si="0"/>
        <v>0.99</v>
      </c>
      <c r="W20" s="103" t="str">
        <f>IF(AND(K20 = "true",C20="false"),(IF(Inputs!K20=Reduction_Values!B$2,Reduction_Values!D$2,Reduction_Values!D$3)),"")</f>
        <v/>
      </c>
      <c r="X20" s="104" t="str">
        <f>IF(L20="true",(IF(Inputs!L20=Reduction_Values!B$2,Reduction_Values!D$4,Reduction_Values!D$5)),"")</f>
        <v/>
      </c>
      <c r="Y20" s="105">
        <f>(VLOOKUP(Inputs!D20,Charge_Categories!B$2:C$380,2,FALSE))</f>
        <v>9938</v>
      </c>
      <c r="Z20" s="105" t="str">
        <f>IF(AND(Inputs!B20="true",Inputs!G20="true"),Calcs!U21-Calcs!T21,IF(AND(Inputs!B20="false",Inputs!C20="false",Inputs!G20="true"),Calcs!D21-Calcs!C21,IF(AND(Inputs!G20="false",Inputs!H20="Not Applicable"),0,"0.0")))</f>
        <v>0.0</v>
      </c>
      <c r="AA20" s="105" t="str">
        <f>IF(AND(Inputs!B20="true",Inputs!N20="true"),Calcs!T21-Calcs!B21,IF(AND(Inputs!B20="false",Inputs!C20="true",Inputs!N20="true"),Calcs!L21-Calcs!B21,IF(AND(Inputs!B20="false",Inputs!C20="false",Inputs!N20="true"),Calcs!C21-Calcs!B21,"0.0")))</f>
        <v>0.0</v>
      </c>
      <c r="AB20" s="105" t="str">
        <f>IF(Inputs!C20="true",100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&amp;"%","")</f>
        <v>0%</v>
      </c>
      <c r="AC20" s="105" t="str">
        <f t="shared" si="4"/>
        <v/>
      </c>
      <c r="AD20" s="105" t="str">
        <f t="shared" si="5"/>
        <v/>
      </c>
      <c r="AE20" s="104" t="str">
        <f>IF(R20="true",(IF(Inputs!R20=Reduction_Values!B$2,Reduction_Values!D$6,Reduction_Values!D$7)),"")</f>
        <v/>
      </c>
      <c r="AF20" s="93">
        <f>(VLOOKUP(Inputs!D20,Charge_Categories!B$2:C$380,2,FALSE))</f>
        <v>9938</v>
      </c>
      <c r="AG20" s="93" t="str">
        <f t="shared" si="1"/>
        <v>false</v>
      </c>
      <c r="AH20" s="93" t="str">
        <f t="shared" si="2"/>
        <v>true</v>
      </c>
      <c r="AI20" s="94">
        <f>IF(AND(Inputs!C20="true",Inputs!B20="false"),Calcs!Q21,IF(AND(Inputs!B20="true",Inputs!C20="false"),Calcs!Y21,IF(AND(Inputs!B20="false",Inputs!C20="false"),Calcs!H21,FALSE)))</f>
        <v>0</v>
      </c>
      <c r="AJ20" s="95">
        <f>IF(AND(Inputs!C20="true",Inputs!B20="false"),Calcs!Q21,IF(AND(Inputs!B20="true",Inputs!C20="false"),Calcs!Y21,IF(AND(Inputs!B20="false",Inputs!C20="false"),Calcs!J21,FALSE)))</f>
        <v>0</v>
      </c>
      <c r="AK20" s="93">
        <f>IF(AND(Inputs!C20="true",Inputs!B20="false"),Calcs!P21,IF(AND(Inputs!B20="true",Inputs!C20="false"),Calcs!X21,IF(AND(Inputs!B20="false",Inputs!C20="false"),Calcs!G21,FALSE)))</f>
        <v>0</v>
      </c>
      <c r="AL20" s="93">
        <f>Calcs!C21</f>
        <v>9938</v>
      </c>
      <c r="AM20" s="93">
        <f>IF(AND(Inputs!C20="true",Inputs!B20="false"),Calcs!O21,IF(AND(Inputs!B20="true",Inputs!C20="false"),Calcs!W21,IF(AND(Inputs!B20="false",Inputs!C20="false"),Calcs!F21,FALSE)))</f>
        <v>0</v>
      </c>
      <c r="AN20" s="93" t="str">
        <f>IF(AND(Inputs!C20="true",Inputs!B20="false"),"0.0",IF(AND(Inputs!B20="true",Inputs!C20="false"),Calcs!U21,IF(AND(Inputs!B20="false",Inputs!C20="false"),Calcs!D21,FALSE)))</f>
        <v>0.0</v>
      </c>
      <c r="AO20" s="95" t="str">
        <f>Calcs!AA21</f>
        <v/>
      </c>
      <c r="AP20" s="93" t="str">
        <f t="shared" si="6"/>
        <v>false</v>
      </c>
      <c r="AQ20" s="95">
        <f>IF(Inputs!C20="true",Calcs!N21,"0.0")</f>
        <v>0</v>
      </c>
      <c r="AR20" s="95">
        <f>IF(AND(Inputs!C20="true",Inputs!B20="false"),Calcs!M21,IF(AND(Inputs!B20="true",Inputs!C20="false"),Calcs!V21,IF(AND(Inputs!B20="false",Inputs!C20="false"),Calcs!E21,FALSE)))</f>
        <v>9938</v>
      </c>
      <c r="AS20" s="93" t="str">
        <f t="shared" si="7"/>
        <v>false</v>
      </c>
      <c r="AT20" s="93" t="str">
        <f t="shared" si="3"/>
        <v>true</v>
      </c>
    </row>
    <row r="21" spans="1:46" ht="14.25" customHeight="1" x14ac:dyDescent="0.2">
      <c r="A21" s="16">
        <v>20</v>
      </c>
      <c r="B21" s="20" t="s">
        <v>17</v>
      </c>
      <c r="C21" s="20" t="s">
        <v>17</v>
      </c>
      <c r="D21" s="18" t="s">
        <v>591</v>
      </c>
      <c r="E21" s="17" t="s">
        <v>17</v>
      </c>
      <c r="F21" s="4"/>
      <c r="G21" s="17" t="s">
        <v>17</v>
      </c>
      <c r="H21" s="65" t="s">
        <v>497</v>
      </c>
      <c r="I21" s="24">
        <v>1</v>
      </c>
      <c r="J21" s="25">
        <v>0.5</v>
      </c>
      <c r="K21" s="20" t="s">
        <v>17</v>
      </c>
      <c r="L21" s="23" t="s">
        <v>16</v>
      </c>
      <c r="M21" s="22">
        <v>1</v>
      </c>
      <c r="N21" s="17" t="s">
        <v>17</v>
      </c>
      <c r="O21" s="58" t="s">
        <v>434</v>
      </c>
      <c r="P21" s="18">
        <v>0</v>
      </c>
      <c r="Q21" s="18">
        <v>278</v>
      </c>
      <c r="R21" s="17" t="s">
        <v>17</v>
      </c>
      <c r="S21" s="17">
        <v>0</v>
      </c>
      <c r="T21" s="17">
        <v>32100.001</v>
      </c>
      <c r="U21" s="102">
        <f>IF(B21="true",(Calcs!AB22),IF(C21="true",Calcs!S22,IF(AND(B21="false",C21="false"),Calcs!K22)))</f>
        <v>0</v>
      </c>
      <c r="V21" s="113" t="str">
        <f t="shared" si="0"/>
        <v/>
      </c>
      <c r="W21" s="103" t="str">
        <f>IF(AND(K21 = "true",C21="false"),(IF(Inputs!K21=Reduction_Values!B$2,Reduction_Values!D$2,Reduction_Values!D$3)),"")</f>
        <v/>
      </c>
      <c r="X21" s="104" t="str">
        <f>IF(L21="true",(IF(Inputs!L21=Reduction_Values!B$2,Reduction_Values!D$4,Reduction_Values!D$5)),"")</f>
        <v>CRT 0.5</v>
      </c>
      <c r="Y21" s="105">
        <f>(VLOOKUP(Inputs!D21,Charge_Categories!B$2:C$380,2,FALSE))</f>
        <v>10431</v>
      </c>
      <c r="Z21" s="105" t="str">
        <f>IF(AND(Inputs!B21="true",Inputs!G21="true"),Calcs!U22-Calcs!T22,IF(AND(Inputs!B21="false",Inputs!C21="false",Inputs!G21="true"),Calcs!D22-Calcs!C22,IF(AND(Inputs!G21="false",Inputs!H21="Not Applicable"),0,"0.0")))</f>
        <v>0.0</v>
      </c>
      <c r="AA21" s="105" t="str">
        <f>IF(AND(Inputs!B21="true",Inputs!N21="true"),Calcs!T22-Calcs!B22,IF(AND(Inputs!B21="false",Inputs!C21="true",Inputs!N21="true"),Calcs!L22-Calcs!B22,IF(AND(Inputs!B21="false",Inputs!C21="false",Inputs!N21="true"),Calcs!C22-Calcs!B22,"0.0")))</f>
        <v>0.0</v>
      </c>
      <c r="AB21" s="105" t="str">
        <f>IF(Inputs!C21="true",100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&amp;"%","")</f>
        <v/>
      </c>
      <c r="AC21" s="105" t="str">
        <f t="shared" si="4"/>
        <v/>
      </c>
      <c r="AD21" s="105">
        <f t="shared" si="5"/>
        <v>0.5</v>
      </c>
      <c r="AE21" s="104" t="str">
        <f>IF(R21="true",(IF(Inputs!R21=Reduction_Values!B$2,Reduction_Values!D$6,Reduction_Values!D$7)),"")</f>
        <v/>
      </c>
      <c r="AF21" s="93">
        <f>(VLOOKUP(Inputs!D21,Charge_Categories!B$2:C$380,2,FALSE))</f>
        <v>10431</v>
      </c>
      <c r="AG21" s="93" t="str">
        <f t="shared" si="1"/>
        <v>false</v>
      </c>
      <c r="AH21" s="93" t="str">
        <f t="shared" si="2"/>
        <v>false</v>
      </c>
      <c r="AI21" s="94">
        <f>IF(AND(Inputs!C21="true",Inputs!B21="false"),Calcs!Q22,IF(AND(Inputs!B21="true",Inputs!C21="false"),Calcs!Y22,IF(AND(Inputs!B21="false",Inputs!C21="false"),Calcs!H22,FALSE)))</f>
        <v>5215.5</v>
      </c>
      <c r="AJ21" s="95">
        <f>IF(AND(Inputs!C21="true",Inputs!B21="false"),Calcs!Q22,IF(AND(Inputs!B21="true",Inputs!C21="false"),Calcs!Y22,IF(AND(Inputs!B21="false",Inputs!C21="false"),Calcs!J22,FALSE)))</f>
        <v>2607.75</v>
      </c>
      <c r="AK21" s="93">
        <f>IF(AND(Inputs!C21="true",Inputs!B21="false"),Calcs!P22,IF(AND(Inputs!B21="true",Inputs!C21="false"),Calcs!X22,IF(AND(Inputs!B21="false",Inputs!C21="false"),Calcs!G22,FALSE)))</f>
        <v>5215.5</v>
      </c>
      <c r="AL21" s="93">
        <f>Calcs!C22</f>
        <v>10431</v>
      </c>
      <c r="AM21" s="93">
        <f>IF(AND(Inputs!C21="true",Inputs!B21="false"),Calcs!O22,IF(AND(Inputs!B21="true",Inputs!C21="false"),Calcs!W22,IF(AND(Inputs!B21="false",Inputs!C21="false"),Calcs!F22,FALSE)))</f>
        <v>10431</v>
      </c>
      <c r="AN21" s="93">
        <f>IF(AND(Inputs!C21="true",Inputs!B21="false"),"0.0",IF(AND(Inputs!B21="true",Inputs!C21="false"),Calcs!U22,IF(AND(Inputs!B21="false",Inputs!C21="false"),Calcs!D22,FALSE)))</f>
        <v>10431</v>
      </c>
      <c r="AO21" s="95" t="str">
        <f>Calcs!AA22</f>
        <v/>
      </c>
      <c r="AP21" s="93" t="str">
        <f t="shared" si="6"/>
        <v>false</v>
      </c>
      <c r="AQ21" s="95" t="str">
        <f>IF(Inputs!C21="true",Calcs!N22,"0.0")</f>
        <v>0.0</v>
      </c>
      <c r="AR21" s="95">
        <f>IF(AND(Inputs!C21="true",Inputs!B21="false"),Calcs!M22,IF(AND(Inputs!B21="true",Inputs!C21="false"),Calcs!V22,IF(AND(Inputs!B21="false",Inputs!C21="false"),Calcs!E22,FALSE)))</f>
        <v>10431</v>
      </c>
      <c r="AS21" s="93" t="str">
        <f t="shared" si="7"/>
        <v>false</v>
      </c>
      <c r="AT21" s="93" t="str">
        <f t="shared" si="3"/>
        <v>false</v>
      </c>
    </row>
    <row r="22" spans="1:46" ht="14.25" customHeight="1" x14ac:dyDescent="0.2">
      <c r="A22" s="16">
        <v>21</v>
      </c>
      <c r="B22" s="20" t="s">
        <v>17</v>
      </c>
      <c r="C22" s="20" t="s">
        <v>17</v>
      </c>
      <c r="D22" s="18" t="s">
        <v>592</v>
      </c>
      <c r="E22" s="23" t="s">
        <v>16</v>
      </c>
      <c r="F22" s="4" t="s">
        <v>530</v>
      </c>
      <c r="G22" s="17" t="s">
        <v>17</v>
      </c>
      <c r="H22" s="65" t="s">
        <v>498</v>
      </c>
      <c r="I22" s="25">
        <v>0.11</v>
      </c>
      <c r="J22" s="25">
        <v>0.01</v>
      </c>
      <c r="K22" s="23" t="s">
        <v>16</v>
      </c>
      <c r="L22" s="20" t="s">
        <v>17</v>
      </c>
      <c r="M22" s="22">
        <v>1</v>
      </c>
      <c r="N22" s="23" t="s">
        <v>16</v>
      </c>
      <c r="O22" s="59" t="s">
        <v>454</v>
      </c>
      <c r="P22" s="18">
        <v>224</v>
      </c>
      <c r="Q22" s="18">
        <v>238</v>
      </c>
      <c r="R22" s="20" t="s">
        <v>16</v>
      </c>
      <c r="S22" s="17">
        <v>0</v>
      </c>
      <c r="T22" s="17">
        <v>1008</v>
      </c>
      <c r="U22" s="102">
        <f>IF(B22="true",(Calcs!AB23),IF(C22="true",Calcs!S23,IF(AND(B22="false",C22="false"),Calcs!K23)))</f>
        <v>3.3002588235294117</v>
      </c>
      <c r="V22" s="113">
        <f t="shared" si="0"/>
        <v>0.11</v>
      </c>
      <c r="W22" s="103" t="str">
        <f>IF(AND(K22 = "true",C22="false"),(IF(Inputs!K22=Reduction_Values!B$2,Reduction_Values!D$2,Reduction_Values!D$3)),"")</f>
        <v>Two-part Tariff 0.5</v>
      </c>
      <c r="X22" s="104" t="str">
        <f>IF(L22="true",(IF(Inputs!L22=Reduction_Values!B$2,Reduction_Values!D$4,Reduction_Values!D$5)),"")</f>
        <v/>
      </c>
      <c r="Y22" s="105">
        <f>(VLOOKUP(Inputs!D22,Charge_Categories!B$2:C$380,2,FALSE))</f>
        <v>11295</v>
      </c>
      <c r="Z22" s="105" t="str">
        <f>IF(AND(Inputs!B22="true",Inputs!G22="true"),Calcs!U23-Calcs!T23,IF(AND(Inputs!B22="false",Inputs!C22="false",Inputs!G22="true"),Calcs!D23-Calcs!C23,IF(AND(Inputs!G22="false",Inputs!H22="Not Applicable"),0,"0.0")))</f>
        <v>0.0</v>
      </c>
      <c r="AA22" s="105">
        <f>IF(AND(Inputs!B22="true",Inputs!N22="true"),Calcs!T23-Calcs!B23,IF(AND(Inputs!B22="false",Inputs!C22="true",Inputs!N22="true"),Calcs!L23-Calcs!B23,IF(AND(Inputs!B22="false",Inputs!C22="false",Inputs!N22="true"),Calcs!C23-Calcs!B23,"0.0")))</f>
        <v>1456</v>
      </c>
      <c r="AB22" s="105" t="str">
        <f>IF(Inputs!C22="true",100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&amp;"%","")</f>
        <v/>
      </c>
      <c r="AC22" s="105" t="str">
        <f t="shared" si="4"/>
        <v/>
      </c>
      <c r="AD22" s="105">
        <f t="shared" si="5"/>
        <v>0.01</v>
      </c>
      <c r="AE22" s="104" t="str">
        <f>IF(R22="true",(IF(Inputs!R22=Reduction_Values!B$2,Reduction_Values!D$6,Reduction_Values!D$7)),"")</f>
        <v>Winter Only Discount 0.5</v>
      </c>
      <c r="AF22" s="93">
        <f>(VLOOKUP(Inputs!D22,Charge_Categories!B$2:C$380,2,FALSE))</f>
        <v>11295</v>
      </c>
      <c r="AG22" s="93" t="str">
        <f t="shared" si="1"/>
        <v>false</v>
      </c>
      <c r="AH22" s="93" t="str">
        <f t="shared" si="2"/>
        <v>false</v>
      </c>
      <c r="AI22" s="94">
        <f>IF(AND(Inputs!C22="true",Inputs!B22="false"),Calcs!Q23,IF(AND(Inputs!B22="true",Inputs!C22="false"),Calcs!Y23,IF(AND(Inputs!B22="false",Inputs!C22="false"),Calcs!H23,FALSE)))</f>
        <v>701.30499999999995</v>
      </c>
      <c r="AJ22" s="95">
        <f>IF(AND(Inputs!C22="true",Inputs!B22="false"),Calcs!Q23,IF(AND(Inputs!B22="true",Inputs!C22="false"),Calcs!Y23,IF(AND(Inputs!B22="false",Inputs!C22="false"),Calcs!J23,FALSE)))</f>
        <v>3.5065249999999999</v>
      </c>
      <c r="AK22" s="93">
        <f>IF(AND(Inputs!C22="true",Inputs!B22="false"),Calcs!P23,IF(AND(Inputs!B22="true",Inputs!C22="false"),Calcs!X23,IF(AND(Inputs!B22="false",Inputs!C22="false"),Calcs!G23,FALSE)))</f>
        <v>6375.5</v>
      </c>
      <c r="AL22" s="93">
        <f>Calcs!C23</f>
        <v>12751</v>
      </c>
      <c r="AM22" s="93">
        <f>IF(AND(Inputs!C22="true",Inputs!B22="false"),Calcs!O23,IF(AND(Inputs!B22="true",Inputs!C22="false"),Calcs!W23,IF(AND(Inputs!B22="false",Inputs!C22="false"),Calcs!F23,FALSE)))</f>
        <v>6375.5</v>
      </c>
      <c r="AN22" s="93">
        <f>IF(AND(Inputs!C22="true",Inputs!B22="false"),"0.0",IF(AND(Inputs!B22="true",Inputs!C22="false"),Calcs!U23,IF(AND(Inputs!B22="false",Inputs!C22="false"),Calcs!D23,FALSE)))</f>
        <v>12751</v>
      </c>
      <c r="AO22" s="95" t="str">
        <f>Calcs!AA23</f>
        <v/>
      </c>
      <c r="AP22" s="93" t="str">
        <f t="shared" si="6"/>
        <v>true</v>
      </c>
      <c r="AQ22" s="95" t="str">
        <f>IF(Inputs!C22="true",Calcs!N23,"0.0")</f>
        <v>0.0</v>
      </c>
      <c r="AR22" s="95">
        <f>IF(AND(Inputs!C22="true",Inputs!B22="false"),Calcs!M23,IF(AND(Inputs!B22="true",Inputs!C22="false"),Calcs!V23,IF(AND(Inputs!B22="false",Inputs!C22="false"),Calcs!E23,FALSE)))</f>
        <v>12751</v>
      </c>
      <c r="AS22" s="93" t="str">
        <f t="shared" si="7"/>
        <v>true</v>
      </c>
      <c r="AT22" s="93" t="str">
        <f t="shared" si="3"/>
        <v>false</v>
      </c>
    </row>
    <row r="23" spans="1:46" ht="14.25" customHeight="1" x14ac:dyDescent="0.2">
      <c r="A23" s="16">
        <v>22</v>
      </c>
      <c r="B23" s="20" t="s">
        <v>16</v>
      </c>
      <c r="C23" s="20" t="s">
        <v>17</v>
      </c>
      <c r="D23" s="18" t="s">
        <v>593</v>
      </c>
      <c r="E23" s="20" t="s">
        <v>17</v>
      </c>
      <c r="F23" s="4"/>
      <c r="G23" s="19" t="s">
        <v>16</v>
      </c>
      <c r="H23" s="65" t="s">
        <v>952</v>
      </c>
      <c r="I23" s="24">
        <v>1</v>
      </c>
      <c r="J23" s="24">
        <v>1</v>
      </c>
      <c r="K23" s="20" t="s">
        <v>16</v>
      </c>
      <c r="L23" s="20" t="s">
        <v>16</v>
      </c>
      <c r="M23" s="22">
        <v>1</v>
      </c>
      <c r="N23" s="20" t="s">
        <v>16</v>
      </c>
      <c r="O23" s="58" t="s">
        <v>434</v>
      </c>
      <c r="P23" s="18">
        <v>0</v>
      </c>
      <c r="Q23" s="18">
        <v>0</v>
      </c>
      <c r="R23" s="20" t="s">
        <v>17</v>
      </c>
      <c r="S23" s="17">
        <v>0.01</v>
      </c>
      <c r="T23" s="17">
        <v>32100</v>
      </c>
      <c r="U23" s="102">
        <f>IF(B23="true",(Calcs!AB24),IF(C23="true",Calcs!S24,Calcs!K24))</f>
        <v>9.7315420560747674E-3</v>
      </c>
      <c r="V23" s="113" t="str">
        <f t="shared" si="0"/>
        <v/>
      </c>
      <c r="W23" s="103" t="str">
        <f>IF(AND(K23 = "true",C23="false"),(IF(Inputs!K23=Reduction_Values!B$2,Reduction_Values!D$2,Reduction_Values!D$3)),"")</f>
        <v>Two-part Tariff 0.5</v>
      </c>
      <c r="X23" s="104" t="str">
        <f>IF(L23="true",(IF(Inputs!L23=Reduction_Values!B$2,Reduction_Values!D$4,Reduction_Values!D$5)),"")</f>
        <v>CRT 0.5</v>
      </c>
      <c r="Y23" s="105">
        <f>(VLOOKUP(Inputs!D23,Charge_Categories!B$2:C$380,2,FALSE))</f>
        <v>18437</v>
      </c>
      <c r="Z23" s="105">
        <f>IF(AND(Inputs!B23="true",Inputs!G23="true"),Calcs!U24-Calcs!T24,IF(AND(Inputs!B23="false",Inputs!C23="false",Inputs!G23="true"),Calcs!D24-Calcs!C24,IF(AND(Inputs!G23="false",Inputs!H23="Not Applicable"),0,"0.0")))</f>
        <v>86178</v>
      </c>
      <c r="AA23" s="105">
        <f>IF(AND(Inputs!B23="true",Inputs!N23="true"),Calcs!T24-Calcs!B24,IF(AND(Inputs!B23="false",Inputs!C23="true",Inputs!N23="true"),Calcs!L24-Calcs!B24,IF(AND(Inputs!B23="false",Inputs!C23="false",Inputs!N23="true"),Calcs!C24-Calcs!B24,"0.0")))</f>
        <v>20338</v>
      </c>
      <c r="AB23" s="105" t="str">
        <f>IF(Inputs!C23="true",100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&amp;"%","")</f>
        <v/>
      </c>
      <c r="AC23" s="105" t="str">
        <f t="shared" si="4"/>
        <v/>
      </c>
      <c r="AD23" s="105" t="str">
        <f t="shared" si="5"/>
        <v/>
      </c>
      <c r="AE23" s="104" t="str">
        <f>IF(R23="true",(IF(Inputs!R23=Reduction_Values!B$2,Reduction_Values!D$6,Reduction_Values!D$7)),"")</f>
        <v/>
      </c>
      <c r="AF23" s="93">
        <f>(VLOOKUP(Inputs!D23,Charge_Categories!B$2:C$380,2,FALSE))</f>
        <v>18437</v>
      </c>
      <c r="AG23" s="93" t="str">
        <f t="shared" si="1"/>
        <v>true</v>
      </c>
      <c r="AH23" s="93" t="str">
        <f t="shared" si="2"/>
        <v>false</v>
      </c>
      <c r="AI23" s="94">
        <f>IF(AND(Inputs!C23="true",Inputs!B23="false"),Calcs!Q24,IF(AND(Inputs!B23="true",Inputs!C23="false"),Calcs!Y24,IF(AND(Inputs!B23="false",Inputs!C23="false"),Calcs!H24,FALSE)))</f>
        <v>62476.5</v>
      </c>
      <c r="AJ23" s="95">
        <f>IF(AND(Inputs!C23="true",Inputs!B23="false"),Calcs!Q24,IF(AND(Inputs!B23="true",Inputs!C23="false"),Calcs!Y24,IF(AND(Inputs!B23="false",Inputs!C23="false"),Calcs!J24,FALSE)))</f>
        <v>62476.5</v>
      </c>
      <c r="AK23" s="93">
        <f>IF(AND(Inputs!C23="true",Inputs!B23="false"),Calcs!P24,IF(AND(Inputs!B23="true",Inputs!C23="false"),Calcs!X24,IF(AND(Inputs!B23="false",Inputs!C23="false"),Calcs!G24,FALSE)))</f>
        <v>62476.5</v>
      </c>
      <c r="AL23" s="93">
        <f>Calcs!C24</f>
        <v>38775</v>
      </c>
      <c r="AM23" s="93">
        <f>IF(AND(Inputs!C23="true",Inputs!B23="false"),Calcs!O24,IF(AND(Inputs!B23="true",Inputs!C23="false"),Calcs!W24,IF(AND(Inputs!B23="false",Inputs!C23="false"),Calcs!F24,FALSE)))</f>
        <v>124953</v>
      </c>
      <c r="AN23" s="93">
        <f>IF(AND(Inputs!C23="true",Inputs!B23="false"),"0.0",IF(AND(Inputs!B23="true",Inputs!C23="false"),Calcs!U24,IF(AND(Inputs!B23="false",Inputs!C23="false"),Calcs!D24,FALSE)))</f>
        <v>124953</v>
      </c>
      <c r="AO23" s="95">
        <f>Calcs!AA24</f>
        <v>1.9463084112149535E-2</v>
      </c>
      <c r="AP23" s="93" t="str">
        <f t="shared" si="6"/>
        <v>true</v>
      </c>
      <c r="AQ23" s="95" t="str">
        <f>IF(Inputs!C23="true",Calcs!N24,"0.0")</f>
        <v>0.0</v>
      </c>
      <c r="AR23" s="95">
        <f>IF(AND(Inputs!C23="true",Inputs!B23="false"),Calcs!M24,IF(AND(Inputs!B23="true",Inputs!C23="false"),Calcs!V24,IF(AND(Inputs!B23="false",Inputs!C23="false"),Calcs!E24,FALSE)))</f>
        <v>124953</v>
      </c>
      <c r="AS23" s="93" t="str">
        <f t="shared" si="7"/>
        <v>false</v>
      </c>
      <c r="AT23" s="93" t="str">
        <f t="shared" si="3"/>
        <v>true</v>
      </c>
    </row>
    <row r="24" spans="1:46" ht="14.25" customHeight="1" x14ac:dyDescent="0.2">
      <c r="A24" s="16">
        <v>23</v>
      </c>
      <c r="B24" s="20" t="s">
        <v>17</v>
      </c>
      <c r="C24" s="20" t="s">
        <v>16</v>
      </c>
      <c r="D24" s="18" t="s">
        <v>594</v>
      </c>
      <c r="E24" s="20" t="s">
        <v>17</v>
      </c>
      <c r="F24" s="4" t="s">
        <v>531</v>
      </c>
      <c r="G24" s="17" t="s">
        <v>17</v>
      </c>
      <c r="H24" s="65" t="s">
        <v>569</v>
      </c>
      <c r="I24" s="25">
        <v>0.89</v>
      </c>
      <c r="J24" s="24">
        <v>1</v>
      </c>
      <c r="K24" s="20" t="s">
        <v>17</v>
      </c>
      <c r="L24" s="17" t="s">
        <v>17</v>
      </c>
      <c r="M24" s="22">
        <v>1</v>
      </c>
      <c r="N24" s="20" t="s">
        <v>17</v>
      </c>
      <c r="O24" s="59" t="s">
        <v>418</v>
      </c>
      <c r="P24" s="18">
        <v>308</v>
      </c>
      <c r="Q24" s="18">
        <v>314</v>
      </c>
      <c r="R24" s="20" t="s">
        <v>17</v>
      </c>
      <c r="S24" s="17">
        <v>0</v>
      </c>
      <c r="T24" s="17">
        <v>3637</v>
      </c>
      <c r="U24" s="102">
        <f>IF(B24="true",(Calcs!AB25),IF(C24="true",Calcs!S25,Calcs!K25))</f>
        <v>0</v>
      </c>
      <c r="V24" s="113">
        <f t="shared" si="0"/>
        <v>0.89</v>
      </c>
      <c r="W24" s="103" t="str">
        <f>IF(AND(K24 = "true",C24="false"),(IF(Inputs!K24=Reduction_Values!B$2,Reduction_Values!D$2,Reduction_Values!D$3)),"")</f>
        <v/>
      </c>
      <c r="X24" s="104" t="str">
        <f>IF(L24="true",(IF(Inputs!L24=Reduction_Values!B$2,Reduction_Values!D$4,Reduction_Values!D$5)),"")</f>
        <v/>
      </c>
      <c r="Y24" s="105">
        <f>(VLOOKUP(Inputs!D24,Charge_Categories!B$2:C$380,2,FALSE))</f>
        <v>19351</v>
      </c>
      <c r="Z24" s="105">
        <f>IF(AND(Inputs!B24="true",Inputs!G24="true"),Calcs!U25-Calcs!T25,IF(AND(Inputs!B24="false",Inputs!C24="false",Inputs!G24="true"),Calcs!D25-Calcs!C25,IF(AND(Inputs!G24="false",Inputs!H24="Not Applicable"),0,"0.0")))</f>
        <v>0</v>
      </c>
      <c r="AA24" s="105" t="str">
        <f>IF(AND(Inputs!B24="true",Inputs!N24="true"),Calcs!T25-Calcs!B25,IF(AND(Inputs!B24="false",Inputs!C24="true",Inputs!N24="true"),Calcs!L25-Calcs!B25,IF(AND(Inputs!B24="false",Inputs!C24="false",Inputs!N24="true"),Calcs!C25-Calcs!B25,"0.0")))</f>
        <v>0.0</v>
      </c>
      <c r="AB24" s="105" t="str">
        <f>IF(Inputs!C24="true",100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&amp;"%","")</f>
        <v>0%</v>
      </c>
      <c r="AC24" s="105" t="str">
        <f t="shared" si="4"/>
        <v/>
      </c>
      <c r="AD24" s="105" t="str">
        <f t="shared" si="5"/>
        <v/>
      </c>
      <c r="AE24" s="104" t="str">
        <f>IF(R24="true",(IF(Inputs!R24=Reduction_Values!B$2,Reduction_Values!D$6,Reduction_Values!D$7)),"")</f>
        <v/>
      </c>
      <c r="AF24" s="93">
        <f>(VLOOKUP(Inputs!D24,Charge_Categories!B$2:C$380,2,FALSE))</f>
        <v>19351</v>
      </c>
      <c r="AG24" s="93" t="str">
        <f t="shared" si="1"/>
        <v>false</v>
      </c>
      <c r="AH24" s="93" t="str">
        <f t="shared" si="2"/>
        <v>true</v>
      </c>
      <c r="AI24" s="94">
        <f>IF(AND(Inputs!C24="true",Inputs!B24="false"),Calcs!Q25,IF(AND(Inputs!B24="true",Inputs!C24="false"),Calcs!Y25,IF(AND(Inputs!B24="false",Inputs!C24="false"),Calcs!H25,FALSE)))</f>
        <v>0</v>
      </c>
      <c r="AJ24" s="95">
        <f>IF(AND(Inputs!C24="true",Inputs!B24="false"),Calcs!Q25,IF(AND(Inputs!B24="true",Inputs!C24="false"),Calcs!Y25,IF(AND(Inputs!B24="false",Inputs!C24="false"),Calcs!J25,FALSE)))</f>
        <v>0</v>
      </c>
      <c r="AK24" s="93">
        <f>IF(AND(Inputs!C24="true",Inputs!B24="false"),Calcs!P25,IF(AND(Inputs!B24="true",Inputs!C24="false"),Calcs!X25,IF(AND(Inputs!B24="false",Inputs!C24="false"),Calcs!G25,FALSE)))</f>
        <v>0</v>
      </c>
      <c r="AL24" s="93">
        <f>Calcs!C25</f>
        <v>19351</v>
      </c>
      <c r="AM24" s="93">
        <f>IF(AND(Inputs!C24="true",Inputs!B24="false"),Calcs!O25,IF(AND(Inputs!B24="true",Inputs!C24="false"),Calcs!W25,IF(AND(Inputs!B24="false",Inputs!C24="false"),Calcs!F25,FALSE)))</f>
        <v>0</v>
      </c>
      <c r="AN24" s="93" t="str">
        <f>IF(AND(Inputs!C24="true",Inputs!B24="false"),"0.0",IF(AND(Inputs!B24="true",Inputs!C24="false"),Calcs!U25,IF(AND(Inputs!B24="false",Inputs!C24="false"),Calcs!D25,FALSE)))</f>
        <v>0.0</v>
      </c>
      <c r="AO24" s="95" t="str">
        <f>Calcs!AA25</f>
        <v/>
      </c>
      <c r="AP24" s="93" t="str">
        <f t="shared" si="6"/>
        <v>false</v>
      </c>
      <c r="AQ24" s="95">
        <f>IF(Inputs!C24="true",Calcs!N25,"0.0")</f>
        <v>0</v>
      </c>
      <c r="AR24" s="95">
        <f>IF(AND(Inputs!C24="true",Inputs!B24="false"),Calcs!M25,IF(AND(Inputs!B24="true",Inputs!C24="false"),Calcs!V25,IF(AND(Inputs!B24="false",Inputs!C24="false"),Calcs!E25,FALSE)))</f>
        <v>19351</v>
      </c>
      <c r="AS24" s="93" t="str">
        <f t="shared" si="7"/>
        <v>false</v>
      </c>
      <c r="AT24" s="93" t="str">
        <f t="shared" si="3"/>
        <v>false</v>
      </c>
    </row>
    <row r="25" spans="1:46" ht="14.25" customHeight="1" x14ac:dyDescent="0.2">
      <c r="A25" s="16">
        <v>24</v>
      </c>
      <c r="B25" s="20" t="s">
        <v>17</v>
      </c>
      <c r="C25" s="20" t="s">
        <v>17</v>
      </c>
      <c r="D25" s="18" t="s">
        <v>595</v>
      </c>
      <c r="E25" s="17" t="s">
        <v>17</v>
      </c>
      <c r="F25" s="4"/>
      <c r="G25" s="17" t="s">
        <v>17</v>
      </c>
      <c r="H25" s="65" t="s">
        <v>569</v>
      </c>
      <c r="I25" s="24">
        <v>1</v>
      </c>
      <c r="J25" s="25">
        <v>0.03</v>
      </c>
      <c r="K25" s="23" t="s">
        <v>16</v>
      </c>
      <c r="L25" s="20" t="s">
        <v>17</v>
      </c>
      <c r="M25" s="22">
        <v>1</v>
      </c>
      <c r="N25" s="23" t="s">
        <v>16</v>
      </c>
      <c r="O25" s="59" t="s">
        <v>454</v>
      </c>
      <c r="P25" s="18">
        <v>265</v>
      </c>
      <c r="Q25" s="18">
        <v>274</v>
      </c>
      <c r="R25" s="17" t="s">
        <v>17</v>
      </c>
      <c r="S25" s="17">
        <v>0</v>
      </c>
      <c r="T25" s="17">
        <v>1E-3</v>
      </c>
      <c r="U25" s="102">
        <f>IF(B25="true",(Calcs!AB26),IF(C25="true",Calcs!S26,IF(AND(B25="false",C25="false"),Calcs!K26)))</f>
        <v>304.11651459854011</v>
      </c>
      <c r="V25" s="113" t="str">
        <f t="shared" si="0"/>
        <v/>
      </c>
      <c r="W25" s="103" t="str">
        <f>IF(AND(K25 = "true",C25="false"),(IF(Inputs!K25=Reduction_Values!B$2,Reduction_Values!D$2,Reduction_Values!D$3)),"")</f>
        <v>Two-part Tariff 0.5</v>
      </c>
      <c r="X25" s="104" t="str">
        <f>IF(L25="true",(IF(Inputs!L25=Reduction_Values!B$2,Reduction_Values!D$4,Reduction_Values!D$5)),"")</f>
        <v/>
      </c>
      <c r="Y25" s="105">
        <f>(VLOOKUP(Inputs!D25,Charge_Categories!B$2:C$380,2,FALSE))</f>
        <v>20955</v>
      </c>
      <c r="Z25" s="105">
        <f>IF(AND(Inputs!B25="true",Inputs!G25="true"),Calcs!U26-Calcs!T26,IF(AND(Inputs!B25="false",Inputs!C25="false",Inputs!G25="true"),Calcs!D26-Calcs!C26,IF(AND(Inputs!G25="false",Inputs!H25="Not Applicable"),0,"0.0")))</f>
        <v>0</v>
      </c>
      <c r="AA25" s="105">
        <f>IF(AND(Inputs!B25="true",Inputs!N25="true"),Calcs!T26-Calcs!B26,IF(AND(Inputs!B25="false",Inputs!C25="true",Inputs!N25="true"),Calcs!L26-Calcs!B26,IF(AND(Inputs!B25="false",Inputs!C25="false",Inputs!N25="true"),Calcs!C26-Calcs!B26,"0.0")))</f>
        <v>8</v>
      </c>
      <c r="AB25" s="105" t="str">
        <f>IF(Inputs!C25="true",100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&amp;"%","")</f>
        <v/>
      </c>
      <c r="AC25" s="105" t="str">
        <f t="shared" si="4"/>
        <v/>
      </c>
      <c r="AD25" s="105">
        <f t="shared" si="5"/>
        <v>0.03</v>
      </c>
      <c r="AE25" s="104" t="str">
        <f>IF(R25="true",(IF(Inputs!R25=Reduction_Values!B$2,Reduction_Values!D$6,Reduction_Values!D$7)),"")</f>
        <v/>
      </c>
      <c r="AF25" s="93">
        <f>(VLOOKUP(Inputs!D25,Charge_Categories!B$2:C$380,2,FALSE))</f>
        <v>20955</v>
      </c>
      <c r="AG25" s="93" t="str">
        <f t="shared" si="1"/>
        <v>false</v>
      </c>
      <c r="AH25" s="93" t="str">
        <f t="shared" si="2"/>
        <v>false</v>
      </c>
      <c r="AI25" s="94">
        <f>IF(AND(Inputs!C25="true",Inputs!B25="false"),Calcs!Q26,IF(AND(Inputs!B25="true",Inputs!C25="false"),Calcs!Y26,IF(AND(Inputs!B25="false",Inputs!C25="false"),Calcs!H26,FALSE)))</f>
        <v>20963</v>
      </c>
      <c r="AJ25" s="95">
        <f>IF(AND(Inputs!C25="true",Inputs!B25="false"),Calcs!Q26,IF(AND(Inputs!B25="true",Inputs!C25="false"),Calcs!Y26,IF(AND(Inputs!B25="false",Inputs!C25="false"),Calcs!J26,FALSE)))</f>
        <v>314.44499999999999</v>
      </c>
      <c r="AK25" s="93">
        <f>IF(AND(Inputs!C25="true",Inputs!B25="false"),Calcs!P26,IF(AND(Inputs!B25="true",Inputs!C25="false"),Calcs!X26,IF(AND(Inputs!B25="false",Inputs!C25="false"),Calcs!G26,FALSE)))</f>
        <v>20963</v>
      </c>
      <c r="AL25" s="93">
        <f>Calcs!C26</f>
        <v>20963</v>
      </c>
      <c r="AM25" s="93">
        <f>IF(AND(Inputs!C25="true",Inputs!B25="false"),Calcs!O26,IF(AND(Inputs!B25="true",Inputs!C25="false"),Calcs!W26,IF(AND(Inputs!B25="false",Inputs!C25="false"),Calcs!F26,FALSE)))</f>
        <v>20963</v>
      </c>
      <c r="AN25" s="93">
        <f>IF(AND(Inputs!C25="true",Inputs!B25="false"),"0.0",IF(AND(Inputs!B25="true",Inputs!C25="false"),Calcs!U26,IF(AND(Inputs!B25="false",Inputs!C25="false"),Calcs!D26,FALSE)))</f>
        <v>20963</v>
      </c>
      <c r="AO25" s="95" t="str">
        <f>Calcs!AA26</f>
        <v/>
      </c>
      <c r="AP25" s="93" t="str">
        <f t="shared" si="6"/>
        <v>true</v>
      </c>
      <c r="AQ25" s="95" t="str">
        <f>IF(Inputs!C25="true",Calcs!N26,"0.0")</f>
        <v>0.0</v>
      </c>
      <c r="AR25" s="95">
        <f>IF(AND(Inputs!C25="true",Inputs!B25="false"),Calcs!M26,IF(AND(Inputs!B25="true",Inputs!C25="false"),Calcs!V26,IF(AND(Inputs!B25="false",Inputs!C25="false"),Calcs!E26,FALSE)))</f>
        <v>20963</v>
      </c>
      <c r="AS25" s="93" t="str">
        <f t="shared" si="7"/>
        <v>false</v>
      </c>
      <c r="AT25" s="93" t="str">
        <f t="shared" si="3"/>
        <v>false</v>
      </c>
    </row>
    <row r="26" spans="1:46" ht="14.25" customHeight="1" x14ac:dyDescent="0.2">
      <c r="A26" s="16">
        <v>25</v>
      </c>
      <c r="B26" s="20" t="s">
        <v>17</v>
      </c>
      <c r="C26" s="20" t="s">
        <v>17</v>
      </c>
      <c r="D26" s="18" t="s">
        <v>596</v>
      </c>
      <c r="E26" s="23" t="s">
        <v>16</v>
      </c>
      <c r="F26" s="4" t="s">
        <v>500</v>
      </c>
      <c r="G26" s="17" t="s">
        <v>17</v>
      </c>
      <c r="H26" s="65" t="s">
        <v>569</v>
      </c>
      <c r="I26" s="21">
        <v>0.04</v>
      </c>
      <c r="J26" s="25">
        <v>0.89</v>
      </c>
      <c r="K26" s="23" t="s">
        <v>16</v>
      </c>
      <c r="L26" s="20" t="s">
        <v>17</v>
      </c>
      <c r="M26" s="22">
        <v>0.7</v>
      </c>
      <c r="N26" s="17" t="s">
        <v>17</v>
      </c>
      <c r="O26" s="59" t="s">
        <v>454</v>
      </c>
      <c r="P26" s="18">
        <v>362</v>
      </c>
      <c r="Q26" s="18">
        <v>383</v>
      </c>
      <c r="R26" s="20" t="s">
        <v>16</v>
      </c>
      <c r="S26" s="17">
        <v>0</v>
      </c>
      <c r="T26" s="17">
        <v>1001</v>
      </c>
      <c r="U26" s="102">
        <f>IF(B26="true",(Calcs!AB27),IF(C26="true",Calcs!S27,IF(AND(B26="false",C26="false"),Calcs!K27)))</f>
        <v>186.19732757180157</v>
      </c>
      <c r="V26" s="113">
        <f t="shared" si="0"/>
        <v>0.04</v>
      </c>
      <c r="W26" s="103" t="str">
        <f>IF(AND(K26 = "true",C26="false"),(IF(Inputs!K26=Reduction_Values!B$2,Reduction_Values!D$2,Reduction_Values!D$3)),"")</f>
        <v>Two-part Tariff 0.5</v>
      </c>
      <c r="X26" s="104" t="str">
        <f>IF(L26="true",(IF(Inputs!L26=Reduction_Values!B$2,Reduction_Values!D$4,Reduction_Values!D$5)),"")</f>
        <v/>
      </c>
      <c r="Y26" s="105">
        <f>(VLOOKUP(Inputs!D26,Charge_Categories!B$2:C$380,2,FALSE))</f>
        <v>31621</v>
      </c>
      <c r="Z26" s="105">
        <f>IF(AND(Inputs!B26="true",Inputs!G26="true"),Calcs!U27-Calcs!T27,IF(AND(Inputs!B26="false",Inputs!C26="false",Inputs!G26="true"),Calcs!D27-Calcs!C27,IF(AND(Inputs!G26="false",Inputs!H26="Not Applicable"),0,"0.0")))</f>
        <v>0</v>
      </c>
      <c r="AA26" s="105" t="str">
        <f>IF(AND(Inputs!B26="true",Inputs!N26="true"),Calcs!T27-Calcs!B27,IF(AND(Inputs!B26="false",Inputs!C26="true",Inputs!N26="true"),Calcs!L27-Calcs!B27,IF(AND(Inputs!B26="false",Inputs!C26="false",Inputs!N26="true"),Calcs!C27-Calcs!B27,"0.0")))</f>
        <v>0.0</v>
      </c>
      <c r="AB26" s="105" t="str">
        <f>IF(Inputs!C26="true",100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&amp;"%","")</f>
        <v/>
      </c>
      <c r="AC26" s="105">
        <f t="shared" si="4"/>
        <v>0.7</v>
      </c>
      <c r="AD26" s="105">
        <f t="shared" si="5"/>
        <v>0.89</v>
      </c>
      <c r="AE26" s="104" t="str">
        <f>IF(R26="true",(IF(Inputs!R26=Reduction_Values!B$2,Reduction_Values!D$6,Reduction_Values!D$7)),"")</f>
        <v>Winter Only Discount 0.5</v>
      </c>
      <c r="AF26" s="93">
        <f>(VLOOKUP(Inputs!D26,Charge_Categories!B$2:C$380,2,FALSE))</f>
        <v>31621</v>
      </c>
      <c r="AG26" s="93" t="str">
        <f t="shared" si="1"/>
        <v>false</v>
      </c>
      <c r="AH26" s="93" t="str">
        <f t="shared" si="2"/>
        <v>false</v>
      </c>
      <c r="AI26" s="94">
        <f>IF(AND(Inputs!C26="true",Inputs!B26="false"),Calcs!Q27,IF(AND(Inputs!B26="true",Inputs!C26="false"),Calcs!Y27,IF(AND(Inputs!B26="false",Inputs!C26="false"),Calcs!H27,FALSE)))</f>
        <v>442.69399999999996</v>
      </c>
      <c r="AJ26" s="95">
        <f>IF(AND(Inputs!C26="true",Inputs!B26="false"),Calcs!Q27,IF(AND(Inputs!B26="true",Inputs!C26="false"),Calcs!Y27,IF(AND(Inputs!B26="false",Inputs!C26="false"),Calcs!J27,FALSE)))</f>
        <v>196.99883</v>
      </c>
      <c r="AK26" s="93">
        <f>IF(AND(Inputs!C26="true",Inputs!B26="false"),Calcs!P27,IF(AND(Inputs!B26="true",Inputs!C26="false"),Calcs!X27,IF(AND(Inputs!B26="false",Inputs!C26="false"),Calcs!G27,FALSE)))</f>
        <v>11067.349999999999</v>
      </c>
      <c r="AL26" s="93">
        <f>Calcs!C27</f>
        <v>31621</v>
      </c>
      <c r="AM26" s="93">
        <f>IF(AND(Inputs!C26="true",Inputs!B26="false"),Calcs!O27,IF(AND(Inputs!B26="true",Inputs!C26="false"),Calcs!W27,IF(AND(Inputs!B26="false",Inputs!C26="false"),Calcs!F27,FALSE)))</f>
        <v>11067.349999999999</v>
      </c>
      <c r="AN26" s="93">
        <f>IF(AND(Inputs!C26="true",Inputs!B26="false"),"0.0",IF(AND(Inputs!B26="true",Inputs!C26="false"),Calcs!U27,IF(AND(Inputs!B26="false",Inputs!C26="false"),Calcs!D27,FALSE)))</f>
        <v>31621</v>
      </c>
      <c r="AO26" s="95" t="str">
        <f>Calcs!AA27</f>
        <v/>
      </c>
      <c r="AP26" s="93" t="str">
        <f t="shared" si="6"/>
        <v>false</v>
      </c>
      <c r="AQ26" s="95" t="str">
        <f>IF(Inputs!C26="true",Calcs!N27,"0.0")</f>
        <v>0.0</v>
      </c>
      <c r="AR26" s="95">
        <f>IF(AND(Inputs!C26="true",Inputs!B26="false"),Calcs!M27,IF(AND(Inputs!B26="true",Inputs!C26="false"),Calcs!V27,IF(AND(Inputs!B26="false",Inputs!C26="false"),Calcs!E27,FALSE)))</f>
        <v>22134.699999999997</v>
      </c>
      <c r="AS26" s="93" t="str">
        <f t="shared" si="7"/>
        <v>true</v>
      </c>
      <c r="AT26" s="93" t="str">
        <f t="shared" si="3"/>
        <v>false</v>
      </c>
    </row>
    <row r="27" spans="1:46" ht="14.25" customHeight="1" x14ac:dyDescent="0.2">
      <c r="A27" s="16">
        <v>26</v>
      </c>
      <c r="B27" s="20" t="s">
        <v>16</v>
      </c>
      <c r="C27" s="20" t="s">
        <v>17</v>
      </c>
      <c r="D27" s="18" t="s">
        <v>597</v>
      </c>
      <c r="E27" s="20" t="s">
        <v>17</v>
      </c>
      <c r="F27" s="4" t="s">
        <v>532</v>
      </c>
      <c r="G27" s="17" t="s">
        <v>17</v>
      </c>
      <c r="H27" s="65" t="s">
        <v>484</v>
      </c>
      <c r="I27" s="24">
        <v>1</v>
      </c>
      <c r="J27" s="24">
        <v>1</v>
      </c>
      <c r="K27" s="20" t="s">
        <v>16</v>
      </c>
      <c r="L27" s="20" t="s">
        <v>16</v>
      </c>
      <c r="M27" s="22">
        <v>0.8</v>
      </c>
      <c r="N27" s="20" t="s">
        <v>17</v>
      </c>
      <c r="O27" s="59" t="s">
        <v>454</v>
      </c>
      <c r="P27" s="18">
        <v>0</v>
      </c>
      <c r="Q27" s="18">
        <v>0</v>
      </c>
      <c r="R27" s="20" t="s">
        <v>16</v>
      </c>
      <c r="S27" s="17">
        <v>0.77500000000000002</v>
      </c>
      <c r="T27" s="17">
        <v>2</v>
      </c>
      <c r="U27" s="102">
        <f>IF(B27="true",(Calcs!AB28),IF(C27="true",Calcs!S28,Calcs!K28))</f>
        <v>1286.07375</v>
      </c>
      <c r="V27" s="113" t="str">
        <f t="shared" si="0"/>
        <v/>
      </c>
      <c r="W27" s="103" t="str">
        <f>IF(AND(K27 = "true",C27="false"),(IF(Inputs!K27=Reduction_Values!B$2,Reduction_Values!D$2,Reduction_Values!D$3)),"")</f>
        <v>Two-part Tariff 0.5</v>
      </c>
      <c r="X27" s="104" t="str">
        <f>IF(L27="true",(IF(Inputs!L27=Reduction_Values!B$2,Reduction_Values!D$4,Reduction_Values!D$5)),"")</f>
        <v>CRT 0.5</v>
      </c>
      <c r="Y27" s="105">
        <f>(VLOOKUP(Inputs!D27,Charge_Categories!B$2:C$380,2,FALSE))</f>
        <v>33189</v>
      </c>
      <c r="Z27" s="105" t="str">
        <f>IF(AND(Inputs!B27="true",Inputs!G27="true"),Calcs!U28-Calcs!T28,IF(AND(Inputs!B27="false",Inputs!C27="false",Inputs!G27="true"),Calcs!D28-Calcs!C28,IF(AND(Inputs!G27="false",Inputs!H27="Not Applicable"),0,"0.0")))</f>
        <v>0.0</v>
      </c>
      <c r="AA27" s="105" t="str">
        <f>IF(AND(Inputs!B27="true",Inputs!N27="true"),Calcs!T28-Calcs!B28,IF(AND(Inputs!B27="false",Inputs!C27="true",Inputs!N27="true"),Calcs!L28-Calcs!B28,IF(AND(Inputs!B27="false",Inputs!C27="false",Inputs!N27="true"),Calcs!C28-Calcs!B28,"0.0")))</f>
        <v>0.0</v>
      </c>
      <c r="AB27" s="105" t="str">
        <f>IF(Inputs!C27="true",100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&amp;"%","")</f>
        <v/>
      </c>
      <c r="AC27" s="105">
        <f t="shared" si="4"/>
        <v>0.8</v>
      </c>
      <c r="AD27" s="105" t="str">
        <f t="shared" si="5"/>
        <v/>
      </c>
      <c r="AE27" s="104" t="str">
        <f>IF(R27="true",(IF(Inputs!R27=Reduction_Values!B$2,Reduction_Values!D$6,Reduction_Values!D$7)),"")</f>
        <v>Winter Only Discount 0.5</v>
      </c>
      <c r="AF27" s="93">
        <f>(VLOOKUP(Inputs!D27,Charge_Categories!B$2:C$380,2,FALSE))</f>
        <v>33189</v>
      </c>
      <c r="AG27" s="93" t="str">
        <f t="shared" si="1"/>
        <v>true</v>
      </c>
      <c r="AH27" s="93" t="str">
        <f t="shared" si="2"/>
        <v>false</v>
      </c>
      <c r="AI27" s="94">
        <f>IF(AND(Inputs!C27="true",Inputs!B27="false"),Calcs!Q28,IF(AND(Inputs!B27="true",Inputs!C27="false"),Calcs!Y28,IF(AND(Inputs!B27="false",Inputs!C27="false"),Calcs!H28,FALSE)))</f>
        <v>6637.8</v>
      </c>
      <c r="AJ27" s="95">
        <f>IF(AND(Inputs!C27="true",Inputs!B27="false"),Calcs!Q28,IF(AND(Inputs!B27="true",Inputs!C27="false"),Calcs!Y28,IF(AND(Inputs!B27="false",Inputs!C27="false"),Calcs!J28,FALSE)))</f>
        <v>6637.8</v>
      </c>
      <c r="AK27" s="93">
        <f>IF(AND(Inputs!C27="true",Inputs!B27="false"),Calcs!P28,IF(AND(Inputs!B27="true",Inputs!C27="false"),Calcs!X28,IF(AND(Inputs!B27="false",Inputs!C27="false"),Calcs!G28,FALSE)))</f>
        <v>6637.8</v>
      </c>
      <c r="AL27" s="93">
        <f>Calcs!C28</f>
        <v>33189</v>
      </c>
      <c r="AM27" s="93">
        <f>IF(AND(Inputs!C27="true",Inputs!B27="false"),Calcs!O28,IF(AND(Inputs!B27="true",Inputs!C27="false"),Calcs!W28,IF(AND(Inputs!B27="false",Inputs!C27="false"),Calcs!F28,FALSE)))</f>
        <v>13275.6</v>
      </c>
      <c r="AN27" s="93">
        <f>IF(AND(Inputs!C27="true",Inputs!B27="false"),"0.0",IF(AND(Inputs!B27="true",Inputs!C27="false"),Calcs!U28,IF(AND(Inputs!B27="false",Inputs!C27="false"),Calcs!D28,FALSE)))</f>
        <v>33189</v>
      </c>
      <c r="AO27" s="95">
        <f>Calcs!AA28</f>
        <v>2572.1475</v>
      </c>
      <c r="AP27" s="93" t="str">
        <f t="shared" si="6"/>
        <v>false</v>
      </c>
      <c r="AQ27" s="95" t="str">
        <f>IF(Inputs!C27="true",Calcs!N28,"0.0")</f>
        <v>0.0</v>
      </c>
      <c r="AR27" s="95">
        <f>IF(AND(Inputs!C27="true",Inputs!B27="false"),Calcs!M28,IF(AND(Inputs!B27="true",Inputs!C27="false"),Calcs!V28,IF(AND(Inputs!B27="false",Inputs!C27="false"),Calcs!E28,FALSE)))</f>
        <v>26551.200000000001</v>
      </c>
      <c r="AS27" s="93" t="str">
        <f t="shared" si="7"/>
        <v>true</v>
      </c>
      <c r="AT27" s="93" t="str">
        <f t="shared" si="3"/>
        <v>false</v>
      </c>
    </row>
    <row r="28" spans="1:46" ht="14.25" customHeight="1" x14ac:dyDescent="0.2">
      <c r="A28" s="16">
        <v>27</v>
      </c>
      <c r="B28" s="20" t="s">
        <v>17</v>
      </c>
      <c r="C28" s="20" t="s">
        <v>16</v>
      </c>
      <c r="D28" s="18" t="s">
        <v>598</v>
      </c>
      <c r="E28" s="20" t="s">
        <v>17</v>
      </c>
      <c r="F28" s="4" t="s">
        <v>531</v>
      </c>
      <c r="G28" s="17" t="s">
        <v>17</v>
      </c>
      <c r="H28" s="65" t="s">
        <v>569</v>
      </c>
      <c r="I28" s="24">
        <v>1</v>
      </c>
      <c r="J28" s="24">
        <v>1</v>
      </c>
      <c r="K28" s="20" t="s">
        <v>17</v>
      </c>
      <c r="L28" s="20" t="s">
        <v>16</v>
      </c>
      <c r="M28" s="22">
        <v>1</v>
      </c>
      <c r="N28" s="20" t="s">
        <v>17</v>
      </c>
      <c r="O28" s="59" t="s">
        <v>454</v>
      </c>
      <c r="P28" s="18">
        <v>150</v>
      </c>
      <c r="Q28" s="18">
        <v>174</v>
      </c>
      <c r="R28" s="20" t="s">
        <v>17</v>
      </c>
      <c r="S28" s="17">
        <v>0</v>
      </c>
      <c r="T28" s="17">
        <v>3333333.9989999998</v>
      </c>
      <c r="U28" s="102">
        <f>IF(B28="true",(Calcs!AB29),IF(C28="true",Calcs!S29,Calcs!K29))</f>
        <v>0</v>
      </c>
      <c r="V28" s="113" t="str">
        <f t="shared" si="0"/>
        <v/>
      </c>
      <c r="W28" s="103" t="str">
        <f>IF(AND(K28 = "true",C28="false"),(IF(Inputs!K28=Reduction_Values!B$2,Reduction_Values!D$2,Reduction_Values!D$3)),"")</f>
        <v/>
      </c>
      <c r="X28" s="104" t="str">
        <f>IF(L28="true",(IF(Inputs!L28=Reduction_Values!B$2,Reduction_Values!D$4,Reduction_Values!D$5)),"")</f>
        <v>CRT 0.5</v>
      </c>
      <c r="Y28" s="105">
        <f>(VLOOKUP(Inputs!D28,Charge_Categories!B$2:C$380,2,FALSE))</f>
        <v>35940</v>
      </c>
      <c r="Z28" s="105">
        <f>IF(AND(Inputs!B28="true",Inputs!G28="true"),Calcs!U29-Calcs!T29,IF(AND(Inputs!B28="false",Inputs!C28="false",Inputs!G28="true"),Calcs!D29-Calcs!C29,IF(AND(Inputs!G28="false",Inputs!H28="Not Applicable"),0,"0.0")))</f>
        <v>0</v>
      </c>
      <c r="AA28" s="105" t="str">
        <f>IF(AND(Inputs!B28="true",Inputs!N28="true"),Calcs!T29-Calcs!B29,IF(AND(Inputs!B28="false",Inputs!C28="true",Inputs!N28="true"),Calcs!L29-Calcs!B29,IF(AND(Inputs!B28="false",Inputs!C28="false",Inputs!N28="true"),Calcs!C29-Calcs!B29,"0.0")))</f>
        <v>0.0</v>
      </c>
      <c r="AB28" s="105" t="str">
        <f>IF(Inputs!C28="true",100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&amp;"%","")</f>
        <v>0%</v>
      </c>
      <c r="AC28" s="105" t="str">
        <f t="shared" si="4"/>
        <v/>
      </c>
      <c r="AD28" s="105" t="str">
        <f t="shared" si="5"/>
        <v/>
      </c>
      <c r="AE28" s="104" t="str">
        <f>IF(R28="true",(IF(Inputs!R28=Reduction_Values!B$2,Reduction_Values!D$6,Reduction_Values!D$7)),"")</f>
        <v/>
      </c>
      <c r="AF28" s="93">
        <f>(VLOOKUP(Inputs!D28,Charge_Categories!B$2:C$380,2,FALSE))</f>
        <v>35940</v>
      </c>
      <c r="AG28" s="93" t="str">
        <f t="shared" si="1"/>
        <v>false</v>
      </c>
      <c r="AH28" s="93" t="str">
        <f t="shared" si="2"/>
        <v>true</v>
      </c>
      <c r="AI28" s="94">
        <f>IF(AND(Inputs!C28="true",Inputs!B28="false"),Calcs!Q29,IF(AND(Inputs!B28="true",Inputs!C28="false"),Calcs!Y29,IF(AND(Inputs!B28="false",Inputs!C28="false"),Calcs!H29,FALSE)))</f>
        <v>0</v>
      </c>
      <c r="AJ28" s="95">
        <f>IF(AND(Inputs!C28="true",Inputs!B28="false"),Calcs!Q29,IF(AND(Inputs!B28="true",Inputs!C28="false"),Calcs!Y29,IF(AND(Inputs!B28="false",Inputs!C28="false"),Calcs!J29,FALSE)))</f>
        <v>0</v>
      </c>
      <c r="AK28" s="93">
        <f>IF(AND(Inputs!C28="true",Inputs!B28="false"),Calcs!P29,IF(AND(Inputs!B28="true",Inputs!C28="false"),Calcs!X29,IF(AND(Inputs!B28="false",Inputs!C28="false"),Calcs!G29,FALSE)))</f>
        <v>0</v>
      </c>
      <c r="AL28" s="93">
        <f>Calcs!C29</f>
        <v>35940</v>
      </c>
      <c r="AM28" s="93">
        <f>IF(AND(Inputs!C28="true",Inputs!B28="false"),Calcs!O29,IF(AND(Inputs!B28="true",Inputs!C28="false"),Calcs!W29,IF(AND(Inputs!B28="false",Inputs!C28="false"),Calcs!F29,FALSE)))</f>
        <v>0</v>
      </c>
      <c r="AN28" s="93" t="str">
        <f>IF(AND(Inputs!C28="true",Inputs!B28="false"),"0.0",IF(AND(Inputs!B28="true",Inputs!C28="false"),Calcs!U29,IF(AND(Inputs!B28="false",Inputs!C28="false"),Calcs!D29,FALSE)))</f>
        <v>0.0</v>
      </c>
      <c r="AO28" s="95" t="str">
        <f>Calcs!AA29</f>
        <v/>
      </c>
      <c r="AP28" s="93" t="str">
        <f t="shared" si="6"/>
        <v>false</v>
      </c>
      <c r="AQ28" s="95">
        <f>IF(Inputs!C28="true",Calcs!N29,"0.0")</f>
        <v>0</v>
      </c>
      <c r="AR28" s="95">
        <f>IF(AND(Inputs!C28="true",Inputs!B28="false"),Calcs!M29,IF(AND(Inputs!B28="true",Inputs!C28="false"),Calcs!V29,IF(AND(Inputs!B28="false",Inputs!C28="false"),Calcs!E29,FALSE)))</f>
        <v>35940</v>
      </c>
      <c r="AS28" s="93" t="str">
        <f t="shared" si="7"/>
        <v>false</v>
      </c>
      <c r="AT28" s="93" t="str">
        <f t="shared" si="3"/>
        <v>false</v>
      </c>
    </row>
    <row r="29" spans="1:46" ht="14.25" customHeight="1" x14ac:dyDescent="0.2">
      <c r="A29" s="16">
        <v>28</v>
      </c>
      <c r="B29" s="20" t="s">
        <v>17</v>
      </c>
      <c r="C29" s="20" t="s">
        <v>17</v>
      </c>
      <c r="D29" s="18" t="s">
        <v>599</v>
      </c>
      <c r="E29" s="17" t="s">
        <v>17</v>
      </c>
      <c r="F29" s="4" t="s">
        <v>523</v>
      </c>
      <c r="G29" s="17" t="s">
        <v>17</v>
      </c>
      <c r="H29" s="65" t="s">
        <v>486</v>
      </c>
      <c r="I29" s="25">
        <v>0</v>
      </c>
      <c r="J29" s="24">
        <v>1</v>
      </c>
      <c r="K29" s="23" t="s">
        <v>16</v>
      </c>
      <c r="L29" s="20" t="s">
        <v>17</v>
      </c>
      <c r="M29" s="22">
        <v>1</v>
      </c>
      <c r="N29" s="17" t="s">
        <v>17</v>
      </c>
      <c r="O29" s="58" t="s">
        <v>434</v>
      </c>
      <c r="P29" s="18">
        <v>9</v>
      </c>
      <c r="Q29" s="18">
        <v>18</v>
      </c>
      <c r="R29" s="17" t="s">
        <v>17</v>
      </c>
      <c r="S29" s="17">
        <v>0</v>
      </c>
      <c r="T29" s="17">
        <v>100</v>
      </c>
      <c r="U29" s="102">
        <f>IF(B29="true",(Calcs!AB30),IF(C29="true",Calcs!S30,IF(AND(B29="false",C29="false"),Calcs!K30)))</f>
        <v>0</v>
      </c>
      <c r="V29" s="113" t="str">
        <f t="shared" si="0"/>
        <v>0.0</v>
      </c>
      <c r="W29" s="103" t="str">
        <f>IF(AND(K29 = "true",C29="false"),(IF(Inputs!K29=Reduction_Values!B$2,Reduction_Values!D$2,Reduction_Values!D$3)),"")</f>
        <v>Two-part Tariff 0.5</v>
      </c>
      <c r="X29" s="104" t="str">
        <f>IF(L29="true",(IF(Inputs!L29=Reduction_Values!B$2,Reduction_Values!D$4,Reduction_Values!D$5)),"")</f>
        <v/>
      </c>
      <c r="Y29" s="105">
        <f>(VLOOKUP(Inputs!D29,Charge_Categories!B$2:C$380,2,FALSE))</f>
        <v>65451</v>
      </c>
      <c r="Z29" s="105" t="str">
        <f>IF(AND(Inputs!B29="true",Inputs!G29="true"),Calcs!U30-Calcs!T30,IF(AND(Inputs!B29="false",Inputs!C29="false",Inputs!G29="true"),Calcs!D30-Calcs!C30,IF(AND(Inputs!G29="false",Inputs!H29="Not Applicable"),0,"0.0")))</f>
        <v>0.0</v>
      </c>
      <c r="AA29" s="105" t="str">
        <f>IF(AND(Inputs!B29="true",Inputs!N29="true"),Calcs!T30-Calcs!B30,IF(AND(Inputs!B29="false",Inputs!C29="true",Inputs!N29="true"),Calcs!L30-Calcs!B30,IF(AND(Inputs!B29="false",Inputs!C29="false",Inputs!N29="true"),Calcs!C30-Calcs!B30,"0.0")))</f>
        <v>0.0</v>
      </c>
      <c r="AB29" s="105" t="str">
        <f>IF(Inputs!C29="true",100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&amp;"%","")</f>
        <v/>
      </c>
      <c r="AC29" s="105" t="str">
        <f t="shared" si="4"/>
        <v/>
      </c>
      <c r="AD29" s="105" t="str">
        <f t="shared" si="5"/>
        <v/>
      </c>
      <c r="AE29" s="104" t="str">
        <f>IF(R29="true",(IF(Inputs!R29=Reduction_Values!B$2,Reduction_Values!D$6,Reduction_Values!D$7)),"")</f>
        <v/>
      </c>
      <c r="AF29" s="93">
        <f>(VLOOKUP(Inputs!D29,Charge_Categories!B$2:C$380,2,FALSE))</f>
        <v>65451</v>
      </c>
      <c r="AG29" s="93" t="str">
        <f t="shared" si="1"/>
        <v>false</v>
      </c>
      <c r="AH29" s="93" t="str">
        <f t="shared" si="2"/>
        <v>false</v>
      </c>
      <c r="AI29" s="94">
        <f>IF(AND(Inputs!C29="true",Inputs!B29="false"),Calcs!Q30,IF(AND(Inputs!B29="true",Inputs!C29="false"),Calcs!Y30,IF(AND(Inputs!B29="false",Inputs!C29="false"),Calcs!H30,FALSE)))</f>
        <v>0</v>
      </c>
      <c r="AJ29" s="95">
        <f>IF(AND(Inputs!C29="true",Inputs!B29="false"),Calcs!Q30,IF(AND(Inputs!B29="true",Inputs!C29="false"),Calcs!Y30,IF(AND(Inputs!B29="false",Inputs!C29="false"),Calcs!J30,FALSE)))</f>
        <v>0</v>
      </c>
      <c r="AK29" s="93">
        <f>IF(AND(Inputs!C29="true",Inputs!B29="false"),Calcs!P30,IF(AND(Inputs!B29="true",Inputs!C29="false"),Calcs!X30,IF(AND(Inputs!B29="false",Inputs!C29="false"),Calcs!G30,FALSE)))</f>
        <v>65451</v>
      </c>
      <c r="AL29" s="93">
        <f>Calcs!C30</f>
        <v>65451</v>
      </c>
      <c r="AM29" s="93">
        <f>IF(AND(Inputs!C29="true",Inputs!B29="false"),Calcs!O30,IF(AND(Inputs!B29="true",Inputs!C29="false"),Calcs!W30,IF(AND(Inputs!B29="false",Inputs!C29="false"),Calcs!F30,FALSE)))</f>
        <v>65451</v>
      </c>
      <c r="AN29" s="93">
        <f>IF(AND(Inputs!C29="true",Inputs!B29="false"),"0.0",IF(AND(Inputs!B29="true",Inputs!C29="false"),Calcs!U30,IF(AND(Inputs!B29="false",Inputs!C29="false"),Calcs!D30,FALSE)))</f>
        <v>65451</v>
      </c>
      <c r="AO29" s="95" t="str">
        <f>Calcs!AA30</f>
        <v/>
      </c>
      <c r="AP29" s="93" t="str">
        <f t="shared" si="6"/>
        <v>false</v>
      </c>
      <c r="AQ29" s="95" t="str">
        <f>IF(Inputs!C29="true",Calcs!N30,"0.0")</f>
        <v>0.0</v>
      </c>
      <c r="AR29" s="95">
        <f>IF(AND(Inputs!C29="true",Inputs!B29="false"),Calcs!M30,IF(AND(Inputs!B29="true",Inputs!C29="false"),Calcs!V30,IF(AND(Inputs!B29="false",Inputs!C29="false"),Calcs!E30,FALSE)))</f>
        <v>65451</v>
      </c>
      <c r="AS29" s="93" t="str">
        <f t="shared" si="7"/>
        <v>false</v>
      </c>
      <c r="AT29" s="93" t="str">
        <f t="shared" si="3"/>
        <v>false</v>
      </c>
    </row>
    <row r="30" spans="1:46" ht="14.25" customHeight="1" x14ac:dyDescent="0.2">
      <c r="A30" s="16">
        <v>29</v>
      </c>
      <c r="B30" s="20" t="s">
        <v>17</v>
      </c>
      <c r="C30" s="20" t="s">
        <v>17</v>
      </c>
      <c r="D30" s="18" t="s">
        <v>600</v>
      </c>
      <c r="E30" s="23" t="s">
        <v>16</v>
      </c>
      <c r="F30" s="4" t="s">
        <v>524</v>
      </c>
      <c r="G30" s="17" t="s">
        <v>17</v>
      </c>
      <c r="H30" s="65" t="s">
        <v>487</v>
      </c>
      <c r="I30" s="24">
        <v>1</v>
      </c>
      <c r="J30" s="25">
        <v>0.99</v>
      </c>
      <c r="K30" s="20" t="s">
        <v>17</v>
      </c>
      <c r="L30" s="20" t="s">
        <v>17</v>
      </c>
      <c r="M30" s="22">
        <v>0.5</v>
      </c>
      <c r="N30" s="23" t="s">
        <v>16</v>
      </c>
      <c r="O30" s="59" t="s">
        <v>418</v>
      </c>
      <c r="P30" s="18">
        <v>300</v>
      </c>
      <c r="Q30" s="18">
        <v>319</v>
      </c>
      <c r="R30" s="20" t="s">
        <v>16</v>
      </c>
      <c r="S30" s="17">
        <v>0</v>
      </c>
      <c r="T30" s="17">
        <v>1.06</v>
      </c>
      <c r="U30" s="102">
        <f>IF(B30="true",(Calcs!AB31),IF(C30="true",Calcs!S31,IF(AND(B30="false",C30="false"),Calcs!K31)))</f>
        <v>15991.681034482759</v>
      </c>
      <c r="V30" s="113" t="str">
        <f t="shared" si="0"/>
        <v/>
      </c>
      <c r="W30" s="103" t="str">
        <f>IF(AND(K30 = "true",C30="false"),(IF(Inputs!K30=Reduction_Values!B$2,Reduction_Values!D$2,Reduction_Values!D$3)),"")</f>
        <v/>
      </c>
      <c r="X30" s="104" t="str">
        <f>IF(L30="true",(IF(Inputs!L30=Reduction_Values!B$2,Reduction_Values!D$4,Reduction_Values!D$5)),"")</f>
        <v/>
      </c>
      <c r="Y30" s="105">
        <f>(VLOOKUP(Inputs!D30,Charge_Categories!B$2:C$380,2,FALSE))</f>
        <v>68697</v>
      </c>
      <c r="Z30" s="105" t="str">
        <f>IF(AND(Inputs!B30="true",Inputs!G30="true"),Calcs!U31-Calcs!T31,IF(AND(Inputs!B30="false",Inputs!C30="false",Inputs!G30="true"),Calcs!D31-Calcs!C31,IF(AND(Inputs!G30="false",Inputs!H30="Not Applicable"),0,"0.0")))</f>
        <v>0.0</v>
      </c>
      <c r="AA30" s="105">
        <f>IF(AND(Inputs!B30="true",Inputs!N30="true"),Calcs!T31-Calcs!B31,IF(AND(Inputs!B30="false",Inputs!C30="true",Inputs!N30="true"),Calcs!L31-Calcs!B31,IF(AND(Inputs!B30="false",Inputs!C30="false",Inputs!N30="true"),Calcs!C31-Calcs!B31,"0.0")))</f>
        <v>8</v>
      </c>
      <c r="AB30" s="105" t="str">
        <f>IF(Inputs!C30="true",100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&amp;"%","")</f>
        <v/>
      </c>
      <c r="AC30" s="105">
        <f t="shared" si="4"/>
        <v>0.5</v>
      </c>
      <c r="AD30" s="105">
        <f t="shared" si="5"/>
        <v>0.99</v>
      </c>
      <c r="AE30" s="104" t="str">
        <f>IF(R30="true",(IF(Inputs!R30=Reduction_Values!B$2,Reduction_Values!D$6,Reduction_Values!D$7)),"")</f>
        <v>Winter Only Discount 0.5</v>
      </c>
      <c r="AF30" s="93">
        <f>(VLOOKUP(Inputs!D30,Charge_Categories!B$2:C$380,2,FALSE))</f>
        <v>68697</v>
      </c>
      <c r="AG30" s="93" t="str">
        <f t="shared" si="1"/>
        <v>false</v>
      </c>
      <c r="AH30" s="93" t="str">
        <f t="shared" si="2"/>
        <v>false</v>
      </c>
      <c r="AI30" s="94">
        <f>IF(AND(Inputs!C30="true",Inputs!B30="false"),Calcs!Q31,IF(AND(Inputs!B30="true",Inputs!C30="false"),Calcs!Y31,IF(AND(Inputs!B30="false",Inputs!C30="false"),Calcs!H31,FALSE)))</f>
        <v>17176.25</v>
      </c>
      <c r="AJ30" s="95">
        <f>IF(AND(Inputs!C30="true",Inputs!B30="false"),Calcs!Q31,IF(AND(Inputs!B30="true",Inputs!C30="false"),Calcs!Y31,IF(AND(Inputs!B30="false",Inputs!C30="false"),Calcs!J31,FALSE)))</f>
        <v>17004.487499999999</v>
      </c>
      <c r="AK30" s="93">
        <f>IF(AND(Inputs!C30="true",Inputs!B30="false"),Calcs!P31,IF(AND(Inputs!B30="true",Inputs!C30="false"),Calcs!X31,IF(AND(Inputs!B30="false",Inputs!C30="false"),Calcs!G31,FALSE)))</f>
        <v>17176.25</v>
      </c>
      <c r="AL30" s="93">
        <f>Calcs!C31</f>
        <v>68705</v>
      </c>
      <c r="AM30" s="93">
        <f>IF(AND(Inputs!C30="true",Inputs!B30="false"),Calcs!O31,IF(AND(Inputs!B30="true",Inputs!C30="false"),Calcs!W31,IF(AND(Inputs!B30="false",Inputs!C30="false"),Calcs!F31,FALSE)))</f>
        <v>17176.25</v>
      </c>
      <c r="AN30" s="93">
        <f>IF(AND(Inputs!C30="true",Inputs!B30="false"),"0.0",IF(AND(Inputs!B30="true",Inputs!C30="false"),Calcs!U31,IF(AND(Inputs!B30="false",Inputs!C30="false"),Calcs!D31,FALSE)))</f>
        <v>68705</v>
      </c>
      <c r="AO30" s="95" t="str">
        <f>Calcs!AA31</f>
        <v/>
      </c>
      <c r="AP30" s="93" t="str">
        <f t="shared" si="6"/>
        <v>true</v>
      </c>
      <c r="AQ30" s="95" t="str">
        <f>IF(Inputs!C30="true",Calcs!N31,"0.0")</f>
        <v>0.0</v>
      </c>
      <c r="AR30" s="95">
        <f>IF(AND(Inputs!C30="true",Inputs!B30="false"),Calcs!M31,IF(AND(Inputs!B30="true",Inputs!C30="false"),Calcs!V31,IF(AND(Inputs!B30="false",Inputs!C30="false"),Calcs!E31,FALSE)))</f>
        <v>34352.5</v>
      </c>
      <c r="AS30" s="93" t="str">
        <f t="shared" si="7"/>
        <v>true</v>
      </c>
      <c r="AT30" s="93" t="str">
        <f t="shared" si="3"/>
        <v>false</v>
      </c>
    </row>
    <row r="31" spans="1:46" ht="14.25" customHeight="1" x14ac:dyDescent="0.2">
      <c r="A31" s="16">
        <v>30</v>
      </c>
      <c r="B31" s="20" t="s">
        <v>16</v>
      </c>
      <c r="C31" s="20" t="s">
        <v>17</v>
      </c>
      <c r="D31" s="18" t="s">
        <v>601</v>
      </c>
      <c r="E31" s="20" t="s">
        <v>17</v>
      </c>
      <c r="F31" s="4"/>
      <c r="G31" s="19" t="s">
        <v>16</v>
      </c>
      <c r="H31" s="65" t="s">
        <v>488</v>
      </c>
      <c r="I31" s="24">
        <v>1</v>
      </c>
      <c r="J31" s="24">
        <v>1</v>
      </c>
      <c r="K31" s="20" t="s">
        <v>16</v>
      </c>
      <c r="L31" s="20" t="s">
        <v>17</v>
      </c>
      <c r="M31" s="22">
        <v>1</v>
      </c>
      <c r="N31" s="17" t="s">
        <v>17</v>
      </c>
      <c r="O31" s="59" t="s">
        <v>418</v>
      </c>
      <c r="P31" s="18">
        <v>0</v>
      </c>
      <c r="Q31" s="18">
        <v>0</v>
      </c>
      <c r="R31" s="20" t="s">
        <v>16</v>
      </c>
      <c r="S31" s="17">
        <v>2</v>
      </c>
      <c r="T31" s="17">
        <v>8180</v>
      </c>
      <c r="U31" s="102">
        <f>IF(B31="true",(Calcs!AB32),IF(C31="true",Calcs!S32,Calcs!K32))</f>
        <v>4.5977383863080679</v>
      </c>
      <c r="V31" s="113" t="str">
        <f t="shared" si="0"/>
        <v/>
      </c>
      <c r="W31" s="103" t="str">
        <f>IF(AND(K31 = "true",C31="false"),(IF(Inputs!K31=Reduction_Values!B$2,Reduction_Values!D$2,Reduction_Values!D$3)),"")</f>
        <v>Two-part Tariff 0.5</v>
      </c>
      <c r="X31" s="104" t="str">
        <f>IF(L31="true",(IF(Inputs!L31=Reduction_Values!B$2,Reduction_Values!D$4,Reduction_Values!D$5)),"")</f>
        <v/>
      </c>
      <c r="Y31" s="105">
        <f>(VLOOKUP(Inputs!D31,Charge_Categories!B$2:C$380,2,FALSE))</f>
        <v>74390</v>
      </c>
      <c r="Z31" s="105">
        <f>IF(AND(Inputs!B31="true",Inputs!G31="true"),Calcs!U32-Calcs!T32,IF(AND(Inputs!B31="false",Inputs!C31="false",Inputs!G31="true"),Calcs!D32-Calcs!C32,IF(AND(Inputs!G31="false",Inputs!H31="Not Applicable"),0,"0.0")))</f>
        <v>829</v>
      </c>
      <c r="AA31" s="105" t="str">
        <f>IF(AND(Inputs!B31="true",Inputs!N31="true"),Calcs!T32-Calcs!B32,IF(AND(Inputs!B31="false",Inputs!C31="true",Inputs!N31="true"),Calcs!L32-Calcs!B32,IF(AND(Inputs!B31="false",Inputs!C31="false",Inputs!N31="true"),Calcs!C32-Calcs!B32,"0.0")))</f>
        <v>0.0</v>
      </c>
      <c r="AB31" s="105" t="str">
        <f>IF(Inputs!C31="true",100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&amp;"%","")</f>
        <v/>
      </c>
      <c r="AC31" s="105" t="str">
        <f t="shared" si="4"/>
        <v/>
      </c>
      <c r="AD31" s="105" t="str">
        <f t="shared" si="5"/>
        <v/>
      </c>
      <c r="AE31" s="104" t="str">
        <f>IF(R31="true",(IF(Inputs!R31=Reduction_Values!B$2,Reduction_Values!D$6,Reduction_Values!D$7)),"")</f>
        <v>Winter Only Discount 0.5</v>
      </c>
      <c r="AF31" s="93">
        <f>(VLOOKUP(Inputs!D31,Charge_Categories!B$2:C$380,2,FALSE))</f>
        <v>74390</v>
      </c>
      <c r="AG31" s="93" t="str">
        <f t="shared" si="1"/>
        <v>true</v>
      </c>
      <c r="AH31" s="93" t="str">
        <f t="shared" si="2"/>
        <v>false</v>
      </c>
      <c r="AI31" s="94">
        <f>IF(AND(Inputs!C31="true",Inputs!B31="false"),Calcs!Q32,IF(AND(Inputs!B31="true",Inputs!C31="false"),Calcs!Y32,IF(AND(Inputs!B31="false",Inputs!C31="false"),Calcs!H32,FALSE)))</f>
        <v>37609.5</v>
      </c>
      <c r="AJ31" s="95">
        <f>IF(AND(Inputs!C31="true",Inputs!B31="false"),Calcs!Q32,IF(AND(Inputs!B31="true",Inputs!C31="false"),Calcs!Y32,IF(AND(Inputs!B31="false",Inputs!C31="false"),Calcs!J32,FALSE)))</f>
        <v>37609.5</v>
      </c>
      <c r="AK31" s="93">
        <f>IF(AND(Inputs!C31="true",Inputs!B31="false"),Calcs!P32,IF(AND(Inputs!B31="true",Inputs!C31="false"),Calcs!X32,IF(AND(Inputs!B31="false",Inputs!C31="false"),Calcs!G32,FALSE)))</f>
        <v>37609.5</v>
      </c>
      <c r="AL31" s="93">
        <f>Calcs!C32</f>
        <v>74390</v>
      </c>
      <c r="AM31" s="93">
        <f>IF(AND(Inputs!C31="true",Inputs!B31="false"),Calcs!O32,IF(AND(Inputs!B31="true",Inputs!C31="false"),Calcs!W32,IF(AND(Inputs!B31="false",Inputs!C31="false"),Calcs!F32,FALSE)))</f>
        <v>37609.5</v>
      </c>
      <c r="AN31" s="93">
        <f>IF(AND(Inputs!C31="true",Inputs!B31="false"),"0.0",IF(AND(Inputs!B31="true",Inputs!C31="false"),Calcs!U32,IF(AND(Inputs!B31="false",Inputs!C31="false"),Calcs!D32,FALSE)))</f>
        <v>75219</v>
      </c>
      <c r="AO31" s="95">
        <f>Calcs!AA32</f>
        <v>9.1954767726161357</v>
      </c>
      <c r="AP31" s="93" t="str">
        <f t="shared" si="6"/>
        <v>false</v>
      </c>
      <c r="AQ31" s="95" t="str">
        <f>IF(Inputs!C31="true",Calcs!N32,"0.0")</f>
        <v>0.0</v>
      </c>
      <c r="AR31" s="95">
        <f>IF(AND(Inputs!C31="true",Inputs!B31="false"),Calcs!M32,IF(AND(Inputs!B31="true",Inputs!C31="false"),Calcs!V32,IF(AND(Inputs!B31="false",Inputs!C31="false"),Calcs!E32,FALSE)))</f>
        <v>75219</v>
      </c>
      <c r="AS31" s="93" t="str">
        <f t="shared" si="7"/>
        <v>true</v>
      </c>
      <c r="AT31" s="93" t="str">
        <f t="shared" si="3"/>
        <v>true</v>
      </c>
    </row>
    <row r="32" spans="1:46" ht="14.25" customHeight="1" x14ac:dyDescent="0.2">
      <c r="A32" s="16">
        <v>31</v>
      </c>
      <c r="B32" s="20" t="s">
        <v>17</v>
      </c>
      <c r="C32" s="20" t="s">
        <v>16</v>
      </c>
      <c r="D32" s="18" t="s">
        <v>602</v>
      </c>
      <c r="E32" s="20" t="s">
        <v>16</v>
      </c>
      <c r="F32" s="4" t="s">
        <v>528</v>
      </c>
      <c r="G32" s="17" t="s">
        <v>17</v>
      </c>
      <c r="H32" s="65" t="s">
        <v>569</v>
      </c>
      <c r="I32" s="24">
        <v>1</v>
      </c>
      <c r="J32" s="24">
        <v>1</v>
      </c>
      <c r="K32" s="20" t="s">
        <v>17</v>
      </c>
      <c r="L32" s="20" t="s">
        <v>16</v>
      </c>
      <c r="M32" s="22">
        <v>1</v>
      </c>
      <c r="N32" s="20" t="s">
        <v>17</v>
      </c>
      <c r="O32" s="58" t="s">
        <v>434</v>
      </c>
      <c r="P32" s="18">
        <v>147</v>
      </c>
      <c r="Q32" s="18">
        <v>172</v>
      </c>
      <c r="R32" s="20" t="s">
        <v>16</v>
      </c>
      <c r="S32" s="17">
        <v>0</v>
      </c>
      <c r="T32" s="17">
        <v>32100</v>
      </c>
      <c r="U32" s="102">
        <f>IF(B32="true",(Calcs!AB33),IF(C32="true",Calcs!S33,Calcs!K33))</f>
        <v>0</v>
      </c>
      <c r="V32" s="113" t="str">
        <f t="shared" si="0"/>
        <v/>
      </c>
      <c r="W32" s="103" t="str">
        <f>IF(AND(K32 = "true",C32="false"),(IF(Inputs!K32=Reduction_Values!B$2,Reduction_Values!D$2,Reduction_Values!D$3)),"")</f>
        <v/>
      </c>
      <c r="X32" s="104" t="str">
        <f>IF(L32="true",(IF(Inputs!L32=Reduction_Values!B$2,Reduction_Values!D$4,Reduction_Values!D$5)),"")</f>
        <v>CRT 0.5</v>
      </c>
      <c r="Y32" s="105">
        <f>(VLOOKUP(Inputs!D32,Charge_Categories!B$2:C$380,2,FALSE))</f>
        <v>139580</v>
      </c>
      <c r="Z32" s="105">
        <f>IF(AND(Inputs!B32="true",Inputs!G32="true"),Calcs!U33-Calcs!T33,IF(AND(Inputs!B32="false",Inputs!C32="false",Inputs!G32="true"),Calcs!D33-Calcs!C33,IF(AND(Inputs!G32="false",Inputs!H32="Not Applicable"),0,"0.0")))</f>
        <v>0</v>
      </c>
      <c r="AA32" s="105" t="str">
        <f>IF(AND(Inputs!B32="true",Inputs!N32="true"),Calcs!T33-Calcs!B33,IF(AND(Inputs!B32="false",Inputs!C32="true",Inputs!N32="true"),Calcs!L33-Calcs!B33,IF(AND(Inputs!B32="false",Inputs!C32="false",Inputs!N32="true"),Calcs!C33-Calcs!B33,"0.0")))</f>
        <v>0.0</v>
      </c>
      <c r="AB32" s="105" t="str">
        <f>IF(Inputs!C32="true",100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&amp;"%","")</f>
        <v>0%</v>
      </c>
      <c r="AC32" s="105" t="str">
        <f t="shared" si="4"/>
        <v/>
      </c>
      <c r="AD32" s="105" t="str">
        <f t="shared" si="5"/>
        <v/>
      </c>
      <c r="AE32" s="104" t="str">
        <f>IF(R32="true",(IF(Inputs!R32=Reduction_Values!B$2,Reduction_Values!D$6,Reduction_Values!D$7)),"")</f>
        <v>Winter Only Discount 0.5</v>
      </c>
      <c r="AF32" s="93">
        <f>(VLOOKUP(Inputs!D32,Charge_Categories!B$2:C$380,2,FALSE))</f>
        <v>139580</v>
      </c>
      <c r="AG32" s="93" t="str">
        <f t="shared" si="1"/>
        <v>false</v>
      </c>
      <c r="AH32" s="93" t="str">
        <f t="shared" si="2"/>
        <v>true</v>
      </c>
      <c r="AI32" s="94">
        <f>IF(AND(Inputs!C32="true",Inputs!B32="false"),Calcs!Q33,IF(AND(Inputs!B32="true",Inputs!C32="false"),Calcs!Y33,IF(AND(Inputs!B32="false",Inputs!C32="false"),Calcs!H33,FALSE)))</f>
        <v>0</v>
      </c>
      <c r="AJ32" s="95">
        <f>IF(AND(Inputs!C32="true",Inputs!B32="false"),Calcs!Q33,IF(AND(Inputs!B32="true",Inputs!C32="false"),Calcs!Y33,IF(AND(Inputs!B32="false",Inputs!C32="false"),Calcs!J33,FALSE)))</f>
        <v>0</v>
      </c>
      <c r="AK32" s="93">
        <f>IF(AND(Inputs!C32="true",Inputs!B32="false"),Calcs!P33,IF(AND(Inputs!B32="true",Inputs!C32="false"),Calcs!X33,IF(AND(Inputs!B32="false",Inputs!C32="false"),Calcs!G33,FALSE)))</f>
        <v>0</v>
      </c>
      <c r="AL32" s="93">
        <f>Calcs!C33</f>
        <v>139580</v>
      </c>
      <c r="AM32" s="93">
        <f>IF(AND(Inputs!C32="true",Inputs!B32="false"),Calcs!O33,IF(AND(Inputs!B32="true",Inputs!C32="false"),Calcs!W33,IF(AND(Inputs!B32="false",Inputs!C32="false"),Calcs!F33,FALSE)))</f>
        <v>0</v>
      </c>
      <c r="AN32" s="93" t="str">
        <f>IF(AND(Inputs!C32="true",Inputs!B32="false"),"0.0",IF(AND(Inputs!B32="true",Inputs!C32="false"),Calcs!U33,IF(AND(Inputs!B32="false",Inputs!C32="false"),Calcs!D33,FALSE)))</f>
        <v>0.0</v>
      </c>
      <c r="AO32" s="95" t="str">
        <f>Calcs!AA33</f>
        <v/>
      </c>
      <c r="AP32" s="93" t="str">
        <f t="shared" si="6"/>
        <v>false</v>
      </c>
      <c r="AQ32" s="95">
        <f>IF(Inputs!C32="true",Calcs!N33,"0.0")</f>
        <v>0</v>
      </c>
      <c r="AR32" s="95">
        <f>IF(AND(Inputs!C32="true",Inputs!B32="false"),Calcs!M33,IF(AND(Inputs!B32="true",Inputs!C32="false"),Calcs!V33,IF(AND(Inputs!B32="false",Inputs!C32="false"),Calcs!E33,FALSE)))</f>
        <v>139580</v>
      </c>
      <c r="AS32" s="93" t="str">
        <f t="shared" si="7"/>
        <v>true</v>
      </c>
      <c r="AT32" s="93" t="str">
        <f t="shared" si="3"/>
        <v>false</v>
      </c>
    </row>
    <row r="33" spans="1:46" ht="14.25" customHeight="1" x14ac:dyDescent="0.2">
      <c r="A33" s="16">
        <v>32</v>
      </c>
      <c r="B33" s="20" t="s">
        <v>17</v>
      </c>
      <c r="C33" s="20" t="s">
        <v>17</v>
      </c>
      <c r="D33" s="18" t="s">
        <v>603</v>
      </c>
      <c r="E33" s="17" t="s">
        <v>17</v>
      </c>
      <c r="F33" s="4" t="s">
        <v>525</v>
      </c>
      <c r="G33" s="17" t="s">
        <v>17</v>
      </c>
      <c r="H33" s="65" t="s">
        <v>569</v>
      </c>
      <c r="I33" s="25">
        <v>0.5</v>
      </c>
      <c r="J33" s="24">
        <v>1</v>
      </c>
      <c r="K33" s="20" t="s">
        <v>17</v>
      </c>
      <c r="L33" s="23" t="s">
        <v>16</v>
      </c>
      <c r="M33" s="22">
        <v>1</v>
      </c>
      <c r="N33" s="20" t="s">
        <v>16</v>
      </c>
      <c r="O33" s="58" t="s">
        <v>434</v>
      </c>
      <c r="P33" s="18">
        <v>334</v>
      </c>
      <c r="Q33" s="18">
        <v>356</v>
      </c>
      <c r="R33" s="17" t="s">
        <v>17</v>
      </c>
      <c r="S33" s="17">
        <v>0</v>
      </c>
      <c r="T33" s="17">
        <v>0.01</v>
      </c>
      <c r="U33" s="102">
        <f>IF(B33="true",(Calcs!AB34),IF(C33="true",Calcs!S34,IF(AND(B33="false",C33="false"),Calcs!K34)))</f>
        <v>34364.237359550563</v>
      </c>
      <c r="V33" s="113">
        <f t="shared" si="0"/>
        <v>0.5</v>
      </c>
      <c r="W33" s="103" t="str">
        <f>IF(AND(K33 = "true",C33="false"),(IF(Inputs!K33=Reduction_Values!B$2,Reduction_Values!D$2,Reduction_Values!D$3)),"")</f>
        <v/>
      </c>
      <c r="X33" s="104" t="str">
        <f>IF(L33="true",(IF(Inputs!L33=Reduction_Values!B$2,Reduction_Values!D$4,Reduction_Values!D$5)),"")</f>
        <v>CRT 0.5</v>
      </c>
      <c r="Y33" s="105">
        <f>(VLOOKUP(Inputs!D33,Charge_Categories!B$2:C$380,2,FALSE))</f>
        <v>146503</v>
      </c>
      <c r="Z33" s="105">
        <f>IF(AND(Inputs!B33="true",Inputs!G33="true"),Calcs!U34-Calcs!T34,IF(AND(Inputs!B33="false",Inputs!C33="false",Inputs!G33="true"),Calcs!D34-Calcs!C34,IF(AND(Inputs!G33="false",Inputs!H33="Not Applicable"),0,"0.0")))</f>
        <v>0</v>
      </c>
      <c r="AA33" s="105">
        <f>IF(AND(Inputs!B33="true",Inputs!N33="true"),Calcs!T34-Calcs!B34,IF(AND(Inputs!B33="false",Inputs!C33="true",Inputs!N33="true"),Calcs!L34-Calcs!B34,IF(AND(Inputs!B33="false",Inputs!C33="false",Inputs!N33="true"),Calcs!C34-Calcs!B34,"0.0")))</f>
        <v>8</v>
      </c>
      <c r="AB33" s="105" t="str">
        <f>IF(Inputs!C33="true",100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&amp;"%","")</f>
        <v/>
      </c>
      <c r="AC33" s="105" t="str">
        <f t="shared" si="4"/>
        <v/>
      </c>
      <c r="AD33" s="105" t="str">
        <f t="shared" si="5"/>
        <v/>
      </c>
      <c r="AE33" s="104" t="str">
        <f>IF(R33="true",(IF(Inputs!R33=Reduction_Values!B$2,Reduction_Values!D$6,Reduction_Values!D$7)),"")</f>
        <v/>
      </c>
      <c r="AF33" s="93">
        <f>(VLOOKUP(Inputs!D33,Charge_Categories!B$2:C$380,2,FALSE))</f>
        <v>146503</v>
      </c>
      <c r="AG33" s="93" t="str">
        <f t="shared" si="1"/>
        <v>false</v>
      </c>
      <c r="AH33" s="93" t="str">
        <f t="shared" si="2"/>
        <v>false</v>
      </c>
      <c r="AI33" s="94">
        <f>IF(AND(Inputs!C33="true",Inputs!B33="false"),Calcs!Q34,IF(AND(Inputs!B33="true",Inputs!C33="false"),Calcs!Y34,IF(AND(Inputs!B33="false",Inputs!C33="false"),Calcs!H34,FALSE)))</f>
        <v>36627.75</v>
      </c>
      <c r="AJ33" s="95">
        <f>IF(AND(Inputs!C33="true",Inputs!B33="false"),Calcs!Q34,IF(AND(Inputs!B33="true",Inputs!C33="false"),Calcs!Y34,IF(AND(Inputs!B33="false",Inputs!C33="false"),Calcs!J34,FALSE)))</f>
        <v>36627.75</v>
      </c>
      <c r="AK33" s="93">
        <f>IF(AND(Inputs!C33="true",Inputs!B33="false"),Calcs!P34,IF(AND(Inputs!B33="true",Inputs!C33="false"),Calcs!X34,IF(AND(Inputs!B33="false",Inputs!C33="false"),Calcs!G34,FALSE)))</f>
        <v>73255.5</v>
      </c>
      <c r="AL33" s="93">
        <f>Calcs!C34</f>
        <v>146511</v>
      </c>
      <c r="AM33" s="93">
        <f>IF(AND(Inputs!C33="true",Inputs!B33="false"),Calcs!O34,IF(AND(Inputs!B33="true",Inputs!C33="false"),Calcs!W34,IF(AND(Inputs!B33="false",Inputs!C33="false"),Calcs!F34,FALSE)))</f>
        <v>146511</v>
      </c>
      <c r="AN33" s="93">
        <f>IF(AND(Inputs!C33="true",Inputs!B33="false"),"0.0",IF(AND(Inputs!B33="true",Inputs!C33="false"),Calcs!U34,IF(AND(Inputs!B33="false",Inputs!C33="false"),Calcs!D34,FALSE)))</f>
        <v>146511</v>
      </c>
      <c r="AO33" s="95" t="str">
        <f>Calcs!AA34</f>
        <v/>
      </c>
      <c r="AP33" s="93" t="str">
        <f t="shared" si="6"/>
        <v>true</v>
      </c>
      <c r="AQ33" s="95" t="str">
        <f>IF(Inputs!C33="true",Calcs!N34,"0.0")</f>
        <v>0.0</v>
      </c>
      <c r="AR33" s="95">
        <f>IF(AND(Inputs!C33="true",Inputs!B33="false"),Calcs!M34,IF(AND(Inputs!B33="true",Inputs!C33="false"),Calcs!V34,IF(AND(Inputs!B33="false",Inputs!C33="false"),Calcs!E34,FALSE)))</f>
        <v>146511</v>
      </c>
      <c r="AS33" s="93" t="str">
        <f t="shared" si="7"/>
        <v>false</v>
      </c>
      <c r="AT33" s="93" t="str">
        <f t="shared" si="3"/>
        <v>false</v>
      </c>
    </row>
    <row r="34" spans="1:46" ht="14.25" customHeight="1" x14ac:dyDescent="0.2">
      <c r="A34" s="16">
        <v>33</v>
      </c>
      <c r="B34" s="20" t="s">
        <v>17</v>
      </c>
      <c r="C34" s="20" t="s">
        <v>17</v>
      </c>
      <c r="D34" s="18" t="s">
        <v>604</v>
      </c>
      <c r="E34" s="23" t="s">
        <v>16</v>
      </c>
      <c r="F34" s="4"/>
      <c r="G34" s="17" t="s">
        <v>17</v>
      </c>
      <c r="H34" s="65" t="s">
        <v>569</v>
      </c>
      <c r="I34" s="24">
        <v>1</v>
      </c>
      <c r="J34" s="24">
        <v>0.9</v>
      </c>
      <c r="K34" s="20" t="s">
        <v>17</v>
      </c>
      <c r="L34" s="20" t="s">
        <v>17</v>
      </c>
      <c r="M34" s="22">
        <v>1</v>
      </c>
      <c r="N34" s="17" t="s">
        <v>17</v>
      </c>
      <c r="O34" s="59" t="s">
        <v>454</v>
      </c>
      <c r="P34" s="18">
        <v>262</v>
      </c>
      <c r="Q34" s="18">
        <v>286</v>
      </c>
      <c r="R34" s="20" t="s">
        <v>16</v>
      </c>
      <c r="S34" s="17">
        <v>0</v>
      </c>
      <c r="T34" s="17">
        <v>1001.999</v>
      </c>
      <c r="U34" s="102">
        <f>IF(B34="true",(Calcs!AB35),IF(C34="true",Calcs!S35,IF(AND(B34="false",C34="false"),Calcs!K35)))</f>
        <v>65388.32937062937</v>
      </c>
      <c r="V34" s="113" t="str">
        <f t="shared" ref="V34:V65" si="8">IF(I34=1,(""),IF(I34=0,(I34&amp;".0"),(I34)))</f>
        <v/>
      </c>
      <c r="W34" s="103" t="str">
        <f>IF(AND(K34 = "true",C34="false"),(IF(Inputs!K34=Reduction_Values!B$2,Reduction_Values!D$2,Reduction_Values!D$3)),"")</f>
        <v/>
      </c>
      <c r="X34" s="104" t="str">
        <f>IF(L34="true",(IF(Inputs!L34=Reduction_Values!B$2,Reduction_Values!D$4,Reduction_Values!D$5)),"")</f>
        <v/>
      </c>
      <c r="Y34" s="105">
        <f>(VLOOKUP(Inputs!D34,Charge_Categories!B$2:C$380,2,FALSE))</f>
        <v>158618</v>
      </c>
      <c r="Z34" s="105">
        <f>IF(AND(Inputs!B34="true",Inputs!G34="true"),Calcs!U35-Calcs!T35,IF(AND(Inputs!B34="false",Inputs!C34="false",Inputs!G34="true"),Calcs!D35-Calcs!C35,IF(AND(Inputs!G34="false",Inputs!H34="Not Applicable"),0,"0.0")))</f>
        <v>0</v>
      </c>
      <c r="AA34" s="105" t="str">
        <f>IF(AND(Inputs!B34="true",Inputs!N34="true"),Calcs!T35-Calcs!B35,IF(AND(Inputs!B34="false",Inputs!C34="true",Inputs!N34="true"),Calcs!L35-Calcs!B35,IF(AND(Inputs!B34="false",Inputs!C34="false",Inputs!N34="true"),Calcs!C35-Calcs!B35,"0.0")))</f>
        <v>0.0</v>
      </c>
      <c r="AB34" s="105" t="str">
        <f>IF(Inputs!C34="true",100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&amp;"%","")</f>
        <v/>
      </c>
      <c r="AC34" s="105" t="str">
        <f t="shared" si="4"/>
        <v/>
      </c>
      <c r="AD34" s="105">
        <f t="shared" si="5"/>
        <v>0.9</v>
      </c>
      <c r="AE34" s="104" t="str">
        <f>IF(R34="true",(IF(Inputs!R34=Reduction_Values!B$2,Reduction_Values!D$6,Reduction_Values!D$7)),"")</f>
        <v>Winter Only Discount 0.5</v>
      </c>
      <c r="AF34" s="93">
        <f>(VLOOKUP(Inputs!D34,Charge_Categories!B$2:C$380,2,FALSE))</f>
        <v>158618</v>
      </c>
      <c r="AG34" s="93" t="str">
        <f t="shared" si="1"/>
        <v>false</v>
      </c>
      <c r="AH34" s="93" t="str">
        <f t="shared" si="2"/>
        <v>false</v>
      </c>
      <c r="AI34" s="94">
        <f>IF(AND(Inputs!C34="true",Inputs!B34="false"),Calcs!Q35,IF(AND(Inputs!B34="true",Inputs!C34="false"),Calcs!Y35,IF(AND(Inputs!B34="false",Inputs!C34="false"),Calcs!H35,FALSE)))</f>
        <v>79309</v>
      </c>
      <c r="AJ34" s="95">
        <f>IF(AND(Inputs!C34="true",Inputs!B34="false"),Calcs!Q35,IF(AND(Inputs!B34="true",Inputs!C34="false"),Calcs!Y35,IF(AND(Inputs!B34="false",Inputs!C34="false"),Calcs!J35,FALSE)))</f>
        <v>71378.100000000006</v>
      </c>
      <c r="AK34" s="93">
        <f>IF(AND(Inputs!C34="true",Inputs!B34="false"),Calcs!P35,IF(AND(Inputs!B34="true",Inputs!C34="false"),Calcs!X35,IF(AND(Inputs!B34="false",Inputs!C34="false"),Calcs!G35,FALSE)))</f>
        <v>79309</v>
      </c>
      <c r="AL34" s="93">
        <f>Calcs!C35</f>
        <v>158618</v>
      </c>
      <c r="AM34" s="93">
        <f>IF(AND(Inputs!C34="true",Inputs!B34="false"),Calcs!O35,IF(AND(Inputs!B34="true",Inputs!C34="false"),Calcs!W35,IF(AND(Inputs!B34="false",Inputs!C34="false"),Calcs!F35,FALSE)))</f>
        <v>79309</v>
      </c>
      <c r="AN34" s="93">
        <f>IF(AND(Inputs!C34="true",Inputs!B34="false"),"0.0",IF(AND(Inputs!B34="true",Inputs!C34="false"),Calcs!U35,IF(AND(Inputs!B34="false",Inputs!C34="false"),Calcs!D35,FALSE)))</f>
        <v>158618</v>
      </c>
      <c r="AO34" s="95" t="str">
        <f>Calcs!AA35</f>
        <v/>
      </c>
      <c r="AP34" s="93" t="str">
        <f t="shared" si="6"/>
        <v>false</v>
      </c>
      <c r="AQ34" s="95" t="str">
        <f>IF(Inputs!C34="true",Calcs!N35,"0.0")</f>
        <v>0.0</v>
      </c>
      <c r="AR34" s="95">
        <f>IF(AND(Inputs!C34="true",Inputs!B34="false"),Calcs!M35,IF(AND(Inputs!B34="true",Inputs!C34="false"),Calcs!V35,IF(AND(Inputs!B34="false",Inputs!C34="false"),Calcs!E35,FALSE)))</f>
        <v>158618</v>
      </c>
      <c r="AS34" s="93" t="str">
        <f t="shared" si="7"/>
        <v>true</v>
      </c>
      <c r="AT34" s="93" t="str">
        <f t="shared" si="3"/>
        <v>false</v>
      </c>
    </row>
    <row r="35" spans="1:46" ht="14.25" customHeight="1" x14ac:dyDescent="0.2">
      <c r="A35" s="16">
        <v>34</v>
      </c>
      <c r="B35" s="20" t="s">
        <v>16</v>
      </c>
      <c r="C35" s="20" t="s">
        <v>17</v>
      </c>
      <c r="D35" s="18" t="s">
        <v>605</v>
      </c>
      <c r="E35" s="20" t="s">
        <v>17</v>
      </c>
      <c r="F35" s="4"/>
      <c r="G35" s="19" t="s">
        <v>16</v>
      </c>
      <c r="H35" s="65" t="s">
        <v>491</v>
      </c>
      <c r="I35" s="24">
        <v>1</v>
      </c>
      <c r="J35" s="25">
        <v>0.5</v>
      </c>
      <c r="K35" s="20" t="s">
        <v>16</v>
      </c>
      <c r="L35" s="20" t="s">
        <v>16</v>
      </c>
      <c r="M35" s="22">
        <v>1</v>
      </c>
      <c r="N35" s="20" t="s">
        <v>17</v>
      </c>
      <c r="O35" s="58" t="s">
        <v>434</v>
      </c>
      <c r="P35" s="18">
        <v>0</v>
      </c>
      <c r="Q35" s="18">
        <v>0</v>
      </c>
      <c r="R35" s="20" t="s">
        <v>17</v>
      </c>
      <c r="S35" s="17">
        <v>8.9999999999999993E-3</v>
      </c>
      <c r="T35" s="17">
        <v>1003.33</v>
      </c>
      <c r="U35" s="102">
        <f>IF(B35="true",(Calcs!AB36),IF(C35="true",Calcs!S36,Calcs!K36))</f>
        <v>0.28977554742706779</v>
      </c>
      <c r="V35" s="113" t="str">
        <f t="shared" si="8"/>
        <v/>
      </c>
      <c r="W35" s="103" t="str">
        <f>IF(AND(K35 = "true",C35="false"),(IF(Inputs!K35=Reduction_Values!B$2,Reduction_Values!D$2,Reduction_Values!D$3)),"")</f>
        <v>Two-part Tariff 0.5</v>
      </c>
      <c r="X35" s="104" t="str">
        <f>IF(L35="true",(IF(Inputs!L35=Reduction_Values!B$2,Reduction_Values!D$4,Reduction_Values!D$5)),"")</f>
        <v>CRT 0.5</v>
      </c>
      <c r="Y35" s="105">
        <f>(VLOOKUP(Inputs!D35,Charge_Categories!B$2:C$380,2,FALSE))</f>
        <v>257486</v>
      </c>
      <c r="Z35" s="105">
        <f>IF(AND(Inputs!B35="true",Inputs!G35="true"),Calcs!U36-Calcs!T36,IF(AND(Inputs!B35="false",Inputs!C35="false",Inputs!G35="true"),Calcs!D36-Calcs!C36,IF(AND(Inputs!G35="false",Inputs!H35="Not Applicable"),0,"0.0")))</f>
        <v>950</v>
      </c>
      <c r="AA35" s="105" t="str">
        <f>IF(AND(Inputs!B35="true",Inputs!N35="true"),Calcs!T36-Calcs!B36,IF(AND(Inputs!B35="false",Inputs!C35="true",Inputs!N35="true"),Calcs!L36-Calcs!B36,IF(AND(Inputs!B35="false",Inputs!C35="false",Inputs!N35="true"),Calcs!C36-Calcs!B36,"0.0")))</f>
        <v>0.0</v>
      </c>
      <c r="AB35" s="105" t="str">
        <f>IF(Inputs!C35="true",100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&amp;"%","")</f>
        <v/>
      </c>
      <c r="AC35" s="105" t="str">
        <f t="shared" si="4"/>
        <v/>
      </c>
      <c r="AD35" s="105">
        <f t="shared" si="5"/>
        <v>0.5</v>
      </c>
      <c r="AE35" s="104" t="str">
        <f>IF(R35="true",(IF(Inputs!R35=Reduction_Values!B$2,Reduction_Values!D$6,Reduction_Values!D$7)),"")</f>
        <v/>
      </c>
      <c r="AF35" s="93">
        <f>(VLOOKUP(Inputs!D35,Charge_Categories!B$2:C$380,2,FALSE))</f>
        <v>257486</v>
      </c>
      <c r="AG35" s="93" t="str">
        <f t="shared" si="1"/>
        <v>true</v>
      </c>
      <c r="AH35" s="93" t="str">
        <f t="shared" si="2"/>
        <v>false</v>
      </c>
      <c r="AI35" s="94">
        <f>IF(AND(Inputs!C35="true",Inputs!B35="false"),Calcs!Q36,IF(AND(Inputs!B35="true",Inputs!C35="false"),Calcs!Y36,IF(AND(Inputs!B35="false",Inputs!C35="false"),Calcs!H36,FALSE)))</f>
        <v>129218</v>
      </c>
      <c r="AJ35" s="95">
        <f>IF(AND(Inputs!C35="true",Inputs!B35="false"),Calcs!Q36,IF(AND(Inputs!B35="true",Inputs!C35="false"),Calcs!Y36,IF(AND(Inputs!B35="false",Inputs!C35="false"),Calcs!J36,FALSE)))</f>
        <v>129218</v>
      </c>
      <c r="AK35" s="93">
        <f>IF(AND(Inputs!C35="true",Inputs!B35="false"),Calcs!P36,IF(AND(Inputs!B35="true",Inputs!C35="false"),Calcs!X36,IF(AND(Inputs!B35="false",Inputs!C35="false"),Calcs!G36,FALSE)))</f>
        <v>129218</v>
      </c>
      <c r="AL35" s="93">
        <f>Calcs!C36</f>
        <v>257486</v>
      </c>
      <c r="AM35" s="93">
        <f>IF(AND(Inputs!C35="true",Inputs!B35="false"),Calcs!O36,IF(AND(Inputs!B35="true",Inputs!C35="false"),Calcs!W36,IF(AND(Inputs!B35="false",Inputs!C35="false"),Calcs!F36,FALSE)))</f>
        <v>258436</v>
      </c>
      <c r="AN35" s="93">
        <f>IF(AND(Inputs!C35="true",Inputs!B35="false"),"0.0",IF(AND(Inputs!B35="true",Inputs!C35="false"),Calcs!U36,IF(AND(Inputs!B35="false",Inputs!C35="false"),Calcs!D36,FALSE)))</f>
        <v>258436</v>
      </c>
      <c r="AO35" s="95">
        <f>Calcs!AA36</f>
        <v>0.57955109485413558</v>
      </c>
      <c r="AP35" s="93" t="str">
        <f t="shared" si="6"/>
        <v>false</v>
      </c>
      <c r="AQ35" s="95" t="str">
        <f>IF(Inputs!C35="true",Calcs!N36,"0.0")</f>
        <v>0.0</v>
      </c>
      <c r="AR35" s="95">
        <f>IF(AND(Inputs!C35="true",Inputs!B35="false"),Calcs!M36,IF(AND(Inputs!B35="true",Inputs!C35="false"),Calcs!V36,IF(AND(Inputs!B35="false",Inputs!C35="false"),Calcs!E36,FALSE)))</f>
        <v>258436</v>
      </c>
      <c r="AS35" s="93" t="str">
        <f t="shared" si="7"/>
        <v>false</v>
      </c>
      <c r="AT35" s="93" t="str">
        <f t="shared" si="3"/>
        <v>true</v>
      </c>
    </row>
    <row r="36" spans="1:46" ht="14.25" customHeight="1" x14ac:dyDescent="0.2">
      <c r="A36" s="16">
        <v>35</v>
      </c>
      <c r="B36" s="20" t="s">
        <v>17</v>
      </c>
      <c r="C36" s="20" t="s">
        <v>16</v>
      </c>
      <c r="D36" s="18" t="s">
        <v>606</v>
      </c>
      <c r="E36" s="20" t="s">
        <v>17</v>
      </c>
      <c r="F36" s="4" t="s">
        <v>530</v>
      </c>
      <c r="G36" s="17" t="s">
        <v>17</v>
      </c>
      <c r="H36" s="65" t="s">
        <v>569</v>
      </c>
      <c r="I36" s="25">
        <v>0.5</v>
      </c>
      <c r="J36" s="24">
        <v>1</v>
      </c>
      <c r="K36" s="20" t="s">
        <v>17</v>
      </c>
      <c r="L36" s="20" t="s">
        <v>16</v>
      </c>
      <c r="M36" s="22">
        <v>1</v>
      </c>
      <c r="N36" s="20" t="s">
        <v>17</v>
      </c>
      <c r="O36" s="59" t="s">
        <v>418</v>
      </c>
      <c r="P36" s="18">
        <v>259</v>
      </c>
      <c r="Q36" s="18">
        <v>279</v>
      </c>
      <c r="R36" s="20" t="s">
        <v>17</v>
      </c>
      <c r="S36" s="17">
        <v>0</v>
      </c>
      <c r="T36" s="17">
        <v>1005</v>
      </c>
      <c r="U36" s="102">
        <f>IF(B36="true",(Calcs!AB37),IF(C36="true",Calcs!S37,Calcs!K37))</f>
        <v>0</v>
      </c>
      <c r="V36" s="113">
        <f t="shared" si="8"/>
        <v>0.5</v>
      </c>
      <c r="W36" s="103" t="str">
        <f>IF(AND(K36 = "true",C36="false"),(IF(Inputs!K36=Reduction_Values!B$2,Reduction_Values!D$2,Reduction_Values!D$3)),"")</f>
        <v/>
      </c>
      <c r="X36" s="104" t="str">
        <f>IF(L36="true",(IF(Inputs!L36=Reduction_Values!B$2,Reduction_Values!D$4,Reduction_Values!D$5)),"")</f>
        <v>CRT 0.5</v>
      </c>
      <c r="Y36" s="105">
        <f>(VLOOKUP(Inputs!D36,Charge_Categories!B$2:C$380,2,FALSE))</f>
        <v>270257</v>
      </c>
      <c r="Z36" s="105">
        <f>IF(AND(Inputs!B36="true",Inputs!G36="true"),Calcs!U37-Calcs!T37,IF(AND(Inputs!B36="false",Inputs!C36="false",Inputs!G36="true"),Calcs!D37-Calcs!C37,IF(AND(Inputs!G36="false",Inputs!H36="Not Applicable"),0,"0.0")))</f>
        <v>0</v>
      </c>
      <c r="AA36" s="105" t="str">
        <f>IF(AND(Inputs!B36="true",Inputs!N36="true"),Calcs!T37-Calcs!B37,IF(AND(Inputs!B36="false",Inputs!C36="true",Inputs!N36="true"),Calcs!L37-Calcs!B37,IF(AND(Inputs!B36="false",Inputs!C36="false",Inputs!N36="true"),Calcs!C37-Calcs!B37,"0.0")))</f>
        <v>0.0</v>
      </c>
      <c r="AB36" s="105" t="str">
        <f>IF(Inputs!C36="true",100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&amp;"%","")</f>
        <v>0%</v>
      </c>
      <c r="AC36" s="105" t="str">
        <f t="shared" si="4"/>
        <v/>
      </c>
      <c r="AD36" s="105" t="str">
        <f t="shared" si="5"/>
        <v/>
      </c>
      <c r="AE36" s="104" t="str">
        <f>IF(R36="true",(IF(Inputs!R36=Reduction_Values!B$2,Reduction_Values!D$6,Reduction_Values!D$7)),"")</f>
        <v/>
      </c>
      <c r="AF36" s="93">
        <f>(VLOOKUP(Inputs!D36,Charge_Categories!B$2:C$380,2,FALSE))</f>
        <v>270257</v>
      </c>
      <c r="AG36" s="93" t="str">
        <f t="shared" si="1"/>
        <v>false</v>
      </c>
      <c r="AH36" s="93" t="str">
        <f t="shared" si="2"/>
        <v>true</v>
      </c>
      <c r="AI36" s="94">
        <f>IF(AND(Inputs!C36="true",Inputs!B36="false"),Calcs!Q37,IF(AND(Inputs!B36="true",Inputs!C36="false"),Calcs!Y37,IF(AND(Inputs!B36="false",Inputs!C36="false"),Calcs!H37,FALSE)))</f>
        <v>0</v>
      </c>
      <c r="AJ36" s="95">
        <f>IF(AND(Inputs!C36="true",Inputs!B36="false"),Calcs!Q37,IF(AND(Inputs!B36="true",Inputs!C36="false"),Calcs!Y37,IF(AND(Inputs!B36="false",Inputs!C36="false"),Calcs!J37,FALSE)))</f>
        <v>0</v>
      </c>
      <c r="AK36" s="93">
        <f>IF(AND(Inputs!C36="true",Inputs!B36="false"),Calcs!P37,IF(AND(Inputs!B36="true",Inputs!C36="false"),Calcs!X37,IF(AND(Inputs!B36="false",Inputs!C36="false"),Calcs!G37,FALSE)))</f>
        <v>0</v>
      </c>
      <c r="AL36" s="93">
        <f>Calcs!C37</f>
        <v>270257</v>
      </c>
      <c r="AM36" s="93">
        <f>IF(AND(Inputs!C36="true",Inputs!B36="false"),Calcs!O37,IF(AND(Inputs!B36="true",Inputs!C36="false"),Calcs!W37,IF(AND(Inputs!B36="false",Inputs!C36="false"),Calcs!F37,FALSE)))</f>
        <v>0</v>
      </c>
      <c r="AN36" s="93" t="str">
        <f>IF(AND(Inputs!C36="true",Inputs!B36="false"),"0.0",IF(AND(Inputs!B36="true",Inputs!C36="false"),Calcs!U37,IF(AND(Inputs!B36="false",Inputs!C36="false"),Calcs!D37,FALSE)))</f>
        <v>0.0</v>
      </c>
      <c r="AO36" s="95" t="str">
        <f>Calcs!AA37</f>
        <v/>
      </c>
      <c r="AP36" s="93" t="str">
        <f t="shared" si="6"/>
        <v>false</v>
      </c>
      <c r="AQ36" s="95">
        <f>IF(Inputs!C36="true",Calcs!N37,"0.0")</f>
        <v>0</v>
      </c>
      <c r="AR36" s="95">
        <f>IF(AND(Inputs!C36="true",Inputs!B36="false"),Calcs!M37,IF(AND(Inputs!B36="true",Inputs!C36="false"),Calcs!V37,IF(AND(Inputs!B36="false",Inputs!C36="false"),Calcs!E37,FALSE)))</f>
        <v>270257</v>
      </c>
      <c r="AS36" s="93" t="str">
        <f t="shared" si="7"/>
        <v>false</v>
      </c>
      <c r="AT36" s="93" t="str">
        <f t="shared" si="3"/>
        <v>false</v>
      </c>
    </row>
    <row r="37" spans="1:46" ht="14.25" customHeight="1" x14ac:dyDescent="0.2">
      <c r="A37" s="16">
        <v>36</v>
      </c>
      <c r="B37" s="20" t="s">
        <v>17</v>
      </c>
      <c r="C37" s="20" t="s">
        <v>17</v>
      </c>
      <c r="D37" s="18" t="s">
        <v>607</v>
      </c>
      <c r="E37" s="17" t="s">
        <v>17</v>
      </c>
      <c r="F37" s="4" t="s">
        <v>495</v>
      </c>
      <c r="G37" s="17" t="s">
        <v>17</v>
      </c>
      <c r="H37" s="65" t="s">
        <v>569</v>
      </c>
      <c r="I37" s="25">
        <v>0.01</v>
      </c>
      <c r="J37" s="24">
        <v>1</v>
      </c>
      <c r="K37" s="20" t="s">
        <v>17</v>
      </c>
      <c r="L37" s="20" t="s">
        <v>17</v>
      </c>
      <c r="M37" s="22">
        <v>1</v>
      </c>
      <c r="N37" s="17" t="s">
        <v>17</v>
      </c>
      <c r="O37" s="59" t="s">
        <v>418</v>
      </c>
      <c r="P37" s="18">
        <v>188</v>
      </c>
      <c r="Q37" s="18">
        <v>193</v>
      </c>
      <c r="R37" s="17" t="s">
        <v>17</v>
      </c>
      <c r="S37" s="17">
        <v>0</v>
      </c>
      <c r="T37" s="17">
        <v>2.6539999999999999</v>
      </c>
      <c r="U37" s="102">
        <f>IF(B37="true",(Calcs!AB38),IF(C37="true",Calcs!S38,IF(AND(B37="false",C37="false"),Calcs!K38)))</f>
        <v>2850.6936787564769</v>
      </c>
      <c r="V37" s="113">
        <f t="shared" si="8"/>
        <v>0.01</v>
      </c>
      <c r="W37" s="103" t="str">
        <f>IF(AND(K37 = "true",C37="false"),(IF(Inputs!K37=Reduction_Values!B$2,Reduction_Values!D$2,Reduction_Values!D$3)),"")</f>
        <v/>
      </c>
      <c r="X37" s="104" t="str">
        <f>IF(L37="true",(IF(Inputs!L37=Reduction_Values!B$2,Reduction_Values!D$4,Reduction_Values!D$5)),"")</f>
        <v/>
      </c>
      <c r="Y37" s="105">
        <f>(VLOOKUP(Inputs!D37,Charge_Categories!B$2:C$380,2,FALSE))</f>
        <v>292651</v>
      </c>
      <c r="Z37" s="105">
        <f>IF(AND(Inputs!B37="true",Inputs!G37="true"),Calcs!U38-Calcs!T38,IF(AND(Inputs!B37="false",Inputs!C37="false",Inputs!G37="true"),Calcs!D38-Calcs!C38,IF(AND(Inputs!G37="false",Inputs!H37="Not Applicable"),0,"0.0")))</f>
        <v>0</v>
      </c>
      <c r="AA37" s="105" t="str">
        <f>IF(AND(Inputs!B37="true",Inputs!N37="true"),Calcs!T38-Calcs!B38,IF(AND(Inputs!B37="false",Inputs!C37="true",Inputs!N37="true"),Calcs!L38-Calcs!B38,IF(AND(Inputs!B37="false",Inputs!C37="false",Inputs!N37="true"),Calcs!C38-Calcs!B38,"0.0")))</f>
        <v>0.0</v>
      </c>
      <c r="AB37" s="105" t="str">
        <f>IF(Inputs!C37="true",100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&amp;"%","")</f>
        <v/>
      </c>
      <c r="AC37" s="105" t="str">
        <f t="shared" si="4"/>
        <v/>
      </c>
      <c r="AD37" s="105" t="str">
        <f t="shared" si="5"/>
        <v/>
      </c>
      <c r="AE37" s="104" t="str">
        <f>IF(R37="true",(IF(Inputs!R37=Reduction_Values!B$2,Reduction_Values!D$6,Reduction_Values!D$7)),"")</f>
        <v/>
      </c>
      <c r="AF37" s="93">
        <f>(VLOOKUP(Inputs!D37,Charge_Categories!B$2:C$380,2,FALSE))</f>
        <v>292651</v>
      </c>
      <c r="AG37" s="93" t="str">
        <f t="shared" si="1"/>
        <v>false</v>
      </c>
      <c r="AH37" s="93" t="str">
        <f t="shared" si="2"/>
        <v>false</v>
      </c>
      <c r="AI37" s="94">
        <f>IF(AND(Inputs!C37="true",Inputs!B37="false"),Calcs!Q38,IF(AND(Inputs!B37="true",Inputs!C37="false"),Calcs!Y38,IF(AND(Inputs!B37="false",Inputs!C37="false"),Calcs!H38,FALSE)))</f>
        <v>2926.51</v>
      </c>
      <c r="AJ37" s="95">
        <f>IF(AND(Inputs!C37="true",Inputs!B37="false"),Calcs!Q38,IF(AND(Inputs!B37="true",Inputs!C37="false"),Calcs!Y38,IF(AND(Inputs!B37="false",Inputs!C37="false"),Calcs!J38,FALSE)))</f>
        <v>2926.51</v>
      </c>
      <c r="AK37" s="93">
        <f>IF(AND(Inputs!C37="true",Inputs!B37="false"),Calcs!P38,IF(AND(Inputs!B37="true",Inputs!C37="false"),Calcs!X38,IF(AND(Inputs!B37="false",Inputs!C37="false"),Calcs!G38,FALSE)))</f>
        <v>292651</v>
      </c>
      <c r="AL37" s="93">
        <f>Calcs!C38</f>
        <v>292651</v>
      </c>
      <c r="AM37" s="93">
        <f>IF(AND(Inputs!C37="true",Inputs!B37="false"),Calcs!O38,IF(AND(Inputs!B37="true",Inputs!C37="false"),Calcs!W38,IF(AND(Inputs!B37="false",Inputs!C37="false"),Calcs!F38,FALSE)))</f>
        <v>292651</v>
      </c>
      <c r="AN37" s="93">
        <f>IF(AND(Inputs!C37="true",Inputs!B37="false"),"0.0",IF(AND(Inputs!B37="true",Inputs!C37="false"),Calcs!U38,IF(AND(Inputs!B37="false",Inputs!C37="false"),Calcs!D38,FALSE)))</f>
        <v>292651</v>
      </c>
      <c r="AO37" s="95" t="str">
        <f>Calcs!AA38</f>
        <v/>
      </c>
      <c r="AP37" s="93" t="str">
        <f t="shared" si="6"/>
        <v>false</v>
      </c>
      <c r="AQ37" s="95" t="str">
        <f>IF(Inputs!C37="true",Calcs!N38,"0.0")</f>
        <v>0.0</v>
      </c>
      <c r="AR37" s="95">
        <f>IF(AND(Inputs!C37="true",Inputs!B37="false"),Calcs!M38,IF(AND(Inputs!B37="true",Inputs!C37="false"),Calcs!V38,IF(AND(Inputs!B37="false",Inputs!C37="false"),Calcs!E38,FALSE)))</f>
        <v>292651</v>
      </c>
      <c r="AS37" s="93" t="str">
        <f t="shared" si="7"/>
        <v>false</v>
      </c>
      <c r="AT37" s="93" t="str">
        <f t="shared" si="3"/>
        <v>false</v>
      </c>
    </row>
    <row r="38" spans="1:46" ht="14.25" customHeight="1" x14ac:dyDescent="0.2">
      <c r="A38" s="16">
        <v>37</v>
      </c>
      <c r="B38" s="20" t="s">
        <v>17</v>
      </c>
      <c r="C38" s="20" t="s">
        <v>17</v>
      </c>
      <c r="D38" s="18" t="s">
        <v>608</v>
      </c>
      <c r="E38" s="23" t="s">
        <v>16</v>
      </c>
      <c r="F38" s="4" t="s">
        <v>527</v>
      </c>
      <c r="G38" s="17" t="s">
        <v>17</v>
      </c>
      <c r="H38" s="65" t="s">
        <v>569</v>
      </c>
      <c r="I38" s="24">
        <v>1</v>
      </c>
      <c r="J38" s="25">
        <v>0.96</v>
      </c>
      <c r="K38" s="20" t="s">
        <v>17</v>
      </c>
      <c r="L38" s="20" t="s">
        <v>17</v>
      </c>
      <c r="M38" s="22">
        <v>1</v>
      </c>
      <c r="N38" s="23" t="s">
        <v>16</v>
      </c>
      <c r="O38" s="59" t="s">
        <v>418</v>
      </c>
      <c r="P38" s="18">
        <v>199</v>
      </c>
      <c r="Q38" s="18">
        <v>209</v>
      </c>
      <c r="R38" s="20" t="s">
        <v>16</v>
      </c>
      <c r="S38" s="17">
        <v>0</v>
      </c>
      <c r="T38" s="17">
        <v>0.999</v>
      </c>
      <c r="U38" s="102">
        <f>IF(B38="true",(Calcs!AB39),IF(C38="true",Calcs!S39,IF(AND(B38="false",C38="false"),Calcs!K39)))</f>
        <v>300381.14985645929</v>
      </c>
      <c r="V38" s="113" t="str">
        <f t="shared" si="8"/>
        <v/>
      </c>
      <c r="W38" s="103" t="str">
        <f>IF(AND(K38 = "true",C38="false"),(IF(Inputs!K38=Reduction_Values!B$2,Reduction_Values!D$2,Reduction_Values!D$3)),"")</f>
        <v/>
      </c>
      <c r="X38" s="104" t="str">
        <f>IF(L38="true",(IF(Inputs!L38=Reduction_Values!B$2,Reduction_Values!D$4,Reduction_Values!D$5)),"")</f>
        <v/>
      </c>
      <c r="Y38" s="105">
        <f>(VLOOKUP(Inputs!D38,Charge_Categories!B$2:C$380,2,FALSE))</f>
        <v>657233</v>
      </c>
      <c r="Z38" s="105">
        <f>IF(AND(Inputs!B38="true",Inputs!G38="true"),Calcs!U39-Calcs!T39,IF(AND(Inputs!B38="false",Inputs!C38="false",Inputs!G38="true"),Calcs!D39-Calcs!C39,IF(AND(Inputs!G38="false",Inputs!H38="Not Applicable"),0,"0.0")))</f>
        <v>0</v>
      </c>
      <c r="AA38" s="105">
        <f>IF(AND(Inputs!B38="true",Inputs!N38="true"),Calcs!T39-Calcs!B39,IF(AND(Inputs!B38="false",Inputs!C38="true",Inputs!N38="true"),Calcs!L39-Calcs!B39,IF(AND(Inputs!B38="false",Inputs!C38="false",Inputs!N38="true"),Calcs!C39-Calcs!B39,"0.0")))</f>
        <v>8</v>
      </c>
      <c r="AB38" s="105" t="str">
        <f>IF(Inputs!C38="true",100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&amp;"%","")</f>
        <v/>
      </c>
      <c r="AC38" s="105" t="str">
        <f t="shared" si="4"/>
        <v/>
      </c>
      <c r="AD38" s="105">
        <f t="shared" si="5"/>
        <v>0.96</v>
      </c>
      <c r="AE38" s="104" t="str">
        <f>IF(R38="true",(IF(Inputs!R38=Reduction_Values!B$2,Reduction_Values!D$6,Reduction_Values!D$7)),"")</f>
        <v>Winter Only Discount 0.5</v>
      </c>
      <c r="AF38" s="93">
        <f>(VLOOKUP(Inputs!D38,Charge_Categories!B$2:C$380,2,FALSE))</f>
        <v>657233</v>
      </c>
      <c r="AG38" s="93" t="str">
        <f t="shared" si="1"/>
        <v>false</v>
      </c>
      <c r="AH38" s="93" t="str">
        <f t="shared" si="2"/>
        <v>false</v>
      </c>
      <c r="AI38" s="94">
        <f>IF(AND(Inputs!C38="true",Inputs!B38="false"),Calcs!Q39,IF(AND(Inputs!B38="true",Inputs!C38="false"),Calcs!Y39,IF(AND(Inputs!B38="false",Inputs!C38="false"),Calcs!H39,FALSE)))</f>
        <v>328620.5</v>
      </c>
      <c r="AJ38" s="95">
        <f>IF(AND(Inputs!C38="true",Inputs!B38="false"),Calcs!Q39,IF(AND(Inputs!B38="true",Inputs!C38="false"),Calcs!Y39,IF(AND(Inputs!B38="false",Inputs!C38="false"),Calcs!J39,FALSE)))</f>
        <v>315475.68</v>
      </c>
      <c r="AK38" s="93">
        <f>IF(AND(Inputs!C38="true",Inputs!B38="false"),Calcs!P39,IF(AND(Inputs!B38="true",Inputs!C38="false"),Calcs!X39,IF(AND(Inputs!B38="false",Inputs!C38="false"),Calcs!G39,FALSE)))</f>
        <v>328620.5</v>
      </c>
      <c r="AL38" s="93">
        <f>Calcs!C39</f>
        <v>657241</v>
      </c>
      <c r="AM38" s="93">
        <f>IF(AND(Inputs!C38="true",Inputs!B38="false"),Calcs!O39,IF(AND(Inputs!B38="true",Inputs!C38="false"),Calcs!W39,IF(AND(Inputs!B38="false",Inputs!C38="false"),Calcs!F39,FALSE)))</f>
        <v>328620.5</v>
      </c>
      <c r="AN38" s="93">
        <f>IF(AND(Inputs!C38="true",Inputs!B38="false"),"0.0",IF(AND(Inputs!B38="true",Inputs!C38="false"),Calcs!U39,IF(AND(Inputs!B38="false",Inputs!C38="false"),Calcs!D39,FALSE)))</f>
        <v>657241</v>
      </c>
      <c r="AO38" s="95" t="str">
        <f>Calcs!AA39</f>
        <v/>
      </c>
      <c r="AP38" s="93" t="str">
        <f t="shared" si="6"/>
        <v>true</v>
      </c>
      <c r="AQ38" s="95" t="str">
        <f>IF(Inputs!C38="true",Calcs!N39,"0.0")</f>
        <v>0.0</v>
      </c>
      <c r="AR38" s="95">
        <f>IF(AND(Inputs!C38="true",Inputs!B38="false"),Calcs!M39,IF(AND(Inputs!B38="true",Inputs!C38="false"),Calcs!V39,IF(AND(Inputs!B38="false",Inputs!C38="false"),Calcs!E39,FALSE)))</f>
        <v>657241</v>
      </c>
      <c r="AS38" s="93" t="str">
        <f t="shared" si="7"/>
        <v>true</v>
      </c>
      <c r="AT38" s="93" t="str">
        <f t="shared" si="3"/>
        <v>false</v>
      </c>
    </row>
    <row r="39" spans="1:46" ht="14.25" customHeight="1" x14ac:dyDescent="0.2">
      <c r="A39" s="16">
        <v>38</v>
      </c>
      <c r="B39" s="20" t="s">
        <v>16</v>
      </c>
      <c r="C39" s="20" t="s">
        <v>17</v>
      </c>
      <c r="D39" s="18" t="s">
        <v>609</v>
      </c>
      <c r="E39" s="20" t="s">
        <v>17</v>
      </c>
      <c r="F39" s="4"/>
      <c r="G39" s="17" t="s">
        <v>17</v>
      </c>
      <c r="H39" s="65" t="s">
        <v>569</v>
      </c>
      <c r="I39" s="24">
        <v>1</v>
      </c>
      <c r="J39" s="24">
        <v>0.5</v>
      </c>
      <c r="K39" s="20" t="s">
        <v>16</v>
      </c>
      <c r="L39" s="20" t="s">
        <v>17</v>
      </c>
      <c r="M39" s="22">
        <v>1</v>
      </c>
      <c r="N39" s="20" t="s">
        <v>16</v>
      </c>
      <c r="O39" s="59" t="s">
        <v>454</v>
      </c>
      <c r="P39" s="18">
        <v>0</v>
      </c>
      <c r="Q39" s="18">
        <v>0</v>
      </c>
      <c r="R39" s="20" t="s">
        <v>16</v>
      </c>
      <c r="S39" s="17">
        <v>1</v>
      </c>
      <c r="T39" s="17">
        <v>32100.1</v>
      </c>
      <c r="U39" s="102">
        <f>IF(B39="true",(Calcs!AB40),IF(C39="true",Calcs!S40,Calcs!K40))</f>
        <v>2.8883983227466583</v>
      </c>
      <c r="V39" s="113" t="str">
        <f t="shared" si="8"/>
        <v/>
      </c>
      <c r="W39" s="103" t="str">
        <f>IF(AND(K39 = "true",C39="false"),(IF(Inputs!K39=Reduction_Values!B$2,Reduction_Values!D$2,Reduction_Values!D$3)),"")</f>
        <v>Two-part Tariff 0.5</v>
      </c>
      <c r="X39" s="104" t="str">
        <f>IF(L39="true",(IF(Inputs!L39=Reduction_Values!B$2,Reduction_Values!D$4,Reduction_Values!D$5)),"")</f>
        <v/>
      </c>
      <c r="Y39" s="105">
        <f>(VLOOKUP(Inputs!D39,Charge_Categories!B$2:C$380,2,FALSE))</f>
        <v>689830</v>
      </c>
      <c r="Z39" s="105">
        <f>IF(AND(Inputs!B39="true",Inputs!G39="true"),Calcs!U40-Calcs!T40,IF(AND(Inputs!B39="false",Inputs!C39="false",Inputs!G39="true"),Calcs!D40-Calcs!C40,IF(AND(Inputs!G39="false",Inputs!H39="Not Applicable"),0,"0.0")))</f>
        <v>0</v>
      </c>
      <c r="AA39" s="105">
        <f>IF(AND(Inputs!B39="true",Inputs!N39="true"),Calcs!T40-Calcs!B40,IF(AND(Inputs!B39="false",Inputs!C39="true",Inputs!N39="true"),Calcs!L40-Calcs!B40,IF(AND(Inputs!B39="false",Inputs!C39="false",Inputs!N39="true"),Calcs!C40-Calcs!B40,"0.0")))</f>
        <v>51913</v>
      </c>
      <c r="AB39" s="105" t="str">
        <f>IF(Inputs!C39="true",100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&amp;"%","")</f>
        <v/>
      </c>
      <c r="AC39" s="105" t="str">
        <f t="shared" si="4"/>
        <v/>
      </c>
      <c r="AD39" s="105">
        <f t="shared" si="5"/>
        <v>0.5</v>
      </c>
      <c r="AE39" s="104" t="str">
        <f>IF(R39="true",(IF(Inputs!R39=Reduction_Values!B$2,Reduction_Values!D$6,Reduction_Values!D$7)),"")</f>
        <v>Winter Only Discount 0.5</v>
      </c>
      <c r="AF39" s="93">
        <f>(VLOOKUP(Inputs!D39,Charge_Categories!B$2:C$380,2,FALSE))</f>
        <v>689830</v>
      </c>
      <c r="AG39" s="93" t="str">
        <f t="shared" si="1"/>
        <v>true</v>
      </c>
      <c r="AH39" s="93" t="str">
        <f t="shared" si="2"/>
        <v>false</v>
      </c>
      <c r="AI39" s="94">
        <f>IF(AND(Inputs!C39="true",Inputs!B39="false"),Calcs!Q40,IF(AND(Inputs!B39="true",Inputs!C39="false"),Calcs!Y40,IF(AND(Inputs!B39="false",Inputs!C39="false"),Calcs!H40,FALSE)))</f>
        <v>370871.5</v>
      </c>
      <c r="AJ39" s="95">
        <f>IF(AND(Inputs!C39="true",Inputs!B39="false"),Calcs!Q40,IF(AND(Inputs!B39="true",Inputs!C39="false"),Calcs!Y40,IF(AND(Inputs!B39="false",Inputs!C39="false"),Calcs!J40,FALSE)))</f>
        <v>370871.5</v>
      </c>
      <c r="AK39" s="93">
        <f>IF(AND(Inputs!C39="true",Inputs!B39="false"),Calcs!P40,IF(AND(Inputs!B39="true",Inputs!C39="false"),Calcs!X40,IF(AND(Inputs!B39="false",Inputs!C39="false"),Calcs!G40,FALSE)))</f>
        <v>370871.5</v>
      </c>
      <c r="AL39" s="93">
        <f>Calcs!C40</f>
        <v>741743</v>
      </c>
      <c r="AM39" s="93">
        <f>IF(AND(Inputs!C39="true",Inputs!B39="false"),Calcs!O40,IF(AND(Inputs!B39="true",Inputs!C39="false"),Calcs!W40,IF(AND(Inputs!B39="false",Inputs!C39="false"),Calcs!F40,FALSE)))</f>
        <v>370871.5</v>
      </c>
      <c r="AN39" s="93">
        <f>IF(AND(Inputs!C39="true",Inputs!B39="false"),"0.0",IF(AND(Inputs!B39="true",Inputs!C39="false"),Calcs!U40,IF(AND(Inputs!B39="false",Inputs!C39="false"),Calcs!D40,FALSE)))</f>
        <v>741743</v>
      </c>
      <c r="AO39" s="95">
        <f>Calcs!AA40</f>
        <v>5.7767966454933166</v>
      </c>
      <c r="AP39" s="93" t="str">
        <f t="shared" si="6"/>
        <v>true</v>
      </c>
      <c r="AQ39" s="95" t="str">
        <f>IF(Inputs!C39="true",Calcs!N40,"0.0")</f>
        <v>0.0</v>
      </c>
      <c r="AR39" s="95">
        <f>IF(AND(Inputs!C39="true",Inputs!B39="false"),Calcs!M40,IF(AND(Inputs!B39="true",Inputs!C39="false"),Calcs!V40,IF(AND(Inputs!B39="false",Inputs!C39="false"),Calcs!E40,FALSE)))</f>
        <v>741743</v>
      </c>
      <c r="AS39" s="93" t="str">
        <f t="shared" si="7"/>
        <v>true</v>
      </c>
      <c r="AT39" s="93" t="str">
        <f t="shared" si="3"/>
        <v>false</v>
      </c>
    </row>
    <row r="40" spans="1:46" ht="14.25" customHeight="1" x14ac:dyDescent="0.2">
      <c r="A40" s="16">
        <v>39</v>
      </c>
      <c r="B40" s="20" t="s">
        <v>17</v>
      </c>
      <c r="C40" s="20" t="s">
        <v>16</v>
      </c>
      <c r="D40" s="18" t="s">
        <v>610</v>
      </c>
      <c r="E40" s="20" t="s">
        <v>16</v>
      </c>
      <c r="F40" s="4" t="s">
        <v>484</v>
      </c>
      <c r="G40" s="19" t="s">
        <v>16</v>
      </c>
      <c r="H40" s="65" t="s">
        <v>492</v>
      </c>
      <c r="I40" s="25">
        <v>0.03</v>
      </c>
      <c r="J40" s="24">
        <v>1</v>
      </c>
      <c r="K40" s="20" t="s">
        <v>17</v>
      </c>
      <c r="L40" s="20" t="s">
        <v>17</v>
      </c>
      <c r="M40" s="22">
        <v>1</v>
      </c>
      <c r="N40" s="20" t="s">
        <v>16</v>
      </c>
      <c r="O40" s="59" t="s">
        <v>454</v>
      </c>
      <c r="P40" s="18">
        <v>65</v>
      </c>
      <c r="Q40" s="18">
        <v>68</v>
      </c>
      <c r="R40" s="20" t="s">
        <v>16</v>
      </c>
      <c r="S40" s="17">
        <v>0</v>
      </c>
      <c r="T40" s="17">
        <v>3637</v>
      </c>
      <c r="U40" s="102">
        <f>IF(B40="true",(Calcs!AB41),IF(C40="true",Calcs!S41,Calcs!K41))</f>
        <v>0</v>
      </c>
      <c r="V40" s="113">
        <f t="shared" si="8"/>
        <v>0.03</v>
      </c>
      <c r="W40" s="103" t="str">
        <f>IF(AND(K40 = "true",C40="false"),(IF(Inputs!K40=Reduction_Values!B$2,Reduction_Values!D$2,Reduction_Values!D$3)),"")</f>
        <v/>
      </c>
      <c r="X40" s="104" t="str">
        <f>IF(L40="true",(IF(Inputs!L40=Reduction_Values!B$2,Reduction_Values!D$4,Reduction_Values!D$5)),"")</f>
        <v/>
      </c>
      <c r="Y40" s="105">
        <f>(VLOOKUP(Inputs!D40,Charge_Categories!B$2:C$380,2,FALSE))</f>
        <v>746992</v>
      </c>
      <c r="Z40" s="105" t="str">
        <f>IF(AND(Inputs!B40="true",Inputs!G40="true"),Calcs!U41-Calcs!T41,IF(AND(Inputs!B40="false",Inputs!C40="false",Inputs!G40="true"),Calcs!D41-Calcs!C41,IF(AND(Inputs!G40="false",Inputs!H40="Not Applicable"),0,"0.0")))</f>
        <v>0.0</v>
      </c>
      <c r="AA40" s="105">
        <f>IF(AND(Inputs!B40="true",Inputs!N40="true"),Calcs!T41-Calcs!B41,IF(AND(Inputs!B40="false",Inputs!C40="true",Inputs!N40="true"),Calcs!L41-Calcs!B41,IF(AND(Inputs!B40="false",Inputs!C40="false",Inputs!N40="true"),Calcs!C41-Calcs!B41,"0.0")))</f>
        <v>5170</v>
      </c>
      <c r="AB40" s="105" t="str">
        <f>IF(Inputs!C40="true",100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&amp;"%","")</f>
        <v>0%</v>
      </c>
      <c r="AC40" s="105" t="str">
        <f t="shared" si="4"/>
        <v/>
      </c>
      <c r="AD40" s="105" t="str">
        <f t="shared" si="5"/>
        <v/>
      </c>
      <c r="AE40" s="104" t="str">
        <f>IF(R40="true",(IF(Inputs!R40=Reduction_Values!B$2,Reduction_Values!D$6,Reduction_Values!D$7)),"")</f>
        <v>Winter Only Discount 0.5</v>
      </c>
      <c r="AF40" s="93">
        <f>(VLOOKUP(Inputs!D40,Charge_Categories!B$2:C$380,2,FALSE))</f>
        <v>746992</v>
      </c>
      <c r="AG40" s="93" t="str">
        <f t="shared" si="1"/>
        <v>false</v>
      </c>
      <c r="AH40" s="93" t="str">
        <f t="shared" si="2"/>
        <v>true</v>
      </c>
      <c r="AI40" s="94">
        <f>IF(AND(Inputs!C40="true",Inputs!B40="false"),Calcs!Q41,IF(AND(Inputs!B40="true",Inputs!C40="false"),Calcs!Y41,IF(AND(Inputs!B40="false",Inputs!C40="false"),Calcs!H41,FALSE)))</f>
        <v>0</v>
      </c>
      <c r="AJ40" s="95">
        <f>IF(AND(Inputs!C40="true",Inputs!B40="false"),Calcs!Q41,IF(AND(Inputs!B40="true",Inputs!C40="false"),Calcs!Y41,IF(AND(Inputs!B40="false",Inputs!C40="false"),Calcs!J41,FALSE)))</f>
        <v>0</v>
      </c>
      <c r="AK40" s="93">
        <f>IF(AND(Inputs!C40="true",Inputs!B40="false"),Calcs!P41,IF(AND(Inputs!B40="true",Inputs!C40="false"),Calcs!X41,IF(AND(Inputs!B40="false",Inputs!C40="false"),Calcs!G41,FALSE)))</f>
        <v>0</v>
      </c>
      <c r="AL40" s="93">
        <f>Calcs!C41</f>
        <v>752162</v>
      </c>
      <c r="AM40" s="93">
        <f>IF(AND(Inputs!C40="true",Inputs!B40="false"),Calcs!O41,IF(AND(Inputs!B40="true",Inputs!C40="false"),Calcs!W41,IF(AND(Inputs!B40="false",Inputs!C40="false"),Calcs!F41,FALSE)))</f>
        <v>0</v>
      </c>
      <c r="AN40" s="93" t="str">
        <f>IF(AND(Inputs!C40="true",Inputs!B40="false"),"0.0",IF(AND(Inputs!B40="true",Inputs!C40="false"),Calcs!U41,IF(AND(Inputs!B40="false",Inputs!C40="false"),Calcs!D41,FALSE)))</f>
        <v>0.0</v>
      </c>
      <c r="AO40" s="95" t="str">
        <f>Calcs!AA41</f>
        <v/>
      </c>
      <c r="AP40" s="93" t="str">
        <f t="shared" si="6"/>
        <v>true</v>
      </c>
      <c r="AQ40" s="95">
        <f>IF(Inputs!C40="true",Calcs!N41,"0.0")</f>
        <v>0</v>
      </c>
      <c r="AR40" s="95">
        <f>IF(AND(Inputs!C40="true",Inputs!B40="false"),Calcs!M41,IF(AND(Inputs!B40="true",Inputs!C40="false"),Calcs!V41,IF(AND(Inputs!B40="false",Inputs!C40="false"),Calcs!E41,FALSE)))</f>
        <v>752162</v>
      </c>
      <c r="AS40" s="93" t="str">
        <f t="shared" si="7"/>
        <v>true</v>
      </c>
      <c r="AT40" s="93" t="str">
        <f t="shared" si="3"/>
        <v>true</v>
      </c>
    </row>
    <row r="41" spans="1:46" ht="14.25" customHeight="1" x14ac:dyDescent="0.2">
      <c r="A41" s="16">
        <v>40</v>
      </c>
      <c r="B41" s="20" t="s">
        <v>17</v>
      </c>
      <c r="C41" s="20" t="s">
        <v>17</v>
      </c>
      <c r="D41" s="18" t="s">
        <v>611</v>
      </c>
      <c r="E41" s="17" t="s">
        <v>17</v>
      </c>
      <c r="F41" s="4" t="s">
        <v>523</v>
      </c>
      <c r="G41" s="17" t="s">
        <v>17</v>
      </c>
      <c r="H41" s="65" t="s">
        <v>953</v>
      </c>
      <c r="I41" s="25">
        <v>0.89</v>
      </c>
      <c r="J41" s="24">
        <v>1</v>
      </c>
      <c r="K41" s="23" t="s">
        <v>16</v>
      </c>
      <c r="L41" s="20" t="s">
        <v>17</v>
      </c>
      <c r="M41" s="22">
        <v>1</v>
      </c>
      <c r="N41" s="23" t="s">
        <v>16</v>
      </c>
      <c r="O41" s="59" t="s">
        <v>454</v>
      </c>
      <c r="P41" s="18">
        <v>12</v>
      </c>
      <c r="Q41" s="18">
        <v>16</v>
      </c>
      <c r="R41" s="17" t="s">
        <v>17</v>
      </c>
      <c r="S41" s="17">
        <v>0</v>
      </c>
      <c r="T41" s="17">
        <v>1E-3</v>
      </c>
      <c r="U41" s="102">
        <f>IF(B41="true",(Calcs!AB42),IF(C41="true",Calcs!S42,IF(AND(B41="false",C41="false"),Calcs!K42)))</f>
        <v>1123180.8900000001</v>
      </c>
      <c r="V41" s="113">
        <f t="shared" si="8"/>
        <v>0.89</v>
      </c>
      <c r="W41" s="103" t="str">
        <f>IF(AND(K41 = "true",C41="false"),(IF(Inputs!K41=Reduction_Values!B$2,Reduction_Values!D$2,Reduction_Values!D$3)),"")</f>
        <v>Two-part Tariff 0.5</v>
      </c>
      <c r="X41" s="104" t="str">
        <f>IF(L41="true",(IF(Inputs!L41=Reduction_Values!B$2,Reduction_Values!D$4,Reduction_Values!D$5)),"")</f>
        <v/>
      </c>
      <c r="Y41" s="105">
        <f>(VLOOKUP(Inputs!D41,Charge_Categories!B$2:C$380,2,FALSE))</f>
        <v>3365328</v>
      </c>
      <c r="Z41" s="105" t="str">
        <f>IF(AND(Inputs!B41="true",Inputs!G41="true"),Calcs!U42-Calcs!T42,IF(AND(Inputs!B41="false",Inputs!C41="false",Inputs!G41="true"),Calcs!D42-Calcs!C42,IF(AND(Inputs!G41="false",Inputs!H41="Not Applicable"),0,"0.0")))</f>
        <v>0.0</v>
      </c>
      <c r="AA41" s="105">
        <f>IF(AND(Inputs!B41="true",Inputs!N41="true"),Calcs!T42-Calcs!B42,IF(AND(Inputs!B41="false",Inputs!C41="true",Inputs!N41="true"),Calcs!L42-Calcs!B42,IF(AND(Inputs!B41="false",Inputs!C41="false",Inputs!N41="true"),Calcs!C42-Calcs!B42,"0.0")))</f>
        <v>8</v>
      </c>
      <c r="AB41" s="105" t="str">
        <f>IF(Inputs!C41="true",100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&amp;"%","")</f>
        <v/>
      </c>
      <c r="AC41" s="105" t="str">
        <f t="shared" si="4"/>
        <v/>
      </c>
      <c r="AD41" s="105" t="str">
        <f t="shared" si="5"/>
        <v/>
      </c>
      <c r="AE41" s="104" t="str">
        <f>IF(R41="true",(IF(Inputs!R41=Reduction_Values!B$2,Reduction_Values!D$6,Reduction_Values!D$7)),"")</f>
        <v/>
      </c>
      <c r="AF41" s="93">
        <f>(VLOOKUP(Inputs!D41,Charge_Categories!B$2:C$380,2,FALSE))</f>
        <v>3365328</v>
      </c>
      <c r="AG41" s="93" t="str">
        <f t="shared" si="1"/>
        <v>false</v>
      </c>
      <c r="AH41" s="93" t="str">
        <f t="shared" si="2"/>
        <v>false</v>
      </c>
      <c r="AI41" s="94">
        <f>IF(AND(Inputs!C41="true",Inputs!B41="false"),Calcs!Q42,IF(AND(Inputs!B41="true",Inputs!C41="false"),Calcs!Y42,IF(AND(Inputs!B41="false",Inputs!C41="false"),Calcs!H42,FALSE)))</f>
        <v>2995149.04</v>
      </c>
      <c r="AJ41" s="95">
        <f>IF(AND(Inputs!C41="true",Inputs!B41="false"),Calcs!Q42,IF(AND(Inputs!B41="true",Inputs!C41="false"),Calcs!Y42,IF(AND(Inputs!B41="false",Inputs!C41="false"),Calcs!J42,FALSE)))</f>
        <v>1497574.52</v>
      </c>
      <c r="AK41" s="93">
        <f>IF(AND(Inputs!C41="true",Inputs!B41="false"),Calcs!P42,IF(AND(Inputs!B41="true",Inputs!C41="false"),Calcs!X42,IF(AND(Inputs!B41="false",Inputs!C41="false"),Calcs!G42,FALSE)))</f>
        <v>3365336</v>
      </c>
      <c r="AL41" s="93">
        <f>Calcs!C42</f>
        <v>3365336</v>
      </c>
      <c r="AM41" s="93">
        <f>IF(AND(Inputs!C41="true",Inputs!B41="false"),Calcs!O42,IF(AND(Inputs!B41="true",Inputs!C41="false"),Calcs!W42,IF(AND(Inputs!B41="false",Inputs!C41="false"),Calcs!F42,FALSE)))</f>
        <v>3365336</v>
      </c>
      <c r="AN41" s="93">
        <f>IF(AND(Inputs!C41="true",Inputs!B41="false"),"0.0",IF(AND(Inputs!B41="true",Inputs!C41="false"),Calcs!U42,IF(AND(Inputs!B41="false",Inputs!C41="false"),Calcs!D42,FALSE)))</f>
        <v>3365336</v>
      </c>
      <c r="AO41" s="95" t="str">
        <f>Calcs!AA42</f>
        <v/>
      </c>
      <c r="AP41" s="93" t="str">
        <f t="shared" si="6"/>
        <v>true</v>
      </c>
      <c r="AQ41" s="95" t="str">
        <f>IF(Inputs!C41="true",Calcs!N42,"0.0")</f>
        <v>0.0</v>
      </c>
      <c r="AR41" s="95">
        <f>IF(AND(Inputs!C41="true",Inputs!B41="false"),Calcs!M42,IF(AND(Inputs!B41="true",Inputs!C41="false"),Calcs!V42,IF(AND(Inputs!B41="false",Inputs!C41="false"),Calcs!E42,FALSE)))</f>
        <v>3365336</v>
      </c>
      <c r="AS41" s="93" t="str">
        <f t="shared" si="7"/>
        <v>false</v>
      </c>
      <c r="AT41" s="93" t="str">
        <f t="shared" si="3"/>
        <v>false</v>
      </c>
    </row>
    <row r="42" spans="1:46" ht="14.25" customHeight="1" x14ac:dyDescent="0.2">
      <c r="A42" s="16">
        <v>41</v>
      </c>
      <c r="B42" s="20" t="s">
        <v>17</v>
      </c>
      <c r="C42" s="20" t="s">
        <v>17</v>
      </c>
      <c r="D42" s="18" t="s">
        <v>612</v>
      </c>
      <c r="E42" s="23" t="s">
        <v>16</v>
      </c>
      <c r="F42" s="4" t="s">
        <v>524</v>
      </c>
      <c r="G42" s="17" t="s">
        <v>17</v>
      </c>
      <c r="H42" s="65" t="s">
        <v>494</v>
      </c>
      <c r="I42" s="24">
        <v>1</v>
      </c>
      <c r="J42" s="24">
        <v>1</v>
      </c>
      <c r="K42" s="20" t="s">
        <v>17</v>
      </c>
      <c r="L42" s="20" t="s">
        <v>17</v>
      </c>
      <c r="M42" s="22">
        <v>1</v>
      </c>
      <c r="N42" s="17" t="s">
        <v>17</v>
      </c>
      <c r="O42" s="58" t="s">
        <v>434</v>
      </c>
      <c r="P42" s="18">
        <v>311</v>
      </c>
      <c r="Q42" s="18">
        <v>321</v>
      </c>
      <c r="R42" s="20" t="s">
        <v>16</v>
      </c>
      <c r="S42" s="17">
        <v>0</v>
      </c>
      <c r="T42" s="17">
        <v>1</v>
      </c>
      <c r="U42" s="102">
        <f>IF(B42="true",(Calcs!AB43),IF(C42="true",Calcs!S43,IF(AND(B42="false",C42="false"),Calcs!K43)))</f>
        <v>1711100.2009345794</v>
      </c>
      <c r="V42" s="113" t="str">
        <f t="shared" si="8"/>
        <v/>
      </c>
      <c r="W42" s="103" t="str">
        <f>IF(AND(K42 = "true",C42="false"),(IF(Inputs!K42=Reduction_Values!B$2,Reduction_Values!D$2,Reduction_Values!D$3)),"")</f>
        <v/>
      </c>
      <c r="X42" s="104" t="str">
        <f>IF(L42="true",(IF(Inputs!L42=Reduction_Values!B$2,Reduction_Values!D$4,Reduction_Values!D$5)),"")</f>
        <v/>
      </c>
      <c r="Y42" s="105">
        <f>(VLOOKUP(Inputs!D42,Charge_Categories!B$2:C$380,2,FALSE))</f>
        <v>3532239</v>
      </c>
      <c r="Z42" s="105" t="str">
        <f>IF(AND(Inputs!B42="true",Inputs!G42="true"),Calcs!U43-Calcs!T43,IF(AND(Inputs!B42="false",Inputs!C42="false",Inputs!G42="true"),Calcs!D43-Calcs!C43,IF(AND(Inputs!G42="false",Inputs!H42="Not Applicable"),0,"0.0")))</f>
        <v>0.0</v>
      </c>
      <c r="AA42" s="105" t="str">
        <f>IF(AND(Inputs!B42="true",Inputs!N42="true"),Calcs!T43-Calcs!B43,IF(AND(Inputs!B42="false",Inputs!C42="true",Inputs!N42="true"),Calcs!L43-Calcs!B43,IF(AND(Inputs!B42="false",Inputs!C42="false",Inputs!N42="true"),Calcs!C43-Calcs!B43,"0.0")))</f>
        <v>0.0</v>
      </c>
      <c r="AB42" s="105" t="str">
        <f>IF(Inputs!C42="true",100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&amp;"%","")</f>
        <v/>
      </c>
      <c r="AC42" s="105" t="str">
        <f t="shared" si="4"/>
        <v/>
      </c>
      <c r="AD42" s="105" t="str">
        <f t="shared" si="5"/>
        <v/>
      </c>
      <c r="AE42" s="104" t="str">
        <f>IF(R42="true",(IF(Inputs!R42=Reduction_Values!B$2,Reduction_Values!D$6,Reduction_Values!D$7)),"")</f>
        <v>Winter Only Discount 0.5</v>
      </c>
      <c r="AF42" s="93">
        <f>(VLOOKUP(Inputs!D42,Charge_Categories!B$2:C$380,2,FALSE))</f>
        <v>3532239</v>
      </c>
      <c r="AG42" s="93" t="str">
        <f t="shared" si="1"/>
        <v>false</v>
      </c>
      <c r="AH42" s="93" t="str">
        <f t="shared" si="2"/>
        <v>false</v>
      </c>
      <c r="AI42" s="94">
        <f>IF(AND(Inputs!C42="true",Inputs!B42="false"),Calcs!Q43,IF(AND(Inputs!B42="true",Inputs!C42="false"),Calcs!Y43,IF(AND(Inputs!B42="false",Inputs!C42="false"),Calcs!H43,FALSE)))</f>
        <v>1766119.5</v>
      </c>
      <c r="AJ42" s="95">
        <f>IF(AND(Inputs!C42="true",Inputs!B42="false"),Calcs!Q43,IF(AND(Inputs!B42="true",Inputs!C42="false"),Calcs!Y43,IF(AND(Inputs!B42="false",Inputs!C42="false"),Calcs!J43,FALSE)))</f>
        <v>1766119.5</v>
      </c>
      <c r="AK42" s="93">
        <f>IF(AND(Inputs!C42="true",Inputs!B42="false"),Calcs!P43,IF(AND(Inputs!B42="true",Inputs!C42="false"),Calcs!X43,IF(AND(Inputs!B42="false",Inputs!C42="false"),Calcs!G43,FALSE)))</f>
        <v>1766119.5</v>
      </c>
      <c r="AL42" s="93">
        <f>Calcs!C43</f>
        <v>3532239</v>
      </c>
      <c r="AM42" s="93">
        <f>IF(AND(Inputs!C42="true",Inputs!B42="false"),Calcs!O43,IF(AND(Inputs!B42="true",Inputs!C42="false"),Calcs!W43,IF(AND(Inputs!B42="false",Inputs!C42="false"),Calcs!F43,FALSE)))</f>
        <v>1766119.5</v>
      </c>
      <c r="AN42" s="93">
        <f>IF(AND(Inputs!C42="true",Inputs!B42="false"),"0.0",IF(AND(Inputs!B42="true",Inputs!C42="false"),Calcs!U43,IF(AND(Inputs!B42="false",Inputs!C42="false"),Calcs!D43,FALSE)))</f>
        <v>3532239</v>
      </c>
      <c r="AO42" s="95" t="str">
        <f>Calcs!AA43</f>
        <v/>
      </c>
      <c r="AP42" s="93" t="str">
        <f t="shared" si="6"/>
        <v>false</v>
      </c>
      <c r="AQ42" s="95" t="str">
        <f>IF(Inputs!C42="true",Calcs!N43,"0.0")</f>
        <v>0.0</v>
      </c>
      <c r="AR42" s="95">
        <f>IF(AND(Inputs!C42="true",Inputs!B42="false"),Calcs!M43,IF(AND(Inputs!B42="true",Inputs!C42="false"),Calcs!V43,IF(AND(Inputs!B42="false",Inputs!C42="false"),Calcs!E43,FALSE)))</f>
        <v>3532239</v>
      </c>
      <c r="AS42" s="93" t="str">
        <f t="shared" si="7"/>
        <v>true</v>
      </c>
      <c r="AT42" s="93" t="str">
        <f t="shared" si="3"/>
        <v>false</v>
      </c>
    </row>
    <row r="43" spans="1:46" ht="14.25" customHeight="1" x14ac:dyDescent="0.2">
      <c r="A43" s="16">
        <v>42</v>
      </c>
      <c r="B43" s="20" t="s">
        <v>17</v>
      </c>
      <c r="C43" s="20" t="s">
        <v>16</v>
      </c>
      <c r="D43" s="18" t="s">
        <v>613</v>
      </c>
      <c r="E43" s="20" t="s">
        <v>17</v>
      </c>
      <c r="F43" s="4" t="s">
        <v>525</v>
      </c>
      <c r="G43" s="17" t="s">
        <v>17</v>
      </c>
      <c r="H43" s="65" t="s">
        <v>569</v>
      </c>
      <c r="I43" s="24">
        <v>1</v>
      </c>
      <c r="J43" s="25">
        <v>0.5</v>
      </c>
      <c r="K43" s="20" t="s">
        <v>17</v>
      </c>
      <c r="L43" s="20" t="s">
        <v>16</v>
      </c>
      <c r="M43" s="22">
        <v>1</v>
      </c>
      <c r="N43" s="20" t="s">
        <v>17</v>
      </c>
      <c r="O43" s="59" t="s">
        <v>434</v>
      </c>
      <c r="P43" s="18">
        <v>303</v>
      </c>
      <c r="Q43" s="18">
        <v>314</v>
      </c>
      <c r="R43" s="20" t="s">
        <v>17</v>
      </c>
      <c r="S43" s="17">
        <v>0</v>
      </c>
      <c r="T43" s="17">
        <v>8180</v>
      </c>
      <c r="U43" s="102">
        <f>IF(B43="true",(Calcs!AB44),IF(C43="true",Calcs!S44,Calcs!K44))</f>
        <v>0</v>
      </c>
      <c r="V43" s="113" t="str">
        <f t="shared" si="8"/>
        <v/>
      </c>
      <c r="W43" s="103" t="str">
        <f>IF(AND(K43 = "true",C43="false"),(IF(Inputs!K43=Reduction_Values!B$2,Reduction_Values!D$2,Reduction_Values!D$3)),"")</f>
        <v/>
      </c>
      <c r="X43" s="104" t="str">
        <f>IF(L43="true",(IF(Inputs!L43=Reduction_Values!B$2,Reduction_Values!D$4,Reduction_Values!D$5)),"")</f>
        <v>CRT 0.5</v>
      </c>
      <c r="Y43" s="105">
        <f>(VLOOKUP(Inputs!D43,Charge_Categories!B$2:C$380,2,FALSE))</f>
        <v>3824834</v>
      </c>
      <c r="Z43" s="105">
        <f>IF(AND(Inputs!B43="true",Inputs!G43="true"),Calcs!U44-Calcs!T44,IF(AND(Inputs!B43="false",Inputs!C43="false",Inputs!G43="true"),Calcs!D44-Calcs!C44,IF(AND(Inputs!G43="false",Inputs!H43="Not Applicable"),0,"0.0")))</f>
        <v>0</v>
      </c>
      <c r="AA43" s="105" t="str">
        <f>IF(AND(Inputs!B43="true",Inputs!N43="true"),Calcs!T44-Calcs!B44,IF(AND(Inputs!B43="false",Inputs!C43="true",Inputs!N43="true"),Calcs!L44-Calcs!B44,IF(AND(Inputs!B43="false",Inputs!C43="false",Inputs!N43="true"),Calcs!C44-Calcs!B44,"0.0")))</f>
        <v>0.0</v>
      </c>
      <c r="AB43" s="105" t="str">
        <f>IF(Inputs!C43="true",100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&amp;"%","")</f>
        <v>0%</v>
      </c>
      <c r="AC43" s="105" t="str">
        <f t="shared" si="4"/>
        <v/>
      </c>
      <c r="AD43" s="105">
        <f t="shared" si="5"/>
        <v>0.5</v>
      </c>
      <c r="AE43" s="104" t="str">
        <f>IF(R43="true",(IF(Inputs!R43=Reduction_Values!B$2,Reduction_Values!D$6,Reduction_Values!D$7)),"")</f>
        <v/>
      </c>
      <c r="AF43" s="93">
        <f>(VLOOKUP(Inputs!D43,Charge_Categories!B$2:C$380,2,FALSE))</f>
        <v>3824834</v>
      </c>
      <c r="AG43" s="93" t="str">
        <f t="shared" si="1"/>
        <v>false</v>
      </c>
      <c r="AH43" s="93" t="str">
        <f t="shared" si="2"/>
        <v>true</v>
      </c>
      <c r="AI43" s="94">
        <f>IF(AND(Inputs!C43="true",Inputs!B43="false"),Calcs!Q44,IF(AND(Inputs!B43="true",Inputs!C43="false"),Calcs!Y44,IF(AND(Inputs!B43="false",Inputs!C43="false"),Calcs!H44,FALSE)))</f>
        <v>0</v>
      </c>
      <c r="AJ43" s="95">
        <f>IF(AND(Inputs!C43="true",Inputs!B43="false"),Calcs!Q44,IF(AND(Inputs!B43="true",Inputs!C43="false"),Calcs!Y44,IF(AND(Inputs!B43="false",Inputs!C43="false"),Calcs!J44,FALSE)))</f>
        <v>0</v>
      </c>
      <c r="AK43" s="93">
        <f>IF(AND(Inputs!C43="true",Inputs!B43="false"),Calcs!P44,IF(AND(Inputs!B43="true",Inputs!C43="false"),Calcs!X44,IF(AND(Inputs!B43="false",Inputs!C43="false"),Calcs!G44,FALSE)))</f>
        <v>0</v>
      </c>
      <c r="AL43" s="93">
        <f>Calcs!C44</f>
        <v>3824834</v>
      </c>
      <c r="AM43" s="93">
        <f>IF(AND(Inputs!C43="true",Inputs!B43="false"),Calcs!O44,IF(AND(Inputs!B43="true",Inputs!C43="false"),Calcs!W44,IF(AND(Inputs!B43="false",Inputs!C43="false"),Calcs!F44,FALSE)))</f>
        <v>0</v>
      </c>
      <c r="AN43" s="93" t="str">
        <f>IF(AND(Inputs!C43="true",Inputs!B43="false"),"0.0",IF(AND(Inputs!B43="true",Inputs!C43="false"),Calcs!U44,IF(AND(Inputs!B43="false",Inputs!C43="false"),Calcs!D44,FALSE)))</f>
        <v>0.0</v>
      </c>
      <c r="AO43" s="95" t="str">
        <f>Calcs!AA44</f>
        <v/>
      </c>
      <c r="AP43" s="93" t="str">
        <f t="shared" si="6"/>
        <v>false</v>
      </c>
      <c r="AQ43" s="95">
        <f>IF(Inputs!C43="true",Calcs!N44,"0.0")</f>
        <v>0</v>
      </c>
      <c r="AR43" s="95">
        <f>IF(AND(Inputs!C43="true",Inputs!B43="false"),Calcs!M44,IF(AND(Inputs!B43="true",Inputs!C43="false"),Calcs!V44,IF(AND(Inputs!B43="false",Inputs!C43="false"),Calcs!E44,FALSE)))</f>
        <v>3824834</v>
      </c>
      <c r="AS43" s="93" t="str">
        <f t="shared" si="7"/>
        <v>false</v>
      </c>
      <c r="AT43" s="93" t="str">
        <f t="shared" si="3"/>
        <v>false</v>
      </c>
    </row>
    <row r="44" spans="1:46" ht="14.25" customHeight="1" x14ac:dyDescent="0.2">
      <c r="A44" s="16">
        <v>43</v>
      </c>
      <c r="B44" s="20" t="s">
        <v>16</v>
      </c>
      <c r="C44" s="20" t="s">
        <v>17</v>
      </c>
      <c r="D44" s="18" t="s">
        <v>614</v>
      </c>
      <c r="E44" s="20" t="s">
        <v>17</v>
      </c>
      <c r="F44" s="4"/>
      <c r="G44" s="19" t="s">
        <v>16</v>
      </c>
      <c r="H44" s="65" t="s">
        <v>496</v>
      </c>
      <c r="I44" s="24">
        <v>1</v>
      </c>
      <c r="J44" s="24">
        <v>1</v>
      </c>
      <c r="K44" s="20" t="s">
        <v>16</v>
      </c>
      <c r="L44" s="20" t="s">
        <v>16</v>
      </c>
      <c r="M44" s="22">
        <v>1</v>
      </c>
      <c r="N44" s="20" t="s">
        <v>16</v>
      </c>
      <c r="O44" s="59" t="s">
        <v>418</v>
      </c>
      <c r="P44" s="18">
        <v>0</v>
      </c>
      <c r="Q44" s="18">
        <v>0</v>
      </c>
      <c r="R44" s="20" t="s">
        <v>17</v>
      </c>
      <c r="S44" s="17">
        <v>0</v>
      </c>
      <c r="T44" s="17">
        <v>999999.9</v>
      </c>
      <c r="U44" s="102">
        <f>IF(B44="true",(Calcs!AB45),IF(C44="true",Calcs!S45,Calcs!K45))</f>
        <v>0</v>
      </c>
      <c r="V44" s="113" t="str">
        <f t="shared" si="8"/>
        <v/>
      </c>
      <c r="W44" s="103" t="str">
        <f>IF(AND(K44 = "true",C44="false"),(IF(Inputs!K44=Reduction_Values!B$2,Reduction_Values!D$2,Reduction_Values!D$3)),"")</f>
        <v>Two-part Tariff 0.5</v>
      </c>
      <c r="X44" s="104" t="str">
        <f>IF(L44="true",(IF(Inputs!L44=Reduction_Values!B$2,Reduction_Values!D$4,Reduction_Values!D$5)),"")</f>
        <v>CRT 0.5</v>
      </c>
      <c r="Y44" s="105">
        <f>(VLOOKUP(Inputs!D44,Charge_Categories!B$2:C$380,2,FALSE))</f>
        <v>97</v>
      </c>
      <c r="Z44" s="105">
        <f>IF(AND(Inputs!B44="true",Inputs!G44="true"),Calcs!U45-Calcs!T45,IF(AND(Inputs!B44="false",Inputs!C44="false",Inputs!G44="true"),Calcs!D45-Calcs!C45,IF(AND(Inputs!G44="false",Inputs!H44="Not Applicable"),0,"0.0")))</f>
        <v>51886</v>
      </c>
      <c r="AA44" s="105">
        <f>IF(AND(Inputs!B44="true",Inputs!N44="true"),Calcs!T45-Calcs!B45,IF(AND(Inputs!B44="false",Inputs!C44="true",Inputs!N44="true"),Calcs!L45-Calcs!B45,IF(AND(Inputs!B44="false",Inputs!C44="false",Inputs!N44="true"),Calcs!C45-Calcs!B45,"0.0")))</f>
        <v>5170</v>
      </c>
      <c r="AB44" s="105" t="str">
        <f>IF(Inputs!C44="true",100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&amp;"%","")</f>
        <v/>
      </c>
      <c r="AC44" s="105" t="str">
        <f t="shared" si="4"/>
        <v/>
      </c>
      <c r="AD44" s="105" t="str">
        <f t="shared" si="5"/>
        <v/>
      </c>
      <c r="AE44" s="104" t="str">
        <f>IF(R44="true",(IF(Inputs!R44=Reduction_Values!B$2,Reduction_Values!D$6,Reduction_Values!D$7)),"")</f>
        <v/>
      </c>
      <c r="AF44" s="93">
        <f>(VLOOKUP(Inputs!D44,Charge_Categories!B$2:C$380,2,FALSE))</f>
        <v>97</v>
      </c>
      <c r="AG44" s="93" t="str">
        <f t="shared" si="1"/>
        <v>true</v>
      </c>
      <c r="AH44" s="93" t="str">
        <f t="shared" si="2"/>
        <v>false</v>
      </c>
      <c r="AI44" s="94">
        <f>IF(AND(Inputs!C44="true",Inputs!B44="false"),Calcs!Q45,IF(AND(Inputs!B44="true",Inputs!C44="false"),Calcs!Y45,IF(AND(Inputs!B44="false",Inputs!C44="false"),Calcs!H45,FALSE)))</f>
        <v>28576.5</v>
      </c>
      <c r="AJ44" s="95">
        <f>IF(AND(Inputs!C44="true",Inputs!B44="false"),Calcs!Q45,IF(AND(Inputs!B44="true",Inputs!C44="false"),Calcs!Y45,IF(AND(Inputs!B44="false",Inputs!C44="false"),Calcs!J45,FALSE)))</f>
        <v>28576.5</v>
      </c>
      <c r="AK44" s="93">
        <f>IF(AND(Inputs!C44="true",Inputs!B44="false"),Calcs!P45,IF(AND(Inputs!B44="true",Inputs!C44="false"),Calcs!X45,IF(AND(Inputs!B44="false",Inputs!C44="false"),Calcs!G45,FALSE)))</f>
        <v>28576.5</v>
      </c>
      <c r="AL44" s="93">
        <f>Calcs!C45</f>
        <v>5267</v>
      </c>
      <c r="AM44" s="93">
        <f>IF(AND(Inputs!C44="true",Inputs!B44="false"),Calcs!O45,IF(AND(Inputs!B44="true",Inputs!C44="false"),Calcs!W45,IF(AND(Inputs!B44="false",Inputs!C44="false"),Calcs!F45,FALSE)))</f>
        <v>57153</v>
      </c>
      <c r="AN44" s="93">
        <f>IF(AND(Inputs!C44="true",Inputs!B44="false"),"0.0",IF(AND(Inputs!B44="true",Inputs!C44="false"),Calcs!U45,IF(AND(Inputs!B44="false",Inputs!C44="false"),Calcs!D45,FALSE)))</f>
        <v>57153</v>
      </c>
      <c r="AO44" s="95">
        <f>Calcs!AA45</f>
        <v>0</v>
      </c>
      <c r="AP44" s="93" t="str">
        <f t="shared" si="6"/>
        <v>true</v>
      </c>
      <c r="AQ44" s="95" t="str">
        <f>IF(Inputs!C44="true",Calcs!N45,"0.0")</f>
        <v>0.0</v>
      </c>
      <c r="AR44" s="95">
        <f>IF(AND(Inputs!C44="true",Inputs!B44="false"),Calcs!M45,IF(AND(Inputs!B44="true",Inputs!C44="false"),Calcs!V45,IF(AND(Inputs!B44="false",Inputs!C44="false"),Calcs!E45,FALSE)))</f>
        <v>57153</v>
      </c>
      <c r="AS44" s="93" t="str">
        <f t="shared" si="7"/>
        <v>false</v>
      </c>
      <c r="AT44" s="93" t="str">
        <f t="shared" si="3"/>
        <v>true</v>
      </c>
    </row>
    <row r="45" spans="1:46" ht="14.25" customHeight="1" x14ac:dyDescent="0.2">
      <c r="A45" s="16">
        <v>44</v>
      </c>
      <c r="B45" s="20" t="s">
        <v>17</v>
      </c>
      <c r="C45" s="20" t="s">
        <v>17</v>
      </c>
      <c r="D45" s="18" t="s">
        <v>615</v>
      </c>
      <c r="E45" s="17" t="s">
        <v>17</v>
      </c>
      <c r="F45" s="4" t="s">
        <v>527</v>
      </c>
      <c r="G45" s="17" t="s">
        <v>17</v>
      </c>
      <c r="H45" s="65" t="s">
        <v>569</v>
      </c>
      <c r="I45" s="25">
        <v>0.99</v>
      </c>
      <c r="J45" s="24">
        <v>1</v>
      </c>
      <c r="K45" s="20" t="s">
        <v>17</v>
      </c>
      <c r="L45" s="20" t="s">
        <v>17</v>
      </c>
      <c r="M45" s="22">
        <v>0.5</v>
      </c>
      <c r="N45" s="17" t="s">
        <v>17</v>
      </c>
      <c r="O45" s="59" t="s">
        <v>418</v>
      </c>
      <c r="P45" s="18">
        <v>366</v>
      </c>
      <c r="Q45" s="18">
        <v>366</v>
      </c>
      <c r="R45" s="17" t="s">
        <v>17</v>
      </c>
      <c r="S45" s="17">
        <v>0</v>
      </c>
      <c r="T45" s="17">
        <v>0.01</v>
      </c>
      <c r="U45" s="102">
        <f>IF(B45="true",(Calcs!AB46),IF(C45="true",Calcs!S46,IF(AND(B45="false",C45="false"),Calcs!K46)))</f>
        <v>50.49</v>
      </c>
      <c r="V45" s="113">
        <f t="shared" si="8"/>
        <v>0.99</v>
      </c>
      <c r="W45" s="103" t="str">
        <f>IF(AND(K45 = "true",C45="false"),(IF(Inputs!K45=Reduction_Values!B$2,Reduction_Values!D$2,Reduction_Values!D$3)),"")</f>
        <v/>
      </c>
      <c r="X45" s="104" t="str">
        <f>IF(L45="true",(IF(Inputs!L45=Reduction_Values!B$2,Reduction_Values!D$4,Reduction_Values!D$5)),"")</f>
        <v/>
      </c>
      <c r="Y45" s="105">
        <f>(VLOOKUP(Inputs!D45,Charge_Categories!B$2:C$380,2,FALSE))</f>
        <v>102</v>
      </c>
      <c r="Z45" s="105">
        <f>IF(AND(Inputs!B45="true",Inputs!G45="true"),Calcs!U46-Calcs!T46,IF(AND(Inputs!B45="false",Inputs!C45="false",Inputs!G45="true"),Calcs!D46-Calcs!C46,IF(AND(Inputs!G45="false",Inputs!H45="Not Applicable"),0,"0.0")))</f>
        <v>0</v>
      </c>
      <c r="AA45" s="105" t="str">
        <f>IF(AND(Inputs!B45="true",Inputs!N45="true"),Calcs!T46-Calcs!B46,IF(AND(Inputs!B45="false",Inputs!C45="true",Inputs!N45="true"),Calcs!L46-Calcs!B46,IF(AND(Inputs!B45="false",Inputs!C45="false",Inputs!N45="true"),Calcs!C46-Calcs!B46,"0.0")))</f>
        <v>0.0</v>
      </c>
      <c r="AB45" s="105" t="str">
        <f>IF(Inputs!C45="true",100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&amp;"%","")</f>
        <v/>
      </c>
      <c r="AC45" s="105">
        <f t="shared" si="4"/>
        <v>0.5</v>
      </c>
      <c r="AD45" s="105" t="str">
        <f t="shared" si="5"/>
        <v/>
      </c>
      <c r="AE45" s="104" t="str">
        <f>IF(R45="true",(IF(Inputs!R45=Reduction_Values!B$2,Reduction_Values!D$6,Reduction_Values!D$7)),"")</f>
        <v/>
      </c>
      <c r="AF45" s="93">
        <f>(VLOOKUP(Inputs!D45,Charge_Categories!B$2:C$380,2,FALSE))</f>
        <v>102</v>
      </c>
      <c r="AG45" s="93" t="str">
        <f t="shared" si="1"/>
        <v>false</v>
      </c>
      <c r="AH45" s="93" t="str">
        <f t="shared" si="2"/>
        <v>false</v>
      </c>
      <c r="AI45" s="94">
        <f>IF(AND(Inputs!C45="true",Inputs!B45="false"),Calcs!Q46,IF(AND(Inputs!B45="true",Inputs!C45="false"),Calcs!Y46,IF(AND(Inputs!B45="false",Inputs!C45="false"),Calcs!H46,FALSE)))</f>
        <v>50.49</v>
      </c>
      <c r="AJ45" s="95">
        <f>IF(AND(Inputs!C45="true",Inputs!B45="false"),Calcs!Q46,IF(AND(Inputs!B45="true",Inputs!C45="false"),Calcs!Y46,IF(AND(Inputs!B45="false",Inputs!C45="false"),Calcs!J46,FALSE)))</f>
        <v>50.49</v>
      </c>
      <c r="AK45" s="93">
        <f>IF(AND(Inputs!C45="true",Inputs!B45="false"),Calcs!P46,IF(AND(Inputs!B45="true",Inputs!C45="false"),Calcs!X46,IF(AND(Inputs!B45="false",Inputs!C45="false"),Calcs!G46,FALSE)))</f>
        <v>51</v>
      </c>
      <c r="AL45" s="93">
        <f>Calcs!C46</f>
        <v>102</v>
      </c>
      <c r="AM45" s="93">
        <f>IF(AND(Inputs!C45="true",Inputs!B45="false"),Calcs!O46,IF(AND(Inputs!B45="true",Inputs!C45="false"),Calcs!W46,IF(AND(Inputs!B45="false",Inputs!C45="false"),Calcs!F46,FALSE)))</f>
        <v>51</v>
      </c>
      <c r="AN45" s="93">
        <f>IF(AND(Inputs!C45="true",Inputs!B45="false"),"0.0",IF(AND(Inputs!B45="true",Inputs!C45="false"),Calcs!U46,IF(AND(Inputs!B45="false",Inputs!C45="false"),Calcs!D46,FALSE)))</f>
        <v>102</v>
      </c>
      <c r="AO45" s="95" t="str">
        <f>Calcs!AA46</f>
        <v/>
      </c>
      <c r="AP45" s="93" t="str">
        <f t="shared" si="6"/>
        <v>false</v>
      </c>
      <c r="AQ45" s="95" t="str">
        <f>IF(Inputs!C45="true",Calcs!N46,"0.0")</f>
        <v>0.0</v>
      </c>
      <c r="AR45" s="95">
        <f>IF(AND(Inputs!C45="true",Inputs!B45="false"),Calcs!M46,IF(AND(Inputs!B45="true",Inputs!C45="false"),Calcs!V46,IF(AND(Inputs!B45="false",Inputs!C45="false"),Calcs!E46,FALSE)))</f>
        <v>51</v>
      </c>
      <c r="AS45" s="93" t="str">
        <f t="shared" si="7"/>
        <v>false</v>
      </c>
      <c r="AT45" s="93" t="str">
        <f t="shared" si="3"/>
        <v>false</v>
      </c>
    </row>
    <row r="46" spans="1:46" ht="14.25" customHeight="1" x14ac:dyDescent="0.2">
      <c r="A46" s="16">
        <v>45</v>
      </c>
      <c r="B46" s="20" t="s">
        <v>17</v>
      </c>
      <c r="C46" s="20" t="s">
        <v>17</v>
      </c>
      <c r="D46" s="18" t="s">
        <v>616</v>
      </c>
      <c r="E46" s="23" t="s">
        <v>16</v>
      </c>
      <c r="F46" s="4"/>
      <c r="G46" s="17" t="s">
        <v>17</v>
      </c>
      <c r="H46" s="65" t="s">
        <v>498</v>
      </c>
      <c r="I46" s="24">
        <v>1</v>
      </c>
      <c r="J46" s="25">
        <v>0.5</v>
      </c>
      <c r="K46" s="23" t="s">
        <v>16</v>
      </c>
      <c r="L46" s="23" t="s">
        <v>16</v>
      </c>
      <c r="M46" s="22">
        <v>1</v>
      </c>
      <c r="N46" s="23" t="s">
        <v>16</v>
      </c>
      <c r="O46" s="59" t="s">
        <v>418</v>
      </c>
      <c r="P46" s="18">
        <v>68</v>
      </c>
      <c r="Q46" s="18">
        <v>83</v>
      </c>
      <c r="R46" s="20" t="s">
        <v>16</v>
      </c>
      <c r="S46" s="17">
        <v>0</v>
      </c>
      <c r="T46" s="17">
        <v>101.99914</v>
      </c>
      <c r="U46" s="102">
        <f>IF(B46="true",(Calcs!AB47),IF(C46="true",Calcs!S47,IF(AND(B46="false",C46="false"),Calcs!K47)))</f>
        <v>6.0421686746987948</v>
      </c>
      <c r="V46" s="113" t="str">
        <f t="shared" si="8"/>
        <v/>
      </c>
      <c r="W46" s="103" t="str">
        <f>IF(AND(K46 = "true",C46="false"),(IF(Inputs!K46=Reduction_Values!B$2,Reduction_Values!D$2,Reduction_Values!D$3)),"")</f>
        <v>Two-part Tariff 0.5</v>
      </c>
      <c r="X46" s="104" t="str">
        <f>IF(L46="true",(IF(Inputs!L46=Reduction_Values!B$2,Reduction_Values!D$4,Reduction_Values!D$5)),"")</f>
        <v>CRT 0.5</v>
      </c>
      <c r="Y46" s="105">
        <f>(VLOOKUP(Inputs!D46,Charge_Categories!B$2:C$380,2,FALSE))</f>
        <v>110</v>
      </c>
      <c r="Z46" s="105" t="str">
        <f>IF(AND(Inputs!B46="true",Inputs!G46="true"),Calcs!U47-Calcs!T47,IF(AND(Inputs!B46="false",Inputs!C46="false",Inputs!G46="true"),Calcs!D47-Calcs!C47,IF(AND(Inputs!G46="false",Inputs!H46="Not Applicable"),0,"0.0")))</f>
        <v>0.0</v>
      </c>
      <c r="AA46" s="105">
        <f>IF(AND(Inputs!B46="true",Inputs!N46="true"),Calcs!T47-Calcs!B47,IF(AND(Inputs!B46="false",Inputs!C46="true",Inputs!N46="true"),Calcs!L47-Calcs!B47,IF(AND(Inputs!B46="false",Inputs!C46="false",Inputs!N46="true"),Calcs!C47-Calcs!B47,"0.0")))</f>
        <v>8</v>
      </c>
      <c r="AB46" s="105" t="str">
        <f>IF(Inputs!C46="true",100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&amp;"%","")</f>
        <v/>
      </c>
      <c r="AC46" s="105" t="str">
        <f t="shared" si="4"/>
        <v/>
      </c>
      <c r="AD46" s="105">
        <f t="shared" si="5"/>
        <v>0.5</v>
      </c>
      <c r="AE46" s="104" t="str">
        <f>IF(R46="true",(IF(Inputs!R46=Reduction_Values!B$2,Reduction_Values!D$6,Reduction_Values!D$7)),"")</f>
        <v>Winter Only Discount 0.5</v>
      </c>
      <c r="AF46" s="93">
        <f>(VLOOKUP(Inputs!D46,Charge_Categories!B$2:C$380,2,FALSE))</f>
        <v>110</v>
      </c>
      <c r="AG46" s="93" t="str">
        <f t="shared" si="1"/>
        <v>false</v>
      </c>
      <c r="AH46" s="93" t="str">
        <f t="shared" si="2"/>
        <v>false</v>
      </c>
      <c r="AI46" s="94">
        <f>IF(AND(Inputs!C46="true",Inputs!B46="false"),Calcs!Q47,IF(AND(Inputs!B46="true",Inputs!C46="false"),Calcs!Y47,IF(AND(Inputs!B46="false",Inputs!C46="false"),Calcs!H47,FALSE)))</f>
        <v>29.5</v>
      </c>
      <c r="AJ46" s="95">
        <f>IF(AND(Inputs!C46="true",Inputs!B46="false"),Calcs!Q47,IF(AND(Inputs!B46="true",Inputs!C46="false"),Calcs!Y47,IF(AND(Inputs!B46="false",Inputs!C46="false"),Calcs!J47,FALSE)))</f>
        <v>7.375</v>
      </c>
      <c r="AK46" s="93">
        <f>IF(AND(Inputs!C46="true",Inputs!B46="false"),Calcs!P47,IF(AND(Inputs!B46="true",Inputs!C46="false"),Calcs!X47,IF(AND(Inputs!B46="false",Inputs!C46="false"),Calcs!G47,FALSE)))</f>
        <v>29.5</v>
      </c>
      <c r="AL46" s="93">
        <f>Calcs!C47</f>
        <v>118</v>
      </c>
      <c r="AM46" s="93">
        <f>IF(AND(Inputs!C46="true",Inputs!B46="false"),Calcs!O47,IF(AND(Inputs!B46="true",Inputs!C46="false"),Calcs!W47,IF(AND(Inputs!B46="false",Inputs!C46="false"),Calcs!F47,FALSE)))</f>
        <v>59</v>
      </c>
      <c r="AN46" s="93">
        <f>IF(AND(Inputs!C46="true",Inputs!B46="false"),"0.0",IF(AND(Inputs!B46="true",Inputs!C46="false"),Calcs!U47,IF(AND(Inputs!B46="false",Inputs!C46="false"),Calcs!D47,FALSE)))</f>
        <v>118</v>
      </c>
      <c r="AO46" s="95" t="str">
        <f>Calcs!AA47</f>
        <v/>
      </c>
      <c r="AP46" s="93" t="str">
        <f t="shared" si="6"/>
        <v>true</v>
      </c>
      <c r="AQ46" s="95" t="str">
        <f>IF(Inputs!C46="true",Calcs!N47,"0.0")</f>
        <v>0.0</v>
      </c>
      <c r="AR46" s="95">
        <f>IF(AND(Inputs!C46="true",Inputs!B46="false"),Calcs!M47,IF(AND(Inputs!B46="true",Inputs!C46="false"),Calcs!V47,IF(AND(Inputs!B46="false",Inputs!C46="false"),Calcs!E47,FALSE)))</f>
        <v>118</v>
      </c>
      <c r="AS46" s="93" t="str">
        <f t="shared" si="7"/>
        <v>true</v>
      </c>
      <c r="AT46" s="93" t="str">
        <f t="shared" si="3"/>
        <v>false</v>
      </c>
    </row>
    <row r="47" spans="1:46" ht="14.25" customHeight="1" x14ac:dyDescent="0.2">
      <c r="A47" s="16">
        <v>46</v>
      </c>
      <c r="B47" s="20" t="s">
        <v>17</v>
      </c>
      <c r="C47" s="20" t="s">
        <v>16</v>
      </c>
      <c r="D47" s="18" t="s">
        <v>617</v>
      </c>
      <c r="E47" s="20" t="s">
        <v>17</v>
      </c>
      <c r="F47" s="4" t="s">
        <v>529</v>
      </c>
      <c r="G47" s="17" t="s">
        <v>17</v>
      </c>
      <c r="H47" s="65" t="s">
        <v>569</v>
      </c>
      <c r="I47" s="24">
        <v>1</v>
      </c>
      <c r="J47" s="25">
        <v>0.01</v>
      </c>
      <c r="K47" s="20" t="s">
        <v>17</v>
      </c>
      <c r="L47" s="20" t="s">
        <v>16</v>
      </c>
      <c r="M47" s="22">
        <v>1</v>
      </c>
      <c r="N47" s="20" t="s">
        <v>17</v>
      </c>
      <c r="O47" s="59" t="s">
        <v>454</v>
      </c>
      <c r="P47" s="18">
        <v>270</v>
      </c>
      <c r="Q47" s="18">
        <v>280</v>
      </c>
      <c r="R47" s="20" t="s">
        <v>17</v>
      </c>
      <c r="S47" s="17">
        <v>0</v>
      </c>
      <c r="T47" s="17">
        <v>1002</v>
      </c>
      <c r="U47" s="102">
        <f>IF(B47="true",(Calcs!AB48),IF(C47="true",Calcs!S48,Calcs!K48))</f>
        <v>1.7313749999999999</v>
      </c>
      <c r="V47" s="113" t="str">
        <f t="shared" si="8"/>
        <v/>
      </c>
      <c r="W47" s="103" t="str">
        <f>IF(AND(K47 = "true",C47="false"),(IF(Inputs!K47=Reduction_Values!B$2,Reduction_Values!D$2,Reduction_Values!D$3)),"")</f>
        <v/>
      </c>
      <c r="X47" s="104" t="str">
        <f>IF(L47="true",(IF(Inputs!L47=Reduction_Values!B$2,Reduction_Values!D$4,Reduction_Values!D$5)),"")</f>
        <v>CRT 0.5</v>
      </c>
      <c r="Y47" s="105">
        <f>(VLOOKUP(Inputs!D47,Charge_Categories!B$2:C$380,2,FALSE))</f>
        <v>513</v>
      </c>
      <c r="Z47" s="105">
        <f>IF(AND(Inputs!B47="true",Inputs!G47="true"),Calcs!U48-Calcs!T48,IF(AND(Inputs!B47="false",Inputs!C47="false",Inputs!G47="true"),Calcs!D48-Calcs!C48,IF(AND(Inputs!G47="false",Inputs!H47="Not Applicable"),0,"0.0")))</f>
        <v>0</v>
      </c>
      <c r="AA47" s="105" t="str">
        <f>IF(AND(Inputs!B47="true",Inputs!N47="true"),Calcs!T48-Calcs!B48,IF(AND(Inputs!B47="false",Inputs!C47="true",Inputs!N47="true"),Calcs!L48-Calcs!B48,IF(AND(Inputs!B47="false",Inputs!C47="false",Inputs!N47="true"),Calcs!C48-Calcs!B48,"0.0")))</f>
        <v>0.0</v>
      </c>
      <c r="AB47" s="105" t="str">
        <f>IF(Inputs!C47="true",100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&amp;"%","")</f>
        <v>70%</v>
      </c>
      <c r="AC47" s="105" t="str">
        <f t="shared" si="4"/>
        <v/>
      </c>
      <c r="AD47" s="105">
        <f t="shared" si="5"/>
        <v>0.01</v>
      </c>
      <c r="AE47" s="104" t="str">
        <f>IF(R47="true",(IF(Inputs!R47=Reduction_Values!B$2,Reduction_Values!D$6,Reduction_Values!D$7)),"")</f>
        <v/>
      </c>
      <c r="AF47" s="93">
        <f>(VLOOKUP(Inputs!D47,Charge_Categories!B$2:C$380,2,FALSE))</f>
        <v>513</v>
      </c>
      <c r="AG47" s="93" t="str">
        <f t="shared" si="1"/>
        <v>false</v>
      </c>
      <c r="AH47" s="93" t="str">
        <f t="shared" si="2"/>
        <v>true</v>
      </c>
      <c r="AI47" s="94">
        <f>IF(AND(Inputs!C47="true",Inputs!B47="false"),Calcs!Q48,IF(AND(Inputs!B47="true",Inputs!C47="false"),Calcs!Y48,IF(AND(Inputs!B47="false",Inputs!C47="false"),Calcs!H48,FALSE)))</f>
        <v>179.54999999999998</v>
      </c>
      <c r="AJ47" s="95">
        <f>IF(AND(Inputs!C47="true",Inputs!B47="false"),Calcs!Q48,IF(AND(Inputs!B47="true",Inputs!C47="false"),Calcs!Y48,IF(AND(Inputs!B47="false",Inputs!C47="false"),Calcs!J48,FALSE)))</f>
        <v>179.54999999999998</v>
      </c>
      <c r="AK47" s="93">
        <f>IF(AND(Inputs!C47="true",Inputs!B47="false"),Calcs!P48,IF(AND(Inputs!B47="true",Inputs!C47="false"),Calcs!X48,IF(AND(Inputs!B47="false",Inputs!C47="false"),Calcs!G48,FALSE)))</f>
        <v>179.54999999999998</v>
      </c>
      <c r="AL47" s="93">
        <f>Calcs!C48</f>
        <v>513</v>
      </c>
      <c r="AM47" s="93">
        <f>IF(AND(Inputs!C47="true",Inputs!B47="false"),Calcs!O48,IF(AND(Inputs!B47="true",Inputs!C47="false"),Calcs!W48,IF(AND(Inputs!B47="false",Inputs!C47="false"),Calcs!F48,FALSE)))</f>
        <v>359.09999999999997</v>
      </c>
      <c r="AN47" s="93" t="str">
        <f>IF(AND(Inputs!C47="true",Inputs!B47="false"),"0.0",IF(AND(Inputs!B47="true",Inputs!C47="false"),Calcs!U48,IF(AND(Inputs!B47="false",Inputs!C47="false"),Calcs!D48,FALSE)))</f>
        <v>0.0</v>
      </c>
      <c r="AO47" s="95" t="str">
        <f>Calcs!AA48</f>
        <v/>
      </c>
      <c r="AP47" s="93" t="str">
        <f t="shared" si="6"/>
        <v>false</v>
      </c>
      <c r="AQ47" s="95">
        <f>IF(Inputs!C47="true",Calcs!N48,"0.0")</f>
        <v>359.09999999999997</v>
      </c>
      <c r="AR47" s="95">
        <f>IF(AND(Inputs!C47="true",Inputs!B47="false"),Calcs!M48,IF(AND(Inputs!B47="true",Inputs!C47="false"),Calcs!V48,IF(AND(Inputs!B47="false",Inputs!C47="false"),Calcs!E48,FALSE)))</f>
        <v>513</v>
      </c>
      <c r="AS47" s="93" t="str">
        <f t="shared" si="7"/>
        <v>false</v>
      </c>
      <c r="AT47" s="93" t="str">
        <f t="shared" si="3"/>
        <v>false</v>
      </c>
    </row>
    <row r="48" spans="1:46" ht="14.25" customHeight="1" x14ac:dyDescent="0.2">
      <c r="A48" s="16">
        <v>47</v>
      </c>
      <c r="B48" s="20" t="s">
        <v>16</v>
      </c>
      <c r="C48" s="20" t="s">
        <v>17</v>
      </c>
      <c r="D48" s="18" t="s">
        <v>618</v>
      </c>
      <c r="E48" s="20" t="s">
        <v>17</v>
      </c>
      <c r="F48" s="4"/>
      <c r="G48" s="19" t="s">
        <v>16</v>
      </c>
      <c r="H48" s="65" t="s">
        <v>499</v>
      </c>
      <c r="I48" s="24">
        <v>1</v>
      </c>
      <c r="J48" s="24">
        <v>1</v>
      </c>
      <c r="K48" s="20" t="s">
        <v>16</v>
      </c>
      <c r="L48" s="20" t="s">
        <v>17</v>
      </c>
      <c r="M48" s="22">
        <v>1</v>
      </c>
      <c r="N48" s="20" t="s">
        <v>17</v>
      </c>
      <c r="O48" s="59" t="s">
        <v>454</v>
      </c>
      <c r="P48" s="18">
        <v>0</v>
      </c>
      <c r="Q48" s="18">
        <v>0</v>
      </c>
      <c r="R48" s="20" t="s">
        <v>17</v>
      </c>
      <c r="S48" s="17">
        <v>0</v>
      </c>
      <c r="T48" s="17">
        <v>10.77</v>
      </c>
      <c r="U48" s="102">
        <f>IF(B48="true",(Calcs!AB49),IF(C48="true",Calcs!S49,Calcs!K49))</f>
        <v>0</v>
      </c>
      <c r="V48" s="113" t="str">
        <f t="shared" si="8"/>
        <v/>
      </c>
      <c r="W48" s="103" t="str">
        <f>IF(AND(K48 = "true",C48="false"),(IF(Inputs!K48=Reduction_Values!B$2,Reduction_Values!D$2,Reduction_Values!D$3)),"")</f>
        <v>Two-part Tariff 0.5</v>
      </c>
      <c r="X48" s="104" t="str">
        <f>IF(L48="true",(IF(Inputs!L48=Reduction_Values!B$2,Reduction_Values!D$4,Reduction_Values!D$5)),"")</f>
        <v/>
      </c>
      <c r="Y48" s="105">
        <f>(VLOOKUP(Inputs!D48,Charge_Categories!B$2:C$380,2,FALSE))</f>
        <v>538</v>
      </c>
      <c r="Z48" s="105">
        <f>IF(AND(Inputs!B48="true",Inputs!G48="true"),Calcs!U49-Calcs!T49,IF(AND(Inputs!B48="false",Inputs!C48="false",Inputs!G48="true"),Calcs!D49-Calcs!C49,IF(AND(Inputs!G48="false",Inputs!H48="Not Applicable"),0,"0.0")))</f>
        <v>543</v>
      </c>
      <c r="AA48" s="105" t="str">
        <f>IF(AND(Inputs!B48="true",Inputs!N48="true"),Calcs!T49-Calcs!B49,IF(AND(Inputs!B48="false",Inputs!C48="true",Inputs!N48="true"),Calcs!L49-Calcs!B49,IF(AND(Inputs!B48="false",Inputs!C48="false",Inputs!N48="true"),Calcs!C49-Calcs!B49,"0.0")))</f>
        <v>0.0</v>
      </c>
      <c r="AB48" s="105" t="str">
        <f>IF(Inputs!C48="true",100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&amp;"%","")</f>
        <v/>
      </c>
      <c r="AC48" s="105" t="str">
        <f t="shared" si="4"/>
        <v/>
      </c>
      <c r="AD48" s="105" t="str">
        <f t="shared" si="5"/>
        <v/>
      </c>
      <c r="AE48" s="104" t="str">
        <f>IF(R48="true",(IF(Inputs!R48=Reduction_Values!B$2,Reduction_Values!D$6,Reduction_Values!D$7)),"")</f>
        <v/>
      </c>
      <c r="AF48" s="93">
        <f>(VLOOKUP(Inputs!D48,Charge_Categories!B$2:C$380,2,FALSE))</f>
        <v>538</v>
      </c>
      <c r="AG48" s="93" t="str">
        <f t="shared" si="1"/>
        <v>true</v>
      </c>
      <c r="AH48" s="93" t="str">
        <f t="shared" si="2"/>
        <v>false</v>
      </c>
      <c r="AI48" s="94">
        <f>IF(AND(Inputs!C48="true",Inputs!B48="false"),Calcs!Q49,IF(AND(Inputs!B48="true",Inputs!C48="false"),Calcs!Y49,IF(AND(Inputs!B48="false",Inputs!C48="false"),Calcs!H49,FALSE)))</f>
        <v>1081</v>
      </c>
      <c r="AJ48" s="95">
        <f>IF(AND(Inputs!C48="true",Inputs!B48="false"),Calcs!Q49,IF(AND(Inputs!B48="true",Inputs!C48="false"),Calcs!Y49,IF(AND(Inputs!B48="false",Inputs!C48="false"),Calcs!J49,FALSE)))</f>
        <v>1081</v>
      </c>
      <c r="AK48" s="93">
        <f>IF(AND(Inputs!C48="true",Inputs!B48="false"),Calcs!P49,IF(AND(Inputs!B48="true",Inputs!C48="false"),Calcs!X49,IF(AND(Inputs!B48="false",Inputs!C48="false"),Calcs!G49,FALSE)))</f>
        <v>1081</v>
      </c>
      <c r="AL48" s="93">
        <f>Calcs!C49</f>
        <v>538</v>
      </c>
      <c r="AM48" s="93">
        <f>IF(AND(Inputs!C48="true",Inputs!B48="false"),Calcs!O49,IF(AND(Inputs!B48="true",Inputs!C48="false"),Calcs!W49,IF(AND(Inputs!B48="false",Inputs!C48="false"),Calcs!F49,FALSE)))</f>
        <v>1081</v>
      </c>
      <c r="AN48" s="93">
        <f>IF(AND(Inputs!C48="true",Inputs!B48="false"),"0.0",IF(AND(Inputs!B48="true",Inputs!C48="false"),Calcs!U49,IF(AND(Inputs!B48="false",Inputs!C48="false"),Calcs!D49,FALSE)))</f>
        <v>1081</v>
      </c>
      <c r="AO48" s="95">
        <f>Calcs!AA49</f>
        <v>0</v>
      </c>
      <c r="AP48" s="93" t="str">
        <f t="shared" si="6"/>
        <v>false</v>
      </c>
      <c r="AQ48" s="95" t="str">
        <f>IF(Inputs!C48="true",Calcs!N49,"0.0")</f>
        <v>0.0</v>
      </c>
      <c r="AR48" s="95">
        <f>IF(AND(Inputs!C48="true",Inputs!B48="false"),Calcs!M49,IF(AND(Inputs!B48="true",Inputs!C48="false"),Calcs!V49,IF(AND(Inputs!B48="false",Inputs!C48="false"),Calcs!E49,FALSE)))</f>
        <v>1081</v>
      </c>
      <c r="AS48" s="93" t="str">
        <f t="shared" si="7"/>
        <v>false</v>
      </c>
      <c r="AT48" s="93" t="str">
        <f t="shared" si="3"/>
        <v>true</v>
      </c>
    </row>
    <row r="49" spans="1:46" ht="14.25" customHeight="1" x14ac:dyDescent="0.2">
      <c r="A49" s="16">
        <v>48</v>
      </c>
      <c r="B49" s="20" t="s">
        <v>17</v>
      </c>
      <c r="C49" s="20" t="s">
        <v>17</v>
      </c>
      <c r="D49" s="18" t="s">
        <v>619</v>
      </c>
      <c r="E49" s="17" t="s">
        <v>17</v>
      </c>
      <c r="F49" s="4" t="s">
        <v>495</v>
      </c>
      <c r="G49" s="17" t="s">
        <v>17</v>
      </c>
      <c r="H49" s="65" t="s">
        <v>500</v>
      </c>
      <c r="I49" s="24">
        <v>0.9</v>
      </c>
      <c r="J49" s="24">
        <v>1</v>
      </c>
      <c r="K49" s="23" t="s">
        <v>16</v>
      </c>
      <c r="L49" s="20" t="s">
        <v>17</v>
      </c>
      <c r="M49" s="22">
        <v>1</v>
      </c>
      <c r="N49" s="23" t="s">
        <v>16</v>
      </c>
      <c r="O49" s="59" t="s">
        <v>454</v>
      </c>
      <c r="P49" s="18">
        <v>151</v>
      </c>
      <c r="Q49" s="18">
        <v>166</v>
      </c>
      <c r="R49" s="17" t="s">
        <v>17</v>
      </c>
      <c r="S49" s="17">
        <v>0</v>
      </c>
      <c r="T49" s="17">
        <v>1007</v>
      </c>
      <c r="U49" s="102">
        <f>IF(B49="true",(Calcs!AB50),IF(C49="true",Calcs!S50,IF(AND(B49="false",C49="false"),Calcs!K50)))</f>
        <v>836.68554216867471</v>
      </c>
      <c r="V49" s="113">
        <f t="shared" si="8"/>
        <v>0.9</v>
      </c>
      <c r="W49" s="103" t="str">
        <f>IF(AND(K49 = "true",C49="false"),(IF(Inputs!K49=Reduction_Values!B$2,Reduction_Values!D$2,Reduction_Values!D$3)),"")</f>
        <v>Two-part Tariff 0.5</v>
      </c>
      <c r="X49" s="104" t="str">
        <f>IF(L49="true",(IF(Inputs!L49=Reduction_Values!B$2,Reduction_Values!D$4,Reduction_Values!D$5)),"")</f>
        <v/>
      </c>
      <c r="Y49" s="105">
        <f>(VLOOKUP(Inputs!D49,Charge_Categories!B$2:C$380,2,FALSE))</f>
        <v>588</v>
      </c>
      <c r="Z49" s="105" t="str">
        <f>IF(AND(Inputs!B49="true",Inputs!G49="true"),Calcs!U50-Calcs!T50,IF(AND(Inputs!B49="false",Inputs!C49="false",Inputs!G49="true"),Calcs!D50-Calcs!C50,IF(AND(Inputs!G49="false",Inputs!H49="Not Applicable"),0,"0.0")))</f>
        <v>0.0</v>
      </c>
      <c r="AA49" s="105">
        <f>IF(AND(Inputs!B49="true",Inputs!N49="true"),Calcs!T50-Calcs!B50,IF(AND(Inputs!B49="false",Inputs!C49="true",Inputs!N49="true"),Calcs!L50-Calcs!B50,IF(AND(Inputs!B49="false",Inputs!C49="false",Inputs!N49="true"),Calcs!C50-Calcs!B50,"0.0")))</f>
        <v>1456</v>
      </c>
      <c r="AB49" s="105" t="str">
        <f>IF(Inputs!C49="true",100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&amp;"%","")</f>
        <v/>
      </c>
      <c r="AC49" s="105" t="str">
        <f t="shared" si="4"/>
        <v/>
      </c>
      <c r="AD49" s="105" t="str">
        <f t="shared" si="5"/>
        <v/>
      </c>
      <c r="AE49" s="104" t="str">
        <f>IF(R49="true",(IF(Inputs!R49=Reduction_Values!B$2,Reduction_Values!D$6,Reduction_Values!D$7)),"")</f>
        <v/>
      </c>
      <c r="AF49" s="93">
        <f>(VLOOKUP(Inputs!D49,Charge_Categories!B$2:C$380,2,FALSE))</f>
        <v>588</v>
      </c>
      <c r="AG49" s="93" t="str">
        <f t="shared" si="1"/>
        <v>false</v>
      </c>
      <c r="AH49" s="93" t="str">
        <f t="shared" si="2"/>
        <v>false</v>
      </c>
      <c r="AI49" s="94">
        <f>IF(AND(Inputs!C49="true",Inputs!B49="false"),Calcs!Q50,IF(AND(Inputs!B49="true",Inputs!C49="false"),Calcs!Y50,IF(AND(Inputs!B49="false",Inputs!C49="false"),Calcs!H50,FALSE)))</f>
        <v>1839.6000000000001</v>
      </c>
      <c r="AJ49" s="95">
        <f>IF(AND(Inputs!C49="true",Inputs!B49="false"),Calcs!Q50,IF(AND(Inputs!B49="true",Inputs!C49="false"),Calcs!Y50,IF(AND(Inputs!B49="false",Inputs!C49="false"),Calcs!J50,FALSE)))</f>
        <v>919.80000000000007</v>
      </c>
      <c r="AK49" s="93">
        <f>IF(AND(Inputs!C49="true",Inputs!B49="false"),Calcs!P50,IF(AND(Inputs!B49="true",Inputs!C49="false"),Calcs!X50,IF(AND(Inputs!B49="false",Inputs!C49="false"),Calcs!G50,FALSE)))</f>
        <v>2044</v>
      </c>
      <c r="AL49" s="93">
        <f>Calcs!C50</f>
        <v>2044</v>
      </c>
      <c r="AM49" s="93">
        <f>IF(AND(Inputs!C49="true",Inputs!B49="false"),Calcs!O50,IF(AND(Inputs!B49="true",Inputs!C49="false"),Calcs!W50,IF(AND(Inputs!B49="false",Inputs!C49="false"),Calcs!F50,FALSE)))</f>
        <v>2044</v>
      </c>
      <c r="AN49" s="93">
        <f>IF(AND(Inputs!C49="true",Inputs!B49="false"),"0.0",IF(AND(Inputs!B49="true",Inputs!C49="false"),Calcs!U50,IF(AND(Inputs!B49="false",Inputs!C49="false"),Calcs!D50,FALSE)))</f>
        <v>2044</v>
      </c>
      <c r="AO49" s="95" t="str">
        <f>Calcs!AA50</f>
        <v/>
      </c>
      <c r="AP49" s="93" t="str">
        <f t="shared" si="6"/>
        <v>true</v>
      </c>
      <c r="AQ49" s="95" t="str">
        <f>IF(Inputs!C49="true",Calcs!N50,"0.0")</f>
        <v>0.0</v>
      </c>
      <c r="AR49" s="95">
        <f>IF(AND(Inputs!C49="true",Inputs!B49="false"),Calcs!M50,IF(AND(Inputs!B49="true",Inputs!C49="false"),Calcs!V50,IF(AND(Inputs!B49="false",Inputs!C49="false"),Calcs!E50,FALSE)))</f>
        <v>2044</v>
      </c>
      <c r="AS49" s="93" t="str">
        <f t="shared" si="7"/>
        <v>false</v>
      </c>
      <c r="AT49" s="93" t="str">
        <f t="shared" si="3"/>
        <v>false</v>
      </c>
    </row>
    <row r="50" spans="1:46" ht="14.25" customHeight="1" x14ac:dyDescent="0.2">
      <c r="A50" s="16">
        <v>49</v>
      </c>
      <c r="B50" s="20" t="s">
        <v>17</v>
      </c>
      <c r="C50" s="20" t="s">
        <v>17</v>
      </c>
      <c r="D50" s="18" t="s">
        <v>620</v>
      </c>
      <c r="E50" s="23" t="s">
        <v>16</v>
      </c>
      <c r="F50" s="4" t="s">
        <v>531</v>
      </c>
      <c r="G50" s="17" t="s">
        <v>17</v>
      </c>
      <c r="H50" s="65" t="s">
        <v>483</v>
      </c>
      <c r="I50" s="25">
        <v>0.5</v>
      </c>
      <c r="J50" s="25">
        <v>0.03</v>
      </c>
      <c r="K50" s="20" t="s">
        <v>17</v>
      </c>
      <c r="L50" s="20" t="s">
        <v>17</v>
      </c>
      <c r="M50" s="22">
        <v>1</v>
      </c>
      <c r="N50" s="17" t="s">
        <v>17</v>
      </c>
      <c r="O50" s="59" t="s">
        <v>454</v>
      </c>
      <c r="P50" s="18">
        <v>212</v>
      </c>
      <c r="Q50" s="18">
        <v>220</v>
      </c>
      <c r="R50" s="20" t="s">
        <v>16</v>
      </c>
      <c r="S50" s="17">
        <v>0</v>
      </c>
      <c r="T50" s="17">
        <v>0.999</v>
      </c>
      <c r="U50" s="102">
        <f>IF(B50="true",(Calcs!AB51),IF(C50="true",Calcs!S51,IF(AND(B50="false",C50="false"),Calcs!K51)))</f>
        <v>8.3980909090909091</v>
      </c>
      <c r="V50" s="113">
        <f t="shared" si="8"/>
        <v>0.5</v>
      </c>
      <c r="W50" s="103" t="str">
        <f>IF(AND(K50 = "true",C50="false"),(IF(Inputs!K50=Reduction_Values!B$2,Reduction_Values!D$2,Reduction_Values!D$3)),"")</f>
        <v/>
      </c>
      <c r="X50" s="104" t="str">
        <f>IF(L50="true",(IF(Inputs!L50=Reduction_Values!B$2,Reduction_Values!D$4,Reduction_Values!D$5)),"")</f>
        <v/>
      </c>
      <c r="Y50" s="105">
        <f>(VLOOKUP(Inputs!D50,Charge_Categories!B$2:C$380,2,FALSE))</f>
        <v>1162</v>
      </c>
      <c r="Z50" s="105" t="str">
        <f>IF(AND(Inputs!B50="true",Inputs!G50="true"),Calcs!U51-Calcs!T51,IF(AND(Inputs!B50="false",Inputs!C50="false",Inputs!G50="true"),Calcs!D51-Calcs!C51,IF(AND(Inputs!G50="false",Inputs!H50="Not Applicable"),0,"0.0")))</f>
        <v>0.0</v>
      </c>
      <c r="AA50" s="105" t="str">
        <f>IF(AND(Inputs!B50="true",Inputs!N50="true"),Calcs!T51-Calcs!B51,IF(AND(Inputs!B50="false",Inputs!C50="true",Inputs!N50="true"),Calcs!L51-Calcs!B51,IF(AND(Inputs!B50="false",Inputs!C50="false",Inputs!N50="true"),Calcs!C51-Calcs!B51,"0.0")))</f>
        <v>0.0</v>
      </c>
      <c r="AB50" s="105" t="str">
        <f>IF(Inputs!C50="true",100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&amp;"%","")</f>
        <v/>
      </c>
      <c r="AC50" s="105" t="str">
        <f t="shared" si="4"/>
        <v/>
      </c>
      <c r="AD50" s="105">
        <f t="shared" si="5"/>
        <v>0.03</v>
      </c>
      <c r="AE50" s="104" t="str">
        <f>IF(R50="true",(IF(Inputs!R50=Reduction_Values!B$2,Reduction_Values!D$6,Reduction_Values!D$7)),"")</f>
        <v>Winter Only Discount 0.5</v>
      </c>
      <c r="AF50" s="93">
        <f>(VLOOKUP(Inputs!D50,Charge_Categories!B$2:C$380,2,FALSE))</f>
        <v>1162</v>
      </c>
      <c r="AG50" s="93" t="str">
        <f t="shared" si="1"/>
        <v>false</v>
      </c>
      <c r="AH50" s="93" t="str">
        <f t="shared" si="2"/>
        <v>false</v>
      </c>
      <c r="AI50" s="94">
        <f>IF(AND(Inputs!C50="true",Inputs!B50="false"),Calcs!Q51,IF(AND(Inputs!B50="true",Inputs!C50="false"),Calcs!Y51,IF(AND(Inputs!B50="false",Inputs!C50="false"),Calcs!H51,FALSE)))</f>
        <v>290.5</v>
      </c>
      <c r="AJ50" s="95">
        <f>IF(AND(Inputs!C50="true",Inputs!B50="false"),Calcs!Q51,IF(AND(Inputs!B50="true",Inputs!C50="false"),Calcs!Y51,IF(AND(Inputs!B50="false",Inputs!C50="false"),Calcs!J51,FALSE)))</f>
        <v>8.7149999999999999</v>
      </c>
      <c r="AK50" s="93">
        <f>IF(AND(Inputs!C50="true",Inputs!B50="false"),Calcs!P51,IF(AND(Inputs!B50="true",Inputs!C50="false"),Calcs!X51,IF(AND(Inputs!B50="false",Inputs!C50="false"),Calcs!G51,FALSE)))</f>
        <v>581</v>
      </c>
      <c r="AL50" s="93">
        <f>Calcs!C51</f>
        <v>1162</v>
      </c>
      <c r="AM50" s="93">
        <f>IF(AND(Inputs!C50="true",Inputs!B50="false"),Calcs!O51,IF(AND(Inputs!B50="true",Inputs!C50="false"),Calcs!W51,IF(AND(Inputs!B50="false",Inputs!C50="false"),Calcs!F51,FALSE)))</f>
        <v>581</v>
      </c>
      <c r="AN50" s="93">
        <f>IF(AND(Inputs!C50="true",Inputs!B50="false"),"0.0",IF(AND(Inputs!B50="true",Inputs!C50="false"),Calcs!U51,IF(AND(Inputs!B50="false",Inputs!C50="false"),Calcs!D51,FALSE)))</f>
        <v>1162</v>
      </c>
      <c r="AO50" s="95" t="str">
        <f>Calcs!AA51</f>
        <v/>
      </c>
      <c r="AP50" s="93" t="str">
        <f t="shared" si="6"/>
        <v>false</v>
      </c>
      <c r="AQ50" s="95" t="str">
        <f>IF(Inputs!C50="true",Calcs!N51,"0.0")</f>
        <v>0.0</v>
      </c>
      <c r="AR50" s="95">
        <f>IF(AND(Inputs!C50="true",Inputs!B50="false"),Calcs!M51,IF(AND(Inputs!B50="true",Inputs!C50="false"),Calcs!V51,IF(AND(Inputs!B50="false",Inputs!C50="false"),Calcs!E51,FALSE)))</f>
        <v>1162</v>
      </c>
      <c r="AS50" s="93" t="str">
        <f t="shared" si="7"/>
        <v>true</v>
      </c>
      <c r="AT50" s="93" t="str">
        <f t="shared" si="3"/>
        <v>false</v>
      </c>
    </row>
    <row r="51" spans="1:46" ht="14.25" customHeight="1" x14ac:dyDescent="0.2">
      <c r="A51" s="16">
        <v>50</v>
      </c>
      <c r="B51" s="20" t="s">
        <v>17</v>
      </c>
      <c r="C51" s="20" t="s">
        <v>16</v>
      </c>
      <c r="D51" s="18" t="s">
        <v>621</v>
      </c>
      <c r="E51" s="20" t="s">
        <v>17</v>
      </c>
      <c r="F51" s="4" t="s">
        <v>484</v>
      </c>
      <c r="G51" s="17" t="s">
        <v>17</v>
      </c>
      <c r="H51" s="65" t="s">
        <v>492</v>
      </c>
      <c r="I51" s="24">
        <v>1</v>
      </c>
      <c r="J51" s="25">
        <v>0.89</v>
      </c>
      <c r="K51" s="20" t="s">
        <v>17</v>
      </c>
      <c r="L51" s="20" t="s">
        <v>16</v>
      </c>
      <c r="M51" s="22">
        <v>1</v>
      </c>
      <c r="N51" s="20" t="s">
        <v>17</v>
      </c>
      <c r="O51" s="58" t="s">
        <v>434</v>
      </c>
      <c r="P51" s="18">
        <v>122</v>
      </c>
      <c r="Q51" s="18">
        <v>135</v>
      </c>
      <c r="R51" s="20" t="s">
        <v>17</v>
      </c>
      <c r="S51" s="17">
        <v>0</v>
      </c>
      <c r="T51" s="17">
        <v>8180</v>
      </c>
      <c r="U51" s="102">
        <f>IF(B51="true",(Calcs!AB52),IF(C51="true",Calcs!S52,Calcs!K52))</f>
        <v>0</v>
      </c>
      <c r="V51" s="113" t="str">
        <f t="shared" si="8"/>
        <v/>
      </c>
      <c r="W51" s="103" t="str">
        <f>IF(AND(K51 = "true",C51="false"),(IF(Inputs!K51=Reduction_Values!B$2,Reduction_Values!D$2,Reduction_Values!D$3)),"")</f>
        <v/>
      </c>
      <c r="X51" s="104" t="str">
        <f>IF(L51="true",(IF(Inputs!L51=Reduction_Values!B$2,Reduction_Values!D$4,Reduction_Values!D$5)),"")</f>
        <v>CRT 0.5</v>
      </c>
      <c r="Y51" s="105">
        <f>(VLOOKUP(Inputs!D51,Charge_Categories!B$2:C$380,2,FALSE))</f>
        <v>1220</v>
      </c>
      <c r="Z51" s="105" t="str">
        <f>IF(AND(Inputs!B51="true",Inputs!G51="true"),Calcs!U52-Calcs!T52,IF(AND(Inputs!B51="false",Inputs!C51="false",Inputs!G51="true"),Calcs!D52-Calcs!C52,IF(AND(Inputs!G51="false",Inputs!H51="Not Applicable"),0,"0.0")))</f>
        <v>0.0</v>
      </c>
      <c r="AA51" s="105" t="str">
        <f>IF(AND(Inputs!B51="true",Inputs!N51="true"),Calcs!T52-Calcs!B52,IF(AND(Inputs!B51="false",Inputs!C51="true",Inputs!N51="true"),Calcs!L52-Calcs!B52,IF(AND(Inputs!B51="false",Inputs!C51="false",Inputs!N51="true"),Calcs!C52-Calcs!B52,"0.0")))</f>
        <v>0.0</v>
      </c>
      <c r="AB51" s="105" t="str">
        <f>IF(Inputs!C51="true",100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&amp;"%","")</f>
        <v>0%</v>
      </c>
      <c r="AC51" s="105" t="str">
        <f t="shared" si="4"/>
        <v/>
      </c>
      <c r="AD51" s="105">
        <f t="shared" si="5"/>
        <v>0.89</v>
      </c>
      <c r="AE51" s="104" t="str">
        <f>IF(R51="true",(IF(Inputs!R51=Reduction_Values!B$2,Reduction_Values!D$6,Reduction_Values!D$7)),"")</f>
        <v/>
      </c>
      <c r="AF51" s="93">
        <f>(VLOOKUP(Inputs!D51,Charge_Categories!B$2:C$380,2,FALSE))</f>
        <v>1220</v>
      </c>
      <c r="AG51" s="93" t="str">
        <f t="shared" si="1"/>
        <v>false</v>
      </c>
      <c r="AH51" s="93" t="str">
        <f t="shared" si="2"/>
        <v>true</v>
      </c>
      <c r="AI51" s="94">
        <f>IF(AND(Inputs!C51="true",Inputs!B51="false"),Calcs!Q52,IF(AND(Inputs!B51="true",Inputs!C51="false"),Calcs!Y52,IF(AND(Inputs!B51="false",Inputs!C51="false"),Calcs!H52,FALSE)))</f>
        <v>0</v>
      </c>
      <c r="AJ51" s="95">
        <f>IF(AND(Inputs!C51="true",Inputs!B51="false"),Calcs!Q52,IF(AND(Inputs!B51="true",Inputs!C51="false"),Calcs!Y52,IF(AND(Inputs!B51="false",Inputs!C51="false"),Calcs!J52,FALSE)))</f>
        <v>0</v>
      </c>
      <c r="AK51" s="93">
        <f>IF(AND(Inputs!C51="true",Inputs!B51="false"),Calcs!P52,IF(AND(Inputs!B51="true",Inputs!C51="false"),Calcs!X52,IF(AND(Inputs!B51="false",Inputs!C51="false"),Calcs!G52,FALSE)))</f>
        <v>0</v>
      </c>
      <c r="AL51" s="93">
        <f>Calcs!C52</f>
        <v>1220</v>
      </c>
      <c r="AM51" s="93">
        <f>IF(AND(Inputs!C51="true",Inputs!B51="false"),Calcs!O52,IF(AND(Inputs!B51="true",Inputs!C51="false"),Calcs!W52,IF(AND(Inputs!B51="false",Inputs!C51="false"),Calcs!F52,FALSE)))</f>
        <v>0</v>
      </c>
      <c r="AN51" s="93" t="str">
        <f>IF(AND(Inputs!C51="true",Inputs!B51="false"),"0.0",IF(AND(Inputs!B51="true",Inputs!C51="false"),Calcs!U52,IF(AND(Inputs!B51="false",Inputs!C51="false"),Calcs!D52,FALSE)))</f>
        <v>0.0</v>
      </c>
      <c r="AO51" s="95" t="str">
        <f>Calcs!AA52</f>
        <v/>
      </c>
      <c r="AP51" s="93" t="str">
        <f t="shared" si="6"/>
        <v>false</v>
      </c>
      <c r="AQ51" s="95">
        <f>IF(Inputs!C51="true",Calcs!N52,"0.0")</f>
        <v>0</v>
      </c>
      <c r="AR51" s="95">
        <f>IF(AND(Inputs!C51="true",Inputs!B51="false"),Calcs!M52,IF(AND(Inputs!B51="true",Inputs!C51="false"),Calcs!V52,IF(AND(Inputs!B51="false",Inputs!C51="false"),Calcs!E52,FALSE)))</f>
        <v>1220</v>
      </c>
      <c r="AS51" s="93" t="str">
        <f t="shared" si="7"/>
        <v>false</v>
      </c>
      <c r="AT51" s="93" t="str">
        <f t="shared" si="3"/>
        <v>false</v>
      </c>
    </row>
    <row r="52" spans="1:46" ht="14.25" customHeight="1" x14ac:dyDescent="0.2">
      <c r="A52" s="16">
        <v>51</v>
      </c>
      <c r="B52" s="20" t="s">
        <v>16</v>
      </c>
      <c r="C52" s="20" t="s">
        <v>17</v>
      </c>
      <c r="D52" s="18" t="s">
        <v>622</v>
      </c>
      <c r="E52" s="20" t="s">
        <v>17</v>
      </c>
      <c r="F52" s="4"/>
      <c r="G52" s="17" t="s">
        <v>17</v>
      </c>
      <c r="H52" s="65" t="s">
        <v>569</v>
      </c>
      <c r="I52" s="24">
        <v>1</v>
      </c>
      <c r="J52" s="24">
        <v>1</v>
      </c>
      <c r="K52" s="20" t="s">
        <v>16</v>
      </c>
      <c r="L52" s="20" t="s">
        <v>17</v>
      </c>
      <c r="M52" s="22">
        <v>1</v>
      </c>
      <c r="N52" s="20" t="s">
        <v>17</v>
      </c>
      <c r="O52" s="59" t="s">
        <v>418</v>
      </c>
      <c r="P52" s="18">
        <v>0</v>
      </c>
      <c r="Q52" s="18">
        <v>0</v>
      </c>
      <c r="R52" s="20" t="s">
        <v>16</v>
      </c>
      <c r="S52" s="17">
        <v>10050</v>
      </c>
      <c r="T52" s="17">
        <v>32100.1</v>
      </c>
      <c r="U52" s="102">
        <f>IF(B52="true",(Calcs!AB53),IF(C52="true",Calcs!S53,Calcs!K53))</f>
        <v>103.39570593238028</v>
      </c>
      <c r="V52" s="113" t="str">
        <f t="shared" si="8"/>
        <v/>
      </c>
      <c r="W52" s="103" t="str">
        <f>IF(AND(K52 = "true",C52="false"),(IF(Inputs!K52=Reduction_Values!B$2,Reduction_Values!D$2,Reduction_Values!D$3)),"")</f>
        <v>Two-part Tariff 0.5</v>
      </c>
      <c r="X52" s="104" t="str">
        <f>IF(L52="true",(IF(Inputs!L52=Reduction_Values!B$2,Reduction_Values!D$4,Reduction_Values!D$5)),"")</f>
        <v/>
      </c>
      <c r="Y52" s="105">
        <f>(VLOOKUP(Inputs!D52,Charge_Categories!B$2:C$380,2,FALSE))</f>
        <v>1321</v>
      </c>
      <c r="Z52" s="105">
        <f>IF(AND(Inputs!B52="true",Inputs!G52="true"),Calcs!U53-Calcs!T53,IF(AND(Inputs!B52="false",Inputs!C52="false",Inputs!G52="true"),Calcs!D53-Calcs!C53,IF(AND(Inputs!G52="false",Inputs!H52="Not Applicable"),0,"0.0")))</f>
        <v>0</v>
      </c>
      <c r="AA52" s="105" t="str">
        <f>IF(AND(Inputs!B52="true",Inputs!N52="true"),Calcs!T53-Calcs!B53,IF(AND(Inputs!B52="false",Inputs!C52="true",Inputs!N52="true"),Calcs!L53-Calcs!B53,IF(AND(Inputs!B52="false",Inputs!C52="false",Inputs!N52="true"),Calcs!C53-Calcs!B53,"0.0")))</f>
        <v>0.0</v>
      </c>
      <c r="AB52" s="105" t="str">
        <f>IF(Inputs!C52="true",100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&amp;"%","")</f>
        <v/>
      </c>
      <c r="AC52" s="105" t="str">
        <f t="shared" si="4"/>
        <v/>
      </c>
      <c r="AD52" s="105" t="str">
        <f t="shared" si="5"/>
        <v/>
      </c>
      <c r="AE52" s="104" t="str">
        <f>IF(R52="true",(IF(Inputs!R52=Reduction_Values!B$2,Reduction_Values!D$6,Reduction_Values!D$7)),"")</f>
        <v>Winter Only Discount 0.5</v>
      </c>
      <c r="AF52" s="93">
        <f>(VLOOKUP(Inputs!D52,Charge_Categories!B$2:C$380,2,FALSE))</f>
        <v>1321</v>
      </c>
      <c r="AG52" s="93" t="str">
        <f t="shared" si="1"/>
        <v>true</v>
      </c>
      <c r="AH52" s="93" t="str">
        <f t="shared" si="2"/>
        <v>false</v>
      </c>
      <c r="AI52" s="94">
        <f>IF(AND(Inputs!C52="true",Inputs!B52="false"),Calcs!Q53,IF(AND(Inputs!B52="true",Inputs!C52="false"),Calcs!Y53,IF(AND(Inputs!B52="false",Inputs!C52="false"),Calcs!H53,FALSE)))</f>
        <v>660.5</v>
      </c>
      <c r="AJ52" s="95">
        <f>IF(AND(Inputs!C52="true",Inputs!B52="false"),Calcs!Q53,IF(AND(Inputs!B52="true",Inputs!C52="false"),Calcs!Y53,IF(AND(Inputs!B52="false",Inputs!C52="false"),Calcs!J53,FALSE)))</f>
        <v>660.5</v>
      </c>
      <c r="AK52" s="93">
        <f>IF(AND(Inputs!C52="true",Inputs!B52="false"),Calcs!P53,IF(AND(Inputs!B52="true",Inputs!C52="false"),Calcs!X53,IF(AND(Inputs!B52="false",Inputs!C52="false"),Calcs!G53,FALSE)))</f>
        <v>660.5</v>
      </c>
      <c r="AL52" s="93">
        <f>Calcs!C53</f>
        <v>1321</v>
      </c>
      <c r="AM52" s="93">
        <f>IF(AND(Inputs!C52="true",Inputs!B52="false"),Calcs!O53,IF(AND(Inputs!B52="true",Inputs!C52="false"),Calcs!W53,IF(AND(Inputs!B52="false",Inputs!C52="false"),Calcs!F53,FALSE)))</f>
        <v>660.5</v>
      </c>
      <c r="AN52" s="93">
        <f>IF(AND(Inputs!C52="true",Inputs!B52="false"),"0.0",IF(AND(Inputs!B52="true",Inputs!C52="false"),Calcs!U53,IF(AND(Inputs!B52="false",Inputs!C52="false"),Calcs!D53,FALSE)))</f>
        <v>1321</v>
      </c>
      <c r="AO52" s="95">
        <f>Calcs!AA53</f>
        <v>206.79141186476056</v>
      </c>
      <c r="AP52" s="93" t="str">
        <f t="shared" si="6"/>
        <v>false</v>
      </c>
      <c r="AQ52" s="95" t="str">
        <f>IF(Inputs!C52="true",Calcs!N53,"0.0")</f>
        <v>0.0</v>
      </c>
      <c r="AR52" s="95">
        <f>IF(AND(Inputs!C52="true",Inputs!B52="false"),Calcs!M53,IF(AND(Inputs!B52="true",Inputs!C52="false"),Calcs!V53,IF(AND(Inputs!B52="false",Inputs!C52="false"),Calcs!E53,FALSE)))</f>
        <v>1321</v>
      </c>
      <c r="AS52" s="93" t="str">
        <f t="shared" si="7"/>
        <v>true</v>
      </c>
      <c r="AT52" s="93" t="str">
        <f t="shared" si="3"/>
        <v>false</v>
      </c>
    </row>
    <row r="53" spans="1:46" ht="14.25" customHeight="1" x14ac:dyDescent="0.2">
      <c r="A53" s="16">
        <v>52</v>
      </c>
      <c r="B53" s="20" t="s">
        <v>17</v>
      </c>
      <c r="C53" s="20" t="s">
        <v>17</v>
      </c>
      <c r="D53" s="18" t="s">
        <v>623</v>
      </c>
      <c r="E53" s="17" t="s">
        <v>17</v>
      </c>
      <c r="F53" s="4" t="s">
        <v>532</v>
      </c>
      <c r="G53" s="17" t="s">
        <v>17</v>
      </c>
      <c r="H53" s="65" t="s">
        <v>569</v>
      </c>
      <c r="I53" s="25">
        <v>0.96</v>
      </c>
      <c r="J53" s="24">
        <v>1</v>
      </c>
      <c r="K53" s="20" t="s">
        <v>17</v>
      </c>
      <c r="L53" s="20" t="s">
        <v>17</v>
      </c>
      <c r="M53" s="22">
        <v>1</v>
      </c>
      <c r="N53" s="17" t="s">
        <v>17</v>
      </c>
      <c r="O53" s="59" t="s">
        <v>418</v>
      </c>
      <c r="P53" s="18">
        <v>356</v>
      </c>
      <c r="Q53" s="18">
        <v>376</v>
      </c>
      <c r="R53" s="17" t="s">
        <v>17</v>
      </c>
      <c r="S53" s="17">
        <v>0</v>
      </c>
      <c r="T53" s="17">
        <v>1E-4</v>
      </c>
      <c r="U53" s="102">
        <f>IF(B53="true",(Calcs!AB54),IF(C53="true",Calcs!S54,IF(AND(B53="false",C53="false"),Calcs!K54)))</f>
        <v>1620.6331914893615</v>
      </c>
      <c r="V53" s="113">
        <f t="shared" si="8"/>
        <v>0.96</v>
      </c>
      <c r="W53" s="103" t="str">
        <f>IF(AND(K53 = "true",C53="false"),(IF(Inputs!K53=Reduction_Values!B$2,Reduction_Values!D$2,Reduction_Values!D$3)),"")</f>
        <v/>
      </c>
      <c r="X53" s="104" t="str">
        <f>IF(L53="true",(IF(Inputs!L53=Reduction_Values!B$2,Reduction_Values!D$4,Reduction_Values!D$5)),"")</f>
        <v/>
      </c>
      <c r="Y53" s="105">
        <f>(VLOOKUP(Inputs!D53,Charge_Categories!B$2:C$380,2,FALSE))</f>
        <v>1783</v>
      </c>
      <c r="Z53" s="105">
        <f>IF(AND(Inputs!B53="true",Inputs!G53="true"),Calcs!U54-Calcs!T54,IF(AND(Inputs!B53="false",Inputs!C53="false",Inputs!G53="true"),Calcs!D54-Calcs!C54,IF(AND(Inputs!G53="false",Inputs!H53="Not Applicable"),0,"0.0")))</f>
        <v>0</v>
      </c>
      <c r="AA53" s="105" t="str">
        <f>IF(AND(Inputs!B53="true",Inputs!N53="true"),Calcs!T54-Calcs!B54,IF(AND(Inputs!B53="false",Inputs!C53="true",Inputs!N53="true"),Calcs!L54-Calcs!B54,IF(AND(Inputs!B53="false",Inputs!C53="false",Inputs!N53="true"),Calcs!C54-Calcs!B54,"0.0")))</f>
        <v>0.0</v>
      </c>
      <c r="AB53" s="105" t="str">
        <f>IF(Inputs!C53="true",100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&amp;"%","")</f>
        <v/>
      </c>
      <c r="AC53" s="105" t="str">
        <f t="shared" si="4"/>
        <v/>
      </c>
      <c r="AD53" s="105" t="str">
        <f t="shared" si="5"/>
        <v/>
      </c>
      <c r="AE53" s="104" t="str">
        <f>IF(R53="true",(IF(Inputs!R53=Reduction_Values!B$2,Reduction_Values!D$6,Reduction_Values!D$7)),"")</f>
        <v/>
      </c>
      <c r="AF53" s="93">
        <f>(VLOOKUP(Inputs!D53,Charge_Categories!B$2:C$380,2,FALSE))</f>
        <v>1783</v>
      </c>
      <c r="AG53" s="93" t="str">
        <f t="shared" si="1"/>
        <v>false</v>
      </c>
      <c r="AH53" s="93" t="str">
        <f t="shared" si="2"/>
        <v>false</v>
      </c>
      <c r="AI53" s="94">
        <f>IF(AND(Inputs!C53="true",Inputs!B53="false"),Calcs!Q54,IF(AND(Inputs!B53="true",Inputs!C53="false"),Calcs!Y54,IF(AND(Inputs!B53="false",Inputs!C53="false"),Calcs!H54,FALSE)))</f>
        <v>1711.6799999999998</v>
      </c>
      <c r="AJ53" s="95">
        <f>IF(AND(Inputs!C53="true",Inputs!B53="false"),Calcs!Q54,IF(AND(Inputs!B53="true",Inputs!C53="false"),Calcs!Y54,IF(AND(Inputs!B53="false",Inputs!C53="false"),Calcs!J54,FALSE)))</f>
        <v>1711.6799999999998</v>
      </c>
      <c r="AK53" s="93">
        <f>IF(AND(Inputs!C53="true",Inputs!B53="false"),Calcs!P54,IF(AND(Inputs!B53="true",Inputs!C53="false"),Calcs!X54,IF(AND(Inputs!B53="false",Inputs!C53="false"),Calcs!G54,FALSE)))</f>
        <v>1783</v>
      </c>
      <c r="AL53" s="93">
        <f>Calcs!C54</f>
        <v>1783</v>
      </c>
      <c r="AM53" s="93">
        <f>IF(AND(Inputs!C53="true",Inputs!B53="false"),Calcs!O54,IF(AND(Inputs!B53="true",Inputs!C53="false"),Calcs!W54,IF(AND(Inputs!B53="false",Inputs!C53="false"),Calcs!F54,FALSE)))</f>
        <v>1783</v>
      </c>
      <c r="AN53" s="93">
        <f>IF(AND(Inputs!C53="true",Inputs!B53="false"),"0.0",IF(AND(Inputs!B53="true",Inputs!C53="false"),Calcs!U54,IF(AND(Inputs!B53="false",Inputs!C53="false"),Calcs!D54,FALSE)))</f>
        <v>1783</v>
      </c>
      <c r="AO53" s="95" t="str">
        <f>Calcs!AA54</f>
        <v/>
      </c>
      <c r="AP53" s="93" t="str">
        <f t="shared" si="6"/>
        <v>false</v>
      </c>
      <c r="AQ53" s="95" t="str">
        <f>IF(Inputs!C53="true",Calcs!N54,"0.0")</f>
        <v>0.0</v>
      </c>
      <c r="AR53" s="95">
        <f>IF(AND(Inputs!C53="true",Inputs!B53="false"),Calcs!M54,IF(AND(Inputs!B53="true",Inputs!C53="false"),Calcs!V54,IF(AND(Inputs!B53="false",Inputs!C53="false"),Calcs!E54,FALSE)))</f>
        <v>1783</v>
      </c>
      <c r="AS53" s="93" t="str">
        <f t="shared" si="7"/>
        <v>false</v>
      </c>
      <c r="AT53" s="93" t="str">
        <f t="shared" si="3"/>
        <v>false</v>
      </c>
    </row>
    <row r="54" spans="1:46" ht="14.25" customHeight="1" x14ac:dyDescent="0.2">
      <c r="A54" s="16">
        <v>53</v>
      </c>
      <c r="B54" s="20" t="s">
        <v>17</v>
      </c>
      <c r="C54" s="20" t="s">
        <v>17</v>
      </c>
      <c r="D54" s="18" t="s">
        <v>624</v>
      </c>
      <c r="E54" s="23" t="s">
        <v>16</v>
      </c>
      <c r="F54" s="4" t="s">
        <v>531</v>
      </c>
      <c r="G54" s="17" t="s">
        <v>17</v>
      </c>
      <c r="H54" s="65" t="s">
        <v>569</v>
      </c>
      <c r="I54" s="25">
        <v>0.5</v>
      </c>
      <c r="J54" s="24">
        <v>1</v>
      </c>
      <c r="K54" s="20" t="s">
        <v>17</v>
      </c>
      <c r="L54" s="20" t="s">
        <v>17</v>
      </c>
      <c r="M54" s="22">
        <v>1</v>
      </c>
      <c r="N54" s="23" t="s">
        <v>16</v>
      </c>
      <c r="O54" s="58" t="s">
        <v>434</v>
      </c>
      <c r="P54" s="18">
        <v>153</v>
      </c>
      <c r="Q54" s="18">
        <v>153</v>
      </c>
      <c r="R54" s="20" t="s">
        <v>16</v>
      </c>
      <c r="S54" s="17">
        <v>0</v>
      </c>
      <c r="T54" s="17">
        <v>32100.001199999999</v>
      </c>
      <c r="U54" s="102">
        <f>IF(B54="true",(Calcs!AB55),IF(C54="true",Calcs!S55,IF(AND(B54="false",C54="false"),Calcs!K55)))</f>
        <v>5552.25</v>
      </c>
      <c r="V54" s="113">
        <f t="shared" si="8"/>
        <v>0.5</v>
      </c>
      <c r="W54" s="103" t="str">
        <f>IF(AND(K54 = "true",C54="false"),(IF(Inputs!K54=Reduction_Values!B$2,Reduction_Values!D$2,Reduction_Values!D$3)),"")</f>
        <v/>
      </c>
      <c r="X54" s="104" t="str">
        <f>IF(L54="true",(IF(Inputs!L54=Reduction_Values!B$2,Reduction_Values!D$4,Reduction_Values!D$5)),"")</f>
        <v/>
      </c>
      <c r="Y54" s="105">
        <f>(VLOOKUP(Inputs!D54,Charge_Categories!B$2:C$380,2,FALSE))</f>
        <v>1871</v>
      </c>
      <c r="Z54" s="105">
        <f>IF(AND(Inputs!B54="true",Inputs!G54="true"),Calcs!U55-Calcs!T55,IF(AND(Inputs!B54="false",Inputs!C54="false",Inputs!G54="true"),Calcs!D55-Calcs!C55,IF(AND(Inputs!G54="false",Inputs!H54="Not Applicable"),0,"0.0")))</f>
        <v>0</v>
      </c>
      <c r="AA54" s="105">
        <f>IF(AND(Inputs!B54="true",Inputs!N54="true"),Calcs!T55-Calcs!B55,IF(AND(Inputs!B54="false",Inputs!C54="true",Inputs!N54="true"),Calcs!L55-Calcs!B55,IF(AND(Inputs!B54="false",Inputs!C54="false",Inputs!N54="true"),Calcs!C55-Calcs!B55,"0.0")))</f>
        <v>20338</v>
      </c>
      <c r="AB54" s="105" t="str">
        <f>IF(Inputs!C54="true",100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&amp;"%","")</f>
        <v/>
      </c>
      <c r="AC54" s="105" t="str">
        <f t="shared" si="4"/>
        <v/>
      </c>
      <c r="AD54" s="105" t="str">
        <f t="shared" si="5"/>
        <v/>
      </c>
      <c r="AE54" s="104" t="str">
        <f>IF(R54="true",(IF(Inputs!R54=Reduction_Values!B$2,Reduction_Values!D$6,Reduction_Values!D$7)),"")</f>
        <v>Winter Only Discount 0.5</v>
      </c>
      <c r="AF54" s="93">
        <f>(VLOOKUP(Inputs!D54,Charge_Categories!B$2:C$380,2,FALSE))</f>
        <v>1871</v>
      </c>
      <c r="AG54" s="93" t="str">
        <f t="shared" si="1"/>
        <v>false</v>
      </c>
      <c r="AH54" s="93" t="str">
        <f t="shared" si="2"/>
        <v>false</v>
      </c>
      <c r="AI54" s="94">
        <f>IF(AND(Inputs!C54="true",Inputs!B54="false"),Calcs!Q55,IF(AND(Inputs!B54="true",Inputs!C54="false"),Calcs!Y55,IF(AND(Inputs!B54="false",Inputs!C54="false"),Calcs!H55,FALSE)))</f>
        <v>5552.25</v>
      </c>
      <c r="AJ54" s="95">
        <f>IF(AND(Inputs!C54="true",Inputs!B54="false"),Calcs!Q55,IF(AND(Inputs!B54="true",Inputs!C54="false"),Calcs!Y55,IF(AND(Inputs!B54="false",Inputs!C54="false"),Calcs!J55,FALSE)))</f>
        <v>5552.25</v>
      </c>
      <c r="AK54" s="93">
        <f>IF(AND(Inputs!C54="true",Inputs!B54="false"),Calcs!P55,IF(AND(Inputs!B54="true",Inputs!C54="false"),Calcs!X55,IF(AND(Inputs!B54="false",Inputs!C54="false"),Calcs!G55,FALSE)))</f>
        <v>11104.5</v>
      </c>
      <c r="AL54" s="93">
        <f>Calcs!C55</f>
        <v>22209</v>
      </c>
      <c r="AM54" s="93">
        <f>IF(AND(Inputs!C54="true",Inputs!B54="false"),Calcs!O55,IF(AND(Inputs!B54="true",Inputs!C54="false"),Calcs!W55,IF(AND(Inputs!B54="false",Inputs!C54="false"),Calcs!F55,FALSE)))</f>
        <v>11104.5</v>
      </c>
      <c r="AN54" s="93">
        <f>IF(AND(Inputs!C54="true",Inputs!B54="false"),"0.0",IF(AND(Inputs!B54="true",Inputs!C54="false"),Calcs!U55,IF(AND(Inputs!B54="false",Inputs!C54="false"),Calcs!D55,FALSE)))</f>
        <v>22209</v>
      </c>
      <c r="AO54" s="95" t="str">
        <f>Calcs!AA55</f>
        <v/>
      </c>
      <c r="AP54" s="93" t="str">
        <f t="shared" si="6"/>
        <v>true</v>
      </c>
      <c r="AQ54" s="95" t="str">
        <f>IF(Inputs!C54="true",Calcs!N55,"0.0")</f>
        <v>0.0</v>
      </c>
      <c r="AR54" s="95">
        <f>IF(AND(Inputs!C54="true",Inputs!B54="false"),Calcs!M55,IF(AND(Inputs!B54="true",Inputs!C54="false"),Calcs!V55,IF(AND(Inputs!B54="false",Inputs!C54="false"),Calcs!E55,FALSE)))</f>
        <v>22209</v>
      </c>
      <c r="AS54" s="93" t="str">
        <f t="shared" si="7"/>
        <v>true</v>
      </c>
      <c r="AT54" s="93" t="str">
        <f t="shared" si="3"/>
        <v>false</v>
      </c>
    </row>
    <row r="55" spans="1:46" ht="14.25" customHeight="1" x14ac:dyDescent="0.2">
      <c r="A55" s="16">
        <v>54</v>
      </c>
      <c r="B55" s="20" t="s">
        <v>17</v>
      </c>
      <c r="C55" s="20" t="s">
        <v>16</v>
      </c>
      <c r="D55" s="18" t="s">
        <v>625</v>
      </c>
      <c r="E55" s="20" t="s">
        <v>17</v>
      </c>
      <c r="F55" s="4" t="s">
        <v>523</v>
      </c>
      <c r="G55" s="17" t="s">
        <v>17</v>
      </c>
      <c r="H55" s="65" t="s">
        <v>569</v>
      </c>
      <c r="I55" s="24">
        <v>1</v>
      </c>
      <c r="J55" s="25">
        <v>0.99</v>
      </c>
      <c r="K55" s="20" t="s">
        <v>17</v>
      </c>
      <c r="L55" s="20" t="s">
        <v>17</v>
      </c>
      <c r="M55" s="22">
        <v>1</v>
      </c>
      <c r="N55" s="20" t="s">
        <v>17</v>
      </c>
      <c r="O55" s="58" t="s">
        <v>434</v>
      </c>
      <c r="P55" s="18">
        <v>270</v>
      </c>
      <c r="Q55" s="18">
        <v>295</v>
      </c>
      <c r="R55" s="20" t="s">
        <v>17</v>
      </c>
      <c r="S55" s="17">
        <v>0</v>
      </c>
      <c r="T55" s="17">
        <v>1008</v>
      </c>
      <c r="U55" s="102">
        <f>IF(B55="true",(Calcs!AB56),IF(C55="true",Calcs!S56,Calcs!K56))</f>
        <v>183.66681355932204</v>
      </c>
      <c r="V55" s="113" t="str">
        <f t="shared" si="8"/>
        <v/>
      </c>
      <c r="W55" s="103" t="str">
        <f>IF(AND(K55 = "true",C55="false"),(IF(Inputs!K55=Reduction_Values!B$2,Reduction_Values!D$2,Reduction_Values!D$3)),"")</f>
        <v/>
      </c>
      <c r="X55" s="104" t="str">
        <f>IF(L55="true",(IF(Inputs!L55=Reduction_Values!B$2,Reduction_Values!D$4,Reduction_Values!D$5)),"")</f>
        <v/>
      </c>
      <c r="Y55" s="105">
        <f>(VLOOKUP(Inputs!D55,Charge_Categories!B$2:C$380,2,FALSE))</f>
        <v>2027</v>
      </c>
      <c r="Z55" s="105">
        <f>IF(AND(Inputs!B55="true",Inputs!G55="true"),Calcs!U56-Calcs!T56,IF(AND(Inputs!B55="false",Inputs!C55="false",Inputs!G55="true"),Calcs!D56-Calcs!C56,IF(AND(Inputs!G55="false",Inputs!H55="Not Applicable"),0,"0.0")))</f>
        <v>0</v>
      </c>
      <c r="AA55" s="105" t="str">
        <f>IF(AND(Inputs!B55="true",Inputs!N55="true"),Calcs!T56-Calcs!B56,IF(AND(Inputs!B55="false",Inputs!C55="true",Inputs!N55="true"),Calcs!L56-Calcs!B56,IF(AND(Inputs!B55="false",Inputs!C55="false",Inputs!N55="true"),Calcs!C56-Calcs!B56,"0.0")))</f>
        <v>0.0</v>
      </c>
      <c r="AB55" s="105" t="str">
        <f>IF(Inputs!C55="true",100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&amp;"%","")</f>
        <v>10%</v>
      </c>
      <c r="AC55" s="105" t="str">
        <f t="shared" si="4"/>
        <v/>
      </c>
      <c r="AD55" s="105">
        <f t="shared" si="5"/>
        <v>0.99</v>
      </c>
      <c r="AE55" s="104" t="str">
        <f>IF(R55="true",(IF(Inputs!R55=Reduction_Values!B$2,Reduction_Values!D$6,Reduction_Values!D$7)),"")</f>
        <v/>
      </c>
      <c r="AF55" s="93">
        <f>(VLOOKUP(Inputs!D55,Charge_Categories!B$2:C$380,2,FALSE))</f>
        <v>2027</v>
      </c>
      <c r="AG55" s="93" t="str">
        <f t="shared" si="1"/>
        <v>false</v>
      </c>
      <c r="AH55" s="93" t="str">
        <f t="shared" si="2"/>
        <v>true</v>
      </c>
      <c r="AI55" s="94">
        <f>IF(AND(Inputs!C55="true",Inputs!B55="false"),Calcs!Q56,IF(AND(Inputs!B55="true",Inputs!C55="false"),Calcs!Y56,IF(AND(Inputs!B55="false",Inputs!C55="false"),Calcs!H56,FALSE)))</f>
        <v>202.70000000000002</v>
      </c>
      <c r="AJ55" s="95">
        <f>IF(AND(Inputs!C55="true",Inputs!B55="false"),Calcs!Q56,IF(AND(Inputs!B55="true",Inputs!C55="false"),Calcs!Y56,IF(AND(Inputs!B55="false",Inputs!C55="false"),Calcs!J56,FALSE)))</f>
        <v>202.70000000000002</v>
      </c>
      <c r="AK55" s="93">
        <f>IF(AND(Inputs!C55="true",Inputs!B55="false"),Calcs!P56,IF(AND(Inputs!B55="true",Inputs!C55="false"),Calcs!X56,IF(AND(Inputs!B55="false",Inputs!C55="false"),Calcs!G56,FALSE)))</f>
        <v>202.70000000000002</v>
      </c>
      <c r="AL55" s="93">
        <f>Calcs!C56</f>
        <v>2027</v>
      </c>
      <c r="AM55" s="93">
        <f>IF(AND(Inputs!C55="true",Inputs!B55="false"),Calcs!O56,IF(AND(Inputs!B55="true",Inputs!C55="false"),Calcs!W56,IF(AND(Inputs!B55="false",Inputs!C55="false"),Calcs!F56,FALSE)))</f>
        <v>202.70000000000002</v>
      </c>
      <c r="AN55" s="93" t="str">
        <f>IF(AND(Inputs!C55="true",Inputs!B55="false"),"0.0",IF(AND(Inputs!B55="true",Inputs!C55="false"),Calcs!U56,IF(AND(Inputs!B55="false",Inputs!C55="false"),Calcs!D56,FALSE)))</f>
        <v>0.0</v>
      </c>
      <c r="AO55" s="95" t="str">
        <f>Calcs!AA56</f>
        <v/>
      </c>
      <c r="AP55" s="93" t="str">
        <f t="shared" si="6"/>
        <v>false</v>
      </c>
      <c r="AQ55" s="95">
        <f>IF(Inputs!C55="true",Calcs!N56,"0.0")</f>
        <v>202.70000000000002</v>
      </c>
      <c r="AR55" s="95">
        <f>IF(AND(Inputs!C55="true",Inputs!B55="false"),Calcs!M56,IF(AND(Inputs!B55="true",Inputs!C55="false"),Calcs!V56,IF(AND(Inputs!B55="false",Inputs!C55="false"),Calcs!E56,FALSE)))</f>
        <v>2027</v>
      </c>
      <c r="AS55" s="93" t="str">
        <f t="shared" si="7"/>
        <v>false</v>
      </c>
      <c r="AT55" s="93" t="str">
        <f t="shared" si="3"/>
        <v>false</v>
      </c>
    </row>
    <row r="56" spans="1:46" ht="14.25" customHeight="1" x14ac:dyDescent="0.2">
      <c r="A56" s="16">
        <v>55</v>
      </c>
      <c r="B56" s="20" t="s">
        <v>16</v>
      </c>
      <c r="C56" s="20" t="s">
        <v>17</v>
      </c>
      <c r="D56" s="18" t="s">
        <v>626</v>
      </c>
      <c r="E56" s="20" t="s">
        <v>16</v>
      </c>
      <c r="F56" s="4" t="s">
        <v>529</v>
      </c>
      <c r="G56" s="17" t="s">
        <v>17</v>
      </c>
      <c r="H56" s="65" t="s">
        <v>569</v>
      </c>
      <c r="I56" s="24">
        <v>1</v>
      </c>
      <c r="J56" s="24">
        <v>1</v>
      </c>
      <c r="K56" s="20" t="s">
        <v>16</v>
      </c>
      <c r="L56" s="20" t="s">
        <v>17</v>
      </c>
      <c r="M56" s="22">
        <v>1</v>
      </c>
      <c r="N56" s="20" t="s">
        <v>17</v>
      </c>
      <c r="O56" s="59" t="s">
        <v>454</v>
      </c>
      <c r="P56" s="18">
        <v>96</v>
      </c>
      <c r="Q56" s="18">
        <v>128</v>
      </c>
      <c r="R56" s="20" t="s">
        <v>16</v>
      </c>
      <c r="S56" s="17">
        <v>100</v>
      </c>
      <c r="T56" s="17">
        <v>1.0009999999999999</v>
      </c>
      <c r="U56" s="102">
        <f>IF(B56="true",(Calcs!AB57),IF(C56="true",Calcs!S57,Calcs!K57))</f>
        <v>72152.847152847171</v>
      </c>
      <c r="V56" s="113" t="str">
        <f t="shared" si="8"/>
        <v/>
      </c>
      <c r="W56" s="103" t="str">
        <f>IF(AND(K56 = "true",C56="false"),(IF(Inputs!K56=Reduction_Values!B$2,Reduction_Values!D$2,Reduction_Values!D$3)),"")</f>
        <v>Two-part Tariff 0.5</v>
      </c>
      <c r="X56" s="104" t="str">
        <f>IF(L56="true",(IF(Inputs!L56=Reduction_Values!B$2,Reduction_Values!D$4,Reduction_Values!D$5)),"")</f>
        <v/>
      </c>
      <c r="Y56" s="105">
        <f>(VLOOKUP(Inputs!D56,Charge_Categories!B$2:C$380,2,FALSE))</f>
        <v>2889</v>
      </c>
      <c r="Z56" s="105">
        <f>IF(AND(Inputs!B56="true",Inputs!G56="true"),Calcs!U57-Calcs!T57,IF(AND(Inputs!B56="false",Inputs!C56="false",Inputs!G56="true"),Calcs!D57-Calcs!C57,IF(AND(Inputs!G56="false",Inputs!H56="Not Applicable"),0,"0.0")))</f>
        <v>0</v>
      </c>
      <c r="AA56" s="105" t="str">
        <f>IF(AND(Inputs!B56="true",Inputs!N56="true"),Calcs!T57-Calcs!B57,IF(AND(Inputs!B56="false",Inputs!C56="true",Inputs!N56="true"),Calcs!L57-Calcs!B57,IF(AND(Inputs!B56="false",Inputs!C56="false",Inputs!N56="true"),Calcs!C57-Calcs!B57,"0.0")))</f>
        <v>0.0</v>
      </c>
      <c r="AB56" s="105" t="str">
        <f>IF(Inputs!C56="true",100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&amp;"%","")</f>
        <v/>
      </c>
      <c r="AC56" s="105" t="str">
        <f t="shared" si="4"/>
        <v/>
      </c>
      <c r="AD56" s="105" t="str">
        <f t="shared" si="5"/>
        <v/>
      </c>
      <c r="AE56" s="104" t="str">
        <f>IF(R56="true",(IF(Inputs!R56=Reduction_Values!B$2,Reduction_Values!D$6,Reduction_Values!D$7)),"")</f>
        <v>Winter Only Discount 0.5</v>
      </c>
      <c r="AF56" s="93">
        <f>(VLOOKUP(Inputs!D56,Charge_Categories!B$2:C$380,2,FALSE))</f>
        <v>2889</v>
      </c>
      <c r="AG56" s="93" t="str">
        <f t="shared" si="1"/>
        <v>true</v>
      </c>
      <c r="AH56" s="93" t="str">
        <f t="shared" si="2"/>
        <v>false</v>
      </c>
      <c r="AI56" s="94">
        <f>IF(AND(Inputs!C56="true",Inputs!B56="false"),Calcs!Q57,IF(AND(Inputs!B56="true",Inputs!C56="false"),Calcs!Y57,IF(AND(Inputs!B56="false",Inputs!C56="false"),Calcs!H57,FALSE)))</f>
        <v>1444.5</v>
      </c>
      <c r="AJ56" s="95">
        <f>IF(AND(Inputs!C56="true",Inputs!B56="false"),Calcs!Q57,IF(AND(Inputs!B56="true",Inputs!C56="false"),Calcs!Y57,IF(AND(Inputs!B56="false",Inputs!C56="false"),Calcs!J57,FALSE)))</f>
        <v>1444.5</v>
      </c>
      <c r="AK56" s="93">
        <f>IF(AND(Inputs!C56="true",Inputs!B56="false"),Calcs!P57,IF(AND(Inputs!B56="true",Inputs!C56="false"),Calcs!X57,IF(AND(Inputs!B56="false",Inputs!C56="false"),Calcs!G57,FALSE)))</f>
        <v>1444.5</v>
      </c>
      <c r="AL56" s="93">
        <f>Calcs!C57</f>
        <v>2889</v>
      </c>
      <c r="AM56" s="93">
        <f>IF(AND(Inputs!C56="true",Inputs!B56="false"),Calcs!O57,IF(AND(Inputs!B56="true",Inputs!C56="false"),Calcs!W57,IF(AND(Inputs!B56="false",Inputs!C56="false"),Calcs!F57,FALSE)))</f>
        <v>1444.5</v>
      </c>
      <c r="AN56" s="93">
        <f>IF(AND(Inputs!C56="true",Inputs!B56="false"),"0.0",IF(AND(Inputs!B56="true",Inputs!C56="false"),Calcs!U57,IF(AND(Inputs!B56="false",Inputs!C56="false"),Calcs!D57,FALSE)))</f>
        <v>2889</v>
      </c>
      <c r="AO56" s="95">
        <f>Calcs!AA57</f>
        <v>144305.69430569434</v>
      </c>
      <c r="AP56" s="93" t="str">
        <f>N56</f>
        <v>false</v>
      </c>
      <c r="AQ56" s="95" t="str">
        <f>IF(Inputs!C56="true",Calcs!N57,"0.0")</f>
        <v>0.0</v>
      </c>
      <c r="AR56" s="95">
        <f>IF(AND(Inputs!C56="true",Inputs!B56="false"),Calcs!M57,IF(AND(Inputs!B56="true",Inputs!C56="false"),Calcs!V57,IF(AND(Inputs!B56="false",Inputs!C56="false"),Calcs!E57,FALSE)))</f>
        <v>2889</v>
      </c>
      <c r="AS56" s="93" t="str">
        <f t="shared" si="7"/>
        <v>true</v>
      </c>
      <c r="AT56" s="93" t="str">
        <f t="shared" si="3"/>
        <v>false</v>
      </c>
    </row>
    <row r="57" spans="1:46" ht="14.25" customHeight="1" x14ac:dyDescent="0.2">
      <c r="A57" s="16">
        <v>56</v>
      </c>
      <c r="B57" s="20" t="s">
        <v>17</v>
      </c>
      <c r="C57" s="20" t="s">
        <v>17</v>
      </c>
      <c r="D57" s="18" t="s">
        <v>627</v>
      </c>
      <c r="E57" s="17" t="s">
        <v>17</v>
      </c>
      <c r="F57" s="4" t="s">
        <v>532</v>
      </c>
      <c r="G57" s="17" t="s">
        <v>17</v>
      </c>
      <c r="H57" s="65" t="s">
        <v>489</v>
      </c>
      <c r="I57" s="24">
        <v>1</v>
      </c>
      <c r="J57" s="24">
        <v>1</v>
      </c>
      <c r="K57" s="20" t="s">
        <v>17</v>
      </c>
      <c r="L57" s="20" t="s">
        <v>17</v>
      </c>
      <c r="M57" s="22">
        <v>1</v>
      </c>
      <c r="N57" s="23" t="s">
        <v>16</v>
      </c>
      <c r="O57" s="58" t="s">
        <v>434</v>
      </c>
      <c r="P57" s="18">
        <v>68</v>
      </c>
      <c r="Q57" s="18">
        <v>80</v>
      </c>
      <c r="R57" s="17" t="s">
        <v>17</v>
      </c>
      <c r="S57" s="17">
        <v>0</v>
      </c>
      <c r="T57" s="17">
        <v>321</v>
      </c>
      <c r="U57" s="102">
        <f>IF(B57="true",(Calcs!AB58),IF(C57="true",Calcs!S58,IF(AND(B57="false",C57="false"),Calcs!K58)))</f>
        <v>2771</v>
      </c>
      <c r="V57" s="113" t="str">
        <f t="shared" si="8"/>
        <v/>
      </c>
      <c r="W57" s="103" t="str">
        <f>IF(AND(K57 = "true",C57="false"),(IF(Inputs!K57=Reduction_Values!B$2,Reduction_Values!D$2,Reduction_Values!D$3)),"")</f>
        <v/>
      </c>
      <c r="X57" s="104" t="str">
        <f>IF(L57="true",(IF(Inputs!L57=Reduction_Values!B$2,Reduction_Values!D$4,Reduction_Values!D$5)),"")</f>
        <v/>
      </c>
      <c r="Y57" s="105">
        <f>(VLOOKUP(Inputs!D57,Charge_Categories!B$2:C$380,2,FALSE))</f>
        <v>3032</v>
      </c>
      <c r="Z57" s="105" t="str">
        <f>IF(AND(Inputs!B57="true",Inputs!G57="true"),Calcs!U58-Calcs!T58,IF(AND(Inputs!B57="false",Inputs!C57="false",Inputs!G57="true"),Calcs!D58-Calcs!C58,IF(AND(Inputs!G57="false",Inputs!H57="Not Applicable"),0,"0.0")))</f>
        <v>0.0</v>
      </c>
      <c r="AA57" s="105">
        <f>IF(AND(Inputs!B57="true",Inputs!N57="true"),Calcs!T58-Calcs!B58,IF(AND(Inputs!B57="false",Inputs!C57="true",Inputs!N57="true"),Calcs!L58-Calcs!B58,IF(AND(Inputs!B57="false",Inputs!C57="false",Inputs!N57="true"),Calcs!C58-Calcs!B58,"0.0")))</f>
        <v>228</v>
      </c>
      <c r="AB57" s="105" t="str">
        <f>IF(Inputs!C57="true",100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&amp;"%","")</f>
        <v/>
      </c>
      <c r="AC57" s="105" t="str">
        <f t="shared" si="4"/>
        <v/>
      </c>
      <c r="AD57" s="105" t="str">
        <f t="shared" si="5"/>
        <v/>
      </c>
      <c r="AE57" s="104" t="str">
        <f>IF(R57="true",(IF(Inputs!R57=Reduction_Values!B$2,Reduction_Values!D$6,Reduction_Values!D$7)),"")</f>
        <v/>
      </c>
      <c r="AF57" s="93">
        <f>(VLOOKUP(Inputs!D57,Charge_Categories!B$2:C$380,2,FALSE))</f>
        <v>3032</v>
      </c>
      <c r="AG57" s="93" t="str">
        <f t="shared" si="1"/>
        <v>false</v>
      </c>
      <c r="AH57" s="93" t="str">
        <f t="shared" si="2"/>
        <v>false</v>
      </c>
      <c r="AI57" s="94">
        <f>IF(AND(Inputs!C57="true",Inputs!B57="false"),Calcs!Q58,IF(AND(Inputs!B57="true",Inputs!C57="false"),Calcs!Y58,IF(AND(Inputs!B57="false",Inputs!C57="false"),Calcs!H58,FALSE)))</f>
        <v>3260</v>
      </c>
      <c r="AJ57" s="95">
        <f>IF(AND(Inputs!C57="true",Inputs!B57="false"),Calcs!Q58,IF(AND(Inputs!B57="true",Inputs!C57="false"),Calcs!Y58,IF(AND(Inputs!B57="false",Inputs!C57="false"),Calcs!J58,FALSE)))</f>
        <v>3260</v>
      </c>
      <c r="AK57" s="93">
        <f>IF(AND(Inputs!C57="true",Inputs!B57="false"),Calcs!P58,IF(AND(Inputs!B57="true",Inputs!C57="false"),Calcs!X58,IF(AND(Inputs!B57="false",Inputs!C57="false"),Calcs!G58,FALSE)))</f>
        <v>3260</v>
      </c>
      <c r="AL57" s="93">
        <f>Calcs!C58</f>
        <v>3260</v>
      </c>
      <c r="AM57" s="93">
        <f>IF(AND(Inputs!C57="true",Inputs!B57="false"),Calcs!O58,IF(AND(Inputs!B57="true",Inputs!C57="false"),Calcs!W58,IF(AND(Inputs!B57="false",Inputs!C57="false"),Calcs!F58,FALSE)))</f>
        <v>3260</v>
      </c>
      <c r="AN57" s="93">
        <f>IF(AND(Inputs!C57="true",Inputs!B57="false"),"0.0",IF(AND(Inputs!B57="true",Inputs!C57="false"),Calcs!U58,IF(AND(Inputs!B57="false",Inputs!C57="false"),Calcs!D58,FALSE)))</f>
        <v>3260</v>
      </c>
      <c r="AO57" s="95" t="str">
        <f>Calcs!AA58</f>
        <v/>
      </c>
      <c r="AP57" s="93" t="str">
        <f t="shared" si="6"/>
        <v>true</v>
      </c>
      <c r="AQ57" s="95" t="str">
        <f>IF(Inputs!C57="true",Calcs!N58,"0.0")</f>
        <v>0.0</v>
      </c>
      <c r="AR57" s="95">
        <f>IF(AND(Inputs!C57="true",Inputs!B57="false"),Calcs!M58,IF(AND(Inputs!B57="true",Inputs!C57="false"),Calcs!V58,IF(AND(Inputs!B57="false",Inputs!C57="false"),Calcs!E58,FALSE)))</f>
        <v>3260</v>
      </c>
      <c r="AS57" s="93" t="str">
        <f t="shared" si="7"/>
        <v>false</v>
      </c>
      <c r="AT57" s="93" t="str">
        <f t="shared" si="3"/>
        <v>false</v>
      </c>
    </row>
    <row r="58" spans="1:46" ht="14.25" customHeight="1" x14ac:dyDescent="0.2">
      <c r="A58" s="16">
        <v>57</v>
      </c>
      <c r="B58" s="20" t="s">
        <v>17</v>
      </c>
      <c r="C58" s="20" t="s">
        <v>17</v>
      </c>
      <c r="D58" s="18" t="s">
        <v>628</v>
      </c>
      <c r="E58" s="23" t="s">
        <v>16</v>
      </c>
      <c r="F58" s="4"/>
      <c r="G58" s="17" t="s">
        <v>17</v>
      </c>
      <c r="H58" s="65" t="s">
        <v>490</v>
      </c>
      <c r="I58" s="24">
        <v>1</v>
      </c>
      <c r="J58" s="24">
        <v>1</v>
      </c>
      <c r="K58" s="20" t="s">
        <v>17</v>
      </c>
      <c r="L58" s="20" t="s">
        <v>17</v>
      </c>
      <c r="M58" s="22">
        <v>1</v>
      </c>
      <c r="N58" s="17" t="s">
        <v>17</v>
      </c>
      <c r="O58" s="59" t="s">
        <v>418</v>
      </c>
      <c r="P58" s="18">
        <v>329</v>
      </c>
      <c r="Q58" s="18">
        <v>354</v>
      </c>
      <c r="R58" s="20" t="s">
        <v>16</v>
      </c>
      <c r="S58" s="17">
        <v>0</v>
      </c>
      <c r="T58" s="17">
        <v>2.2120000000000002</v>
      </c>
      <c r="U58" s="102">
        <f>IF(B58="true",(Calcs!AB59),IF(C58="true",Calcs!S59,IF(AND(B58="false",C58="false"),Calcs!K59)))</f>
        <v>1525.5748587570622</v>
      </c>
      <c r="V58" s="113" t="str">
        <f t="shared" si="8"/>
        <v/>
      </c>
      <c r="W58" s="103" t="str">
        <f>IF(AND(K58 = "true",C58="false"),(IF(Inputs!K58=Reduction_Values!B$2,Reduction_Values!D$2,Reduction_Values!D$3)),"")</f>
        <v/>
      </c>
      <c r="X58" s="104" t="str">
        <f>IF(L58="true",(IF(Inputs!L58=Reduction_Values!B$2,Reduction_Values!D$4,Reduction_Values!D$5)),"")</f>
        <v/>
      </c>
      <c r="Y58" s="105">
        <f>(VLOOKUP(Inputs!D58,Charge_Categories!B$2:C$380,2,FALSE))</f>
        <v>3283</v>
      </c>
      <c r="Z58" s="105" t="str">
        <f>IF(AND(Inputs!B58="true",Inputs!G58="true"),Calcs!U59-Calcs!T59,IF(AND(Inputs!B58="false",Inputs!C58="false",Inputs!G58="true"),Calcs!D59-Calcs!C59,IF(AND(Inputs!G58="false",Inputs!H58="Not Applicable"),0,"0.0")))</f>
        <v>0.0</v>
      </c>
      <c r="AA58" s="105" t="str">
        <f>IF(AND(Inputs!B58="true",Inputs!N58="true"),Calcs!T59-Calcs!B59,IF(AND(Inputs!B58="false",Inputs!C58="true",Inputs!N58="true"),Calcs!L59-Calcs!B59,IF(AND(Inputs!B58="false",Inputs!C58="false",Inputs!N58="true"),Calcs!C59-Calcs!B59,"0.0")))</f>
        <v>0.0</v>
      </c>
      <c r="AB58" s="105" t="str">
        <f>IF(Inputs!C58="true",100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&amp;"%","")</f>
        <v/>
      </c>
      <c r="AC58" s="105" t="str">
        <f t="shared" si="4"/>
        <v/>
      </c>
      <c r="AD58" s="105" t="str">
        <f t="shared" si="5"/>
        <v/>
      </c>
      <c r="AE58" s="104" t="str">
        <f>IF(R58="true",(IF(Inputs!R58=Reduction_Values!B$2,Reduction_Values!D$6,Reduction_Values!D$7)),"")</f>
        <v>Winter Only Discount 0.5</v>
      </c>
      <c r="AF58" s="93">
        <f>(VLOOKUP(Inputs!D58,Charge_Categories!B$2:C$380,2,FALSE))</f>
        <v>3283</v>
      </c>
      <c r="AG58" s="93" t="str">
        <f t="shared" si="1"/>
        <v>false</v>
      </c>
      <c r="AH58" s="93" t="str">
        <f t="shared" si="2"/>
        <v>false</v>
      </c>
      <c r="AI58" s="94">
        <f>IF(AND(Inputs!C58="true",Inputs!B58="false"),Calcs!Q59,IF(AND(Inputs!B58="true",Inputs!C58="false"),Calcs!Y59,IF(AND(Inputs!B58="false",Inputs!C58="false"),Calcs!H59,FALSE)))</f>
        <v>1641.5</v>
      </c>
      <c r="AJ58" s="95">
        <f>IF(AND(Inputs!C58="true",Inputs!B58="false"),Calcs!Q59,IF(AND(Inputs!B58="true",Inputs!C58="false"),Calcs!Y59,IF(AND(Inputs!B58="false",Inputs!C58="false"),Calcs!J59,FALSE)))</f>
        <v>1641.5</v>
      </c>
      <c r="AK58" s="93">
        <f>IF(AND(Inputs!C58="true",Inputs!B58="false"),Calcs!P59,IF(AND(Inputs!B58="true",Inputs!C58="false"),Calcs!X59,IF(AND(Inputs!B58="false",Inputs!C58="false"),Calcs!G59,FALSE)))</f>
        <v>1641.5</v>
      </c>
      <c r="AL58" s="93">
        <f>Calcs!C59</f>
        <v>3283</v>
      </c>
      <c r="AM58" s="93">
        <f>IF(AND(Inputs!C58="true",Inputs!B58="false"),Calcs!O59,IF(AND(Inputs!B58="true",Inputs!C58="false"),Calcs!W59,IF(AND(Inputs!B58="false",Inputs!C58="false"),Calcs!F59,FALSE)))</f>
        <v>1641.5</v>
      </c>
      <c r="AN58" s="93">
        <f>IF(AND(Inputs!C58="true",Inputs!B58="false"),"0.0",IF(AND(Inputs!B58="true",Inputs!C58="false"),Calcs!U59,IF(AND(Inputs!B58="false",Inputs!C58="false"),Calcs!D59,FALSE)))</f>
        <v>3283</v>
      </c>
      <c r="AO58" s="95" t="str">
        <f>Calcs!AA59</f>
        <v/>
      </c>
      <c r="AP58" s="93" t="str">
        <f t="shared" si="6"/>
        <v>false</v>
      </c>
      <c r="AQ58" s="95" t="str">
        <f>IF(Inputs!C58="true",Calcs!N59,"0.0")</f>
        <v>0.0</v>
      </c>
      <c r="AR58" s="95">
        <f>IF(AND(Inputs!C58="true",Inputs!B58="false"),Calcs!M59,IF(AND(Inputs!B58="true",Inputs!C58="false"),Calcs!V59,IF(AND(Inputs!B58="false",Inputs!C58="false"),Calcs!E59,FALSE)))</f>
        <v>3283</v>
      </c>
      <c r="AS58" s="93" t="str">
        <f t="shared" si="7"/>
        <v>true</v>
      </c>
      <c r="AT58" s="93" t="str">
        <f t="shared" si="3"/>
        <v>false</v>
      </c>
    </row>
    <row r="59" spans="1:46" ht="14.25" customHeight="1" x14ac:dyDescent="0.2">
      <c r="A59" s="16">
        <v>58</v>
      </c>
      <c r="B59" s="20" t="s">
        <v>17</v>
      </c>
      <c r="C59" s="20" t="s">
        <v>16</v>
      </c>
      <c r="D59" s="18" t="s">
        <v>629</v>
      </c>
      <c r="E59" s="20" t="s">
        <v>16</v>
      </c>
      <c r="F59" s="4" t="s">
        <v>525</v>
      </c>
      <c r="G59" s="17" t="s">
        <v>17</v>
      </c>
      <c r="H59" s="65" t="s">
        <v>569</v>
      </c>
      <c r="I59" s="25">
        <v>0.5</v>
      </c>
      <c r="J59" s="24">
        <v>0.9</v>
      </c>
      <c r="K59" s="20" t="s">
        <v>17</v>
      </c>
      <c r="L59" s="20" t="s">
        <v>16</v>
      </c>
      <c r="M59" s="22">
        <v>1</v>
      </c>
      <c r="N59" s="20" t="s">
        <v>16</v>
      </c>
      <c r="O59" s="59" t="s">
        <v>418</v>
      </c>
      <c r="P59" s="18">
        <v>324</v>
      </c>
      <c r="Q59" s="18">
        <v>340</v>
      </c>
      <c r="R59" s="20" t="s">
        <v>16</v>
      </c>
      <c r="S59" s="17">
        <v>0</v>
      </c>
      <c r="T59" s="17">
        <v>8180</v>
      </c>
      <c r="U59" s="102">
        <f>IF(B59="true",(Calcs!AB60),IF(C59="true",Calcs!S60,Calcs!K60))</f>
        <v>170.42519117647058</v>
      </c>
      <c r="V59" s="113">
        <f t="shared" si="8"/>
        <v>0.5</v>
      </c>
      <c r="W59" s="103" t="str">
        <f>IF(AND(K59 = "true",C59="false"),(IF(Inputs!K59=Reduction_Values!B$2,Reduction_Values!D$2,Reduction_Values!D$3)),"")</f>
        <v/>
      </c>
      <c r="X59" s="104" t="str">
        <f>IF(L59="true",(IF(Inputs!L59=Reduction_Values!B$2,Reduction_Values!D$4,Reduction_Values!D$5)),"")</f>
        <v>CRT 0.5</v>
      </c>
      <c r="Y59" s="105">
        <f>(VLOOKUP(Inputs!D59,Charge_Categories!B$2:C$380,2,FALSE))</f>
        <v>5258</v>
      </c>
      <c r="Z59" s="105">
        <f>IF(AND(Inputs!B59="true",Inputs!G59="true"),Calcs!U60-Calcs!T60,IF(AND(Inputs!B59="false",Inputs!C59="false",Inputs!G59="true"),Calcs!D60-Calcs!C60,IF(AND(Inputs!G59="false",Inputs!H59="Not Applicable"),0,"0.0")))</f>
        <v>0</v>
      </c>
      <c r="AA59" s="105">
        <f>IF(AND(Inputs!B59="true",Inputs!N59="true"),Calcs!T60-Calcs!B60,IF(AND(Inputs!B59="false",Inputs!C59="true",Inputs!N59="true"),Calcs!L60-Calcs!B60,IF(AND(Inputs!B59="false",Inputs!C59="false",Inputs!N59="true"),Calcs!C60-Calcs!B60,"0.0")))</f>
        <v>41</v>
      </c>
      <c r="AB59" s="105" t="str">
        <f>IF(Inputs!C59="true",100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&amp;"%","")</f>
        <v>30%</v>
      </c>
      <c r="AC59" s="105" t="str">
        <f t="shared" si="4"/>
        <v/>
      </c>
      <c r="AD59" s="105">
        <f t="shared" si="5"/>
        <v>0.9</v>
      </c>
      <c r="AE59" s="104" t="str">
        <f>IF(R59="true",(IF(Inputs!R59=Reduction_Values!B$2,Reduction_Values!D$6,Reduction_Values!D$7)),"")</f>
        <v>Winter Only Discount 0.5</v>
      </c>
      <c r="AF59" s="93">
        <f>(VLOOKUP(Inputs!D59,Charge_Categories!B$2:C$380,2,FALSE))</f>
        <v>5258</v>
      </c>
      <c r="AG59" s="93" t="str">
        <f t="shared" si="1"/>
        <v>false</v>
      </c>
      <c r="AH59" s="93" t="str">
        <f t="shared" si="2"/>
        <v>true</v>
      </c>
      <c r="AI59" s="94">
        <f>IF(AND(Inputs!C59="true",Inputs!B59="false"),Calcs!Q60,IF(AND(Inputs!B59="true",Inputs!C59="false"),Calcs!Y60,IF(AND(Inputs!B59="false",Inputs!C59="false"),Calcs!H60,FALSE)))</f>
        <v>198.71250000000001</v>
      </c>
      <c r="AJ59" s="95">
        <f>IF(AND(Inputs!C59="true",Inputs!B59="false"),Calcs!Q60,IF(AND(Inputs!B59="true",Inputs!C59="false"),Calcs!Y60,IF(AND(Inputs!B59="false",Inputs!C59="false"),Calcs!J60,FALSE)))</f>
        <v>198.71250000000001</v>
      </c>
      <c r="AK59" s="93">
        <f>IF(AND(Inputs!C59="true",Inputs!B59="false"),Calcs!P60,IF(AND(Inputs!B59="true",Inputs!C59="false"),Calcs!X60,IF(AND(Inputs!B59="false",Inputs!C59="false"),Calcs!G60,FALSE)))</f>
        <v>397.42500000000001</v>
      </c>
      <c r="AL59" s="93">
        <f>Calcs!C60</f>
        <v>5299</v>
      </c>
      <c r="AM59" s="93">
        <f>IF(AND(Inputs!C59="true",Inputs!B59="false"),Calcs!O60,IF(AND(Inputs!B59="true",Inputs!C59="false"),Calcs!W60,IF(AND(Inputs!B59="false",Inputs!C59="false"),Calcs!F60,FALSE)))</f>
        <v>794.85</v>
      </c>
      <c r="AN59" s="93" t="str">
        <f>IF(AND(Inputs!C59="true",Inputs!B59="false"),"0.0",IF(AND(Inputs!B59="true",Inputs!C59="false"),Calcs!U60,IF(AND(Inputs!B59="false",Inputs!C59="false"),Calcs!D60,FALSE)))</f>
        <v>0.0</v>
      </c>
      <c r="AO59" s="95" t="str">
        <f>Calcs!AA60</f>
        <v/>
      </c>
      <c r="AP59" s="93" t="str">
        <f t="shared" si="6"/>
        <v>true</v>
      </c>
      <c r="AQ59" s="95">
        <f>IF(Inputs!C59="true",Calcs!N60,"0.0")</f>
        <v>1589.7</v>
      </c>
      <c r="AR59" s="95">
        <f>IF(AND(Inputs!C59="true",Inputs!B59="false"),Calcs!M60,IF(AND(Inputs!B59="true",Inputs!C59="false"),Calcs!V60,IF(AND(Inputs!B59="false",Inputs!C59="false"),Calcs!E60,FALSE)))</f>
        <v>5299</v>
      </c>
      <c r="AS59" s="93" t="str">
        <f t="shared" si="7"/>
        <v>true</v>
      </c>
      <c r="AT59" s="93" t="str">
        <f t="shared" si="3"/>
        <v>false</v>
      </c>
    </row>
    <row r="60" spans="1:46" ht="14.25" customHeight="1" x14ac:dyDescent="0.2">
      <c r="A60" s="16">
        <v>59</v>
      </c>
      <c r="B60" s="20" t="s">
        <v>16</v>
      </c>
      <c r="C60" s="20" t="s">
        <v>17</v>
      </c>
      <c r="D60" s="18" t="s">
        <v>630</v>
      </c>
      <c r="E60" s="20" t="s">
        <v>16</v>
      </c>
      <c r="F60" s="4" t="s">
        <v>484</v>
      </c>
      <c r="G60" s="17" t="s">
        <v>17</v>
      </c>
      <c r="H60" s="65" t="s">
        <v>569</v>
      </c>
      <c r="I60" s="24">
        <v>1</v>
      </c>
      <c r="J60" s="25">
        <v>0.5</v>
      </c>
      <c r="K60" s="20" t="s">
        <v>16</v>
      </c>
      <c r="L60" s="20" t="s">
        <v>17</v>
      </c>
      <c r="M60" s="22">
        <v>1</v>
      </c>
      <c r="N60" s="20" t="s">
        <v>17</v>
      </c>
      <c r="O60" s="59" t="s">
        <v>418</v>
      </c>
      <c r="P60" s="18">
        <v>0</v>
      </c>
      <c r="Q60" s="18">
        <v>0</v>
      </c>
      <c r="R60" s="20" t="s">
        <v>17</v>
      </c>
      <c r="S60" s="17">
        <v>25</v>
      </c>
      <c r="T60" s="17">
        <v>100.2</v>
      </c>
      <c r="U60" s="102">
        <f>IF(B60="true",(Calcs!AB61),IF(C60="true",Calcs!S61,Calcs!K61))</f>
        <v>344.24900199600796</v>
      </c>
      <c r="V60" s="113" t="str">
        <f t="shared" si="8"/>
        <v/>
      </c>
      <c r="W60" s="103" t="str">
        <f>IF(AND(K60 = "true",C60="false"),(IF(Inputs!K60=Reduction_Values!B$2,Reduction_Values!D$2,Reduction_Values!D$3)),"")</f>
        <v>Two-part Tariff 0.5</v>
      </c>
      <c r="X60" s="104" t="str">
        <f>IF(L60="true",(IF(Inputs!L60=Reduction_Values!B$2,Reduction_Values!D$4,Reduction_Values!D$5)),"")</f>
        <v/>
      </c>
      <c r="Y60" s="105">
        <f>(VLOOKUP(Inputs!D60,Charge_Categories!B$2:C$380,2,FALSE))</f>
        <v>5519</v>
      </c>
      <c r="Z60" s="105">
        <f>IF(AND(Inputs!B60="true",Inputs!G60="true"),Calcs!U61-Calcs!T61,IF(AND(Inputs!B60="false",Inputs!C60="false",Inputs!G60="true"),Calcs!D61-Calcs!C61,IF(AND(Inputs!G60="false",Inputs!H60="Not Applicable"),0,"0.0")))</f>
        <v>0</v>
      </c>
      <c r="AA60" s="105" t="str">
        <f>IF(AND(Inputs!B60="true",Inputs!N60="true"),Calcs!T61-Calcs!B61,IF(AND(Inputs!B60="false",Inputs!C60="true",Inputs!N60="true"),Calcs!L61-Calcs!B61,IF(AND(Inputs!B60="false",Inputs!C60="false",Inputs!N60="true"),Calcs!C61-Calcs!B61,"0.0")))</f>
        <v>0.0</v>
      </c>
      <c r="AB60" s="105" t="str">
        <f>IF(Inputs!C60="true",100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&amp;"%","")</f>
        <v/>
      </c>
      <c r="AC60" s="105" t="str">
        <f t="shared" si="4"/>
        <v/>
      </c>
      <c r="AD60" s="105">
        <f t="shared" si="5"/>
        <v>0.5</v>
      </c>
      <c r="AE60" s="104" t="str">
        <f>IF(R60="true",(IF(Inputs!R60=Reduction_Values!B$2,Reduction_Values!D$6,Reduction_Values!D$7)),"")</f>
        <v/>
      </c>
      <c r="AF60" s="93">
        <f>(VLOOKUP(Inputs!D60,Charge_Categories!B$2:C$380,2,FALSE))</f>
        <v>5519</v>
      </c>
      <c r="AG60" s="93" t="str">
        <f t="shared" si="1"/>
        <v>true</v>
      </c>
      <c r="AH60" s="93" t="str">
        <f t="shared" si="2"/>
        <v>false</v>
      </c>
      <c r="AI60" s="94">
        <f>IF(AND(Inputs!C60="true",Inputs!B60="false"),Calcs!Q61,IF(AND(Inputs!B60="true",Inputs!C60="false"),Calcs!Y61,IF(AND(Inputs!B60="false",Inputs!C60="false"),Calcs!H61,FALSE)))</f>
        <v>5519</v>
      </c>
      <c r="AJ60" s="95">
        <f>IF(AND(Inputs!C60="true",Inputs!B60="false"),Calcs!Q61,IF(AND(Inputs!B60="true",Inputs!C60="false"),Calcs!Y61,IF(AND(Inputs!B60="false",Inputs!C60="false"),Calcs!J61,FALSE)))</f>
        <v>5519</v>
      </c>
      <c r="AK60" s="93">
        <f>IF(AND(Inputs!C60="true",Inputs!B60="false"),Calcs!P61,IF(AND(Inputs!B60="true",Inputs!C60="false"),Calcs!X61,IF(AND(Inputs!B60="false",Inputs!C60="false"),Calcs!G61,FALSE)))</f>
        <v>5519</v>
      </c>
      <c r="AL60" s="93">
        <f>Calcs!C61</f>
        <v>5519</v>
      </c>
      <c r="AM60" s="93">
        <f>IF(AND(Inputs!C60="true",Inputs!B60="false"),Calcs!O61,IF(AND(Inputs!B60="true",Inputs!C60="false"),Calcs!W61,IF(AND(Inputs!B60="false",Inputs!C60="false"),Calcs!F61,FALSE)))</f>
        <v>5519</v>
      </c>
      <c r="AN60" s="93">
        <f>IF(AND(Inputs!C60="true",Inputs!B60="false"),"0.0",IF(AND(Inputs!B60="true",Inputs!C60="false"),Calcs!U61,IF(AND(Inputs!B60="false",Inputs!C60="false"),Calcs!D61,FALSE)))</f>
        <v>5519</v>
      </c>
      <c r="AO60" s="95">
        <f>Calcs!AA61</f>
        <v>688.49800399201592</v>
      </c>
      <c r="AP60" s="93" t="str">
        <f t="shared" si="6"/>
        <v>false</v>
      </c>
      <c r="AQ60" s="95" t="str">
        <f>IF(Inputs!C60="true",Calcs!N61,"0.0")</f>
        <v>0.0</v>
      </c>
      <c r="AR60" s="95">
        <f>IF(AND(Inputs!C60="true",Inputs!B60="false"),Calcs!M61,IF(AND(Inputs!B60="true",Inputs!C60="false"),Calcs!V61,IF(AND(Inputs!B60="false",Inputs!C60="false"),Calcs!E61,FALSE)))</f>
        <v>5519</v>
      </c>
      <c r="AS60" s="93" t="str">
        <f t="shared" si="7"/>
        <v>false</v>
      </c>
      <c r="AT60" s="93" t="str">
        <f t="shared" si="3"/>
        <v>false</v>
      </c>
    </row>
    <row r="61" spans="1:46" ht="14.25" customHeight="1" x14ac:dyDescent="0.2">
      <c r="A61" s="16">
        <v>60</v>
      </c>
      <c r="B61" s="20" t="s">
        <v>17</v>
      </c>
      <c r="C61" s="20" t="s">
        <v>17</v>
      </c>
      <c r="D61" s="18" t="s">
        <v>631</v>
      </c>
      <c r="E61" s="17" t="s">
        <v>17</v>
      </c>
      <c r="F61" s="4" t="s">
        <v>526</v>
      </c>
      <c r="G61" s="17" t="s">
        <v>17</v>
      </c>
      <c r="H61" s="65" t="s">
        <v>569</v>
      </c>
      <c r="I61" s="24">
        <v>1</v>
      </c>
      <c r="J61" s="24">
        <v>1</v>
      </c>
      <c r="K61" s="23" t="s">
        <v>16</v>
      </c>
      <c r="L61" s="20" t="s">
        <v>17</v>
      </c>
      <c r="M61" s="22">
        <v>1</v>
      </c>
      <c r="N61" s="17" t="s">
        <v>17</v>
      </c>
      <c r="O61" s="59" t="s">
        <v>454</v>
      </c>
      <c r="P61" s="18">
        <v>18</v>
      </c>
      <c r="Q61" s="18">
        <v>33</v>
      </c>
      <c r="R61" s="17" t="s">
        <v>17</v>
      </c>
      <c r="S61" s="17">
        <v>0</v>
      </c>
      <c r="T61" s="17">
        <v>14.3185</v>
      </c>
      <c r="U61" s="102">
        <f>IF(B61="true",(Calcs!AB62),IF(C61="true",Calcs!S62,IF(AND(B61="false",C61="false"),Calcs!K62)))</f>
        <v>1629.8181818181818</v>
      </c>
      <c r="V61" s="113" t="str">
        <f t="shared" si="8"/>
        <v/>
      </c>
      <c r="W61" s="103" t="str">
        <f>IF(AND(K61 = "true",C61="false"),(IF(Inputs!K61=Reduction_Values!B$2,Reduction_Values!D$2,Reduction_Values!D$3)),"")</f>
        <v>Two-part Tariff 0.5</v>
      </c>
      <c r="X61" s="104" t="str">
        <f>IF(L61="true",(IF(Inputs!L61=Reduction_Values!B$2,Reduction_Values!D$4,Reduction_Values!D$5)),"")</f>
        <v/>
      </c>
      <c r="Y61" s="105">
        <f>(VLOOKUP(Inputs!D61,Charge_Categories!B$2:C$380,2,FALSE))</f>
        <v>5976</v>
      </c>
      <c r="Z61" s="105">
        <f>IF(AND(Inputs!B61="true",Inputs!G61="true"),Calcs!U62-Calcs!T62,IF(AND(Inputs!B61="false",Inputs!C61="false",Inputs!G61="true"),Calcs!D62-Calcs!C62,IF(AND(Inputs!G61="false",Inputs!H61="Not Applicable"),0,"0.0")))</f>
        <v>0</v>
      </c>
      <c r="AA61" s="105" t="str">
        <f>IF(AND(Inputs!B61="true",Inputs!N61="true"),Calcs!T62-Calcs!B62,IF(AND(Inputs!B61="false",Inputs!C61="true",Inputs!N61="true"),Calcs!L62-Calcs!B62,IF(AND(Inputs!B61="false",Inputs!C61="false",Inputs!N61="true"),Calcs!C62-Calcs!B62,"0.0")))</f>
        <v>0.0</v>
      </c>
      <c r="AB61" s="105" t="str">
        <f>IF(Inputs!C61="true",100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&amp;"%","")</f>
        <v/>
      </c>
      <c r="AC61" s="105" t="str">
        <f t="shared" si="4"/>
        <v/>
      </c>
      <c r="AD61" s="105" t="str">
        <f t="shared" si="5"/>
        <v/>
      </c>
      <c r="AE61" s="104" t="str">
        <f>IF(R61="true",(IF(Inputs!R61=Reduction_Values!B$2,Reduction_Values!D$6,Reduction_Values!D$7)),"")</f>
        <v/>
      </c>
      <c r="AF61" s="93">
        <f>(VLOOKUP(Inputs!D61,Charge_Categories!B$2:C$380,2,FALSE))</f>
        <v>5976</v>
      </c>
      <c r="AG61" s="93" t="str">
        <f t="shared" si="1"/>
        <v>false</v>
      </c>
      <c r="AH61" s="93" t="str">
        <f t="shared" si="2"/>
        <v>false</v>
      </c>
      <c r="AI61" s="94">
        <f>IF(AND(Inputs!C61="true",Inputs!B61="false"),Calcs!Q62,IF(AND(Inputs!B61="true",Inputs!C61="false"),Calcs!Y62,IF(AND(Inputs!B61="false",Inputs!C61="false"),Calcs!H62,FALSE)))</f>
        <v>5976</v>
      </c>
      <c r="AJ61" s="95">
        <f>IF(AND(Inputs!C61="true",Inputs!B61="false"),Calcs!Q62,IF(AND(Inputs!B61="true",Inputs!C61="false"),Calcs!Y62,IF(AND(Inputs!B61="false",Inputs!C61="false"),Calcs!J62,FALSE)))</f>
        <v>2988</v>
      </c>
      <c r="AK61" s="93">
        <f>IF(AND(Inputs!C61="true",Inputs!B61="false"),Calcs!P62,IF(AND(Inputs!B61="true",Inputs!C61="false"),Calcs!X62,IF(AND(Inputs!B61="false",Inputs!C61="false"),Calcs!G62,FALSE)))</f>
        <v>5976</v>
      </c>
      <c r="AL61" s="93">
        <f>Calcs!C62</f>
        <v>5976</v>
      </c>
      <c r="AM61" s="93">
        <f>IF(AND(Inputs!C61="true",Inputs!B61="false"),Calcs!O62,IF(AND(Inputs!B61="true",Inputs!C61="false"),Calcs!W62,IF(AND(Inputs!B61="false",Inputs!C61="false"),Calcs!F62,FALSE)))</f>
        <v>5976</v>
      </c>
      <c r="AN61" s="93">
        <f>IF(AND(Inputs!C61="true",Inputs!B61="false"),"0.0",IF(AND(Inputs!B61="true",Inputs!C61="false"),Calcs!U62,IF(AND(Inputs!B61="false",Inputs!C61="false"),Calcs!D62,FALSE)))</f>
        <v>5976</v>
      </c>
      <c r="AO61" s="95" t="str">
        <f>Calcs!AA62</f>
        <v/>
      </c>
      <c r="AP61" s="93" t="str">
        <f t="shared" si="6"/>
        <v>false</v>
      </c>
      <c r="AQ61" s="95" t="str">
        <f>IF(Inputs!C61="true",Calcs!N62,"0.0")</f>
        <v>0.0</v>
      </c>
      <c r="AR61" s="95">
        <f>IF(AND(Inputs!C61="true",Inputs!B61="false"),Calcs!M62,IF(AND(Inputs!B61="true",Inputs!C61="false"),Calcs!V62,IF(AND(Inputs!B61="false",Inputs!C61="false"),Calcs!E62,FALSE)))</f>
        <v>5976</v>
      </c>
      <c r="AS61" s="93" t="str">
        <f t="shared" si="7"/>
        <v>false</v>
      </c>
      <c r="AT61" s="93" t="str">
        <f t="shared" si="3"/>
        <v>false</v>
      </c>
    </row>
    <row r="62" spans="1:46" ht="14.25" customHeight="1" x14ac:dyDescent="0.2">
      <c r="A62" s="16">
        <v>61</v>
      </c>
      <c r="B62" s="20" t="s">
        <v>17</v>
      </c>
      <c r="C62" s="20" t="s">
        <v>17</v>
      </c>
      <c r="D62" s="18" t="s">
        <v>632</v>
      </c>
      <c r="E62" s="23" t="s">
        <v>16</v>
      </c>
      <c r="F62" s="4"/>
      <c r="G62" s="17" t="s">
        <v>17</v>
      </c>
      <c r="H62" s="65" t="s">
        <v>569</v>
      </c>
      <c r="I62" s="24">
        <v>1</v>
      </c>
      <c r="J62" s="24">
        <v>1</v>
      </c>
      <c r="K62" s="20" t="s">
        <v>17</v>
      </c>
      <c r="L62" s="20" t="s">
        <v>17</v>
      </c>
      <c r="M62" s="22">
        <v>1</v>
      </c>
      <c r="N62" s="23" t="s">
        <v>16</v>
      </c>
      <c r="O62" s="59" t="s">
        <v>454</v>
      </c>
      <c r="P62" s="18">
        <v>342</v>
      </c>
      <c r="Q62" s="18">
        <v>356</v>
      </c>
      <c r="R62" s="20" t="s">
        <v>16</v>
      </c>
      <c r="S62" s="17">
        <v>0</v>
      </c>
      <c r="T62" s="17">
        <v>99.091999999999999</v>
      </c>
      <c r="U62" s="102">
        <f>IF(B62="true",(Calcs!AB63),IF(C62="true",Calcs!S63,IF(AND(B62="false",C62="false"),Calcs!K63)))</f>
        <v>4841.3174157303374</v>
      </c>
      <c r="V62" s="113" t="str">
        <f t="shared" si="8"/>
        <v/>
      </c>
      <c r="W62" s="103" t="str">
        <f>IF(AND(K62 = "true",C62="false"),(IF(Inputs!K62=Reduction_Values!B$2,Reduction_Values!D$2,Reduction_Values!D$3)),"")</f>
        <v/>
      </c>
      <c r="X62" s="104" t="str">
        <f>IF(L62="true",(IF(Inputs!L62=Reduction_Values!B$2,Reduction_Values!D$4,Reduction_Values!D$5)),"")</f>
        <v/>
      </c>
      <c r="Y62" s="105">
        <f>(VLOOKUP(Inputs!D62,Charge_Categories!B$2:C$380,2,FALSE))</f>
        <v>9938</v>
      </c>
      <c r="Z62" s="105">
        <f>IF(AND(Inputs!B62="true",Inputs!G62="true"),Calcs!U63-Calcs!T63,IF(AND(Inputs!B62="false",Inputs!C62="false",Inputs!G62="true"),Calcs!D63-Calcs!C63,IF(AND(Inputs!G62="false",Inputs!H62="Not Applicable"),0,"0.0")))</f>
        <v>0</v>
      </c>
      <c r="AA62" s="105">
        <f>IF(AND(Inputs!B62="true",Inputs!N62="true"),Calcs!T63-Calcs!B63,IF(AND(Inputs!B62="false",Inputs!C62="true",Inputs!N62="true"),Calcs!L63-Calcs!B63,IF(AND(Inputs!B62="false",Inputs!C62="false",Inputs!N62="true"),Calcs!C63-Calcs!B63,"0.0")))</f>
        <v>141</v>
      </c>
      <c r="AB62" s="105" t="str">
        <f>IF(Inputs!C62="true",100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&amp;"%","")</f>
        <v/>
      </c>
      <c r="AC62" s="105" t="str">
        <f t="shared" si="4"/>
        <v/>
      </c>
      <c r="AD62" s="105" t="str">
        <f t="shared" si="5"/>
        <v/>
      </c>
      <c r="AE62" s="104" t="str">
        <f>IF(R62="true",(IF(Inputs!R62=Reduction_Values!B$2,Reduction_Values!D$6,Reduction_Values!D$7)),"")</f>
        <v>Winter Only Discount 0.5</v>
      </c>
      <c r="AF62" s="93">
        <f>(VLOOKUP(Inputs!D62,Charge_Categories!B$2:C$380,2,FALSE))</f>
        <v>9938</v>
      </c>
      <c r="AG62" s="93" t="str">
        <f t="shared" si="1"/>
        <v>false</v>
      </c>
      <c r="AH62" s="93" t="str">
        <f t="shared" si="2"/>
        <v>false</v>
      </c>
      <c r="AI62" s="94">
        <f>IF(AND(Inputs!C62="true",Inputs!B62="false"),Calcs!Q63,IF(AND(Inputs!B62="true",Inputs!C62="false"),Calcs!Y63,IF(AND(Inputs!B62="false",Inputs!C62="false"),Calcs!H63,FALSE)))</f>
        <v>5039.5</v>
      </c>
      <c r="AJ62" s="95">
        <f>IF(AND(Inputs!C62="true",Inputs!B62="false"),Calcs!Q63,IF(AND(Inputs!B62="true",Inputs!C62="false"),Calcs!Y63,IF(AND(Inputs!B62="false",Inputs!C62="false"),Calcs!J63,FALSE)))</f>
        <v>5039.5</v>
      </c>
      <c r="AK62" s="93">
        <f>IF(AND(Inputs!C62="true",Inputs!B62="false"),Calcs!P63,IF(AND(Inputs!B62="true",Inputs!C62="false"),Calcs!X63,IF(AND(Inputs!B62="false",Inputs!C62="false"),Calcs!G63,FALSE)))</f>
        <v>5039.5</v>
      </c>
      <c r="AL62" s="93">
        <f>Calcs!C63</f>
        <v>10079</v>
      </c>
      <c r="AM62" s="93">
        <f>IF(AND(Inputs!C62="true",Inputs!B62="false"),Calcs!O63,IF(AND(Inputs!B62="true",Inputs!C62="false"),Calcs!W63,IF(AND(Inputs!B62="false",Inputs!C62="false"),Calcs!F63,FALSE)))</f>
        <v>5039.5</v>
      </c>
      <c r="AN62" s="93">
        <f>IF(AND(Inputs!C62="true",Inputs!B62="false"),"0.0",IF(AND(Inputs!B62="true",Inputs!C62="false"),Calcs!U63,IF(AND(Inputs!B62="false",Inputs!C62="false"),Calcs!D63,FALSE)))</f>
        <v>10079</v>
      </c>
      <c r="AO62" s="95" t="str">
        <f>Calcs!AA63</f>
        <v/>
      </c>
      <c r="AP62" s="93" t="str">
        <f t="shared" si="6"/>
        <v>true</v>
      </c>
      <c r="AQ62" s="95" t="str">
        <f>IF(Inputs!C62="true",Calcs!N63,"0.0")</f>
        <v>0.0</v>
      </c>
      <c r="AR62" s="95">
        <f>IF(AND(Inputs!C62="true",Inputs!B62="false"),Calcs!M63,IF(AND(Inputs!B62="true",Inputs!C62="false"),Calcs!V63,IF(AND(Inputs!B62="false",Inputs!C62="false"),Calcs!E63,FALSE)))</f>
        <v>10079</v>
      </c>
      <c r="AS62" s="93" t="str">
        <f t="shared" si="7"/>
        <v>true</v>
      </c>
      <c r="AT62" s="93" t="str">
        <f t="shared" si="3"/>
        <v>false</v>
      </c>
    </row>
    <row r="63" spans="1:46" ht="14.25" customHeight="1" x14ac:dyDescent="0.2">
      <c r="A63" s="16">
        <v>62</v>
      </c>
      <c r="B63" s="20" t="s">
        <v>17</v>
      </c>
      <c r="C63" s="20" t="s">
        <v>16</v>
      </c>
      <c r="D63" s="18" t="s">
        <v>633</v>
      </c>
      <c r="E63" s="20" t="s">
        <v>17</v>
      </c>
      <c r="F63" s="4" t="s">
        <v>495</v>
      </c>
      <c r="G63" s="17" t="s">
        <v>17</v>
      </c>
      <c r="H63" s="65" t="s">
        <v>569</v>
      </c>
      <c r="I63" s="25">
        <v>0.89</v>
      </c>
      <c r="J63" s="24">
        <v>1</v>
      </c>
      <c r="K63" s="20" t="s">
        <v>17</v>
      </c>
      <c r="L63" s="20" t="s">
        <v>16</v>
      </c>
      <c r="M63" s="22">
        <v>1</v>
      </c>
      <c r="N63" s="20" t="s">
        <v>17</v>
      </c>
      <c r="O63" s="59" t="s">
        <v>454</v>
      </c>
      <c r="P63" s="18">
        <v>92</v>
      </c>
      <c r="Q63" s="18">
        <v>92</v>
      </c>
      <c r="R63" s="20" t="s">
        <v>17</v>
      </c>
      <c r="S63" s="17">
        <v>0</v>
      </c>
      <c r="T63" s="17">
        <v>0.999</v>
      </c>
      <c r="U63" s="102">
        <f>IF(B63="true",(Calcs!AB64),IF(C63="true",Calcs!S64,Calcs!K64))</f>
        <v>4641.7950000000001</v>
      </c>
      <c r="V63" s="113">
        <f t="shared" si="8"/>
        <v>0.89</v>
      </c>
      <c r="W63" s="103" t="str">
        <f>IF(AND(K63 = "true",C63="false"),(IF(Inputs!K63=Reduction_Values!B$2,Reduction_Values!D$2,Reduction_Values!D$3)),"")</f>
        <v/>
      </c>
      <c r="X63" s="104" t="str">
        <f>IF(L63="true",(IF(Inputs!L63=Reduction_Values!B$2,Reduction_Values!D$4,Reduction_Values!D$5)),"")</f>
        <v>CRT 0.5</v>
      </c>
      <c r="Y63" s="105">
        <f>(VLOOKUP(Inputs!D63,Charge_Categories!B$2:C$380,2,FALSE))</f>
        <v>10431</v>
      </c>
      <c r="Z63" s="105">
        <f>IF(AND(Inputs!B63="true",Inputs!G63="true"),Calcs!U64-Calcs!T64,IF(AND(Inputs!B63="false",Inputs!C63="false",Inputs!G63="true"),Calcs!D64-Calcs!C64,IF(AND(Inputs!G63="false",Inputs!H63="Not Applicable"),0,"0.0")))</f>
        <v>0</v>
      </c>
      <c r="AA63" s="105" t="str">
        <f>IF(AND(Inputs!B63="true",Inputs!N63="true"),Calcs!T64-Calcs!B64,IF(AND(Inputs!B63="false",Inputs!C63="true",Inputs!N63="true"),Calcs!L64-Calcs!B64,IF(AND(Inputs!B63="false",Inputs!C63="false",Inputs!N63="true"),Calcs!C64-Calcs!B64,"0.0")))</f>
        <v>0.0</v>
      </c>
      <c r="AB63" s="105" t="str">
        <f>IF(Inputs!C63="true",100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&amp;"%","")</f>
        <v>100%</v>
      </c>
      <c r="AC63" s="105" t="str">
        <f t="shared" si="4"/>
        <v/>
      </c>
      <c r="AD63" s="105" t="str">
        <f t="shared" si="5"/>
        <v/>
      </c>
      <c r="AE63" s="104" t="str">
        <f>IF(R63="true",(IF(Inputs!R63=Reduction_Values!B$2,Reduction_Values!D$6,Reduction_Values!D$7)),"")</f>
        <v/>
      </c>
      <c r="AF63" s="93">
        <f>(VLOOKUP(Inputs!D63,Charge_Categories!B$2:C$380,2,FALSE))</f>
        <v>10431</v>
      </c>
      <c r="AG63" s="93" t="str">
        <f t="shared" si="1"/>
        <v>false</v>
      </c>
      <c r="AH63" s="93" t="str">
        <f t="shared" si="2"/>
        <v>true</v>
      </c>
      <c r="AI63" s="94">
        <f>IF(AND(Inputs!C63="true",Inputs!B63="false"),Calcs!Q64,IF(AND(Inputs!B63="true",Inputs!C63="false"),Calcs!Y64,IF(AND(Inputs!B63="false",Inputs!C63="false"),Calcs!H64,FALSE)))</f>
        <v>4641.7950000000001</v>
      </c>
      <c r="AJ63" s="95">
        <f>IF(AND(Inputs!C63="true",Inputs!B63="false"),Calcs!Q64,IF(AND(Inputs!B63="true",Inputs!C63="false"),Calcs!Y64,IF(AND(Inputs!B63="false",Inputs!C63="false"),Calcs!J64,FALSE)))</f>
        <v>4641.7950000000001</v>
      </c>
      <c r="AK63" s="93">
        <f>IF(AND(Inputs!C63="true",Inputs!B63="false"),Calcs!P64,IF(AND(Inputs!B63="true",Inputs!C63="false"),Calcs!X64,IF(AND(Inputs!B63="false",Inputs!C63="false"),Calcs!G64,FALSE)))</f>
        <v>5215.5</v>
      </c>
      <c r="AL63" s="93">
        <f>Calcs!C64</f>
        <v>10431</v>
      </c>
      <c r="AM63" s="93">
        <f>IF(AND(Inputs!C63="true",Inputs!B63="false"),Calcs!O64,IF(AND(Inputs!B63="true",Inputs!C63="false"),Calcs!W64,IF(AND(Inputs!B63="false",Inputs!C63="false"),Calcs!F64,FALSE)))</f>
        <v>10431</v>
      </c>
      <c r="AN63" s="93" t="str">
        <f>IF(AND(Inputs!C63="true",Inputs!B63="false"),"0.0",IF(AND(Inputs!B63="true",Inputs!C63="false"),Calcs!U64,IF(AND(Inputs!B63="false",Inputs!C63="false"),Calcs!D64,FALSE)))</f>
        <v>0.0</v>
      </c>
      <c r="AO63" s="95" t="str">
        <f>Calcs!AA64</f>
        <v/>
      </c>
      <c r="AP63" s="93" t="str">
        <f t="shared" si="6"/>
        <v>false</v>
      </c>
      <c r="AQ63" s="95">
        <f>IF(Inputs!C63="true",Calcs!N64,"0.0")</f>
        <v>10431</v>
      </c>
      <c r="AR63" s="95">
        <f>IF(AND(Inputs!C63="true",Inputs!B63="false"),Calcs!M64,IF(AND(Inputs!B63="true",Inputs!C63="false"),Calcs!V64,IF(AND(Inputs!B63="false",Inputs!C63="false"),Calcs!E64,FALSE)))</f>
        <v>10431</v>
      </c>
      <c r="AS63" s="93" t="str">
        <f t="shared" si="7"/>
        <v>false</v>
      </c>
      <c r="AT63" s="93" t="str">
        <f t="shared" si="3"/>
        <v>false</v>
      </c>
    </row>
    <row r="64" spans="1:46" ht="14.25" customHeight="1" x14ac:dyDescent="0.2">
      <c r="A64" s="16">
        <v>63</v>
      </c>
      <c r="B64" s="20" t="s">
        <v>17</v>
      </c>
      <c r="C64" s="20" t="s">
        <v>17</v>
      </c>
      <c r="D64" s="18" t="s">
        <v>634</v>
      </c>
      <c r="E64" s="17" t="s">
        <v>17</v>
      </c>
      <c r="F64" s="4" t="s">
        <v>527</v>
      </c>
      <c r="G64" s="17" t="s">
        <v>17</v>
      </c>
      <c r="H64" s="65" t="s">
        <v>492</v>
      </c>
      <c r="I64" s="24">
        <v>1</v>
      </c>
      <c r="J64" s="25">
        <v>0.5</v>
      </c>
      <c r="K64" s="20" t="s">
        <v>17</v>
      </c>
      <c r="L64" s="20" t="s">
        <v>17</v>
      </c>
      <c r="M64" s="22">
        <v>1</v>
      </c>
      <c r="N64" s="23" t="s">
        <v>16</v>
      </c>
      <c r="O64" s="58" t="s">
        <v>434</v>
      </c>
      <c r="P64" s="18">
        <v>50</v>
      </c>
      <c r="Q64" s="18">
        <v>52</v>
      </c>
      <c r="R64" s="17" t="s">
        <v>17</v>
      </c>
      <c r="S64" s="17">
        <v>0</v>
      </c>
      <c r="T64" s="17">
        <v>8.9999999999999993E-3</v>
      </c>
      <c r="U64" s="102">
        <f>IF(B64="true",(Calcs!AB65),IF(C64="true",Calcs!S65,IF(AND(B64="false",C64="false"),Calcs!K65)))</f>
        <v>5434.1346153846152</v>
      </c>
      <c r="V64" s="113" t="str">
        <f t="shared" si="8"/>
        <v/>
      </c>
      <c r="W64" s="103" t="str">
        <f>IF(AND(K64 = "true",C64="false"),(IF(Inputs!K64=Reduction_Values!B$2,Reduction_Values!D$2,Reduction_Values!D$3)),"")</f>
        <v/>
      </c>
      <c r="X64" s="104" t="str">
        <f>IF(L64="true",(IF(Inputs!L64=Reduction_Values!B$2,Reduction_Values!D$4,Reduction_Values!D$5)),"")</f>
        <v/>
      </c>
      <c r="Y64" s="105">
        <f>(VLOOKUP(Inputs!D64,Charge_Categories!B$2:C$380,2,FALSE))</f>
        <v>11295</v>
      </c>
      <c r="Z64" s="105" t="str">
        <f>IF(AND(Inputs!B64="true",Inputs!G64="true"),Calcs!U65-Calcs!T65,IF(AND(Inputs!B64="false",Inputs!C64="false",Inputs!G64="true"),Calcs!D65-Calcs!C65,IF(AND(Inputs!G64="false",Inputs!H64="Not Applicable"),0,"0.0")))</f>
        <v>0.0</v>
      </c>
      <c r="AA64" s="105">
        <f>IF(AND(Inputs!B64="true",Inputs!N64="true"),Calcs!T65-Calcs!B65,IF(AND(Inputs!B64="false",Inputs!C64="true",Inputs!N64="true"),Calcs!L65-Calcs!B65,IF(AND(Inputs!B64="false",Inputs!C64="false",Inputs!N64="true"),Calcs!C65-Calcs!B65,"0.0")))</f>
        <v>8</v>
      </c>
      <c r="AB64" s="105" t="str">
        <f>IF(Inputs!C64="true",100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&amp;"%","")</f>
        <v/>
      </c>
      <c r="AC64" s="105" t="str">
        <f t="shared" si="4"/>
        <v/>
      </c>
      <c r="AD64" s="105">
        <f t="shared" si="5"/>
        <v>0.5</v>
      </c>
      <c r="AE64" s="104" t="str">
        <f>IF(R64="true",(IF(Inputs!R64=Reduction_Values!B$2,Reduction_Values!D$6,Reduction_Values!D$7)),"")</f>
        <v/>
      </c>
      <c r="AF64" s="93">
        <f>(VLOOKUP(Inputs!D64,Charge_Categories!B$2:C$380,2,FALSE))</f>
        <v>11295</v>
      </c>
      <c r="AG64" s="93" t="str">
        <f t="shared" si="1"/>
        <v>false</v>
      </c>
      <c r="AH64" s="93" t="str">
        <f t="shared" si="2"/>
        <v>false</v>
      </c>
      <c r="AI64" s="94">
        <f>IF(AND(Inputs!C64="true",Inputs!B64="false"),Calcs!Q65,IF(AND(Inputs!B64="true",Inputs!C64="false"),Calcs!Y65,IF(AND(Inputs!B64="false",Inputs!C64="false"),Calcs!H65,FALSE)))</f>
        <v>11303</v>
      </c>
      <c r="AJ64" s="95">
        <f>IF(AND(Inputs!C64="true",Inputs!B64="false"),Calcs!Q65,IF(AND(Inputs!B64="true",Inputs!C64="false"),Calcs!Y65,IF(AND(Inputs!B64="false",Inputs!C64="false"),Calcs!J65,FALSE)))</f>
        <v>5651.5</v>
      </c>
      <c r="AK64" s="93">
        <f>IF(AND(Inputs!C64="true",Inputs!B64="false"),Calcs!P65,IF(AND(Inputs!B64="true",Inputs!C64="false"),Calcs!X65,IF(AND(Inputs!B64="false",Inputs!C64="false"),Calcs!G65,FALSE)))</f>
        <v>11303</v>
      </c>
      <c r="AL64" s="93">
        <f>Calcs!C65</f>
        <v>11303</v>
      </c>
      <c r="AM64" s="93">
        <f>IF(AND(Inputs!C64="true",Inputs!B64="false"),Calcs!O65,IF(AND(Inputs!B64="true",Inputs!C64="false"),Calcs!W65,IF(AND(Inputs!B64="false",Inputs!C64="false"),Calcs!F65,FALSE)))</f>
        <v>11303</v>
      </c>
      <c r="AN64" s="93">
        <f>IF(AND(Inputs!C64="true",Inputs!B64="false"),"0.0",IF(AND(Inputs!B64="true",Inputs!C64="false"),Calcs!U65,IF(AND(Inputs!B64="false",Inputs!C64="false"),Calcs!D65,FALSE)))</f>
        <v>11303</v>
      </c>
      <c r="AO64" s="95" t="str">
        <f>Calcs!AA65</f>
        <v/>
      </c>
      <c r="AP64" s="93" t="str">
        <f t="shared" si="6"/>
        <v>true</v>
      </c>
      <c r="AQ64" s="95" t="str">
        <f>IF(Inputs!C64="true",Calcs!N65,"0.0")</f>
        <v>0.0</v>
      </c>
      <c r="AR64" s="95">
        <f>IF(AND(Inputs!C64="true",Inputs!B64="false"),Calcs!M65,IF(AND(Inputs!B64="true",Inputs!C64="false"),Calcs!V65,IF(AND(Inputs!B64="false",Inputs!C64="false"),Calcs!E65,FALSE)))</f>
        <v>11303</v>
      </c>
      <c r="AS64" s="93" t="str">
        <f t="shared" si="7"/>
        <v>false</v>
      </c>
      <c r="AT64" s="93" t="str">
        <f t="shared" si="3"/>
        <v>false</v>
      </c>
    </row>
    <row r="65" spans="1:46" ht="14.25" customHeight="1" x14ac:dyDescent="0.2">
      <c r="A65" s="16">
        <v>64</v>
      </c>
      <c r="B65" s="20" t="s">
        <v>16</v>
      </c>
      <c r="C65" s="20" t="s">
        <v>17</v>
      </c>
      <c r="D65" s="18" t="s">
        <v>635</v>
      </c>
      <c r="E65" s="20" t="s">
        <v>16</v>
      </c>
      <c r="F65" s="4" t="s">
        <v>500</v>
      </c>
      <c r="G65" s="17" t="s">
        <v>17</v>
      </c>
      <c r="H65" s="65" t="s">
        <v>569</v>
      </c>
      <c r="I65" s="24">
        <v>1</v>
      </c>
      <c r="J65" s="24">
        <v>1</v>
      </c>
      <c r="K65" s="20" t="s">
        <v>16</v>
      </c>
      <c r="L65" s="20" t="s">
        <v>17</v>
      </c>
      <c r="M65" s="22">
        <v>1</v>
      </c>
      <c r="N65" s="20" t="s">
        <v>16</v>
      </c>
      <c r="O65" s="59" t="s">
        <v>434</v>
      </c>
      <c r="P65" s="18">
        <v>0</v>
      </c>
      <c r="Q65" s="18">
        <v>0</v>
      </c>
      <c r="R65" s="20" t="s">
        <v>16</v>
      </c>
      <c r="S65" s="17">
        <v>0</v>
      </c>
      <c r="T65" s="17">
        <v>100.2</v>
      </c>
      <c r="U65" s="102">
        <f>IF(B65="true",(Calcs!AB66),IF(C65="true",Calcs!S66,Calcs!K66))</f>
        <v>0</v>
      </c>
      <c r="V65" s="113" t="str">
        <f t="shared" si="8"/>
        <v/>
      </c>
      <c r="W65" s="103" t="str">
        <f>IF(AND(K65 = "true",C65="false"),(IF(Inputs!K65=Reduction_Values!B$2,Reduction_Values!D$2,Reduction_Values!D$3)),"")</f>
        <v>Two-part Tariff 0.5</v>
      </c>
      <c r="X65" s="104" t="str">
        <f>IF(L65="true",(IF(Inputs!L65=Reduction_Values!B$2,Reduction_Values!D$4,Reduction_Values!D$5)),"")</f>
        <v/>
      </c>
      <c r="Y65" s="105">
        <f>(VLOOKUP(Inputs!D65,Charge_Categories!B$2:C$380,2,FALSE))</f>
        <v>18437</v>
      </c>
      <c r="Z65" s="105">
        <f>IF(AND(Inputs!B65="true",Inputs!G65="true"),Calcs!U66-Calcs!T66,IF(AND(Inputs!B65="false",Inputs!C65="false",Inputs!G65="true"),Calcs!D66-Calcs!C66,IF(AND(Inputs!G65="false",Inputs!H65="Not Applicable"),0,"0.0")))</f>
        <v>0</v>
      </c>
      <c r="AA65" s="105">
        <f>IF(AND(Inputs!B65="true",Inputs!N65="true"),Calcs!T66-Calcs!B66,IF(AND(Inputs!B65="false",Inputs!C65="true",Inputs!N65="true"),Calcs!L66-Calcs!B66,IF(AND(Inputs!B65="false",Inputs!C65="false",Inputs!N65="true"),Calcs!C66-Calcs!B66,"0.0")))</f>
        <v>92</v>
      </c>
      <c r="AB65" s="105" t="str">
        <f>IF(Inputs!C65="true",100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&amp;"%","")</f>
        <v/>
      </c>
      <c r="AC65" s="105" t="str">
        <f t="shared" si="4"/>
        <v/>
      </c>
      <c r="AD65" s="105" t="str">
        <f t="shared" si="5"/>
        <v/>
      </c>
      <c r="AE65" s="104" t="str">
        <f>IF(R65="true",(IF(Inputs!R65=Reduction_Values!B$2,Reduction_Values!D$6,Reduction_Values!D$7)),"")</f>
        <v>Winter Only Discount 0.5</v>
      </c>
      <c r="AF65" s="93">
        <f>(VLOOKUP(Inputs!D65,Charge_Categories!B$2:C$380,2,FALSE))</f>
        <v>18437</v>
      </c>
      <c r="AG65" s="93" t="str">
        <f t="shared" si="1"/>
        <v>true</v>
      </c>
      <c r="AH65" s="93" t="str">
        <f t="shared" si="2"/>
        <v>false</v>
      </c>
      <c r="AI65" s="94">
        <f>IF(AND(Inputs!C65="true",Inputs!B65="false"),Calcs!Q66,IF(AND(Inputs!B65="true",Inputs!C65="false"),Calcs!Y66,IF(AND(Inputs!B65="false",Inputs!C65="false"),Calcs!H66,FALSE)))</f>
        <v>9264.5</v>
      </c>
      <c r="AJ65" s="95">
        <f>IF(AND(Inputs!C65="true",Inputs!B65="false"),Calcs!Q66,IF(AND(Inputs!B65="true",Inputs!C65="false"),Calcs!Y66,IF(AND(Inputs!B65="false",Inputs!C65="false"),Calcs!J66,FALSE)))</f>
        <v>9264.5</v>
      </c>
      <c r="AK65" s="93">
        <f>IF(AND(Inputs!C65="true",Inputs!B65="false"),Calcs!P66,IF(AND(Inputs!B65="true",Inputs!C65="false"),Calcs!X66,IF(AND(Inputs!B65="false",Inputs!C65="false"),Calcs!G66,FALSE)))</f>
        <v>9264.5</v>
      </c>
      <c r="AL65" s="93">
        <f>Calcs!C66</f>
        <v>18529</v>
      </c>
      <c r="AM65" s="93">
        <f>IF(AND(Inputs!C65="true",Inputs!B65="false"),Calcs!O66,IF(AND(Inputs!B65="true",Inputs!C65="false"),Calcs!W66,IF(AND(Inputs!B65="false",Inputs!C65="false"),Calcs!F66,FALSE)))</f>
        <v>9264.5</v>
      </c>
      <c r="AN65" s="93">
        <f>IF(AND(Inputs!C65="true",Inputs!B65="false"),"0.0",IF(AND(Inputs!B65="true",Inputs!C65="false"),Calcs!U66,IF(AND(Inputs!B65="false",Inputs!C65="false"),Calcs!D66,FALSE)))</f>
        <v>18529</v>
      </c>
      <c r="AO65" s="95">
        <f>Calcs!AA66</f>
        <v>0</v>
      </c>
      <c r="AP65" s="93" t="str">
        <f>N65</f>
        <v>true</v>
      </c>
      <c r="AQ65" s="95" t="str">
        <f>IF(Inputs!C65="true",Calcs!N66,"0.0")</f>
        <v>0.0</v>
      </c>
      <c r="AR65" s="95">
        <f>IF(AND(Inputs!C65="true",Inputs!B65="false"),Calcs!M66,IF(AND(Inputs!B65="true",Inputs!C65="false"),Calcs!V66,IF(AND(Inputs!B65="false",Inputs!C65="false"),Calcs!E66,FALSE)))</f>
        <v>18529</v>
      </c>
      <c r="AS65" s="93" t="str">
        <f t="shared" si="7"/>
        <v>true</v>
      </c>
      <c r="AT65" s="93" t="str">
        <f t="shared" si="3"/>
        <v>false</v>
      </c>
    </row>
    <row r="66" spans="1:46" ht="14.25" customHeight="1" x14ac:dyDescent="0.2">
      <c r="A66" s="16">
        <v>65</v>
      </c>
      <c r="B66" s="20" t="s">
        <v>17</v>
      </c>
      <c r="C66" s="20" t="s">
        <v>17</v>
      </c>
      <c r="D66" s="18" t="s">
        <v>636</v>
      </c>
      <c r="E66" s="23" t="s">
        <v>16</v>
      </c>
      <c r="F66" s="4" t="s">
        <v>484</v>
      </c>
      <c r="G66" s="17" t="s">
        <v>17</v>
      </c>
      <c r="H66" s="65" t="s">
        <v>569</v>
      </c>
      <c r="I66" s="24">
        <v>1</v>
      </c>
      <c r="J66" s="24">
        <v>1</v>
      </c>
      <c r="K66" s="20" t="s">
        <v>17</v>
      </c>
      <c r="L66" s="20" t="s">
        <v>17</v>
      </c>
      <c r="M66" s="22">
        <v>1</v>
      </c>
      <c r="N66" s="17" t="s">
        <v>17</v>
      </c>
      <c r="O66" s="59" t="s">
        <v>418</v>
      </c>
      <c r="P66" s="18">
        <v>228</v>
      </c>
      <c r="Q66" s="18">
        <v>251</v>
      </c>
      <c r="R66" s="20" t="s">
        <v>16</v>
      </c>
      <c r="S66" s="17">
        <v>0</v>
      </c>
      <c r="T66" s="17">
        <v>32.991</v>
      </c>
      <c r="U66" s="102">
        <f>IF(B66="true",(Calcs!AB67),IF(C66="true",Calcs!S67,IF(AND(B66="false",C66="false"),Calcs!K67)))</f>
        <v>8788.9003984063747</v>
      </c>
      <c r="V66" s="113" t="str">
        <f t="shared" ref="V66:V97" si="9">IF(I66=1,(""),IF(I66=0,(I66&amp;".0"),(I66)))</f>
        <v/>
      </c>
      <c r="W66" s="103" t="str">
        <f>IF(AND(K66 = "true",C66="false"),(IF(Inputs!K66=Reduction_Values!B$2,Reduction_Values!D$2,Reduction_Values!D$3)),"")</f>
        <v/>
      </c>
      <c r="X66" s="104" t="str">
        <f>IF(L66="true",(IF(Inputs!L66=Reduction_Values!B$2,Reduction_Values!D$4,Reduction_Values!D$5)),"")</f>
        <v/>
      </c>
      <c r="Y66" s="105">
        <f>(VLOOKUP(Inputs!D66,Charge_Categories!B$2:C$380,2,FALSE))</f>
        <v>19351</v>
      </c>
      <c r="Z66" s="105">
        <f>IF(AND(Inputs!B66="true",Inputs!G66="true"),Calcs!U67-Calcs!T67,IF(AND(Inputs!B66="false",Inputs!C66="false",Inputs!G66="true"),Calcs!D67-Calcs!C67,IF(AND(Inputs!G66="false",Inputs!H66="Not Applicable"),0,"0.0")))</f>
        <v>0</v>
      </c>
      <c r="AA66" s="105" t="str">
        <f>IF(AND(Inputs!B66="true",Inputs!N66="true"),Calcs!T67-Calcs!B67,IF(AND(Inputs!B66="false",Inputs!C66="true",Inputs!N66="true"),Calcs!L67-Calcs!B67,IF(AND(Inputs!B66="false",Inputs!C66="false",Inputs!N66="true"),Calcs!C67-Calcs!B67,"0.0")))</f>
        <v>0.0</v>
      </c>
      <c r="AB66" s="105" t="str">
        <f>IF(Inputs!C66="true",100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&amp;"%","")</f>
        <v/>
      </c>
      <c r="AC66" s="105" t="str">
        <f t="shared" si="4"/>
        <v/>
      </c>
      <c r="AD66" s="105" t="str">
        <f t="shared" si="5"/>
        <v/>
      </c>
      <c r="AE66" s="104" t="str">
        <f>IF(R66="true",(IF(Inputs!R66=Reduction_Values!B$2,Reduction_Values!D$6,Reduction_Values!D$7)),"")</f>
        <v>Winter Only Discount 0.5</v>
      </c>
      <c r="AF66" s="93">
        <f>(VLOOKUP(Inputs!D66,Charge_Categories!B$2:C$380,2,FALSE))</f>
        <v>19351</v>
      </c>
      <c r="AG66" s="93" t="str">
        <f t="shared" ref="AG66:AG129" si="10">B66</f>
        <v>false</v>
      </c>
      <c r="AH66" s="93" t="str">
        <f t="shared" ref="AH66:AH129" si="11">C66</f>
        <v>false</v>
      </c>
      <c r="AI66" s="94">
        <f>IF(AND(Inputs!C66="true",Inputs!B66="false"),Calcs!Q67,IF(AND(Inputs!B66="true",Inputs!C66="false"),Calcs!Y67,IF(AND(Inputs!B66="false",Inputs!C66="false"),Calcs!H67,FALSE)))</f>
        <v>9675.5</v>
      </c>
      <c r="AJ66" s="95">
        <f>IF(AND(Inputs!C66="true",Inputs!B66="false"),Calcs!Q67,IF(AND(Inputs!B66="true",Inputs!C66="false"),Calcs!Y67,IF(AND(Inputs!B66="false",Inputs!C66="false"),Calcs!J67,FALSE)))</f>
        <v>9675.5</v>
      </c>
      <c r="AK66" s="93">
        <f>IF(AND(Inputs!C66="true",Inputs!B66="false"),Calcs!P67,IF(AND(Inputs!B66="true",Inputs!C66="false"),Calcs!X67,IF(AND(Inputs!B66="false",Inputs!C66="false"),Calcs!G67,FALSE)))</f>
        <v>9675.5</v>
      </c>
      <c r="AL66" s="93">
        <f>Calcs!C67</f>
        <v>19351</v>
      </c>
      <c r="AM66" s="93">
        <f>IF(AND(Inputs!C66="true",Inputs!B66="false"),Calcs!O67,IF(AND(Inputs!B66="true",Inputs!C66="false"),Calcs!W67,IF(AND(Inputs!B66="false",Inputs!C66="false"),Calcs!F67,FALSE)))</f>
        <v>9675.5</v>
      </c>
      <c r="AN66" s="93">
        <f>IF(AND(Inputs!C66="true",Inputs!B66="false"),"0.0",IF(AND(Inputs!B66="true",Inputs!C66="false"),Calcs!U67,IF(AND(Inputs!B66="false",Inputs!C66="false"),Calcs!D67,FALSE)))</f>
        <v>19351</v>
      </c>
      <c r="AO66" s="95" t="str">
        <f>Calcs!AA67</f>
        <v/>
      </c>
      <c r="AP66" s="93" t="str">
        <f t="shared" si="6"/>
        <v>false</v>
      </c>
      <c r="AQ66" s="95" t="str">
        <f>IF(Inputs!C66="true",Calcs!N67,"0.0")</f>
        <v>0.0</v>
      </c>
      <c r="AR66" s="95">
        <f>IF(AND(Inputs!C66="true",Inputs!B66="false"),Calcs!M67,IF(AND(Inputs!B66="true",Inputs!C66="false"),Calcs!V67,IF(AND(Inputs!B66="false",Inputs!C66="false"),Calcs!E67,FALSE)))</f>
        <v>19351</v>
      </c>
      <c r="AS66" s="93" t="str">
        <f t="shared" si="7"/>
        <v>true</v>
      </c>
      <c r="AT66" s="93" t="str">
        <f t="shared" ref="AT66:AT129" si="12">G66</f>
        <v>false</v>
      </c>
    </row>
    <row r="67" spans="1:46" s="125" customFormat="1" ht="14.25" customHeight="1" x14ac:dyDescent="0.2">
      <c r="A67" s="115">
        <v>66</v>
      </c>
      <c r="B67" s="116" t="s">
        <v>17</v>
      </c>
      <c r="C67" s="116" t="s">
        <v>16</v>
      </c>
      <c r="D67" s="117" t="s">
        <v>637</v>
      </c>
      <c r="E67" s="116" t="s">
        <v>17</v>
      </c>
      <c r="F67" s="118" t="s">
        <v>523</v>
      </c>
      <c r="G67" s="119" t="s">
        <v>16</v>
      </c>
      <c r="H67" s="120" t="s">
        <v>495</v>
      </c>
      <c r="I67" s="121">
        <v>0.5</v>
      </c>
      <c r="J67" s="25">
        <v>0.5</v>
      </c>
      <c r="K67" s="116" t="s">
        <v>17</v>
      </c>
      <c r="L67" s="116" t="s">
        <v>16</v>
      </c>
      <c r="M67" s="122">
        <v>1</v>
      </c>
      <c r="N67" s="19" t="s">
        <v>16</v>
      </c>
      <c r="O67" s="123" t="s">
        <v>418</v>
      </c>
      <c r="P67" s="117">
        <v>140</v>
      </c>
      <c r="Q67" s="117">
        <v>155</v>
      </c>
      <c r="R67" s="116" t="s">
        <v>17</v>
      </c>
      <c r="S67" s="124">
        <v>0</v>
      </c>
      <c r="T67" s="124">
        <v>99.091999999999999</v>
      </c>
      <c r="U67" s="102">
        <f>IF(B67="true",(Calcs!AB68),IF(C67="true",Calcs!S68,Calcs!K68))</f>
        <v>236.67903225806452</v>
      </c>
      <c r="V67" s="113">
        <f t="shared" si="9"/>
        <v>0.5</v>
      </c>
      <c r="W67" s="103" t="str">
        <f>IF(AND(K67 = "true",C67="false"),(IF(Inputs!K67=Reduction_Values!B$2,Reduction_Values!D$2,Reduction_Values!D$3)),"")</f>
        <v/>
      </c>
      <c r="X67" s="104" t="str">
        <f>IF(L67="true",(IF(Inputs!L67=Reduction_Values!B$2,Reduction_Values!D$4,Reduction_Values!D$5)),"")</f>
        <v>CRT 0.5</v>
      </c>
      <c r="Y67" s="105">
        <f>(VLOOKUP(Inputs!D67,Charge_Categories!B$2:C$380,2,FALSE))</f>
        <v>20955</v>
      </c>
      <c r="Z67" s="105" t="str">
        <f>IF(AND(Inputs!B67="true",Inputs!G67="true"),Calcs!U68-Calcs!T68,IF(AND(Inputs!B67="false",Inputs!C67="false",Inputs!G67="true"),Calcs!D68-Calcs!C68,IF(AND(Inputs!G67="false",Inputs!H67="Not Applicable"),0,"0.0")))</f>
        <v>0.0</v>
      </c>
      <c r="AA67" s="105">
        <f>IF(AND(Inputs!B67="true",Inputs!N67="true"),Calcs!T68-Calcs!B68,IF(AND(Inputs!B67="false",Inputs!C67="true",Inputs!N67="true"),Calcs!L68-Calcs!B68,IF(AND(Inputs!B67="false",Inputs!C67="false",Inputs!N67="true"),Calcs!C68-Calcs!B68,"0.0")))</f>
        <v>8</v>
      </c>
      <c r="AB67" s="105" t="str">
        <f>IF(Inputs!C67="true",100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&amp;"%","")</f>
        <v>10%</v>
      </c>
      <c r="AC67" s="105" t="str">
        <f t="shared" ref="AC67:AC130" si="13">IF(M67=1,(""),IF(M67=0,(M67&amp;".0"),(M67)))</f>
        <v/>
      </c>
      <c r="AD67" s="105">
        <f t="shared" ref="AD67:AD130" si="14">IF(J67=1,(""),IF(J67=0,(J67&amp;".0"),(J67)))</f>
        <v>0.5</v>
      </c>
      <c r="AE67" s="104" t="str">
        <f>IF(R67="true",(IF(Inputs!R67=Reduction_Values!B$2,Reduction_Values!D$6,Reduction_Values!D$7)),"")</f>
        <v/>
      </c>
      <c r="AF67" s="93">
        <f>(VLOOKUP(Inputs!D67,Charge_Categories!B$2:C$380,2,FALSE))</f>
        <v>20955</v>
      </c>
      <c r="AG67" s="93" t="str">
        <f t="shared" si="10"/>
        <v>false</v>
      </c>
      <c r="AH67" s="93" t="str">
        <f t="shared" si="11"/>
        <v>true</v>
      </c>
      <c r="AI67" s="94">
        <f>IF(AND(Inputs!C67="true",Inputs!B67="false"),Calcs!Q68,IF(AND(Inputs!B67="true",Inputs!C67="false"),Calcs!Y68,IF(AND(Inputs!B67="false",Inputs!C67="false"),Calcs!H68,FALSE)))</f>
        <v>524.07500000000005</v>
      </c>
      <c r="AJ67" s="95">
        <f>IF(AND(Inputs!C67="true",Inputs!B67="false"),Calcs!Q68,IF(AND(Inputs!B67="true",Inputs!C67="false"),Calcs!Y68,IF(AND(Inputs!B67="false",Inputs!C67="false"),Calcs!J68,FALSE)))</f>
        <v>524.07500000000005</v>
      </c>
      <c r="AK67" s="93">
        <f>IF(AND(Inputs!C67="true",Inputs!B67="false"),Calcs!P68,IF(AND(Inputs!B67="true",Inputs!C67="false"),Calcs!X68,IF(AND(Inputs!B67="false",Inputs!C67="false"),Calcs!G68,FALSE)))</f>
        <v>1048.1500000000001</v>
      </c>
      <c r="AL67" s="93">
        <f>Calcs!C68</f>
        <v>20963</v>
      </c>
      <c r="AM67" s="93">
        <f>IF(AND(Inputs!C67="true",Inputs!B67="false"),Calcs!O68,IF(AND(Inputs!B67="true",Inputs!C67="false"),Calcs!W68,IF(AND(Inputs!B67="false",Inputs!C67="false"),Calcs!F68,FALSE)))</f>
        <v>2096.3000000000002</v>
      </c>
      <c r="AN67" s="93" t="str">
        <f>IF(AND(Inputs!C67="true",Inputs!B67="false"),"0.0",IF(AND(Inputs!B67="true",Inputs!C67="false"),Calcs!U68,IF(AND(Inputs!B67="false",Inputs!C67="false"),Calcs!D68,FALSE)))</f>
        <v>0.0</v>
      </c>
      <c r="AO67" s="95" t="str">
        <f>Calcs!AA68</f>
        <v/>
      </c>
      <c r="AP67" s="93" t="str">
        <f t="shared" ref="AP67:AP130" si="15">N67</f>
        <v>true</v>
      </c>
      <c r="AQ67" s="95">
        <f>IF(Inputs!C67="true",Calcs!N68,"0.0")</f>
        <v>2096.3000000000002</v>
      </c>
      <c r="AR67" s="95">
        <f>IF(AND(Inputs!C67="true",Inputs!B67="false"),Calcs!M68,IF(AND(Inputs!B67="true",Inputs!C67="false"),Calcs!V68,IF(AND(Inputs!B67="false",Inputs!C67="false"),Calcs!E68,FALSE)))</f>
        <v>20963</v>
      </c>
      <c r="AS67" s="93" t="str">
        <f t="shared" ref="AS67:AS130" si="16">R67</f>
        <v>false</v>
      </c>
      <c r="AT67" s="93" t="str">
        <f t="shared" si="12"/>
        <v>true</v>
      </c>
    </row>
    <row r="68" spans="1:46" ht="14.25" customHeight="1" x14ac:dyDescent="0.2">
      <c r="A68" s="16">
        <v>67</v>
      </c>
      <c r="B68" s="20" t="s">
        <v>17</v>
      </c>
      <c r="C68" s="20" t="s">
        <v>17</v>
      </c>
      <c r="D68" s="18" t="s">
        <v>638</v>
      </c>
      <c r="E68" s="17" t="s">
        <v>17</v>
      </c>
      <c r="F68" s="4" t="s">
        <v>524</v>
      </c>
      <c r="G68" s="17" t="s">
        <v>17</v>
      </c>
      <c r="H68" s="65" t="s">
        <v>569</v>
      </c>
      <c r="I68" s="24">
        <v>1</v>
      </c>
      <c r="J68" s="25">
        <v>0.01</v>
      </c>
      <c r="K68" s="23" t="s">
        <v>16</v>
      </c>
      <c r="L68" s="20" t="s">
        <v>17</v>
      </c>
      <c r="M68" s="22">
        <v>1</v>
      </c>
      <c r="N68" s="17" t="s">
        <v>17</v>
      </c>
      <c r="O68" s="59" t="s">
        <v>418</v>
      </c>
      <c r="P68" s="18">
        <v>75</v>
      </c>
      <c r="Q68" s="18">
        <v>91</v>
      </c>
      <c r="R68" s="17" t="s">
        <v>17</v>
      </c>
      <c r="S68" s="17">
        <v>0</v>
      </c>
      <c r="T68" s="17">
        <v>1.0000000000000001E-5</v>
      </c>
      <c r="U68" s="102">
        <f>IF(B68="true",(Calcs!AB69),IF(C68="true",Calcs!S69,IF(AND(B68="false",C68="false"),Calcs!K69)))</f>
        <v>130.30631868131866</v>
      </c>
      <c r="V68" s="113" t="str">
        <f t="shared" si="9"/>
        <v/>
      </c>
      <c r="W68" s="103" t="str">
        <f>IF(AND(K68 = "true",C68="false"),(IF(Inputs!K68=Reduction_Values!B$2,Reduction_Values!D$2,Reduction_Values!D$3)),"")</f>
        <v>Two-part Tariff 0.5</v>
      </c>
      <c r="X68" s="104" t="str">
        <f>IF(L68="true",(IF(Inputs!L68=Reduction_Values!B$2,Reduction_Values!D$4,Reduction_Values!D$5)),"")</f>
        <v/>
      </c>
      <c r="Y68" s="105">
        <f>(VLOOKUP(Inputs!D68,Charge_Categories!B$2:C$380,2,FALSE))</f>
        <v>31621</v>
      </c>
      <c r="Z68" s="105">
        <f>IF(AND(Inputs!B68="true",Inputs!G68="true"),Calcs!U69-Calcs!T69,IF(AND(Inputs!B68="false",Inputs!C68="false",Inputs!G68="true"),Calcs!D69-Calcs!C69,IF(AND(Inputs!G68="false",Inputs!H68="Not Applicable"),0,"0.0")))</f>
        <v>0</v>
      </c>
      <c r="AA68" s="105" t="str">
        <f>IF(AND(Inputs!B68="true",Inputs!N68="true"),Calcs!T69-Calcs!B69,IF(AND(Inputs!B68="false",Inputs!C68="true",Inputs!N68="true"),Calcs!L69-Calcs!B69,IF(AND(Inputs!B68="false",Inputs!C68="false",Inputs!N68="true"),Calcs!C69-Calcs!B69,"0.0")))</f>
        <v>0.0</v>
      </c>
      <c r="AB68" s="105" t="str">
        <f>IF(Inputs!C68="true",100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&amp;"%","")</f>
        <v/>
      </c>
      <c r="AC68" s="105" t="str">
        <f t="shared" si="13"/>
        <v/>
      </c>
      <c r="AD68" s="105">
        <f t="shared" si="14"/>
        <v>0.01</v>
      </c>
      <c r="AE68" s="104" t="str">
        <f>IF(R68="true",(IF(Inputs!R68=Reduction_Values!B$2,Reduction_Values!D$6,Reduction_Values!D$7)),"")</f>
        <v/>
      </c>
      <c r="AF68" s="93">
        <f>(VLOOKUP(Inputs!D68,Charge_Categories!B$2:C$380,2,FALSE))</f>
        <v>31621</v>
      </c>
      <c r="AG68" s="93" t="str">
        <f t="shared" si="10"/>
        <v>false</v>
      </c>
      <c r="AH68" s="93" t="str">
        <f t="shared" si="11"/>
        <v>false</v>
      </c>
      <c r="AI68" s="94">
        <f>IF(AND(Inputs!C68="true",Inputs!B68="false"),Calcs!Q69,IF(AND(Inputs!B68="true",Inputs!C68="false"),Calcs!Y69,IF(AND(Inputs!B68="false",Inputs!C68="false"),Calcs!H69,FALSE)))</f>
        <v>31621</v>
      </c>
      <c r="AJ68" s="95">
        <f>IF(AND(Inputs!C68="true",Inputs!B68="false"),Calcs!Q69,IF(AND(Inputs!B68="true",Inputs!C68="false"),Calcs!Y69,IF(AND(Inputs!B68="false",Inputs!C68="false"),Calcs!J69,FALSE)))</f>
        <v>158.10499999999999</v>
      </c>
      <c r="AK68" s="93">
        <f>IF(AND(Inputs!C68="true",Inputs!B68="false"),Calcs!P69,IF(AND(Inputs!B68="true",Inputs!C68="false"),Calcs!X69,IF(AND(Inputs!B68="false",Inputs!C68="false"),Calcs!G69,FALSE)))</f>
        <v>31621</v>
      </c>
      <c r="AL68" s="93">
        <f>Calcs!C69</f>
        <v>31621</v>
      </c>
      <c r="AM68" s="93">
        <f>IF(AND(Inputs!C68="true",Inputs!B68="false"),Calcs!O69,IF(AND(Inputs!B68="true",Inputs!C68="false"),Calcs!W69,IF(AND(Inputs!B68="false",Inputs!C68="false"),Calcs!F69,FALSE)))</f>
        <v>31621</v>
      </c>
      <c r="AN68" s="93">
        <f>IF(AND(Inputs!C68="true",Inputs!B68="false"),"0.0",IF(AND(Inputs!B68="true",Inputs!C68="false"),Calcs!U69,IF(AND(Inputs!B68="false",Inputs!C68="false"),Calcs!D69,FALSE)))</f>
        <v>31621</v>
      </c>
      <c r="AO68" s="95" t="str">
        <f>Calcs!AA69</f>
        <v/>
      </c>
      <c r="AP68" s="93" t="str">
        <f t="shared" si="15"/>
        <v>false</v>
      </c>
      <c r="AQ68" s="95" t="str">
        <f>IF(Inputs!C68="true",Calcs!N69,"0.0")</f>
        <v>0.0</v>
      </c>
      <c r="AR68" s="95">
        <f>IF(AND(Inputs!C68="true",Inputs!B68="false"),Calcs!M69,IF(AND(Inputs!B68="true",Inputs!C68="false"),Calcs!V69,IF(AND(Inputs!B68="false",Inputs!C68="false"),Calcs!E69,FALSE)))</f>
        <v>31621</v>
      </c>
      <c r="AS68" s="93" t="str">
        <f t="shared" si="16"/>
        <v>false</v>
      </c>
      <c r="AT68" s="93" t="str">
        <f t="shared" si="12"/>
        <v>false</v>
      </c>
    </row>
    <row r="69" spans="1:46" ht="14.25" customHeight="1" x14ac:dyDescent="0.2">
      <c r="A69" s="16">
        <v>68</v>
      </c>
      <c r="B69" s="20" t="s">
        <v>16</v>
      </c>
      <c r="C69" s="20" t="s">
        <v>17</v>
      </c>
      <c r="D69" s="18" t="s">
        <v>639</v>
      </c>
      <c r="E69" s="20" t="s">
        <v>16</v>
      </c>
      <c r="F69" s="4" t="s">
        <v>532</v>
      </c>
      <c r="G69" s="17" t="s">
        <v>17</v>
      </c>
      <c r="H69" s="65" t="s">
        <v>569</v>
      </c>
      <c r="I69" s="24">
        <v>1</v>
      </c>
      <c r="J69" s="24">
        <v>1</v>
      </c>
      <c r="K69" s="20" t="s">
        <v>16</v>
      </c>
      <c r="L69" s="20" t="s">
        <v>17</v>
      </c>
      <c r="M69" s="22">
        <v>1</v>
      </c>
      <c r="N69" s="20" t="s">
        <v>16</v>
      </c>
      <c r="O69" s="58" t="s">
        <v>434</v>
      </c>
      <c r="P69" s="18">
        <v>0</v>
      </c>
      <c r="Q69" s="18">
        <v>0</v>
      </c>
      <c r="R69" s="20" t="s">
        <v>17</v>
      </c>
      <c r="S69" s="17">
        <v>1E-3</v>
      </c>
      <c r="T69" s="17">
        <v>1E-3</v>
      </c>
      <c r="U69" s="102">
        <f>IF(B69="true",(Calcs!AB70),IF(C69="true",Calcs!S70,Calcs!K70))</f>
        <v>16598.5</v>
      </c>
      <c r="V69" s="113" t="str">
        <f t="shared" si="9"/>
        <v/>
      </c>
      <c r="W69" s="103" t="str">
        <f>IF(AND(K69 = "true",C69="false"),(IF(Inputs!K69=Reduction_Values!B$2,Reduction_Values!D$2,Reduction_Values!D$3)),"")</f>
        <v>Two-part Tariff 0.5</v>
      </c>
      <c r="X69" s="104" t="str">
        <f>IF(L69="true",(IF(Inputs!L69=Reduction_Values!B$2,Reduction_Values!D$4,Reduction_Values!D$5)),"")</f>
        <v/>
      </c>
      <c r="Y69" s="105">
        <f>(VLOOKUP(Inputs!D69,Charge_Categories!B$2:C$380,2,FALSE))</f>
        <v>33189</v>
      </c>
      <c r="Z69" s="105">
        <f>IF(AND(Inputs!B69="true",Inputs!G69="true"),Calcs!U70-Calcs!T70,IF(AND(Inputs!B69="false",Inputs!C69="false",Inputs!G69="true"),Calcs!D70-Calcs!C70,IF(AND(Inputs!G69="false",Inputs!H69="Not Applicable"),0,"0.0")))</f>
        <v>0</v>
      </c>
      <c r="AA69" s="105">
        <f>IF(AND(Inputs!B69="true",Inputs!N69="true"),Calcs!T70-Calcs!B70,IF(AND(Inputs!B69="false",Inputs!C69="true",Inputs!N69="true"),Calcs!L70-Calcs!B70,IF(AND(Inputs!B69="false",Inputs!C69="false",Inputs!N69="true"),Calcs!C70-Calcs!B70,"0.0")))</f>
        <v>8</v>
      </c>
      <c r="AB69" s="105" t="str">
        <f>IF(Inputs!C69="true",100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&amp;"%","")</f>
        <v/>
      </c>
      <c r="AC69" s="105" t="str">
        <f t="shared" si="13"/>
        <v/>
      </c>
      <c r="AD69" s="105" t="str">
        <f t="shared" si="14"/>
        <v/>
      </c>
      <c r="AE69" s="104" t="str">
        <f>IF(R69="true",(IF(Inputs!R69=Reduction_Values!B$2,Reduction_Values!D$6,Reduction_Values!D$7)),"")</f>
        <v/>
      </c>
      <c r="AF69" s="93">
        <f>(VLOOKUP(Inputs!D69,Charge_Categories!B$2:C$380,2,FALSE))</f>
        <v>33189</v>
      </c>
      <c r="AG69" s="93" t="str">
        <f t="shared" si="10"/>
        <v>true</v>
      </c>
      <c r="AH69" s="93" t="str">
        <f t="shared" si="11"/>
        <v>false</v>
      </c>
      <c r="AI69" s="94">
        <f>IF(AND(Inputs!C69="true",Inputs!B69="false"),Calcs!Q70,IF(AND(Inputs!B69="true",Inputs!C69="false"),Calcs!Y70,IF(AND(Inputs!B69="false",Inputs!C69="false"),Calcs!H70,FALSE)))</f>
        <v>33197</v>
      </c>
      <c r="AJ69" s="95">
        <f>IF(AND(Inputs!C69="true",Inputs!B69="false"),Calcs!Q70,IF(AND(Inputs!B69="true",Inputs!C69="false"),Calcs!Y70,IF(AND(Inputs!B69="false",Inputs!C69="false"),Calcs!J70,FALSE)))</f>
        <v>33197</v>
      </c>
      <c r="AK69" s="93">
        <f>IF(AND(Inputs!C69="true",Inputs!B69="false"),Calcs!P70,IF(AND(Inputs!B69="true",Inputs!C69="false"),Calcs!X70,IF(AND(Inputs!B69="false",Inputs!C69="false"),Calcs!G70,FALSE)))</f>
        <v>33197</v>
      </c>
      <c r="AL69" s="93">
        <f>Calcs!C70</f>
        <v>33197</v>
      </c>
      <c r="AM69" s="93">
        <f>IF(AND(Inputs!C69="true",Inputs!B69="false"),Calcs!O70,IF(AND(Inputs!B69="true",Inputs!C69="false"),Calcs!W70,IF(AND(Inputs!B69="false",Inputs!C69="false"),Calcs!F70,FALSE)))</f>
        <v>33197</v>
      </c>
      <c r="AN69" s="93">
        <f>IF(AND(Inputs!C69="true",Inputs!B69="false"),"0.0",IF(AND(Inputs!B69="true",Inputs!C69="false"),Calcs!U70,IF(AND(Inputs!B69="false",Inputs!C69="false"),Calcs!D70,FALSE)))</f>
        <v>33197</v>
      </c>
      <c r="AO69" s="95">
        <f>Calcs!AA70</f>
        <v>33197</v>
      </c>
      <c r="AP69" s="93" t="str">
        <f t="shared" si="15"/>
        <v>true</v>
      </c>
      <c r="AQ69" s="95" t="str">
        <f>IF(Inputs!C69="true",Calcs!N70,"0.0")</f>
        <v>0.0</v>
      </c>
      <c r="AR69" s="95">
        <f>IF(AND(Inputs!C69="true",Inputs!B69="false"),Calcs!M70,IF(AND(Inputs!B69="true",Inputs!C69="false"),Calcs!V70,IF(AND(Inputs!B69="false",Inputs!C69="false"),Calcs!E70,FALSE)))</f>
        <v>33197</v>
      </c>
      <c r="AS69" s="93" t="str">
        <f t="shared" si="16"/>
        <v>false</v>
      </c>
      <c r="AT69" s="93" t="str">
        <f t="shared" si="12"/>
        <v>false</v>
      </c>
    </row>
    <row r="70" spans="1:46" ht="14.25" customHeight="1" x14ac:dyDescent="0.2">
      <c r="A70" s="16">
        <v>69</v>
      </c>
      <c r="B70" s="20" t="s">
        <v>17</v>
      </c>
      <c r="C70" s="20" t="s">
        <v>17</v>
      </c>
      <c r="D70" s="18" t="s">
        <v>640</v>
      </c>
      <c r="E70" s="23" t="s">
        <v>16</v>
      </c>
      <c r="F70" s="4" t="s">
        <v>526</v>
      </c>
      <c r="G70" s="17" t="s">
        <v>17</v>
      </c>
      <c r="H70" s="65" t="s">
        <v>498</v>
      </c>
      <c r="I70" s="25">
        <v>0.88</v>
      </c>
      <c r="J70" s="24">
        <v>1</v>
      </c>
      <c r="K70" s="20" t="s">
        <v>17</v>
      </c>
      <c r="L70" s="20" t="s">
        <v>17</v>
      </c>
      <c r="M70" s="22">
        <v>1</v>
      </c>
      <c r="N70" s="23" t="s">
        <v>16</v>
      </c>
      <c r="O70" s="59" t="s">
        <v>418</v>
      </c>
      <c r="P70" s="18">
        <v>149</v>
      </c>
      <c r="Q70" s="18">
        <v>164</v>
      </c>
      <c r="R70" s="20" t="s">
        <v>16</v>
      </c>
      <c r="S70" s="17">
        <v>0</v>
      </c>
      <c r="T70" s="17">
        <v>1.1000000000000001</v>
      </c>
      <c r="U70" s="102">
        <f>IF(B70="true",(Calcs!AB71),IF(C70="true",Calcs!S71,IF(AND(B70="false",C70="false"),Calcs!K71)))</f>
        <v>14370.432195121952</v>
      </c>
      <c r="V70" s="113">
        <f t="shared" si="9"/>
        <v>0.88</v>
      </c>
      <c r="W70" s="103" t="str">
        <f>IF(AND(K70 = "true",C70="false"),(IF(Inputs!K70=Reduction_Values!B$2,Reduction_Values!D$2,Reduction_Values!D$3)),"")</f>
        <v/>
      </c>
      <c r="X70" s="104" t="str">
        <f>IF(L70="true",(IF(Inputs!L70=Reduction_Values!B$2,Reduction_Values!D$4,Reduction_Values!D$5)),"")</f>
        <v/>
      </c>
      <c r="Y70" s="105">
        <f>(VLOOKUP(Inputs!D70,Charge_Categories!B$2:C$380,2,FALSE))</f>
        <v>35940</v>
      </c>
      <c r="Z70" s="105" t="str">
        <f>IF(AND(Inputs!B70="true",Inputs!G70="true"),Calcs!U71-Calcs!T71,IF(AND(Inputs!B70="false",Inputs!C70="false",Inputs!G70="true"),Calcs!D71-Calcs!C71,IF(AND(Inputs!G70="false",Inputs!H70="Not Applicable"),0,"0.0")))</f>
        <v>0.0</v>
      </c>
      <c r="AA70" s="105">
        <f>IF(AND(Inputs!B70="true",Inputs!N70="true"),Calcs!T71-Calcs!B71,IF(AND(Inputs!B70="false",Inputs!C70="true",Inputs!N70="true"),Calcs!L71-Calcs!B71,IF(AND(Inputs!B70="false",Inputs!C70="false",Inputs!N70="true"),Calcs!C71-Calcs!B71,"0.0")))</f>
        <v>8</v>
      </c>
      <c r="AB70" s="105" t="str">
        <f>IF(Inputs!C70="true",100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&amp;"%","")</f>
        <v/>
      </c>
      <c r="AC70" s="105" t="str">
        <f t="shared" si="13"/>
        <v/>
      </c>
      <c r="AD70" s="105" t="str">
        <f t="shared" si="14"/>
        <v/>
      </c>
      <c r="AE70" s="104" t="str">
        <f>IF(R70="true",(IF(Inputs!R70=Reduction_Values!B$2,Reduction_Values!D$6,Reduction_Values!D$7)),"")</f>
        <v>Winter Only Discount 0.5</v>
      </c>
      <c r="AF70" s="93">
        <f>(VLOOKUP(Inputs!D70,Charge_Categories!B$2:C$380,2,FALSE))</f>
        <v>35940</v>
      </c>
      <c r="AG70" s="93" t="str">
        <f t="shared" si="10"/>
        <v>false</v>
      </c>
      <c r="AH70" s="93" t="str">
        <f t="shared" si="11"/>
        <v>false</v>
      </c>
      <c r="AI70" s="94">
        <f>IF(AND(Inputs!C70="true",Inputs!B70="false"),Calcs!Q71,IF(AND(Inputs!B70="true",Inputs!C70="false"),Calcs!Y71,IF(AND(Inputs!B70="false",Inputs!C70="false"),Calcs!H71,FALSE)))</f>
        <v>15817.12</v>
      </c>
      <c r="AJ70" s="95">
        <f>IF(AND(Inputs!C70="true",Inputs!B70="false"),Calcs!Q71,IF(AND(Inputs!B70="true",Inputs!C70="false"),Calcs!Y71,IF(AND(Inputs!B70="false",Inputs!C70="false"),Calcs!J71,FALSE)))</f>
        <v>15817.12</v>
      </c>
      <c r="AK70" s="93">
        <f>IF(AND(Inputs!C70="true",Inputs!B70="false"),Calcs!P71,IF(AND(Inputs!B70="true",Inputs!C70="false"),Calcs!X71,IF(AND(Inputs!B70="false",Inputs!C70="false"),Calcs!G71,FALSE)))</f>
        <v>17974</v>
      </c>
      <c r="AL70" s="93">
        <f>Calcs!C71</f>
        <v>35948</v>
      </c>
      <c r="AM70" s="93">
        <f>IF(AND(Inputs!C70="true",Inputs!B70="false"),Calcs!O71,IF(AND(Inputs!B70="true",Inputs!C70="false"),Calcs!W71,IF(AND(Inputs!B70="false",Inputs!C70="false"),Calcs!F71,FALSE)))</f>
        <v>17974</v>
      </c>
      <c r="AN70" s="93">
        <f>IF(AND(Inputs!C70="true",Inputs!B70="false"),"0.0",IF(AND(Inputs!B70="true",Inputs!C70="false"),Calcs!U71,IF(AND(Inputs!B70="false",Inputs!C70="false"),Calcs!D71,FALSE)))</f>
        <v>35948</v>
      </c>
      <c r="AO70" s="95" t="str">
        <f>Calcs!AA71</f>
        <v/>
      </c>
      <c r="AP70" s="93" t="str">
        <f t="shared" si="15"/>
        <v>true</v>
      </c>
      <c r="AQ70" s="95" t="str">
        <f>IF(Inputs!C70="true",Calcs!N71,"0.0")</f>
        <v>0.0</v>
      </c>
      <c r="AR70" s="95">
        <f>IF(AND(Inputs!C70="true",Inputs!B70="false"),Calcs!M71,IF(AND(Inputs!B70="true",Inputs!C70="false"),Calcs!V71,IF(AND(Inputs!B70="false",Inputs!C70="false"),Calcs!E71,FALSE)))</f>
        <v>35948</v>
      </c>
      <c r="AS70" s="93" t="str">
        <f t="shared" si="16"/>
        <v>true</v>
      </c>
      <c r="AT70" s="93" t="str">
        <f t="shared" si="12"/>
        <v>false</v>
      </c>
    </row>
    <row r="71" spans="1:46" ht="14.25" customHeight="1" x14ac:dyDescent="0.2">
      <c r="A71" s="16">
        <v>70</v>
      </c>
      <c r="B71" s="20" t="s">
        <v>17</v>
      </c>
      <c r="C71" s="20" t="s">
        <v>16</v>
      </c>
      <c r="D71" s="18" t="s">
        <v>641</v>
      </c>
      <c r="E71" s="20" t="s">
        <v>17</v>
      </c>
      <c r="F71" s="4" t="s">
        <v>527</v>
      </c>
      <c r="G71" s="17" t="s">
        <v>17</v>
      </c>
      <c r="H71" s="65" t="s">
        <v>569</v>
      </c>
      <c r="I71" s="24">
        <v>1</v>
      </c>
      <c r="J71" s="25">
        <v>0.03</v>
      </c>
      <c r="K71" s="20" t="s">
        <v>17</v>
      </c>
      <c r="L71" s="20" t="s">
        <v>16</v>
      </c>
      <c r="M71" s="22">
        <v>0.25</v>
      </c>
      <c r="N71" s="20" t="s">
        <v>17</v>
      </c>
      <c r="O71" s="58" t="s">
        <v>434</v>
      </c>
      <c r="P71" s="18">
        <v>221</v>
      </c>
      <c r="Q71" s="18">
        <v>241</v>
      </c>
      <c r="R71" s="20" t="s">
        <v>17</v>
      </c>
      <c r="S71" s="17">
        <v>0</v>
      </c>
      <c r="T71" s="17">
        <v>404.404</v>
      </c>
      <c r="U71" s="102">
        <f>IF(B71="true",(Calcs!AB72),IF(C71="true",Calcs!S72,Calcs!K72))</f>
        <v>135.04360892116182</v>
      </c>
      <c r="V71" s="113" t="str">
        <f t="shared" si="9"/>
        <v/>
      </c>
      <c r="W71" s="103" t="str">
        <f>IF(AND(K71 = "true",C71="false"),(IF(Inputs!K71=Reduction_Values!B$2,Reduction_Values!D$2,Reduction_Values!D$3)),"")</f>
        <v/>
      </c>
      <c r="X71" s="104" t="str">
        <f>IF(L71="true",(IF(Inputs!L71=Reduction_Values!B$2,Reduction_Values!D$4,Reduction_Values!D$5)),"")</f>
        <v>CRT 0.5</v>
      </c>
      <c r="Y71" s="105">
        <f>(VLOOKUP(Inputs!D71,Charge_Categories!B$2:C$380,2,FALSE))</f>
        <v>65451</v>
      </c>
      <c r="Z71" s="105">
        <f>IF(AND(Inputs!B71="true",Inputs!G71="true"),Calcs!U72-Calcs!T72,IF(AND(Inputs!B71="false",Inputs!C71="false",Inputs!G71="true"),Calcs!D72-Calcs!C72,IF(AND(Inputs!G71="false",Inputs!H71="Not Applicable"),0,"0.0")))</f>
        <v>0</v>
      </c>
      <c r="AA71" s="105" t="str">
        <f>IF(AND(Inputs!B71="true",Inputs!N71="true"),Calcs!T72-Calcs!B72,IF(AND(Inputs!B71="false",Inputs!C71="true",Inputs!N71="true"),Calcs!L72-Calcs!B72,IF(AND(Inputs!B71="false",Inputs!C71="false",Inputs!N71="true"),Calcs!C72-Calcs!B72,"0.0")))</f>
        <v>0.0</v>
      </c>
      <c r="AB71" s="105" t="str">
        <f>IF(Inputs!C71="true",100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&amp;"%","")</f>
        <v>60%</v>
      </c>
      <c r="AC71" s="105">
        <f t="shared" si="13"/>
        <v>0.25</v>
      </c>
      <c r="AD71" s="105">
        <f t="shared" si="14"/>
        <v>0.03</v>
      </c>
      <c r="AE71" s="104" t="str">
        <f>IF(R71="true",(IF(Inputs!R71=Reduction_Values!B$2,Reduction_Values!D$6,Reduction_Values!D$7)),"")</f>
        <v/>
      </c>
      <c r="AF71" s="93">
        <f>(VLOOKUP(Inputs!D71,Charge_Categories!B$2:C$380,2,FALSE))</f>
        <v>65451</v>
      </c>
      <c r="AG71" s="93" t="str">
        <f t="shared" si="10"/>
        <v>false</v>
      </c>
      <c r="AH71" s="93" t="str">
        <f t="shared" si="11"/>
        <v>true</v>
      </c>
      <c r="AI71" s="94">
        <f>IF(AND(Inputs!C71="true",Inputs!B71="false"),Calcs!Q72,IF(AND(Inputs!B71="true",Inputs!C71="false"),Calcs!Y72,IF(AND(Inputs!B71="false",Inputs!C71="false"),Calcs!H72,FALSE)))</f>
        <v>4908.8249999999998</v>
      </c>
      <c r="AJ71" s="95">
        <f>IF(AND(Inputs!C71="true",Inputs!B71="false"),Calcs!Q72,IF(AND(Inputs!B71="true",Inputs!C71="false"),Calcs!Y72,IF(AND(Inputs!B71="false",Inputs!C71="false"),Calcs!J72,FALSE)))</f>
        <v>4908.8249999999998</v>
      </c>
      <c r="AK71" s="93">
        <f>IF(AND(Inputs!C71="true",Inputs!B71="false"),Calcs!P72,IF(AND(Inputs!B71="true",Inputs!C71="false"),Calcs!X72,IF(AND(Inputs!B71="false",Inputs!C71="false"),Calcs!G72,FALSE)))</f>
        <v>4908.8249999999998</v>
      </c>
      <c r="AL71" s="93">
        <f>Calcs!C72</f>
        <v>65451</v>
      </c>
      <c r="AM71" s="93">
        <f>IF(AND(Inputs!C71="true",Inputs!B71="false"),Calcs!O72,IF(AND(Inputs!B71="true",Inputs!C71="false"),Calcs!W72,IF(AND(Inputs!B71="false",Inputs!C71="false"),Calcs!F72,FALSE)))</f>
        <v>9817.65</v>
      </c>
      <c r="AN71" s="93" t="str">
        <f>IF(AND(Inputs!C71="true",Inputs!B71="false"),"0.0",IF(AND(Inputs!B71="true",Inputs!C71="false"),Calcs!U72,IF(AND(Inputs!B71="false",Inputs!C71="false"),Calcs!D72,FALSE)))</f>
        <v>0.0</v>
      </c>
      <c r="AO71" s="95" t="str">
        <f>Calcs!AA72</f>
        <v/>
      </c>
      <c r="AP71" s="93" t="str">
        <f t="shared" si="15"/>
        <v>false</v>
      </c>
      <c r="AQ71" s="95">
        <f>IF(Inputs!C71="true",Calcs!N72,"0.0")</f>
        <v>9817.65</v>
      </c>
      <c r="AR71" s="95">
        <f>IF(AND(Inputs!C71="true",Inputs!B71="false"),Calcs!M72,IF(AND(Inputs!B71="true",Inputs!C71="false"),Calcs!V72,IF(AND(Inputs!B71="false",Inputs!C71="false"),Calcs!E72,FALSE)))</f>
        <v>16362.75</v>
      </c>
      <c r="AS71" s="93" t="str">
        <f t="shared" si="16"/>
        <v>false</v>
      </c>
      <c r="AT71" s="93" t="str">
        <f t="shared" si="12"/>
        <v>false</v>
      </c>
    </row>
    <row r="72" spans="1:46" ht="14.25" customHeight="1" x14ac:dyDescent="0.2">
      <c r="A72" s="16">
        <v>71</v>
      </c>
      <c r="B72" s="20" t="s">
        <v>17</v>
      </c>
      <c r="C72" s="20" t="s">
        <v>17</v>
      </c>
      <c r="D72" s="18" t="s">
        <v>642</v>
      </c>
      <c r="E72" s="17" t="s">
        <v>17</v>
      </c>
      <c r="F72" s="4"/>
      <c r="G72" s="17" t="s">
        <v>17</v>
      </c>
      <c r="H72" s="65" t="s">
        <v>499</v>
      </c>
      <c r="I72" s="24">
        <v>1</v>
      </c>
      <c r="J72" s="25">
        <v>0.89</v>
      </c>
      <c r="K72" s="20" t="s">
        <v>17</v>
      </c>
      <c r="L72" s="20" t="s">
        <v>17</v>
      </c>
      <c r="M72" s="22">
        <v>1</v>
      </c>
      <c r="N72" s="23" t="s">
        <v>16</v>
      </c>
      <c r="O72" s="59" t="s">
        <v>454</v>
      </c>
      <c r="P72" s="18">
        <v>168</v>
      </c>
      <c r="Q72" s="18">
        <v>174</v>
      </c>
      <c r="R72" s="17" t="s">
        <v>17</v>
      </c>
      <c r="S72" s="17">
        <v>0</v>
      </c>
      <c r="T72" s="17">
        <v>1</v>
      </c>
      <c r="U72" s="102">
        <f>IF(B72="true",(Calcs!AB73),IF(C72="true",Calcs!S73,IF(AND(B72="false",C72="false"),Calcs!K73)))</f>
        <v>59038.91724137932</v>
      </c>
      <c r="V72" s="113" t="str">
        <f t="shared" si="9"/>
        <v/>
      </c>
      <c r="W72" s="103" t="str">
        <f>IF(AND(K72 = "true",C72="false"),(IF(Inputs!K72=Reduction_Values!B$2,Reduction_Values!D$2,Reduction_Values!D$3)),"")</f>
        <v/>
      </c>
      <c r="X72" s="104" t="str">
        <f>IF(L72="true",(IF(Inputs!L72=Reduction_Values!B$2,Reduction_Values!D$4,Reduction_Values!D$5)),"")</f>
        <v/>
      </c>
      <c r="Y72" s="105">
        <f>(VLOOKUP(Inputs!D72,Charge_Categories!B$2:C$380,2,FALSE))</f>
        <v>68697</v>
      </c>
      <c r="Z72" s="105" t="str">
        <f>IF(AND(Inputs!B72="true",Inputs!G72="true"),Calcs!U73-Calcs!T73,IF(AND(Inputs!B72="false",Inputs!C72="false",Inputs!G72="true"),Calcs!D73-Calcs!C73,IF(AND(Inputs!G72="false",Inputs!H72="Not Applicable"),0,"0.0")))</f>
        <v>0.0</v>
      </c>
      <c r="AA72" s="105">
        <f>IF(AND(Inputs!B72="true",Inputs!N72="true"),Calcs!T73-Calcs!B73,IF(AND(Inputs!B72="false",Inputs!C72="true",Inputs!N72="true"),Calcs!L73-Calcs!B73,IF(AND(Inputs!B72="false",Inputs!C72="false",Inputs!N72="true"),Calcs!C73-Calcs!B73,"0.0")))</f>
        <v>8</v>
      </c>
      <c r="AB72" s="105" t="str">
        <f>IF(Inputs!C72="true",100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&amp;"%","")</f>
        <v/>
      </c>
      <c r="AC72" s="105" t="str">
        <f t="shared" si="13"/>
        <v/>
      </c>
      <c r="AD72" s="105">
        <f t="shared" si="14"/>
        <v>0.89</v>
      </c>
      <c r="AE72" s="104" t="str">
        <f>IF(R72="true",(IF(Inputs!R72=Reduction_Values!B$2,Reduction_Values!D$6,Reduction_Values!D$7)),"")</f>
        <v/>
      </c>
      <c r="AF72" s="93">
        <f>(VLOOKUP(Inputs!D72,Charge_Categories!B$2:C$380,2,FALSE))</f>
        <v>68697</v>
      </c>
      <c r="AG72" s="93" t="str">
        <f t="shared" si="10"/>
        <v>false</v>
      </c>
      <c r="AH72" s="93" t="str">
        <f t="shared" si="11"/>
        <v>false</v>
      </c>
      <c r="AI72" s="94">
        <f>IF(AND(Inputs!C72="true",Inputs!B72="false"),Calcs!Q73,IF(AND(Inputs!B72="true",Inputs!C72="false"),Calcs!Y73,IF(AND(Inputs!B72="false",Inputs!C72="false"),Calcs!H73,FALSE)))</f>
        <v>68705</v>
      </c>
      <c r="AJ72" s="95">
        <f>IF(AND(Inputs!C72="true",Inputs!B72="false"),Calcs!Q73,IF(AND(Inputs!B72="true",Inputs!C72="false"),Calcs!Y73,IF(AND(Inputs!B72="false",Inputs!C72="false"),Calcs!J73,FALSE)))</f>
        <v>61147.450000000004</v>
      </c>
      <c r="AK72" s="93">
        <f>IF(AND(Inputs!C72="true",Inputs!B72="false"),Calcs!P73,IF(AND(Inputs!B72="true",Inputs!C72="false"),Calcs!X73,IF(AND(Inputs!B72="false",Inputs!C72="false"),Calcs!G73,FALSE)))</f>
        <v>68705</v>
      </c>
      <c r="AL72" s="93">
        <f>Calcs!C73</f>
        <v>68705</v>
      </c>
      <c r="AM72" s="93">
        <f>IF(AND(Inputs!C72="true",Inputs!B72="false"),Calcs!O73,IF(AND(Inputs!B72="true",Inputs!C72="false"),Calcs!W73,IF(AND(Inputs!B72="false",Inputs!C72="false"),Calcs!F73,FALSE)))</f>
        <v>68705</v>
      </c>
      <c r="AN72" s="93">
        <f>IF(AND(Inputs!C72="true",Inputs!B72="false"),"0.0",IF(AND(Inputs!B72="true",Inputs!C72="false"),Calcs!U73,IF(AND(Inputs!B72="false",Inputs!C72="false"),Calcs!D73,FALSE)))</f>
        <v>68705</v>
      </c>
      <c r="AO72" s="95" t="str">
        <f>Calcs!AA73</f>
        <v/>
      </c>
      <c r="AP72" s="93" t="str">
        <f t="shared" si="15"/>
        <v>true</v>
      </c>
      <c r="AQ72" s="95" t="str">
        <f>IF(Inputs!C72="true",Calcs!N73,"0.0")</f>
        <v>0.0</v>
      </c>
      <c r="AR72" s="95">
        <f>IF(AND(Inputs!C72="true",Inputs!B72="false"),Calcs!M73,IF(AND(Inputs!B72="true",Inputs!C72="false"),Calcs!V73,IF(AND(Inputs!B72="false",Inputs!C72="false"),Calcs!E73,FALSE)))</f>
        <v>68705</v>
      </c>
      <c r="AS72" s="93" t="str">
        <f t="shared" si="16"/>
        <v>false</v>
      </c>
      <c r="AT72" s="93" t="str">
        <f t="shared" si="12"/>
        <v>false</v>
      </c>
    </row>
    <row r="73" spans="1:46" ht="14.25" customHeight="1" x14ac:dyDescent="0.2">
      <c r="A73" s="16">
        <v>72</v>
      </c>
      <c r="B73" s="20" t="s">
        <v>17</v>
      </c>
      <c r="C73" s="20" t="s">
        <v>17</v>
      </c>
      <c r="D73" s="18" t="s">
        <v>643</v>
      </c>
      <c r="E73" s="23" t="s">
        <v>16</v>
      </c>
      <c r="F73" s="4" t="s">
        <v>529</v>
      </c>
      <c r="G73" s="17" t="s">
        <v>17</v>
      </c>
      <c r="H73" s="65" t="s">
        <v>500</v>
      </c>
      <c r="I73" s="24">
        <v>1</v>
      </c>
      <c r="J73" s="24">
        <v>1</v>
      </c>
      <c r="K73" s="20" t="s">
        <v>17</v>
      </c>
      <c r="L73" s="23" t="s">
        <v>16</v>
      </c>
      <c r="M73" s="22">
        <v>1</v>
      </c>
      <c r="N73" s="17" t="s">
        <v>17</v>
      </c>
      <c r="O73" s="58" t="s">
        <v>434</v>
      </c>
      <c r="P73" s="18">
        <v>31</v>
      </c>
      <c r="Q73" s="18">
        <v>51</v>
      </c>
      <c r="R73" s="20" t="s">
        <v>16</v>
      </c>
      <c r="S73" s="17">
        <v>0</v>
      </c>
      <c r="T73" s="17">
        <v>0.999</v>
      </c>
      <c r="U73" s="102">
        <f>IF(B73="true",(Calcs!AB74),IF(C73="true",Calcs!S74,IF(AND(B73="false",C73="false"),Calcs!K74)))</f>
        <v>11304.362745098038</v>
      </c>
      <c r="V73" s="113" t="str">
        <f t="shared" si="9"/>
        <v/>
      </c>
      <c r="W73" s="103" t="str">
        <f>IF(AND(K73 = "true",C73="false"),(IF(Inputs!K73=Reduction_Values!B$2,Reduction_Values!D$2,Reduction_Values!D$3)),"")</f>
        <v/>
      </c>
      <c r="X73" s="104" t="str">
        <f>IF(L73="true",(IF(Inputs!L73=Reduction_Values!B$2,Reduction_Values!D$4,Reduction_Values!D$5)),"")</f>
        <v>CRT 0.5</v>
      </c>
      <c r="Y73" s="105">
        <f>(VLOOKUP(Inputs!D73,Charge_Categories!B$2:C$380,2,FALSE))</f>
        <v>74390</v>
      </c>
      <c r="Z73" s="105" t="str">
        <f>IF(AND(Inputs!B73="true",Inputs!G73="true"),Calcs!U74-Calcs!T74,IF(AND(Inputs!B73="false",Inputs!C73="false",Inputs!G73="true"),Calcs!D74-Calcs!C74,IF(AND(Inputs!G73="false",Inputs!H73="Not Applicable"),0,"0.0")))</f>
        <v>0.0</v>
      </c>
      <c r="AA73" s="105" t="str">
        <f>IF(AND(Inputs!B73="true",Inputs!N73="true"),Calcs!T74-Calcs!B74,IF(AND(Inputs!B73="false",Inputs!C73="true",Inputs!N73="true"),Calcs!L74-Calcs!B74,IF(AND(Inputs!B73="false",Inputs!C73="false",Inputs!N73="true"),Calcs!C74-Calcs!B74,"0.0")))</f>
        <v>0.0</v>
      </c>
      <c r="AB73" s="105" t="str">
        <f>IF(Inputs!C73="true",100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&amp;"%","")</f>
        <v/>
      </c>
      <c r="AC73" s="105" t="str">
        <f t="shared" si="13"/>
        <v/>
      </c>
      <c r="AD73" s="105" t="str">
        <f t="shared" si="14"/>
        <v/>
      </c>
      <c r="AE73" s="104" t="str">
        <f>IF(R73="true",(IF(Inputs!R73=Reduction_Values!B$2,Reduction_Values!D$6,Reduction_Values!D$7)),"")</f>
        <v>Winter Only Discount 0.5</v>
      </c>
      <c r="AF73" s="93">
        <f>(VLOOKUP(Inputs!D73,Charge_Categories!B$2:C$380,2,FALSE))</f>
        <v>74390</v>
      </c>
      <c r="AG73" s="93" t="str">
        <f t="shared" si="10"/>
        <v>false</v>
      </c>
      <c r="AH73" s="93" t="str">
        <f t="shared" si="11"/>
        <v>false</v>
      </c>
      <c r="AI73" s="94">
        <f>IF(AND(Inputs!C73="true",Inputs!B73="false"),Calcs!Q74,IF(AND(Inputs!B73="true",Inputs!C73="false"),Calcs!Y74,IF(AND(Inputs!B73="false",Inputs!C73="false"),Calcs!H74,FALSE)))</f>
        <v>18597.5</v>
      </c>
      <c r="AJ73" s="95">
        <f>IF(AND(Inputs!C73="true",Inputs!B73="false"),Calcs!Q74,IF(AND(Inputs!B73="true",Inputs!C73="false"),Calcs!Y74,IF(AND(Inputs!B73="false",Inputs!C73="false"),Calcs!J74,FALSE)))</f>
        <v>18597.5</v>
      </c>
      <c r="AK73" s="93">
        <f>IF(AND(Inputs!C73="true",Inputs!B73="false"),Calcs!P74,IF(AND(Inputs!B73="true",Inputs!C73="false"),Calcs!X74,IF(AND(Inputs!B73="false",Inputs!C73="false"),Calcs!G74,FALSE)))</f>
        <v>18597.5</v>
      </c>
      <c r="AL73" s="93">
        <f>Calcs!C74</f>
        <v>74390</v>
      </c>
      <c r="AM73" s="93">
        <f>IF(AND(Inputs!C73="true",Inputs!B73="false"),Calcs!O74,IF(AND(Inputs!B73="true",Inputs!C73="false"),Calcs!W74,IF(AND(Inputs!B73="false",Inputs!C73="false"),Calcs!F74,FALSE)))</f>
        <v>37195</v>
      </c>
      <c r="AN73" s="93">
        <f>IF(AND(Inputs!C73="true",Inputs!B73="false"),"0.0",IF(AND(Inputs!B73="true",Inputs!C73="false"),Calcs!U74,IF(AND(Inputs!B73="false",Inputs!C73="false"),Calcs!D74,FALSE)))</f>
        <v>74390</v>
      </c>
      <c r="AO73" s="95" t="str">
        <f>Calcs!AA74</f>
        <v/>
      </c>
      <c r="AP73" s="93" t="str">
        <f t="shared" si="15"/>
        <v>false</v>
      </c>
      <c r="AQ73" s="95" t="str">
        <f>IF(Inputs!C73="true",Calcs!N74,"0.0")</f>
        <v>0.0</v>
      </c>
      <c r="AR73" s="95">
        <f>IF(AND(Inputs!C73="true",Inputs!B73="false"),Calcs!M74,IF(AND(Inputs!B73="true",Inputs!C73="false"),Calcs!V74,IF(AND(Inputs!B73="false",Inputs!C73="false"),Calcs!E74,FALSE)))</f>
        <v>74390</v>
      </c>
      <c r="AS73" s="93" t="str">
        <f t="shared" si="16"/>
        <v>true</v>
      </c>
      <c r="AT73" s="93" t="str">
        <f t="shared" si="12"/>
        <v>false</v>
      </c>
    </row>
    <row r="74" spans="1:46" ht="14.25" customHeight="1" x14ac:dyDescent="0.2">
      <c r="A74" s="16">
        <v>73</v>
      </c>
      <c r="B74" s="20" t="s">
        <v>16</v>
      </c>
      <c r="C74" s="20" t="s">
        <v>17</v>
      </c>
      <c r="D74" s="18" t="s">
        <v>644</v>
      </c>
      <c r="E74" s="20" t="s">
        <v>17</v>
      </c>
      <c r="F74" s="4"/>
      <c r="G74" s="19" t="s">
        <v>16</v>
      </c>
      <c r="H74" s="65" t="s">
        <v>483</v>
      </c>
      <c r="I74" s="24">
        <v>1</v>
      </c>
      <c r="J74" s="24">
        <v>1</v>
      </c>
      <c r="K74" s="20" t="s">
        <v>16</v>
      </c>
      <c r="L74" s="20" t="s">
        <v>17</v>
      </c>
      <c r="M74" s="22">
        <v>1</v>
      </c>
      <c r="N74" s="20" t="s">
        <v>17</v>
      </c>
      <c r="O74" s="59" t="s">
        <v>418</v>
      </c>
      <c r="P74" s="18">
        <v>0</v>
      </c>
      <c r="Q74" s="18">
        <v>0</v>
      </c>
      <c r="R74" s="20" t="s">
        <v>17</v>
      </c>
      <c r="S74" s="17">
        <v>1E-3</v>
      </c>
      <c r="T74" s="17">
        <v>5081</v>
      </c>
      <c r="U74" s="102">
        <f>IF(B74="true",(Calcs!AB75),IF(C74="true",Calcs!S75,Calcs!K75))</f>
        <v>1.3753591812635309E-2</v>
      </c>
      <c r="V74" s="113" t="str">
        <f t="shared" si="9"/>
        <v/>
      </c>
      <c r="W74" s="103" t="str">
        <f>IF(AND(K74 = "true",C74="false"),(IF(Inputs!K74=Reduction_Values!B$2,Reduction_Values!D$2,Reduction_Values!D$3)),"")</f>
        <v>Two-part Tariff 0.5</v>
      </c>
      <c r="X74" s="104" t="str">
        <f>IF(L74="true",(IF(Inputs!L74=Reduction_Values!B$2,Reduction_Values!D$4,Reduction_Values!D$5)),"")</f>
        <v/>
      </c>
      <c r="Y74" s="105">
        <f>(VLOOKUP(Inputs!D74,Charge_Categories!B$2:C$380,2,FALSE))</f>
        <v>139580</v>
      </c>
      <c r="Z74" s="105">
        <f>IF(AND(Inputs!B74="true",Inputs!G74="true"),Calcs!U75-Calcs!T75,IF(AND(Inputs!B74="false",Inputs!C74="false",Inputs!G74="true"),Calcs!D75-Calcs!C75,IF(AND(Inputs!G74="false",Inputs!H74="Not Applicable"),0,"0.0")))</f>
        <v>184</v>
      </c>
      <c r="AA74" s="105" t="str">
        <f>IF(AND(Inputs!B74="true",Inputs!N74="true"),Calcs!T75-Calcs!B75,IF(AND(Inputs!B74="false",Inputs!C74="true",Inputs!N74="true"),Calcs!L75-Calcs!B75,IF(AND(Inputs!B74="false",Inputs!C74="false",Inputs!N74="true"),Calcs!C75-Calcs!B75,"0.0")))</f>
        <v>0.0</v>
      </c>
      <c r="AB74" s="105" t="str">
        <f>IF(Inputs!C74="true",100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&amp;"%","")</f>
        <v/>
      </c>
      <c r="AC74" s="105" t="str">
        <f t="shared" si="13"/>
        <v/>
      </c>
      <c r="AD74" s="105" t="str">
        <f t="shared" si="14"/>
        <v/>
      </c>
      <c r="AE74" s="104" t="str">
        <f>IF(R74="true",(IF(Inputs!R74=Reduction_Values!B$2,Reduction_Values!D$6,Reduction_Values!D$7)),"")</f>
        <v/>
      </c>
      <c r="AF74" s="93">
        <f>(VLOOKUP(Inputs!D74,Charge_Categories!B$2:C$380,2,FALSE))</f>
        <v>139580</v>
      </c>
      <c r="AG74" s="93" t="str">
        <f t="shared" si="10"/>
        <v>true</v>
      </c>
      <c r="AH74" s="93" t="str">
        <f t="shared" si="11"/>
        <v>false</v>
      </c>
      <c r="AI74" s="94">
        <f>IF(AND(Inputs!C74="true",Inputs!B74="false"),Calcs!Q75,IF(AND(Inputs!B74="true",Inputs!C74="false"),Calcs!Y75,IF(AND(Inputs!B74="false",Inputs!C74="false"),Calcs!H75,FALSE)))</f>
        <v>139764</v>
      </c>
      <c r="AJ74" s="95">
        <f>IF(AND(Inputs!C74="true",Inputs!B74="false"),Calcs!Q75,IF(AND(Inputs!B74="true",Inputs!C74="false"),Calcs!Y75,IF(AND(Inputs!B74="false",Inputs!C74="false"),Calcs!J75,FALSE)))</f>
        <v>139764</v>
      </c>
      <c r="AK74" s="93">
        <f>IF(AND(Inputs!C74="true",Inputs!B74="false"),Calcs!P75,IF(AND(Inputs!B74="true",Inputs!C74="false"),Calcs!X75,IF(AND(Inputs!B74="false",Inputs!C74="false"),Calcs!G75,FALSE)))</f>
        <v>139764</v>
      </c>
      <c r="AL74" s="93">
        <f>Calcs!C75</f>
        <v>139580</v>
      </c>
      <c r="AM74" s="93">
        <f>IF(AND(Inputs!C74="true",Inputs!B74="false"),Calcs!O75,IF(AND(Inputs!B74="true",Inputs!C74="false"),Calcs!W75,IF(AND(Inputs!B74="false",Inputs!C74="false"),Calcs!F75,FALSE)))</f>
        <v>139764</v>
      </c>
      <c r="AN74" s="93">
        <f>IF(AND(Inputs!C74="true",Inputs!B74="false"),"0.0",IF(AND(Inputs!B74="true",Inputs!C74="false"),Calcs!U75,IF(AND(Inputs!B74="false",Inputs!C74="false"),Calcs!D75,FALSE)))</f>
        <v>139764</v>
      </c>
      <c r="AO74" s="95">
        <f>Calcs!AA75</f>
        <v>2.7507183625270618E-2</v>
      </c>
      <c r="AP74" s="93" t="str">
        <f t="shared" si="15"/>
        <v>false</v>
      </c>
      <c r="AQ74" s="95" t="str">
        <f>IF(Inputs!C74="true",Calcs!N75,"0.0")</f>
        <v>0.0</v>
      </c>
      <c r="AR74" s="95">
        <f>IF(AND(Inputs!C74="true",Inputs!B74="false"),Calcs!M75,IF(AND(Inputs!B74="true",Inputs!C74="false"),Calcs!V75,IF(AND(Inputs!B74="false",Inputs!C74="false"),Calcs!E75,FALSE)))</f>
        <v>139764</v>
      </c>
      <c r="AS74" s="93" t="str">
        <f t="shared" si="16"/>
        <v>false</v>
      </c>
      <c r="AT74" s="93" t="str">
        <f t="shared" si="12"/>
        <v>true</v>
      </c>
    </row>
    <row r="75" spans="1:46" ht="14.25" customHeight="1" x14ac:dyDescent="0.2">
      <c r="A75" s="16">
        <v>74</v>
      </c>
      <c r="B75" s="20" t="s">
        <v>17</v>
      </c>
      <c r="C75" s="20" t="s">
        <v>16</v>
      </c>
      <c r="D75" s="18" t="s">
        <v>645</v>
      </c>
      <c r="E75" s="20" t="s">
        <v>17</v>
      </c>
      <c r="F75" s="4" t="s">
        <v>495</v>
      </c>
      <c r="G75" s="17" t="s">
        <v>17</v>
      </c>
      <c r="H75" s="65" t="s">
        <v>569</v>
      </c>
      <c r="I75" s="24">
        <v>1</v>
      </c>
      <c r="J75" s="24">
        <v>1</v>
      </c>
      <c r="K75" s="20" t="s">
        <v>17</v>
      </c>
      <c r="L75" s="20" t="s">
        <v>16</v>
      </c>
      <c r="M75" s="22">
        <v>1</v>
      </c>
      <c r="N75" s="19" t="s">
        <v>16</v>
      </c>
      <c r="O75" s="59" t="s">
        <v>454</v>
      </c>
      <c r="P75" s="18">
        <v>54</v>
      </c>
      <c r="Q75" s="18">
        <v>57</v>
      </c>
      <c r="R75" s="20" t="s">
        <v>17</v>
      </c>
      <c r="S75" s="17">
        <v>0</v>
      </c>
      <c r="T75" s="17">
        <v>8134</v>
      </c>
      <c r="U75" s="102">
        <f>IF(B75="true",(Calcs!AB76),IF(C75="true",Calcs!S76,Calcs!K76))</f>
        <v>74618.526315789466</v>
      </c>
      <c r="V75" s="113" t="str">
        <f t="shared" si="9"/>
        <v/>
      </c>
      <c r="W75" s="103" t="str">
        <f>IF(AND(K75 = "true",C75="false"),(IF(Inputs!K75=Reduction_Values!B$2,Reduction_Values!D$2,Reduction_Values!D$3)),"")</f>
        <v/>
      </c>
      <c r="X75" s="104" t="str">
        <f>IF(L75="true",(IF(Inputs!L75=Reduction_Values!B$2,Reduction_Values!D$4,Reduction_Values!D$5)),"")</f>
        <v>CRT 0.5</v>
      </c>
      <c r="Y75" s="105">
        <f>(VLOOKUP(Inputs!D75,Charge_Categories!B$2:C$380,2,FALSE))</f>
        <v>146503</v>
      </c>
      <c r="Z75" s="105">
        <f>IF(AND(Inputs!B75="true",Inputs!G75="true"),Calcs!U76-Calcs!T76,IF(AND(Inputs!B75="false",Inputs!C75="false",Inputs!G75="true"),Calcs!D76-Calcs!C76,IF(AND(Inputs!G75="false",Inputs!H75="Not Applicable"),0,"0.0")))</f>
        <v>0</v>
      </c>
      <c r="AA75" s="105">
        <f>IF(AND(Inputs!B75="true",Inputs!N75="true"),Calcs!T76-Calcs!B76,IF(AND(Inputs!B75="false",Inputs!C75="true",Inputs!N75="true"),Calcs!L76-Calcs!B76,IF(AND(Inputs!B75="false",Inputs!C75="false",Inputs!N75="true"),Calcs!C76-Calcs!B76,"0.0")))</f>
        <v>11025</v>
      </c>
      <c r="AB75" s="105" t="str">
        <f>IF(Inputs!C75="true",100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&amp;"%","")</f>
        <v>100%</v>
      </c>
      <c r="AC75" s="105" t="str">
        <f t="shared" si="13"/>
        <v/>
      </c>
      <c r="AD75" s="105" t="str">
        <f t="shared" si="14"/>
        <v/>
      </c>
      <c r="AE75" s="104" t="str">
        <f>IF(R75="true",(IF(Inputs!R75=Reduction_Values!B$2,Reduction_Values!D$6,Reduction_Values!D$7)),"")</f>
        <v/>
      </c>
      <c r="AF75" s="93">
        <f>(VLOOKUP(Inputs!D75,Charge_Categories!B$2:C$380,2,FALSE))</f>
        <v>146503</v>
      </c>
      <c r="AG75" s="93" t="str">
        <f t="shared" si="10"/>
        <v>false</v>
      </c>
      <c r="AH75" s="93" t="str">
        <f t="shared" si="11"/>
        <v>true</v>
      </c>
      <c r="AI75" s="94">
        <f>IF(AND(Inputs!C75="true",Inputs!B75="false"),Calcs!Q76,IF(AND(Inputs!B75="true",Inputs!C75="false"),Calcs!Y76,IF(AND(Inputs!B75="false",Inputs!C75="false"),Calcs!H76,FALSE)))</f>
        <v>78764</v>
      </c>
      <c r="AJ75" s="95">
        <f>IF(AND(Inputs!C75="true",Inputs!B75="false"),Calcs!Q76,IF(AND(Inputs!B75="true",Inputs!C75="false"),Calcs!Y76,IF(AND(Inputs!B75="false",Inputs!C75="false"),Calcs!J76,FALSE)))</f>
        <v>78764</v>
      </c>
      <c r="AK75" s="93">
        <f>IF(AND(Inputs!C75="true",Inputs!B75="false"),Calcs!P76,IF(AND(Inputs!B75="true",Inputs!C75="false"),Calcs!X76,IF(AND(Inputs!B75="false",Inputs!C75="false"),Calcs!G76,FALSE)))</f>
        <v>78764</v>
      </c>
      <c r="AL75" s="93">
        <f>Calcs!C76</f>
        <v>157528</v>
      </c>
      <c r="AM75" s="93">
        <f>IF(AND(Inputs!C75="true",Inputs!B75="false"),Calcs!O76,IF(AND(Inputs!B75="true",Inputs!C75="false"),Calcs!W76,IF(AND(Inputs!B75="false",Inputs!C75="false"),Calcs!F76,FALSE)))</f>
        <v>157528</v>
      </c>
      <c r="AN75" s="93" t="str">
        <f>IF(AND(Inputs!C75="true",Inputs!B75="false"),"0.0",IF(AND(Inputs!B75="true",Inputs!C75="false"),Calcs!U76,IF(AND(Inputs!B75="false",Inputs!C75="false"),Calcs!D76,FALSE)))</f>
        <v>0.0</v>
      </c>
      <c r="AO75" s="95" t="str">
        <f>Calcs!AA76</f>
        <v/>
      </c>
      <c r="AP75" s="93" t="str">
        <f t="shared" si="15"/>
        <v>true</v>
      </c>
      <c r="AQ75" s="95">
        <f>IF(Inputs!C75="true",Calcs!N76,"0.0")</f>
        <v>157528</v>
      </c>
      <c r="AR75" s="95">
        <f>IF(AND(Inputs!C75="true",Inputs!B75="false"),Calcs!M76,IF(AND(Inputs!B75="true",Inputs!C75="false"),Calcs!V76,IF(AND(Inputs!B75="false",Inputs!C75="false"),Calcs!E76,FALSE)))</f>
        <v>157528</v>
      </c>
      <c r="AS75" s="93" t="str">
        <f t="shared" si="16"/>
        <v>false</v>
      </c>
      <c r="AT75" s="93" t="str">
        <f t="shared" si="12"/>
        <v>false</v>
      </c>
    </row>
    <row r="76" spans="1:46" ht="14.25" customHeight="1" x14ac:dyDescent="0.2">
      <c r="A76" s="16">
        <v>75</v>
      </c>
      <c r="B76" s="20" t="s">
        <v>17</v>
      </c>
      <c r="C76" s="20" t="s">
        <v>17</v>
      </c>
      <c r="D76" s="18" t="s">
        <v>646</v>
      </c>
      <c r="E76" s="17" t="s">
        <v>17</v>
      </c>
      <c r="F76" s="4" t="s">
        <v>531</v>
      </c>
      <c r="G76" s="17" t="s">
        <v>17</v>
      </c>
      <c r="H76" s="65" t="s">
        <v>485</v>
      </c>
      <c r="I76" s="24">
        <v>1</v>
      </c>
      <c r="J76" s="25">
        <v>0.99</v>
      </c>
      <c r="K76" s="20" t="s">
        <v>17</v>
      </c>
      <c r="L76" s="20" t="s">
        <v>17</v>
      </c>
      <c r="M76" s="22">
        <v>0.5</v>
      </c>
      <c r="N76" s="17" t="s">
        <v>17</v>
      </c>
      <c r="O76" s="59" t="s">
        <v>418</v>
      </c>
      <c r="P76" s="18">
        <v>291</v>
      </c>
      <c r="Q76" s="18">
        <v>308</v>
      </c>
      <c r="R76" s="17" t="s">
        <v>17</v>
      </c>
      <c r="S76" s="17">
        <v>0</v>
      </c>
      <c r="T76" s="17">
        <v>852</v>
      </c>
      <c r="U76" s="102">
        <f>IF(B76="true",(Calcs!AB77),IF(C76="true",Calcs!S77,IF(AND(B76="false",C76="false"),Calcs!K77)))</f>
        <v>74182.239642857137</v>
      </c>
      <c r="V76" s="113" t="str">
        <f t="shared" si="9"/>
        <v/>
      </c>
      <c r="W76" s="103" t="str">
        <f>IF(AND(K76 = "true",C76="false"),(IF(Inputs!K76=Reduction_Values!B$2,Reduction_Values!D$2,Reduction_Values!D$3)),"")</f>
        <v/>
      </c>
      <c r="X76" s="104" t="str">
        <f>IF(L76="true",(IF(Inputs!L76=Reduction_Values!B$2,Reduction_Values!D$4,Reduction_Values!D$5)),"")</f>
        <v/>
      </c>
      <c r="Y76" s="105">
        <f>(VLOOKUP(Inputs!D76,Charge_Categories!B$2:C$380,2,FALSE))</f>
        <v>158618</v>
      </c>
      <c r="Z76" s="105" t="str">
        <f>IF(AND(Inputs!B76="true",Inputs!G76="true"),Calcs!U77-Calcs!T77,IF(AND(Inputs!B76="false",Inputs!C76="false",Inputs!G76="true"),Calcs!D77-Calcs!C77,IF(AND(Inputs!G76="false",Inputs!H76="Not Applicable"),0,"0.0")))</f>
        <v>0.0</v>
      </c>
      <c r="AA76" s="105" t="str">
        <f>IF(AND(Inputs!B76="true",Inputs!N76="true"),Calcs!T77-Calcs!B77,IF(AND(Inputs!B76="false",Inputs!C76="true",Inputs!N76="true"),Calcs!L77-Calcs!B77,IF(AND(Inputs!B76="false",Inputs!C76="false",Inputs!N76="true"),Calcs!C77-Calcs!B77,"0.0")))</f>
        <v>0.0</v>
      </c>
      <c r="AB76" s="105" t="str">
        <f>IF(Inputs!C76="true",100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&amp;"%","")</f>
        <v/>
      </c>
      <c r="AC76" s="105">
        <f t="shared" si="13"/>
        <v>0.5</v>
      </c>
      <c r="AD76" s="105">
        <f t="shared" si="14"/>
        <v>0.99</v>
      </c>
      <c r="AE76" s="104" t="str">
        <f>IF(R76="true",(IF(Inputs!R76=Reduction_Values!B$2,Reduction_Values!D$6,Reduction_Values!D$7)),"")</f>
        <v/>
      </c>
      <c r="AF76" s="93">
        <f>(VLOOKUP(Inputs!D76,Charge_Categories!B$2:C$380,2,FALSE))</f>
        <v>158618</v>
      </c>
      <c r="AG76" s="93" t="str">
        <f t="shared" si="10"/>
        <v>false</v>
      </c>
      <c r="AH76" s="93" t="str">
        <f t="shared" si="11"/>
        <v>false</v>
      </c>
      <c r="AI76" s="94">
        <f>IF(AND(Inputs!C76="true",Inputs!B76="false"),Calcs!Q77,IF(AND(Inputs!B76="true",Inputs!C76="false"),Calcs!Y77,IF(AND(Inputs!B76="false",Inputs!C76="false"),Calcs!H77,FALSE)))</f>
        <v>79309</v>
      </c>
      <c r="AJ76" s="95">
        <f>IF(AND(Inputs!C76="true",Inputs!B76="false"),Calcs!Q77,IF(AND(Inputs!B76="true",Inputs!C76="false"),Calcs!Y77,IF(AND(Inputs!B76="false",Inputs!C76="false"),Calcs!J77,FALSE)))</f>
        <v>78515.91</v>
      </c>
      <c r="AK76" s="93">
        <f>IF(AND(Inputs!C76="true",Inputs!B76="false"),Calcs!P77,IF(AND(Inputs!B76="true",Inputs!C76="false"),Calcs!X77,IF(AND(Inputs!B76="false",Inputs!C76="false"),Calcs!G77,FALSE)))</f>
        <v>79309</v>
      </c>
      <c r="AL76" s="93">
        <f>Calcs!C77</f>
        <v>158618</v>
      </c>
      <c r="AM76" s="93">
        <f>IF(AND(Inputs!C76="true",Inputs!B76="false"),Calcs!O77,IF(AND(Inputs!B76="true",Inputs!C76="false"),Calcs!W77,IF(AND(Inputs!B76="false",Inputs!C76="false"),Calcs!F77,FALSE)))</f>
        <v>79309</v>
      </c>
      <c r="AN76" s="93">
        <f>IF(AND(Inputs!C76="true",Inputs!B76="false"),"0.0",IF(AND(Inputs!B76="true",Inputs!C76="false"),Calcs!U77,IF(AND(Inputs!B76="false",Inputs!C76="false"),Calcs!D77,FALSE)))</f>
        <v>158618</v>
      </c>
      <c r="AO76" s="95" t="str">
        <f>Calcs!AA77</f>
        <v/>
      </c>
      <c r="AP76" s="93" t="str">
        <f t="shared" si="15"/>
        <v>false</v>
      </c>
      <c r="AQ76" s="95" t="str">
        <f>IF(Inputs!C76="true",Calcs!N77,"0.0")</f>
        <v>0.0</v>
      </c>
      <c r="AR76" s="95">
        <f>IF(AND(Inputs!C76="true",Inputs!B76="false"),Calcs!M77,IF(AND(Inputs!B76="true",Inputs!C76="false"),Calcs!V77,IF(AND(Inputs!B76="false",Inputs!C76="false"),Calcs!E77,FALSE)))</f>
        <v>79309</v>
      </c>
      <c r="AS76" s="93" t="str">
        <f t="shared" si="16"/>
        <v>false</v>
      </c>
      <c r="AT76" s="93" t="str">
        <f t="shared" si="12"/>
        <v>false</v>
      </c>
    </row>
    <row r="77" spans="1:46" ht="14.25" customHeight="1" x14ac:dyDescent="0.2">
      <c r="A77" s="16">
        <v>76</v>
      </c>
      <c r="B77" s="20" t="s">
        <v>17</v>
      </c>
      <c r="C77" s="20" t="s">
        <v>17</v>
      </c>
      <c r="D77" s="18" t="s">
        <v>647</v>
      </c>
      <c r="E77" s="17" t="s">
        <v>16</v>
      </c>
      <c r="F77" s="4" t="s">
        <v>484</v>
      </c>
      <c r="G77" s="17" t="s">
        <v>16</v>
      </c>
      <c r="H77" s="65" t="s">
        <v>486</v>
      </c>
      <c r="I77" s="24">
        <v>1</v>
      </c>
      <c r="J77" s="24">
        <v>1</v>
      </c>
      <c r="K77" s="20" t="s">
        <v>17</v>
      </c>
      <c r="L77" s="20" t="s">
        <v>17</v>
      </c>
      <c r="M77" s="22">
        <v>1</v>
      </c>
      <c r="N77" s="17" t="s">
        <v>16</v>
      </c>
      <c r="O77" s="59" t="s">
        <v>434</v>
      </c>
      <c r="P77" s="18">
        <v>249</v>
      </c>
      <c r="Q77" s="18">
        <v>264</v>
      </c>
      <c r="R77" s="17" t="s">
        <v>16</v>
      </c>
      <c r="S77" s="17">
        <v>0</v>
      </c>
      <c r="T77" s="17">
        <v>9402</v>
      </c>
      <c r="U77" s="102">
        <f>IF(B77="true",(Calcs!AB78),IF(C77="true",Calcs!S78,IF(AND(B77="false",C77="false"),Calcs!K78)))</f>
        <v>141002.85227272729</v>
      </c>
      <c r="V77" s="113" t="str">
        <f t="shared" si="9"/>
        <v/>
      </c>
      <c r="W77" s="103" t="str">
        <f>IF(AND(K77 = "true",C77="false"),(IF(Inputs!K77=Reduction_Values!B$2,Reduction_Values!D$2,Reduction_Values!D$3)),"")</f>
        <v/>
      </c>
      <c r="X77" s="104" t="str">
        <f>IF(L77="true",(IF(Inputs!L77=Reduction_Values!B$2,Reduction_Values!D$4,Reduction_Values!D$5)),"")</f>
        <v/>
      </c>
      <c r="Y77" s="105">
        <f>(VLOOKUP(Inputs!D77,Charge_Categories!B$2:C$380,2,FALSE))</f>
        <v>257486</v>
      </c>
      <c r="Z77" s="105">
        <f>IF(AND(Inputs!B77="true",Inputs!G77="true"),Calcs!U78-Calcs!T78,IF(AND(Inputs!B77="false",Inputs!C77="false",Inputs!G77="true"),Calcs!D78-Calcs!C78,IF(AND(Inputs!G77="false",Inputs!H77="Not Applicable"),0,"0.0")))</f>
        <v>36338</v>
      </c>
      <c r="AA77" s="105">
        <f>IF(AND(Inputs!B77="true",Inputs!N77="true"),Calcs!T78-Calcs!B78,IF(AND(Inputs!B77="false",Inputs!C77="true",Inputs!N77="true"),Calcs!L78-Calcs!B78,IF(AND(Inputs!B77="false",Inputs!C77="false",Inputs!N77="true"),Calcs!C78-Calcs!B78,"0.0")))</f>
        <v>5170</v>
      </c>
      <c r="AB77" s="105" t="str">
        <f>IF(Inputs!C77="true",100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&amp;"%","")</f>
        <v/>
      </c>
      <c r="AC77" s="105" t="str">
        <f t="shared" si="13"/>
        <v/>
      </c>
      <c r="AD77" s="105" t="str">
        <f t="shared" si="14"/>
        <v/>
      </c>
      <c r="AE77" s="104" t="str">
        <f>IF(R77="true",(IF(Inputs!R77=Reduction_Values!B$2,Reduction_Values!D$6,Reduction_Values!D$7)),"")</f>
        <v>Winter Only Discount 0.5</v>
      </c>
      <c r="AF77" s="93">
        <f>(VLOOKUP(Inputs!D77,Charge_Categories!B$2:C$380,2,FALSE))</f>
        <v>257486</v>
      </c>
      <c r="AG77" s="93" t="str">
        <f t="shared" si="10"/>
        <v>false</v>
      </c>
      <c r="AH77" s="93" t="str">
        <f t="shared" si="11"/>
        <v>false</v>
      </c>
      <c r="AI77" s="94">
        <f>IF(AND(Inputs!C77="true",Inputs!B77="false"),Calcs!Q78,IF(AND(Inputs!B77="true",Inputs!C77="false"),Calcs!Y78,IF(AND(Inputs!B77="false",Inputs!C77="false"),Calcs!H78,FALSE)))</f>
        <v>149497</v>
      </c>
      <c r="AJ77" s="95">
        <f>IF(AND(Inputs!C77="true",Inputs!B77="false"),Calcs!Q78,IF(AND(Inputs!B77="true",Inputs!C77="false"),Calcs!Y78,IF(AND(Inputs!B77="false",Inputs!C77="false"),Calcs!J78,FALSE)))</f>
        <v>149497</v>
      </c>
      <c r="AK77" s="93">
        <f>IF(AND(Inputs!C77="true",Inputs!B77="false"),Calcs!P78,IF(AND(Inputs!B77="true",Inputs!C77="false"),Calcs!X78,IF(AND(Inputs!B77="false",Inputs!C77="false"),Calcs!G78,FALSE)))</f>
        <v>149497</v>
      </c>
      <c r="AL77" s="93">
        <f>Calcs!C78</f>
        <v>262656</v>
      </c>
      <c r="AM77" s="93">
        <f>IF(AND(Inputs!C77="true",Inputs!B77="false"),Calcs!O78,IF(AND(Inputs!B77="true",Inputs!C77="false"),Calcs!W78,IF(AND(Inputs!B77="false",Inputs!C77="false"),Calcs!F78,FALSE)))</f>
        <v>149497</v>
      </c>
      <c r="AN77" s="93">
        <f>IF(AND(Inputs!C77="true",Inputs!B77="false"),"0.0",IF(AND(Inputs!B77="true",Inputs!C77="false"),Calcs!U78,IF(AND(Inputs!B77="false",Inputs!C77="false"),Calcs!D78,FALSE)))</f>
        <v>298994</v>
      </c>
      <c r="AO77" s="95" t="str">
        <f>Calcs!AA78</f>
        <v/>
      </c>
      <c r="AP77" s="93" t="str">
        <f t="shared" si="15"/>
        <v>true</v>
      </c>
      <c r="AQ77" s="95" t="str">
        <f>IF(Inputs!C77="true",Calcs!N78,"0.0")</f>
        <v>0.0</v>
      </c>
      <c r="AR77" s="95">
        <f>IF(AND(Inputs!C77="true",Inputs!B77="false"),Calcs!M78,IF(AND(Inputs!B77="true",Inputs!C77="false"),Calcs!V78,IF(AND(Inputs!B77="false",Inputs!C77="false"),Calcs!E78,FALSE)))</f>
        <v>298994</v>
      </c>
      <c r="AS77" s="93" t="str">
        <f t="shared" si="16"/>
        <v>true</v>
      </c>
      <c r="AT77" s="93" t="str">
        <f t="shared" si="12"/>
        <v>true</v>
      </c>
    </row>
    <row r="78" spans="1:46" ht="14.25" customHeight="1" x14ac:dyDescent="0.2">
      <c r="A78" s="16">
        <v>77</v>
      </c>
      <c r="B78" s="20" t="s">
        <v>17</v>
      </c>
      <c r="C78" s="20" t="s">
        <v>17</v>
      </c>
      <c r="D78" s="18" t="s">
        <v>648</v>
      </c>
      <c r="E78" s="17" t="s">
        <v>17</v>
      </c>
      <c r="F78" s="4" t="s">
        <v>500</v>
      </c>
      <c r="G78" s="19" t="s">
        <v>16</v>
      </c>
      <c r="H78" s="65" t="s">
        <v>487</v>
      </c>
      <c r="I78" s="24">
        <v>1</v>
      </c>
      <c r="J78" s="24">
        <v>1</v>
      </c>
      <c r="K78" s="20" t="s">
        <v>17</v>
      </c>
      <c r="L78" s="20" t="s">
        <v>17</v>
      </c>
      <c r="M78" s="22">
        <v>1</v>
      </c>
      <c r="N78" s="23" t="s">
        <v>16</v>
      </c>
      <c r="O78" s="59" t="s">
        <v>454</v>
      </c>
      <c r="P78" s="18">
        <v>134</v>
      </c>
      <c r="Q78" s="18">
        <v>146</v>
      </c>
      <c r="R78" s="17" t="s">
        <v>17</v>
      </c>
      <c r="S78" s="17">
        <v>0</v>
      </c>
      <c r="T78" s="17">
        <v>58</v>
      </c>
      <c r="U78" s="102">
        <f>IF(B78="true",(Calcs!AB79),IF(C78="true",Calcs!S79,IF(AND(B78="false",C78="false"),Calcs!K79)))</f>
        <v>250017.38356164383</v>
      </c>
      <c r="V78" s="113" t="str">
        <f t="shared" si="9"/>
        <v/>
      </c>
      <c r="W78" s="103" t="str">
        <f>IF(AND(K78 = "true",C78="false"),(IF(Inputs!K78=Reduction_Values!B$2,Reduction_Values!D$2,Reduction_Values!D$3)),"")</f>
        <v/>
      </c>
      <c r="X78" s="104" t="str">
        <f>IF(L78="true",(IF(Inputs!L78=Reduction_Values!B$2,Reduction_Values!D$4,Reduction_Values!D$5)),"")</f>
        <v/>
      </c>
      <c r="Y78" s="105">
        <f>(VLOOKUP(Inputs!D78,Charge_Categories!B$2:C$380,2,FALSE))</f>
        <v>270257</v>
      </c>
      <c r="Z78" s="105">
        <f>IF(AND(Inputs!B78="true",Inputs!G78="true"),Calcs!U79-Calcs!T79,IF(AND(Inputs!B78="false",Inputs!C78="false",Inputs!G78="true"),Calcs!D79-Calcs!C79,IF(AND(Inputs!G78="false",Inputs!H78="Not Applicable"),0,"0.0")))</f>
        <v>2058</v>
      </c>
      <c r="AA78" s="105">
        <f>IF(AND(Inputs!B78="true",Inputs!N78="true"),Calcs!T79-Calcs!B79,IF(AND(Inputs!B78="false",Inputs!C78="true",Inputs!N78="true"),Calcs!L79-Calcs!B79,IF(AND(Inputs!B78="false",Inputs!C78="false",Inputs!N78="true"),Calcs!C79-Calcs!B79,"0.0")))</f>
        <v>92</v>
      </c>
      <c r="AB78" s="105" t="str">
        <f>IF(Inputs!C78="true",100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&amp;"%","")</f>
        <v/>
      </c>
      <c r="AC78" s="105" t="str">
        <f t="shared" si="13"/>
        <v/>
      </c>
      <c r="AD78" s="105" t="str">
        <f t="shared" si="14"/>
        <v/>
      </c>
      <c r="AE78" s="104" t="str">
        <f>IF(R78="true",(IF(Inputs!R78=Reduction_Values!B$2,Reduction_Values!D$6,Reduction_Values!D$7)),"")</f>
        <v/>
      </c>
      <c r="AF78" s="93">
        <f>(VLOOKUP(Inputs!D78,Charge_Categories!B$2:C$380,2,FALSE))</f>
        <v>270257</v>
      </c>
      <c r="AG78" s="93" t="str">
        <f t="shared" si="10"/>
        <v>false</v>
      </c>
      <c r="AH78" s="93" t="str">
        <f t="shared" si="11"/>
        <v>false</v>
      </c>
      <c r="AI78" s="94">
        <f>IF(AND(Inputs!C78="true",Inputs!B78="false"),Calcs!Q79,IF(AND(Inputs!B78="true",Inputs!C78="false"),Calcs!Y79,IF(AND(Inputs!B78="false",Inputs!C78="false"),Calcs!H79,FALSE)))</f>
        <v>272407</v>
      </c>
      <c r="AJ78" s="95">
        <f>IF(AND(Inputs!C78="true",Inputs!B78="false"),Calcs!Q79,IF(AND(Inputs!B78="true",Inputs!C78="false"),Calcs!Y79,IF(AND(Inputs!B78="false",Inputs!C78="false"),Calcs!J79,FALSE)))</f>
        <v>272407</v>
      </c>
      <c r="AK78" s="93">
        <f>IF(AND(Inputs!C78="true",Inputs!B78="false"),Calcs!P79,IF(AND(Inputs!B78="true",Inputs!C78="false"),Calcs!X79,IF(AND(Inputs!B78="false",Inputs!C78="false"),Calcs!G79,FALSE)))</f>
        <v>272407</v>
      </c>
      <c r="AL78" s="93">
        <f>Calcs!C79</f>
        <v>270349</v>
      </c>
      <c r="AM78" s="93">
        <f>IF(AND(Inputs!C78="true",Inputs!B78="false"),Calcs!O79,IF(AND(Inputs!B78="true",Inputs!C78="false"),Calcs!W79,IF(AND(Inputs!B78="false",Inputs!C78="false"),Calcs!F79,FALSE)))</f>
        <v>272407</v>
      </c>
      <c r="AN78" s="93">
        <f>IF(AND(Inputs!C78="true",Inputs!B78="false"),"0.0",IF(AND(Inputs!B78="true",Inputs!C78="false"),Calcs!U79,IF(AND(Inputs!B78="false",Inputs!C78="false"),Calcs!D79,FALSE)))</f>
        <v>272407</v>
      </c>
      <c r="AO78" s="95" t="str">
        <f>Calcs!AA79</f>
        <v/>
      </c>
      <c r="AP78" s="93" t="str">
        <f t="shared" si="15"/>
        <v>true</v>
      </c>
      <c r="AQ78" s="95" t="str">
        <f>IF(Inputs!C78="true",Calcs!N79,"0.0")</f>
        <v>0.0</v>
      </c>
      <c r="AR78" s="95">
        <f>IF(AND(Inputs!C78="true",Inputs!B78="false"),Calcs!M79,IF(AND(Inputs!B78="true",Inputs!C78="false"),Calcs!V79,IF(AND(Inputs!B78="false",Inputs!C78="false"),Calcs!E79,FALSE)))</f>
        <v>272407</v>
      </c>
      <c r="AS78" s="93" t="str">
        <f t="shared" si="16"/>
        <v>false</v>
      </c>
      <c r="AT78" s="93" t="str">
        <f t="shared" si="12"/>
        <v>true</v>
      </c>
    </row>
    <row r="79" spans="1:46" ht="14.25" customHeight="1" x14ac:dyDescent="0.2">
      <c r="A79" s="16">
        <v>78</v>
      </c>
      <c r="B79" s="20" t="s">
        <v>17</v>
      </c>
      <c r="C79" s="20" t="s">
        <v>16</v>
      </c>
      <c r="D79" s="18" t="s">
        <v>649</v>
      </c>
      <c r="E79" s="20" t="s">
        <v>17</v>
      </c>
      <c r="F79" s="4" t="s">
        <v>532</v>
      </c>
      <c r="G79" s="17" t="s">
        <v>17</v>
      </c>
      <c r="H79" s="65" t="s">
        <v>569</v>
      </c>
      <c r="I79" s="25">
        <v>0.03</v>
      </c>
      <c r="J79" s="24">
        <v>1</v>
      </c>
      <c r="K79" s="20" t="s">
        <v>17</v>
      </c>
      <c r="L79" s="20" t="s">
        <v>16</v>
      </c>
      <c r="M79" s="22">
        <v>1</v>
      </c>
      <c r="N79" s="20" t="s">
        <v>17</v>
      </c>
      <c r="O79" s="58" t="s">
        <v>434</v>
      </c>
      <c r="P79" s="18">
        <v>256</v>
      </c>
      <c r="Q79" s="18">
        <v>281</v>
      </c>
      <c r="R79" s="20" t="s">
        <v>17</v>
      </c>
      <c r="S79" s="17">
        <v>0</v>
      </c>
      <c r="T79" s="17">
        <v>2860</v>
      </c>
      <c r="U79" s="102">
        <f>IF(B79="true",(Calcs!AB80),IF(C79="true",Calcs!S80,Calcs!K80))</f>
        <v>0</v>
      </c>
      <c r="V79" s="113">
        <f t="shared" si="9"/>
        <v>0.03</v>
      </c>
      <c r="W79" s="103" t="str">
        <f>IF(AND(K79 = "true",C79="false"),(IF(Inputs!K79=Reduction_Values!B$2,Reduction_Values!D$2,Reduction_Values!D$3)),"")</f>
        <v/>
      </c>
      <c r="X79" s="104" t="str">
        <f>IF(L79="true",(IF(Inputs!L79=Reduction_Values!B$2,Reduction_Values!D$4,Reduction_Values!D$5)),"")</f>
        <v>CRT 0.5</v>
      </c>
      <c r="Y79" s="105">
        <f>(VLOOKUP(Inputs!D79,Charge_Categories!B$2:C$380,2,FALSE))</f>
        <v>292651</v>
      </c>
      <c r="Z79" s="105">
        <f>IF(AND(Inputs!B79="true",Inputs!G79="true"),Calcs!U80-Calcs!T80,IF(AND(Inputs!B79="false",Inputs!C79="false",Inputs!G79="true"),Calcs!D80-Calcs!C80,IF(AND(Inputs!G79="false",Inputs!H79="Not Applicable"),0,"0.0")))</f>
        <v>0</v>
      </c>
      <c r="AA79" s="105" t="str">
        <f>IF(AND(Inputs!B79="true",Inputs!N79="true"),Calcs!T80-Calcs!B80,IF(AND(Inputs!B79="false",Inputs!C79="true",Inputs!N79="true"),Calcs!L80-Calcs!B80,IF(AND(Inputs!B79="false",Inputs!C79="false",Inputs!N79="true"),Calcs!C80-Calcs!B80,"0.0")))</f>
        <v>0.0</v>
      </c>
      <c r="AB79" s="105" t="str">
        <f>IF(Inputs!C79="true",100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&amp;"%","")</f>
        <v>0%</v>
      </c>
      <c r="AC79" s="105" t="str">
        <f t="shared" si="13"/>
        <v/>
      </c>
      <c r="AD79" s="105" t="str">
        <f t="shared" si="14"/>
        <v/>
      </c>
      <c r="AE79" s="104" t="str">
        <f>IF(R79="true",(IF(Inputs!R79=Reduction_Values!B$2,Reduction_Values!D$6,Reduction_Values!D$7)),"")</f>
        <v/>
      </c>
      <c r="AF79" s="93">
        <f>(VLOOKUP(Inputs!D79,Charge_Categories!B$2:C$380,2,FALSE))</f>
        <v>292651</v>
      </c>
      <c r="AG79" s="93" t="str">
        <f t="shared" si="10"/>
        <v>false</v>
      </c>
      <c r="AH79" s="93" t="str">
        <f t="shared" si="11"/>
        <v>true</v>
      </c>
      <c r="AI79" s="94">
        <f>IF(AND(Inputs!C79="true",Inputs!B79="false"),Calcs!Q80,IF(AND(Inputs!B79="true",Inputs!C79="false"),Calcs!Y80,IF(AND(Inputs!B79="false",Inputs!C79="false"),Calcs!H80,FALSE)))</f>
        <v>0</v>
      </c>
      <c r="AJ79" s="95">
        <f>IF(AND(Inputs!C79="true",Inputs!B79="false"),Calcs!Q80,IF(AND(Inputs!B79="true",Inputs!C79="false"),Calcs!Y80,IF(AND(Inputs!B79="false",Inputs!C79="false"),Calcs!J80,FALSE)))</f>
        <v>0</v>
      </c>
      <c r="AK79" s="93">
        <f>IF(AND(Inputs!C79="true",Inputs!B79="false"),Calcs!P80,IF(AND(Inputs!B79="true",Inputs!C79="false"),Calcs!X80,IF(AND(Inputs!B79="false",Inputs!C79="false"),Calcs!G80,FALSE)))</f>
        <v>0</v>
      </c>
      <c r="AL79" s="93">
        <f>Calcs!C80</f>
        <v>292651</v>
      </c>
      <c r="AM79" s="93">
        <f>IF(AND(Inputs!C79="true",Inputs!B79="false"),Calcs!O80,IF(AND(Inputs!B79="true",Inputs!C79="false"),Calcs!W80,IF(AND(Inputs!B79="false",Inputs!C79="false"),Calcs!F80,FALSE)))</f>
        <v>0</v>
      </c>
      <c r="AN79" s="93" t="str">
        <f>IF(AND(Inputs!C79="true",Inputs!B79="false"),"0.0",IF(AND(Inputs!B79="true",Inputs!C79="false"),Calcs!U80,IF(AND(Inputs!B79="false",Inputs!C79="false"),Calcs!D80,FALSE)))</f>
        <v>0.0</v>
      </c>
      <c r="AO79" s="95" t="str">
        <f>Calcs!AA80</f>
        <v/>
      </c>
      <c r="AP79" s="93" t="str">
        <f t="shared" si="15"/>
        <v>false</v>
      </c>
      <c r="AQ79" s="95">
        <f>IF(Inputs!C79="true",Calcs!N80,"0.0")</f>
        <v>0</v>
      </c>
      <c r="AR79" s="95">
        <f>IF(AND(Inputs!C79="true",Inputs!B79="false"),Calcs!M80,IF(AND(Inputs!B79="true",Inputs!C79="false"),Calcs!V80,IF(AND(Inputs!B79="false",Inputs!C79="false"),Calcs!E80,FALSE)))</f>
        <v>292651</v>
      </c>
      <c r="AS79" s="93" t="str">
        <f t="shared" si="16"/>
        <v>false</v>
      </c>
      <c r="AT79" s="93" t="str">
        <f t="shared" si="12"/>
        <v>false</v>
      </c>
    </row>
    <row r="80" spans="1:46" ht="14.25" customHeight="1" x14ac:dyDescent="0.2">
      <c r="A80" s="16">
        <v>79</v>
      </c>
      <c r="B80" s="20" t="s">
        <v>16</v>
      </c>
      <c r="C80" s="20" t="s">
        <v>17</v>
      </c>
      <c r="D80" s="18" t="s">
        <v>650</v>
      </c>
      <c r="E80" s="20" t="s">
        <v>17</v>
      </c>
      <c r="F80" s="4"/>
      <c r="G80" s="17" t="s">
        <v>17</v>
      </c>
      <c r="H80" s="65" t="s">
        <v>569</v>
      </c>
      <c r="I80" s="24">
        <v>1</v>
      </c>
      <c r="J80" s="24">
        <v>0.9</v>
      </c>
      <c r="K80" s="20" t="s">
        <v>16</v>
      </c>
      <c r="L80" s="20" t="s">
        <v>16</v>
      </c>
      <c r="M80" s="22">
        <v>0.01</v>
      </c>
      <c r="N80" s="20" t="s">
        <v>17</v>
      </c>
      <c r="O80" s="59" t="s">
        <v>418</v>
      </c>
      <c r="P80" s="18">
        <v>0</v>
      </c>
      <c r="Q80" s="18">
        <v>0</v>
      </c>
      <c r="R80" s="20" t="s">
        <v>17</v>
      </c>
      <c r="S80" s="17">
        <v>3637</v>
      </c>
      <c r="T80" s="17">
        <v>3302</v>
      </c>
      <c r="U80" s="102">
        <f>IF(B80="true",(Calcs!AB81),IF(C80="true",Calcs!S81,Calcs!K81))</f>
        <v>1628.8013165505754</v>
      </c>
      <c r="V80" s="113" t="str">
        <f t="shared" si="9"/>
        <v/>
      </c>
      <c r="W80" s="103" t="str">
        <f>IF(AND(K80 = "true",C80="false"),(IF(Inputs!K80=Reduction_Values!B$2,Reduction_Values!D$2,Reduction_Values!D$3)),"")</f>
        <v>Two-part Tariff 0.5</v>
      </c>
      <c r="X80" s="104" t="str">
        <f>IF(L80="true",(IF(Inputs!L80=Reduction_Values!B$2,Reduction_Values!D$4,Reduction_Values!D$5)),"")</f>
        <v>CRT 0.5</v>
      </c>
      <c r="Y80" s="105">
        <f>(VLOOKUP(Inputs!D80,Charge_Categories!B$2:C$380,2,FALSE))</f>
        <v>657233</v>
      </c>
      <c r="Z80" s="105">
        <f>IF(AND(Inputs!B80="true",Inputs!G80="true"),Calcs!U81-Calcs!T81,IF(AND(Inputs!B80="false",Inputs!C80="false",Inputs!G80="true"),Calcs!D81-Calcs!C81,IF(AND(Inputs!G80="false",Inputs!H80="Not Applicable"),0,"0.0")))</f>
        <v>0</v>
      </c>
      <c r="AA80" s="105" t="str">
        <f>IF(AND(Inputs!B80="true",Inputs!N80="true"),Calcs!T81-Calcs!B81,IF(AND(Inputs!B80="false",Inputs!C80="true",Inputs!N80="true"),Calcs!L81-Calcs!B81,IF(AND(Inputs!B80="false",Inputs!C80="false",Inputs!N80="true"),Calcs!C81-Calcs!B81,"0.0")))</f>
        <v>0.0</v>
      </c>
      <c r="AB80" s="105" t="str">
        <f>IF(Inputs!C80="true",100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&amp;"%","")</f>
        <v/>
      </c>
      <c r="AC80" s="105">
        <f t="shared" si="13"/>
        <v>0.01</v>
      </c>
      <c r="AD80" s="105">
        <f t="shared" si="14"/>
        <v>0.9</v>
      </c>
      <c r="AE80" s="104" t="str">
        <f>IF(R80="true",(IF(Inputs!R80=Reduction_Values!B$2,Reduction_Values!D$6,Reduction_Values!D$7)),"")</f>
        <v/>
      </c>
      <c r="AF80" s="93">
        <f>(VLOOKUP(Inputs!D80,Charge_Categories!B$2:C$380,2,FALSE))</f>
        <v>657233</v>
      </c>
      <c r="AG80" s="93" t="str">
        <f t="shared" si="10"/>
        <v>true</v>
      </c>
      <c r="AH80" s="93" t="str">
        <f t="shared" si="11"/>
        <v>false</v>
      </c>
      <c r="AI80" s="94">
        <f>IF(AND(Inputs!C80="true",Inputs!B80="false"),Calcs!Q81,IF(AND(Inputs!B80="true",Inputs!C80="false"),Calcs!Y81,IF(AND(Inputs!B80="false",Inputs!C80="false"),Calcs!H81,FALSE)))</f>
        <v>3286.165</v>
      </c>
      <c r="AJ80" s="95">
        <f>IF(AND(Inputs!C80="true",Inputs!B80="false"),Calcs!Q81,IF(AND(Inputs!B80="true",Inputs!C80="false"),Calcs!Y81,IF(AND(Inputs!B80="false",Inputs!C80="false"),Calcs!J81,FALSE)))</f>
        <v>3286.165</v>
      </c>
      <c r="AK80" s="93">
        <f>IF(AND(Inputs!C80="true",Inputs!B80="false"),Calcs!P81,IF(AND(Inputs!B80="true",Inputs!C80="false"),Calcs!X81,IF(AND(Inputs!B80="false",Inputs!C80="false"),Calcs!G81,FALSE)))</f>
        <v>3286.165</v>
      </c>
      <c r="AL80" s="93">
        <f>Calcs!C81</f>
        <v>657233</v>
      </c>
      <c r="AM80" s="93">
        <f>IF(AND(Inputs!C80="true",Inputs!B80="false"),Calcs!O81,IF(AND(Inputs!B80="true",Inputs!C80="false"),Calcs!W81,IF(AND(Inputs!B80="false",Inputs!C80="false"),Calcs!F81,FALSE)))</f>
        <v>6572.33</v>
      </c>
      <c r="AN80" s="93">
        <f>IF(AND(Inputs!C80="true",Inputs!B80="false"),"0.0",IF(AND(Inputs!B80="true",Inputs!C80="false"),Calcs!U81,IF(AND(Inputs!B80="false",Inputs!C80="false"),Calcs!D81,FALSE)))</f>
        <v>657233</v>
      </c>
      <c r="AO80" s="95">
        <f>Calcs!AA81</f>
        <v>3257.6026331011508</v>
      </c>
      <c r="AP80" s="93" t="str">
        <f t="shared" si="15"/>
        <v>false</v>
      </c>
      <c r="AQ80" s="95" t="str">
        <f>IF(Inputs!C80="true",Calcs!N81,"0.0")</f>
        <v>0.0</v>
      </c>
      <c r="AR80" s="95">
        <f>IF(AND(Inputs!C80="true",Inputs!B80="false"),Calcs!M81,IF(AND(Inputs!B80="true",Inputs!C80="false"),Calcs!V81,IF(AND(Inputs!B80="false",Inputs!C80="false"),Calcs!E81,FALSE)))</f>
        <v>6572.33</v>
      </c>
      <c r="AS80" s="93" t="str">
        <f t="shared" si="16"/>
        <v>false</v>
      </c>
      <c r="AT80" s="93" t="str">
        <f t="shared" si="12"/>
        <v>false</v>
      </c>
    </row>
    <row r="81" spans="1:46" ht="14.25" customHeight="1" x14ac:dyDescent="0.2">
      <c r="A81" s="16">
        <v>80</v>
      </c>
      <c r="B81" s="20" t="s">
        <v>17</v>
      </c>
      <c r="C81" s="20" t="s">
        <v>17</v>
      </c>
      <c r="D81" s="18" t="s">
        <v>651</v>
      </c>
      <c r="E81" s="23" t="s">
        <v>16</v>
      </c>
      <c r="F81" s="4" t="s">
        <v>523</v>
      </c>
      <c r="G81" s="19" t="s">
        <v>16</v>
      </c>
      <c r="H81" s="65" t="s">
        <v>486</v>
      </c>
      <c r="I81" s="24">
        <v>1</v>
      </c>
      <c r="J81" s="25">
        <v>0.5</v>
      </c>
      <c r="K81" s="20" t="s">
        <v>17</v>
      </c>
      <c r="L81" s="20" t="s">
        <v>17</v>
      </c>
      <c r="M81" s="22">
        <v>0.99</v>
      </c>
      <c r="N81" s="17" t="s">
        <v>17</v>
      </c>
      <c r="O81" s="59" t="s">
        <v>454</v>
      </c>
      <c r="P81" s="18">
        <v>300</v>
      </c>
      <c r="Q81" s="18">
        <v>302</v>
      </c>
      <c r="R81" s="20" t="s">
        <v>16</v>
      </c>
      <c r="S81" s="17">
        <v>0</v>
      </c>
      <c r="T81" s="17">
        <v>1150</v>
      </c>
      <c r="U81" s="102">
        <f>IF(B81="true",(Calcs!AB82),IF(C81="true",Calcs!S82,IF(AND(B81="false",C81="false"),Calcs!K82)))</f>
        <v>172118.87582781457</v>
      </c>
      <c r="V81" s="113" t="str">
        <f t="shared" si="9"/>
        <v/>
      </c>
      <c r="W81" s="103" t="str">
        <f>IF(AND(K81 = "true",C81="false"),(IF(Inputs!K81=Reduction_Values!B$2,Reduction_Values!D$2,Reduction_Values!D$3)),"")</f>
        <v/>
      </c>
      <c r="X81" s="104" t="str">
        <f>IF(L81="true",(IF(Inputs!L81=Reduction_Values!B$2,Reduction_Values!D$4,Reduction_Values!D$5)),"")</f>
        <v/>
      </c>
      <c r="Y81" s="105">
        <f>(VLOOKUP(Inputs!D81,Charge_Categories!B$2:C$380,2,FALSE))</f>
        <v>689830</v>
      </c>
      <c r="Z81" s="105">
        <f>IF(AND(Inputs!B81="true",Inputs!G81="true"),Calcs!U82-Calcs!T82,IF(AND(Inputs!B81="false",Inputs!C81="false",Inputs!G81="true"),Calcs!D82-Calcs!C82,IF(AND(Inputs!G81="false",Inputs!H81="Not Applicable"),0,"0.0")))</f>
        <v>10236</v>
      </c>
      <c r="AA81" s="105" t="str">
        <f>IF(AND(Inputs!B81="true",Inputs!N81="true"),Calcs!T82-Calcs!B82,IF(AND(Inputs!B81="false",Inputs!C81="true",Inputs!N81="true"),Calcs!L82-Calcs!B82,IF(AND(Inputs!B81="false",Inputs!C81="false",Inputs!N81="true"),Calcs!C82-Calcs!B82,"0.0")))</f>
        <v>0.0</v>
      </c>
      <c r="AB81" s="105" t="str">
        <f>IF(Inputs!C81="true",100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&amp;"%","")</f>
        <v/>
      </c>
      <c r="AC81" s="105">
        <f t="shared" si="13"/>
        <v>0.99</v>
      </c>
      <c r="AD81" s="105">
        <f t="shared" si="14"/>
        <v>0.5</v>
      </c>
      <c r="AE81" s="104" t="str">
        <f>IF(R81="true",(IF(Inputs!R81=Reduction_Values!B$2,Reduction_Values!D$6,Reduction_Values!D$7)),"")</f>
        <v>Winter Only Discount 0.5</v>
      </c>
      <c r="AF81" s="93">
        <f>(VLOOKUP(Inputs!D81,Charge_Categories!B$2:C$380,2,FALSE))</f>
        <v>689830</v>
      </c>
      <c r="AG81" s="93" t="str">
        <f t="shared" si="10"/>
        <v>false</v>
      </c>
      <c r="AH81" s="93" t="str">
        <f t="shared" si="11"/>
        <v>false</v>
      </c>
      <c r="AI81" s="94">
        <f>IF(AND(Inputs!C81="true",Inputs!B81="false"),Calcs!Q82,IF(AND(Inputs!B81="true",Inputs!C81="false"),Calcs!Y82,IF(AND(Inputs!B81="false",Inputs!C81="false"),Calcs!H82,FALSE)))</f>
        <v>346532.67</v>
      </c>
      <c r="AJ81" s="95">
        <f>IF(AND(Inputs!C81="true",Inputs!B81="false"),Calcs!Q82,IF(AND(Inputs!B81="true",Inputs!C81="false"),Calcs!Y82,IF(AND(Inputs!B81="false",Inputs!C81="false"),Calcs!J82,FALSE)))</f>
        <v>173266.33499999999</v>
      </c>
      <c r="AK81" s="93">
        <f>IF(AND(Inputs!C81="true",Inputs!B81="false"),Calcs!P82,IF(AND(Inputs!B81="true",Inputs!C81="false"),Calcs!X82,IF(AND(Inputs!B81="false",Inputs!C81="false"),Calcs!G82,FALSE)))</f>
        <v>346532.67</v>
      </c>
      <c r="AL81" s="93">
        <f>Calcs!C82</f>
        <v>689830</v>
      </c>
      <c r="AM81" s="93">
        <f>IF(AND(Inputs!C81="true",Inputs!B81="false"),Calcs!O82,IF(AND(Inputs!B81="true",Inputs!C81="false"),Calcs!W82,IF(AND(Inputs!B81="false",Inputs!C81="false"),Calcs!F82,FALSE)))</f>
        <v>346532.67</v>
      </c>
      <c r="AN81" s="93">
        <f>IF(AND(Inputs!C81="true",Inputs!B81="false"),"0.0",IF(AND(Inputs!B81="true",Inputs!C81="false"),Calcs!U82,IF(AND(Inputs!B81="false",Inputs!C81="false"),Calcs!D82,FALSE)))</f>
        <v>700066</v>
      </c>
      <c r="AO81" s="95" t="str">
        <f>Calcs!AA82</f>
        <v/>
      </c>
      <c r="AP81" s="93" t="str">
        <f t="shared" si="15"/>
        <v>false</v>
      </c>
      <c r="AQ81" s="95" t="str">
        <f>IF(Inputs!C81="true",Calcs!N82,"0.0")</f>
        <v>0.0</v>
      </c>
      <c r="AR81" s="95">
        <f>IF(AND(Inputs!C81="true",Inputs!B81="false"),Calcs!M82,IF(AND(Inputs!B81="true",Inputs!C81="false"),Calcs!V82,IF(AND(Inputs!B81="false",Inputs!C81="false"),Calcs!E82,FALSE)))</f>
        <v>693065.34</v>
      </c>
      <c r="AS81" s="93" t="str">
        <f t="shared" si="16"/>
        <v>true</v>
      </c>
      <c r="AT81" s="93" t="str">
        <f t="shared" si="12"/>
        <v>true</v>
      </c>
    </row>
    <row r="82" spans="1:46" ht="14.25" customHeight="1" x14ac:dyDescent="0.2">
      <c r="A82" s="16">
        <v>81</v>
      </c>
      <c r="B82" s="20" t="s">
        <v>17</v>
      </c>
      <c r="C82" s="20" t="s">
        <v>17</v>
      </c>
      <c r="D82" s="18" t="s">
        <v>652</v>
      </c>
      <c r="E82" s="17" t="s">
        <v>17</v>
      </c>
      <c r="F82" s="4" t="s">
        <v>524</v>
      </c>
      <c r="G82" s="19" t="s">
        <v>16</v>
      </c>
      <c r="H82" s="65" t="s">
        <v>486</v>
      </c>
      <c r="I82" s="24">
        <v>1</v>
      </c>
      <c r="J82" s="24">
        <v>1</v>
      </c>
      <c r="K82" s="20" t="s">
        <v>17</v>
      </c>
      <c r="L82" s="20" t="s">
        <v>17</v>
      </c>
      <c r="M82" s="22">
        <v>1</v>
      </c>
      <c r="N82" s="17" t="s">
        <v>17</v>
      </c>
      <c r="O82" s="59" t="s">
        <v>454</v>
      </c>
      <c r="P82" s="18">
        <v>65</v>
      </c>
      <c r="Q82" s="18">
        <v>90</v>
      </c>
      <c r="R82" s="17" t="s">
        <v>17</v>
      </c>
      <c r="S82" s="17">
        <v>0</v>
      </c>
      <c r="T82" s="17">
        <v>2748</v>
      </c>
      <c r="U82" s="102">
        <f>IF(B82="true",(Calcs!AB83),IF(C82="true",Calcs!S83,IF(AND(B82="false",C82="false"),Calcs!K83)))</f>
        <v>565738.33333333337</v>
      </c>
      <c r="V82" s="113" t="str">
        <f t="shared" si="9"/>
        <v/>
      </c>
      <c r="W82" s="103" t="str">
        <f>IF(AND(K82 = "true",C82="false"),(IF(Inputs!K82=Reduction_Values!B$2,Reduction_Values!D$2,Reduction_Values!D$3)),"")</f>
        <v/>
      </c>
      <c r="X82" s="104" t="str">
        <f>IF(L82="true",(IF(Inputs!L82=Reduction_Values!B$2,Reduction_Values!D$4,Reduction_Values!D$5)),"")</f>
        <v/>
      </c>
      <c r="Y82" s="105">
        <f>(VLOOKUP(Inputs!D82,Charge_Categories!B$2:C$380,2,FALSE))</f>
        <v>746992</v>
      </c>
      <c r="Z82" s="105">
        <f>IF(AND(Inputs!B82="true",Inputs!G82="true"),Calcs!U83-Calcs!T83,IF(AND(Inputs!B82="false",Inputs!C82="false",Inputs!G82="true"),Calcs!D83-Calcs!C83,IF(AND(Inputs!G82="false",Inputs!H82="Not Applicable"),0,"0.0")))</f>
        <v>36338</v>
      </c>
      <c r="AA82" s="105" t="str">
        <f>IF(AND(Inputs!B82="true",Inputs!N82="true"),Calcs!T83-Calcs!B83,IF(AND(Inputs!B82="false",Inputs!C82="true",Inputs!N82="true"),Calcs!L83-Calcs!B83,IF(AND(Inputs!B82="false",Inputs!C82="false",Inputs!N82="true"),Calcs!C83-Calcs!B83,"0.0")))</f>
        <v>0.0</v>
      </c>
      <c r="AB82" s="105" t="str">
        <f>IF(Inputs!C82="true",100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&amp;"%","")</f>
        <v/>
      </c>
      <c r="AC82" s="105" t="str">
        <f t="shared" si="13"/>
        <v/>
      </c>
      <c r="AD82" s="105" t="str">
        <f t="shared" si="14"/>
        <v/>
      </c>
      <c r="AE82" s="104" t="str">
        <f>IF(R82="true",(IF(Inputs!R82=Reduction_Values!B$2,Reduction_Values!D$6,Reduction_Values!D$7)),"")</f>
        <v/>
      </c>
      <c r="AF82" s="93">
        <f>(VLOOKUP(Inputs!D82,Charge_Categories!B$2:C$380,2,FALSE))</f>
        <v>746992</v>
      </c>
      <c r="AG82" s="93" t="str">
        <f t="shared" si="10"/>
        <v>false</v>
      </c>
      <c r="AH82" s="93" t="str">
        <f t="shared" si="11"/>
        <v>false</v>
      </c>
      <c r="AI82" s="94">
        <f>IF(AND(Inputs!C82="true",Inputs!B82="false"),Calcs!Q83,IF(AND(Inputs!B82="true",Inputs!C82="false"),Calcs!Y83,IF(AND(Inputs!B82="false",Inputs!C82="false"),Calcs!H83,FALSE)))</f>
        <v>783330</v>
      </c>
      <c r="AJ82" s="95">
        <f>IF(AND(Inputs!C82="true",Inputs!B82="false"),Calcs!Q83,IF(AND(Inputs!B82="true",Inputs!C82="false"),Calcs!Y83,IF(AND(Inputs!B82="false",Inputs!C82="false"),Calcs!J83,FALSE)))</f>
        <v>783330</v>
      </c>
      <c r="AK82" s="93">
        <f>IF(AND(Inputs!C82="true",Inputs!B82="false"),Calcs!P83,IF(AND(Inputs!B82="true",Inputs!C82="false"),Calcs!X83,IF(AND(Inputs!B82="false",Inputs!C82="false"),Calcs!G83,FALSE)))</f>
        <v>783330</v>
      </c>
      <c r="AL82" s="93">
        <f>Calcs!C83</f>
        <v>746992</v>
      </c>
      <c r="AM82" s="93">
        <f>IF(AND(Inputs!C82="true",Inputs!B82="false"),Calcs!O83,IF(AND(Inputs!B82="true",Inputs!C82="false"),Calcs!W83,IF(AND(Inputs!B82="false",Inputs!C82="false"),Calcs!F83,FALSE)))</f>
        <v>783330</v>
      </c>
      <c r="AN82" s="93">
        <f>IF(AND(Inputs!C82="true",Inputs!B82="false"),"0.0",IF(AND(Inputs!B82="true",Inputs!C82="false"),Calcs!U83,IF(AND(Inputs!B82="false",Inputs!C82="false"),Calcs!D83,FALSE)))</f>
        <v>783330</v>
      </c>
      <c r="AO82" s="95" t="str">
        <f>Calcs!AA83</f>
        <v/>
      </c>
      <c r="AP82" s="93" t="str">
        <f t="shared" si="15"/>
        <v>false</v>
      </c>
      <c r="AQ82" s="95" t="str">
        <f>IF(Inputs!C82="true",Calcs!N83,"0.0")</f>
        <v>0.0</v>
      </c>
      <c r="AR82" s="95">
        <f>IF(AND(Inputs!C82="true",Inputs!B82="false"),Calcs!M83,IF(AND(Inputs!B82="true",Inputs!C82="false"),Calcs!V83,IF(AND(Inputs!B82="false",Inputs!C82="false"),Calcs!E83,FALSE)))</f>
        <v>783330</v>
      </c>
      <c r="AS82" s="93" t="str">
        <f t="shared" si="16"/>
        <v>false</v>
      </c>
      <c r="AT82" s="93" t="str">
        <f t="shared" si="12"/>
        <v>true</v>
      </c>
    </row>
    <row r="83" spans="1:46" ht="14.25" customHeight="1" x14ac:dyDescent="0.2">
      <c r="A83" s="16">
        <v>82</v>
      </c>
      <c r="B83" s="20" t="s">
        <v>17</v>
      </c>
      <c r="C83" s="20" t="s">
        <v>16</v>
      </c>
      <c r="D83" s="18" t="s">
        <v>653</v>
      </c>
      <c r="E83" s="20" t="s">
        <v>17</v>
      </c>
      <c r="F83" s="4" t="s">
        <v>532</v>
      </c>
      <c r="G83" s="119" t="s">
        <v>16</v>
      </c>
      <c r="H83" s="65" t="s">
        <v>489</v>
      </c>
      <c r="I83" s="24">
        <v>1</v>
      </c>
      <c r="J83" s="24">
        <v>1</v>
      </c>
      <c r="K83" s="20" t="s">
        <v>17</v>
      </c>
      <c r="L83" s="20" t="s">
        <v>16</v>
      </c>
      <c r="M83" s="22">
        <v>1</v>
      </c>
      <c r="N83" s="20" t="s">
        <v>17</v>
      </c>
      <c r="O83" s="58" t="s">
        <v>434</v>
      </c>
      <c r="P83" s="18">
        <v>56</v>
      </c>
      <c r="Q83" s="18">
        <v>66</v>
      </c>
      <c r="R83" s="20" t="s">
        <v>17</v>
      </c>
      <c r="S83" s="17">
        <v>0</v>
      </c>
      <c r="T83" s="17">
        <v>9012</v>
      </c>
      <c r="U83" s="102">
        <f>IF(B83="true",(Calcs!AB84),IF(C83="true",Calcs!S84,Calcs!K84))</f>
        <v>0</v>
      </c>
      <c r="V83" s="113" t="str">
        <f t="shared" si="9"/>
        <v/>
      </c>
      <c r="W83" s="103" t="str">
        <f>IF(AND(K83 = "true",C83="false"),(IF(Inputs!K83=Reduction_Values!B$2,Reduction_Values!D$2,Reduction_Values!D$3)),"")</f>
        <v/>
      </c>
      <c r="X83" s="104" t="str">
        <f>IF(L83="true",(IF(Inputs!L83=Reduction_Values!B$2,Reduction_Values!D$4,Reduction_Values!D$5)),"")</f>
        <v>CRT 0.5</v>
      </c>
      <c r="Y83" s="105">
        <f>(VLOOKUP(Inputs!D83,Charge_Categories!B$2:C$380,2,FALSE))</f>
        <v>3365328</v>
      </c>
      <c r="Z83" s="105" t="str">
        <f>IF(AND(Inputs!B83="true",Inputs!G83="true"),Calcs!U84-Calcs!T84,IF(AND(Inputs!B83="false",Inputs!C83="false",Inputs!G83="true"),Calcs!D84-Calcs!C84,IF(AND(Inputs!G83="false",Inputs!H83="Not Applicable"),0,"0.0")))</f>
        <v>0.0</v>
      </c>
      <c r="AA83" s="105" t="str">
        <f>IF(AND(Inputs!B83="true",Inputs!N83="true"),Calcs!T84-Calcs!B84,IF(AND(Inputs!B83="false",Inputs!C83="true",Inputs!N83="true"),Calcs!L84-Calcs!B84,IF(AND(Inputs!B83="false",Inputs!C83="false",Inputs!N83="true"),Calcs!C84-Calcs!B84,"0.0")))</f>
        <v>0.0</v>
      </c>
      <c r="AB83" s="105" t="str">
        <f>IF(Inputs!C83="true",100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&amp;"%","")</f>
        <v>0%</v>
      </c>
      <c r="AC83" s="105" t="str">
        <f t="shared" si="13"/>
        <v/>
      </c>
      <c r="AD83" s="105" t="str">
        <f t="shared" si="14"/>
        <v/>
      </c>
      <c r="AE83" s="104" t="str">
        <f>IF(R83="true",(IF(Inputs!R83=Reduction_Values!B$2,Reduction_Values!D$6,Reduction_Values!D$7)),"")</f>
        <v/>
      </c>
      <c r="AF83" s="93">
        <f>(VLOOKUP(Inputs!D83,Charge_Categories!B$2:C$380,2,FALSE))</f>
        <v>3365328</v>
      </c>
      <c r="AG83" s="93" t="str">
        <f t="shared" si="10"/>
        <v>false</v>
      </c>
      <c r="AH83" s="93" t="str">
        <f t="shared" si="11"/>
        <v>true</v>
      </c>
      <c r="AI83" s="94">
        <f>IF(AND(Inputs!C83="true",Inputs!B83="false"),Calcs!Q84,IF(AND(Inputs!B83="true",Inputs!C83="false"),Calcs!Y84,IF(AND(Inputs!B83="false",Inputs!C83="false"),Calcs!H84,FALSE)))</f>
        <v>0</v>
      </c>
      <c r="AJ83" s="95">
        <f>IF(AND(Inputs!C83="true",Inputs!B83="false"),Calcs!Q84,IF(AND(Inputs!B83="true",Inputs!C83="false"),Calcs!Y84,IF(AND(Inputs!B83="false",Inputs!C83="false"),Calcs!J84,FALSE)))</f>
        <v>0</v>
      </c>
      <c r="AK83" s="93">
        <f>IF(AND(Inputs!C83="true",Inputs!B83="false"),Calcs!P84,IF(AND(Inputs!B83="true",Inputs!C83="false"),Calcs!X84,IF(AND(Inputs!B83="false",Inputs!C83="false"),Calcs!G84,FALSE)))</f>
        <v>0</v>
      </c>
      <c r="AL83" s="93">
        <f>Calcs!C84</f>
        <v>3365328</v>
      </c>
      <c r="AM83" s="93">
        <f>IF(AND(Inputs!C83="true",Inputs!B83="false"),Calcs!O84,IF(AND(Inputs!B83="true",Inputs!C83="false"),Calcs!W84,IF(AND(Inputs!B83="false",Inputs!C83="false"),Calcs!F84,FALSE)))</f>
        <v>0</v>
      </c>
      <c r="AN83" s="93" t="str">
        <f>IF(AND(Inputs!C83="true",Inputs!B83="false"),"0.0",IF(AND(Inputs!B83="true",Inputs!C83="false"),Calcs!U84,IF(AND(Inputs!B83="false",Inputs!C83="false"),Calcs!D84,FALSE)))</f>
        <v>0.0</v>
      </c>
      <c r="AO83" s="95" t="str">
        <f>Calcs!AA84</f>
        <v/>
      </c>
      <c r="AP83" s="93" t="str">
        <f t="shared" si="15"/>
        <v>false</v>
      </c>
      <c r="AQ83" s="95">
        <f>IF(Inputs!C83="true",Calcs!N84,"0.0")</f>
        <v>0</v>
      </c>
      <c r="AR83" s="95">
        <f>IF(AND(Inputs!C83="true",Inputs!B83="false"),Calcs!M84,IF(AND(Inputs!B83="true",Inputs!C83="false"),Calcs!V84,IF(AND(Inputs!B83="false",Inputs!C83="false"),Calcs!E84,FALSE)))</f>
        <v>3365328</v>
      </c>
      <c r="AS83" s="93" t="str">
        <f t="shared" si="16"/>
        <v>false</v>
      </c>
      <c r="AT83" s="93" t="str">
        <f t="shared" si="12"/>
        <v>true</v>
      </c>
    </row>
    <row r="84" spans="1:46" ht="14.25" customHeight="1" x14ac:dyDescent="0.2">
      <c r="A84" s="16">
        <v>83</v>
      </c>
      <c r="B84" s="20" t="s">
        <v>16</v>
      </c>
      <c r="C84" s="20" t="s">
        <v>17</v>
      </c>
      <c r="D84" s="18" t="s">
        <v>654</v>
      </c>
      <c r="E84" s="20" t="s">
        <v>17</v>
      </c>
      <c r="F84" s="4"/>
      <c r="G84" s="19" t="s">
        <v>16</v>
      </c>
      <c r="H84" s="65" t="s">
        <v>954</v>
      </c>
      <c r="I84" s="24">
        <v>1</v>
      </c>
      <c r="J84" s="24">
        <v>1</v>
      </c>
      <c r="K84" s="20" t="s">
        <v>16</v>
      </c>
      <c r="L84" s="20" t="s">
        <v>16</v>
      </c>
      <c r="M84" s="22">
        <v>1</v>
      </c>
      <c r="N84" s="20" t="s">
        <v>17</v>
      </c>
      <c r="O84" s="59" t="s">
        <v>418</v>
      </c>
      <c r="P84" s="18">
        <v>0</v>
      </c>
      <c r="Q84" s="18">
        <v>0</v>
      </c>
      <c r="R84" s="20" t="s">
        <v>16</v>
      </c>
      <c r="S84" s="17">
        <v>1.1000000000000001</v>
      </c>
      <c r="T84" s="17">
        <v>5336</v>
      </c>
      <c r="U84" s="102">
        <f>IF(B84="true",(Calcs!AB85),IF(C84="true",Calcs!S85,Calcs!K85))</f>
        <v>97.878354572713647</v>
      </c>
      <c r="V84" s="113" t="str">
        <f t="shared" si="9"/>
        <v/>
      </c>
      <c r="W84" s="103" t="str">
        <f>IF(AND(K84 = "true",C84="false"),(IF(Inputs!K84=Reduction_Values!B$2,Reduction_Values!D$2,Reduction_Values!D$3)),"")</f>
        <v>Two-part Tariff 0.5</v>
      </c>
      <c r="X84" s="104" t="str">
        <f>IF(L84="true",(IF(Inputs!L84=Reduction_Values!B$2,Reduction_Values!D$4,Reduction_Values!D$5)),"")</f>
        <v>CRT 0.5</v>
      </c>
      <c r="Y84" s="105">
        <f>(VLOOKUP(Inputs!D84,Charge_Categories!B$2:C$380,2,FALSE))</f>
        <v>3532239</v>
      </c>
      <c r="Z84" s="105">
        <f>IF(AND(Inputs!B84="true",Inputs!G84="true"),Calcs!U85-Calcs!T85,IF(AND(Inputs!B84="false",Inputs!C84="false",Inputs!G84="true"),Calcs!D85-Calcs!C85,IF(AND(Inputs!G84="false",Inputs!H84="Not Applicable"),0,"0.0")))</f>
        <v>266153</v>
      </c>
      <c r="AA84" s="105" t="str">
        <f>IF(AND(Inputs!B84="true",Inputs!N84="true"),Calcs!T85-Calcs!B85,IF(AND(Inputs!B84="false",Inputs!C84="true",Inputs!N84="true"),Calcs!L85-Calcs!B85,IF(AND(Inputs!B84="false",Inputs!C84="false",Inputs!N84="true"),Calcs!C85-Calcs!B85,"0.0")))</f>
        <v>0.0</v>
      </c>
      <c r="AB84" s="105" t="str">
        <f>IF(Inputs!C84="true",100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&amp;"%","")</f>
        <v/>
      </c>
      <c r="AC84" s="105" t="str">
        <f t="shared" si="13"/>
        <v/>
      </c>
      <c r="AD84" s="105" t="str">
        <f t="shared" si="14"/>
        <v/>
      </c>
      <c r="AE84" s="104" t="str">
        <f>IF(R84="true",(IF(Inputs!R84=Reduction_Values!B$2,Reduction_Values!D$6,Reduction_Values!D$7)),"")</f>
        <v>Winter Only Discount 0.5</v>
      </c>
      <c r="AF84" s="93">
        <f>(VLOOKUP(Inputs!D84,Charge_Categories!B$2:C$380,2,FALSE))</f>
        <v>3532239</v>
      </c>
      <c r="AG84" s="93" t="str">
        <f t="shared" si="10"/>
        <v>true</v>
      </c>
      <c r="AH84" s="93" t="str">
        <f t="shared" si="11"/>
        <v>false</v>
      </c>
      <c r="AI84" s="94">
        <f>IF(AND(Inputs!C84="true",Inputs!B84="false"),Calcs!Q85,IF(AND(Inputs!B84="true",Inputs!C84="false"),Calcs!Y85,IF(AND(Inputs!B84="false",Inputs!C84="false"),Calcs!H85,FALSE)))</f>
        <v>949598</v>
      </c>
      <c r="AJ84" s="95">
        <f>IF(AND(Inputs!C84="true",Inputs!B84="false"),Calcs!Q85,IF(AND(Inputs!B84="true",Inputs!C84="false"),Calcs!Y85,IF(AND(Inputs!B84="false",Inputs!C84="false"),Calcs!J85,FALSE)))</f>
        <v>949598</v>
      </c>
      <c r="AK84" s="93">
        <f>IF(AND(Inputs!C84="true",Inputs!B84="false"),Calcs!P85,IF(AND(Inputs!B84="true",Inputs!C84="false"),Calcs!X85,IF(AND(Inputs!B84="false",Inputs!C84="false"),Calcs!G85,FALSE)))</f>
        <v>949598</v>
      </c>
      <c r="AL84" s="93">
        <f>Calcs!C85</f>
        <v>3532239</v>
      </c>
      <c r="AM84" s="93">
        <f>IF(AND(Inputs!C84="true",Inputs!B84="false"),Calcs!O85,IF(AND(Inputs!B84="true",Inputs!C84="false"),Calcs!W85,IF(AND(Inputs!B84="false",Inputs!C84="false"),Calcs!F85,FALSE)))</f>
        <v>1899196</v>
      </c>
      <c r="AN84" s="93">
        <f>IF(AND(Inputs!C84="true",Inputs!B84="false"),"0.0",IF(AND(Inputs!B84="true",Inputs!C84="false"),Calcs!U85,IF(AND(Inputs!B84="false",Inputs!C84="false"),Calcs!D85,FALSE)))</f>
        <v>3798392</v>
      </c>
      <c r="AO84" s="95">
        <f>Calcs!AA85</f>
        <v>195.75670914542729</v>
      </c>
      <c r="AP84" s="93" t="str">
        <f t="shared" si="15"/>
        <v>false</v>
      </c>
      <c r="AQ84" s="95" t="str">
        <f>IF(Inputs!C84="true",Calcs!N85,"0.0")</f>
        <v>0.0</v>
      </c>
      <c r="AR84" s="95">
        <f>IF(AND(Inputs!C84="true",Inputs!B84="false"),Calcs!M85,IF(AND(Inputs!B84="true",Inputs!C84="false"),Calcs!V85,IF(AND(Inputs!B84="false",Inputs!C84="false"),Calcs!E85,FALSE)))</f>
        <v>3798392</v>
      </c>
      <c r="AS84" s="93" t="str">
        <f t="shared" si="16"/>
        <v>true</v>
      </c>
      <c r="AT84" s="93" t="str">
        <f t="shared" si="12"/>
        <v>true</v>
      </c>
    </row>
    <row r="85" spans="1:46" ht="14.25" customHeight="1" x14ac:dyDescent="0.2">
      <c r="A85" s="16">
        <v>84</v>
      </c>
      <c r="B85" s="20" t="s">
        <v>17</v>
      </c>
      <c r="C85" s="20" t="s">
        <v>17</v>
      </c>
      <c r="D85" s="18" t="s">
        <v>655</v>
      </c>
      <c r="E85" s="23" t="s">
        <v>16</v>
      </c>
      <c r="F85" s="4" t="s">
        <v>525</v>
      </c>
      <c r="G85" s="19" t="s">
        <v>16</v>
      </c>
      <c r="H85" s="65" t="s">
        <v>953</v>
      </c>
      <c r="I85" s="25">
        <v>0.01</v>
      </c>
      <c r="J85" s="25">
        <v>0.5</v>
      </c>
      <c r="K85" s="23" t="s">
        <v>16</v>
      </c>
      <c r="L85" s="23" t="s">
        <v>16</v>
      </c>
      <c r="M85" s="22">
        <v>1</v>
      </c>
      <c r="N85" s="23" t="s">
        <v>16</v>
      </c>
      <c r="O85" s="59" t="s">
        <v>454</v>
      </c>
      <c r="P85" s="18">
        <v>1</v>
      </c>
      <c r="Q85" s="18">
        <v>18</v>
      </c>
      <c r="R85" s="20" t="s">
        <v>16</v>
      </c>
      <c r="S85" s="17">
        <v>0</v>
      </c>
      <c r="T85" s="17">
        <v>747</v>
      </c>
      <c r="U85" s="102">
        <f>IF(B85="true",(Calcs!AB86),IF(C85="true",Calcs!S86,IF(AND(B85="false",C85="false"),Calcs!K86)))</f>
        <v>135.51746527777777</v>
      </c>
      <c r="V85" s="113">
        <f t="shared" si="9"/>
        <v>0.01</v>
      </c>
      <c r="W85" s="103" t="str">
        <f>IF(AND(K85 = "true",C85="false"),(IF(Inputs!K85=Reduction_Values!B$2,Reduction_Values!D$2,Reduction_Values!D$3)),"")</f>
        <v>Two-part Tariff 0.5</v>
      </c>
      <c r="X85" s="104" t="str">
        <f>IF(L85="true",(IF(Inputs!L85=Reduction_Values!B$2,Reduction_Values!D$4,Reduction_Values!D$5)),"")</f>
        <v>CRT 0.5</v>
      </c>
      <c r="Y85" s="105">
        <f>(VLOOKUP(Inputs!D85,Charge_Categories!B$2:C$380,2,FALSE))</f>
        <v>3824834</v>
      </c>
      <c r="Z85" s="105">
        <f>IF(AND(Inputs!B85="true",Inputs!G85="true"),Calcs!U86-Calcs!T86,IF(AND(Inputs!B85="false",Inputs!C85="false",Inputs!G85="true"),Calcs!D86-Calcs!C86,IF(AND(Inputs!G85="false",Inputs!H85="Not Applicable"),0,"0.0")))</f>
        <v>77284</v>
      </c>
      <c r="AA85" s="105">
        <f>IF(AND(Inputs!B85="true",Inputs!N85="true"),Calcs!T86-Calcs!B86,IF(AND(Inputs!B85="false",Inputs!C85="true",Inputs!N85="true"),Calcs!L86-Calcs!B86,IF(AND(Inputs!B85="false",Inputs!C85="false",Inputs!N85="true"),Calcs!C86-Calcs!B86,"0.0")))</f>
        <v>785</v>
      </c>
      <c r="AB85" s="105" t="str">
        <f>IF(Inputs!C85="true",100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&amp;"%","")</f>
        <v/>
      </c>
      <c r="AC85" s="105" t="str">
        <f t="shared" si="13"/>
        <v/>
      </c>
      <c r="AD85" s="105">
        <f t="shared" si="14"/>
        <v>0.5</v>
      </c>
      <c r="AE85" s="104" t="str">
        <f>IF(R85="true",(IF(Inputs!R85=Reduction_Values!B$2,Reduction_Values!D$6,Reduction_Values!D$7)),"")</f>
        <v>Winter Only Discount 0.5</v>
      </c>
      <c r="AF85" s="93">
        <f>(VLOOKUP(Inputs!D85,Charge_Categories!B$2:C$380,2,FALSE))</f>
        <v>3824834</v>
      </c>
      <c r="AG85" s="93" t="str">
        <f t="shared" si="10"/>
        <v>false</v>
      </c>
      <c r="AH85" s="93" t="str">
        <f t="shared" si="11"/>
        <v>false</v>
      </c>
      <c r="AI85" s="94">
        <f>IF(AND(Inputs!C85="true",Inputs!B85="false"),Calcs!Q86,IF(AND(Inputs!B85="true",Inputs!C85="false"),Calcs!Y86,IF(AND(Inputs!B85="false",Inputs!C85="false"),Calcs!H86,FALSE)))</f>
        <v>9757.2574999999997</v>
      </c>
      <c r="AJ85" s="95">
        <f>IF(AND(Inputs!C85="true",Inputs!B85="false"),Calcs!Q86,IF(AND(Inputs!B85="true",Inputs!C85="false"),Calcs!Y86,IF(AND(Inputs!B85="false",Inputs!C85="false"),Calcs!J86,FALSE)))</f>
        <v>2439.3143749999999</v>
      </c>
      <c r="AK85" s="93">
        <f>IF(AND(Inputs!C85="true",Inputs!B85="false"),Calcs!P86,IF(AND(Inputs!B85="true",Inputs!C85="false"),Calcs!X86,IF(AND(Inputs!B85="false",Inputs!C85="false"),Calcs!G86,FALSE)))</f>
        <v>975725.75</v>
      </c>
      <c r="AL85" s="93">
        <f>Calcs!C86</f>
        <v>3825619</v>
      </c>
      <c r="AM85" s="93">
        <f>IF(AND(Inputs!C85="true",Inputs!B85="false"),Calcs!O86,IF(AND(Inputs!B85="true",Inputs!C85="false"),Calcs!W86,IF(AND(Inputs!B85="false",Inputs!C85="false"),Calcs!F86,FALSE)))</f>
        <v>1951451.5</v>
      </c>
      <c r="AN85" s="93">
        <f>IF(AND(Inputs!C85="true",Inputs!B85="false"),"0.0",IF(AND(Inputs!B85="true",Inputs!C85="false"),Calcs!U86,IF(AND(Inputs!B85="false",Inputs!C85="false"),Calcs!D86,FALSE)))</f>
        <v>3902903</v>
      </c>
      <c r="AO85" s="95" t="str">
        <f>Calcs!AA86</f>
        <v/>
      </c>
      <c r="AP85" s="93" t="str">
        <f t="shared" si="15"/>
        <v>true</v>
      </c>
      <c r="AQ85" s="95" t="str">
        <f>IF(Inputs!C85="true",Calcs!N86,"0.0")</f>
        <v>0.0</v>
      </c>
      <c r="AR85" s="95">
        <f>IF(AND(Inputs!C85="true",Inputs!B85="false"),Calcs!M86,IF(AND(Inputs!B85="true",Inputs!C85="false"),Calcs!V86,IF(AND(Inputs!B85="false",Inputs!C85="false"),Calcs!E86,FALSE)))</f>
        <v>3902903</v>
      </c>
      <c r="AS85" s="93" t="str">
        <f t="shared" si="16"/>
        <v>true</v>
      </c>
      <c r="AT85" s="93" t="str">
        <f t="shared" si="12"/>
        <v>true</v>
      </c>
    </row>
    <row r="86" spans="1:46" ht="14.25" customHeight="1" x14ac:dyDescent="0.2">
      <c r="A86" s="16">
        <v>85</v>
      </c>
      <c r="B86" s="20" t="s">
        <v>17</v>
      </c>
      <c r="C86" s="20" t="s">
        <v>17</v>
      </c>
      <c r="D86" s="18" t="s">
        <v>656</v>
      </c>
      <c r="E86" s="17" t="s">
        <v>17</v>
      </c>
      <c r="F86" s="4" t="s">
        <v>529</v>
      </c>
      <c r="G86" s="19" t="s">
        <v>16</v>
      </c>
      <c r="H86" s="65" t="s">
        <v>955</v>
      </c>
      <c r="I86" s="24">
        <v>1</v>
      </c>
      <c r="J86" s="24">
        <v>1</v>
      </c>
      <c r="K86" s="23" t="s">
        <v>16</v>
      </c>
      <c r="L86" s="23" t="s">
        <v>16</v>
      </c>
      <c r="M86" s="22">
        <v>1</v>
      </c>
      <c r="N86" s="23" t="s">
        <v>16</v>
      </c>
      <c r="O86" s="59" t="s">
        <v>418</v>
      </c>
      <c r="P86" s="18">
        <v>8</v>
      </c>
      <c r="Q86" s="18">
        <v>10</v>
      </c>
      <c r="R86" s="17" t="s">
        <v>17</v>
      </c>
      <c r="S86" s="17">
        <v>0</v>
      </c>
      <c r="T86" s="17">
        <v>0.999</v>
      </c>
      <c r="U86" s="102">
        <f>IF(B86="true",(Calcs!AB87),IF(C86="true",Calcs!S87,IF(AND(B86="false",C86="false"),Calcs!K87)))</f>
        <v>58.2</v>
      </c>
      <c r="V86" s="113" t="str">
        <f t="shared" si="9"/>
        <v/>
      </c>
      <c r="W86" s="103" t="str">
        <f>IF(AND(K86 = "true",C86="false"),(IF(Inputs!K86=Reduction_Values!B$2,Reduction_Values!D$2,Reduction_Values!D$3)),"")</f>
        <v>Two-part Tariff 0.5</v>
      </c>
      <c r="X86" s="104" t="str">
        <f>IF(L86="true",(IF(Inputs!L86=Reduction_Values!B$2,Reduction_Values!D$4,Reduction_Values!D$5)),"")</f>
        <v>CRT 0.5</v>
      </c>
      <c r="Y86" s="105">
        <f>(VLOOKUP(Inputs!D86,Charge_Categories!B$2:C$380,2,FALSE))</f>
        <v>97</v>
      </c>
      <c r="Z86" s="105">
        <f>IF(AND(Inputs!B86="true",Inputs!G86="true"),Calcs!U87-Calcs!T87,IF(AND(Inputs!B86="false",Inputs!C86="false",Inputs!G86="true"),Calcs!D87-Calcs!C87,IF(AND(Inputs!G86="false",Inputs!H86="Not Applicable"),0,"0.0")))</f>
        <v>186</v>
      </c>
      <c r="AA86" s="105">
        <f>IF(AND(Inputs!B86="true",Inputs!N86="true"),Calcs!T87-Calcs!B87,IF(AND(Inputs!B86="false",Inputs!C86="true",Inputs!N86="true"),Calcs!L87-Calcs!B87,IF(AND(Inputs!B86="false",Inputs!C86="false",Inputs!N86="true"),Calcs!C87-Calcs!B87,"0.0")))</f>
        <v>8</v>
      </c>
      <c r="AB86" s="105" t="str">
        <f>IF(Inputs!C86="true",100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&amp;"%","")</f>
        <v/>
      </c>
      <c r="AC86" s="105" t="str">
        <f t="shared" si="13"/>
        <v/>
      </c>
      <c r="AD86" s="105" t="str">
        <f t="shared" si="14"/>
        <v/>
      </c>
      <c r="AE86" s="104" t="str">
        <f>IF(R86="true",(IF(Inputs!R86=Reduction_Values!B$2,Reduction_Values!D$6,Reduction_Values!D$7)),"")</f>
        <v/>
      </c>
      <c r="AF86" s="93">
        <f>(VLOOKUP(Inputs!D86,Charge_Categories!B$2:C$380,2,FALSE))</f>
        <v>97</v>
      </c>
      <c r="AG86" s="93" t="str">
        <f t="shared" si="10"/>
        <v>false</v>
      </c>
      <c r="AH86" s="93" t="str">
        <f t="shared" si="11"/>
        <v>false</v>
      </c>
      <c r="AI86" s="94">
        <f>IF(AND(Inputs!C86="true",Inputs!B86="false"),Calcs!Q87,IF(AND(Inputs!B86="true",Inputs!C86="false"),Calcs!Y87,IF(AND(Inputs!B86="false",Inputs!C86="false"),Calcs!H87,FALSE)))</f>
        <v>145.5</v>
      </c>
      <c r="AJ86" s="95">
        <f>IF(AND(Inputs!C86="true",Inputs!B86="false"),Calcs!Q87,IF(AND(Inputs!B86="true",Inputs!C86="false"),Calcs!Y87,IF(AND(Inputs!B86="false",Inputs!C86="false"),Calcs!J87,FALSE)))</f>
        <v>72.75</v>
      </c>
      <c r="AK86" s="93">
        <f>IF(AND(Inputs!C86="true",Inputs!B86="false"),Calcs!P87,IF(AND(Inputs!B86="true",Inputs!C86="false"),Calcs!X87,IF(AND(Inputs!B86="false",Inputs!C86="false"),Calcs!G87,FALSE)))</f>
        <v>145.5</v>
      </c>
      <c r="AL86" s="93">
        <f>Calcs!C87</f>
        <v>105</v>
      </c>
      <c r="AM86" s="93">
        <f>IF(AND(Inputs!C86="true",Inputs!B86="false"),Calcs!O87,IF(AND(Inputs!B86="true",Inputs!C86="false"),Calcs!W87,IF(AND(Inputs!B86="false",Inputs!C86="false"),Calcs!F87,FALSE)))</f>
        <v>291</v>
      </c>
      <c r="AN86" s="93">
        <f>IF(AND(Inputs!C86="true",Inputs!B86="false"),"0.0",IF(AND(Inputs!B86="true",Inputs!C86="false"),Calcs!U87,IF(AND(Inputs!B86="false",Inputs!C86="false"),Calcs!D87,FALSE)))</f>
        <v>291</v>
      </c>
      <c r="AO86" s="95" t="str">
        <f>Calcs!AA87</f>
        <v/>
      </c>
      <c r="AP86" s="93" t="str">
        <f t="shared" si="15"/>
        <v>true</v>
      </c>
      <c r="AQ86" s="95" t="str">
        <f>IF(Inputs!C86="true",Calcs!N87,"0.0")</f>
        <v>0.0</v>
      </c>
      <c r="AR86" s="95">
        <f>IF(AND(Inputs!C86="true",Inputs!B86="false"),Calcs!M87,IF(AND(Inputs!B86="true",Inputs!C86="false"),Calcs!V87,IF(AND(Inputs!B86="false",Inputs!C86="false"),Calcs!E87,FALSE)))</f>
        <v>291</v>
      </c>
      <c r="AS86" s="93" t="str">
        <f t="shared" si="16"/>
        <v>false</v>
      </c>
      <c r="AT86" s="93" t="str">
        <f t="shared" si="12"/>
        <v>true</v>
      </c>
    </row>
    <row r="87" spans="1:46" ht="14.25" customHeight="1" x14ac:dyDescent="0.2">
      <c r="A87" s="16">
        <v>86</v>
      </c>
      <c r="B87" s="20" t="s">
        <v>17</v>
      </c>
      <c r="C87" s="20" t="s">
        <v>16</v>
      </c>
      <c r="D87" s="18" t="s">
        <v>657</v>
      </c>
      <c r="E87" s="20" t="s">
        <v>16</v>
      </c>
      <c r="F87" s="4" t="s">
        <v>526</v>
      </c>
      <c r="G87" s="17" t="s">
        <v>17</v>
      </c>
      <c r="H87" s="65" t="s">
        <v>569</v>
      </c>
      <c r="I87" s="25">
        <v>0.88</v>
      </c>
      <c r="J87" s="24">
        <v>1</v>
      </c>
      <c r="K87" s="20" t="s">
        <v>17</v>
      </c>
      <c r="L87" s="20" t="s">
        <v>17</v>
      </c>
      <c r="M87" s="22">
        <v>1</v>
      </c>
      <c r="N87" s="20" t="s">
        <v>16</v>
      </c>
      <c r="O87" s="58" t="s">
        <v>434</v>
      </c>
      <c r="P87" s="18">
        <v>30</v>
      </c>
      <c r="Q87" s="18">
        <v>48</v>
      </c>
      <c r="R87" s="20" t="s">
        <v>16</v>
      </c>
      <c r="S87" s="17">
        <v>0</v>
      </c>
      <c r="T87" s="17">
        <v>8180</v>
      </c>
      <c r="U87" s="102">
        <f>IF(B87="true",(Calcs!AB88),IF(C87="true",Calcs!S88,Calcs!K88))</f>
        <v>579.92000000000007</v>
      </c>
      <c r="V87" s="113">
        <f t="shared" si="9"/>
        <v>0.88</v>
      </c>
      <c r="W87" s="103" t="str">
        <f>IF(AND(K87 = "true",C87="false"),(IF(Inputs!K87=Reduction_Values!B$2,Reduction_Values!D$2,Reduction_Values!D$3)),"")</f>
        <v/>
      </c>
      <c r="X87" s="104" t="str">
        <f>IF(L87="true",(IF(Inputs!L87=Reduction_Values!B$2,Reduction_Values!D$4,Reduction_Values!D$5)),"")</f>
        <v/>
      </c>
      <c r="Y87" s="105">
        <f>(VLOOKUP(Inputs!D87,Charge_Categories!B$2:C$380,2,FALSE))</f>
        <v>102</v>
      </c>
      <c r="Z87" s="105">
        <f>IF(AND(Inputs!B87="true",Inputs!G87="true"),Calcs!U88-Calcs!T88,IF(AND(Inputs!B87="false",Inputs!C87="false",Inputs!G87="true"),Calcs!D88-Calcs!C88,IF(AND(Inputs!G87="false",Inputs!H87="Not Applicable"),0,"0.0")))</f>
        <v>0</v>
      </c>
      <c r="AA87" s="105">
        <f>IF(AND(Inputs!B87="true",Inputs!N87="true"),Calcs!T88-Calcs!B88,IF(AND(Inputs!B87="false",Inputs!C87="true",Inputs!N87="true"),Calcs!L88-Calcs!B88,IF(AND(Inputs!B87="false",Inputs!C87="false",Inputs!N87="true"),Calcs!C88-Calcs!B88,"0.0")))</f>
        <v>5170</v>
      </c>
      <c r="AB87" s="105" t="str">
        <f>IF(Inputs!C87="true",100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&amp;"%","")</f>
        <v>40%</v>
      </c>
      <c r="AC87" s="105" t="str">
        <f t="shared" si="13"/>
        <v/>
      </c>
      <c r="AD87" s="105" t="str">
        <f t="shared" si="14"/>
        <v/>
      </c>
      <c r="AE87" s="104" t="str">
        <f>IF(R87="true",(IF(Inputs!R87=Reduction_Values!B$2,Reduction_Values!D$6,Reduction_Values!D$7)),"")</f>
        <v>Winter Only Discount 0.5</v>
      </c>
      <c r="AF87" s="93">
        <f>(VLOOKUP(Inputs!D87,Charge_Categories!B$2:C$380,2,FALSE))</f>
        <v>102</v>
      </c>
      <c r="AG87" s="93" t="str">
        <f t="shared" si="10"/>
        <v>false</v>
      </c>
      <c r="AH87" s="93" t="str">
        <f t="shared" si="11"/>
        <v>true</v>
      </c>
      <c r="AI87" s="94">
        <f>IF(AND(Inputs!C87="true",Inputs!B87="false"),Calcs!Q88,IF(AND(Inputs!B87="true",Inputs!C87="false"),Calcs!Y88,IF(AND(Inputs!B87="false",Inputs!C87="false"),Calcs!H88,FALSE)))</f>
        <v>927.87200000000007</v>
      </c>
      <c r="AJ87" s="95">
        <f>IF(AND(Inputs!C87="true",Inputs!B87="false"),Calcs!Q88,IF(AND(Inputs!B87="true",Inputs!C87="false"),Calcs!Y88,IF(AND(Inputs!B87="false",Inputs!C87="false"),Calcs!J88,FALSE)))</f>
        <v>927.87200000000007</v>
      </c>
      <c r="AK87" s="93">
        <f>IF(AND(Inputs!C87="true",Inputs!B87="false"),Calcs!P88,IF(AND(Inputs!B87="true",Inputs!C87="false"),Calcs!X88,IF(AND(Inputs!B87="false",Inputs!C87="false"),Calcs!G88,FALSE)))</f>
        <v>1054.4000000000001</v>
      </c>
      <c r="AL87" s="93">
        <f>Calcs!C88</f>
        <v>5272</v>
      </c>
      <c r="AM87" s="93">
        <f>IF(AND(Inputs!C87="true",Inputs!B87="false"),Calcs!O88,IF(AND(Inputs!B87="true",Inputs!C87="false"),Calcs!W88,IF(AND(Inputs!B87="false",Inputs!C87="false"),Calcs!F88,FALSE)))</f>
        <v>1054.4000000000001</v>
      </c>
      <c r="AN87" s="93" t="str">
        <f>IF(AND(Inputs!C87="true",Inputs!B87="false"),"0.0",IF(AND(Inputs!B87="true",Inputs!C87="false"),Calcs!U88,IF(AND(Inputs!B87="false",Inputs!C87="false"),Calcs!D88,FALSE)))</f>
        <v>0.0</v>
      </c>
      <c r="AO87" s="95" t="str">
        <f>Calcs!AA88</f>
        <v/>
      </c>
      <c r="AP87" s="93" t="str">
        <f t="shared" si="15"/>
        <v>true</v>
      </c>
      <c r="AQ87" s="95">
        <f>IF(Inputs!C87="true",Calcs!N88,"0.0")</f>
        <v>2108.8000000000002</v>
      </c>
      <c r="AR87" s="95">
        <f>IF(AND(Inputs!C87="true",Inputs!B87="false"),Calcs!M88,IF(AND(Inputs!B87="true",Inputs!C87="false"),Calcs!V88,IF(AND(Inputs!B87="false",Inputs!C87="false"),Calcs!E88,FALSE)))</f>
        <v>5272</v>
      </c>
      <c r="AS87" s="93" t="str">
        <f t="shared" si="16"/>
        <v>true</v>
      </c>
      <c r="AT87" s="93" t="str">
        <f t="shared" si="12"/>
        <v>false</v>
      </c>
    </row>
    <row r="88" spans="1:46" ht="14.25" customHeight="1" x14ac:dyDescent="0.2">
      <c r="A88" s="16">
        <v>87</v>
      </c>
      <c r="B88" s="20" t="s">
        <v>16</v>
      </c>
      <c r="C88" s="20" t="s">
        <v>17</v>
      </c>
      <c r="D88" s="18" t="s">
        <v>658</v>
      </c>
      <c r="E88" s="20" t="s">
        <v>17</v>
      </c>
      <c r="F88" s="4"/>
      <c r="G88" s="19" t="s">
        <v>16</v>
      </c>
      <c r="H88" s="65" t="s">
        <v>492</v>
      </c>
      <c r="I88" s="24">
        <v>1</v>
      </c>
      <c r="J88" s="25">
        <v>0.5</v>
      </c>
      <c r="K88" s="20" t="s">
        <v>16</v>
      </c>
      <c r="L88" s="20" t="s">
        <v>16</v>
      </c>
      <c r="M88" s="22">
        <v>1</v>
      </c>
      <c r="N88" s="20" t="s">
        <v>17</v>
      </c>
      <c r="O88" s="58" t="s">
        <v>434</v>
      </c>
      <c r="P88" s="18">
        <v>0</v>
      </c>
      <c r="Q88" s="18">
        <v>0</v>
      </c>
      <c r="R88" s="20" t="s">
        <v>17</v>
      </c>
      <c r="S88" s="17">
        <v>100.2</v>
      </c>
      <c r="T88" s="17">
        <v>100.2</v>
      </c>
      <c r="U88" s="102">
        <f>IF(B88="true",(Calcs!AB89),IF(C88="true",Calcs!S89,Calcs!K89))</f>
        <v>806.875</v>
      </c>
      <c r="V88" s="113" t="str">
        <f t="shared" si="9"/>
        <v/>
      </c>
      <c r="W88" s="103" t="str">
        <f>IF(AND(K88 = "true",C88="false"),(IF(Inputs!K88=Reduction_Values!B$2,Reduction_Values!D$2,Reduction_Values!D$3)),"")</f>
        <v>Two-part Tariff 0.5</v>
      </c>
      <c r="X88" s="104" t="str">
        <f>IF(L88="true",(IF(Inputs!L88=Reduction_Values!B$2,Reduction_Values!D$4,Reduction_Values!D$5)),"")</f>
        <v>CRT 0.5</v>
      </c>
      <c r="Y88" s="105">
        <f>(VLOOKUP(Inputs!D88,Charge_Categories!B$2:C$380,2,FALSE))</f>
        <v>110</v>
      </c>
      <c r="Z88" s="105">
        <f>IF(AND(Inputs!B88="true",Inputs!G88="true"),Calcs!U89-Calcs!T89,IF(AND(Inputs!B88="false",Inputs!C88="false",Inputs!G88="true"),Calcs!D89-Calcs!C89,IF(AND(Inputs!G88="false",Inputs!H88="Not Applicable"),0,"0.0")))</f>
        <v>6345</v>
      </c>
      <c r="AA88" s="105" t="str">
        <f>IF(AND(Inputs!B88="true",Inputs!N88="true"),Calcs!T89-Calcs!B89,IF(AND(Inputs!B88="false",Inputs!C88="true",Inputs!N88="true"),Calcs!L89-Calcs!B89,IF(AND(Inputs!B88="false",Inputs!C88="false",Inputs!N88="true"),Calcs!C89-Calcs!B89,"0.0")))</f>
        <v>0.0</v>
      </c>
      <c r="AB88" s="105" t="str">
        <f>IF(Inputs!C88="true",100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&amp;"%","")</f>
        <v/>
      </c>
      <c r="AC88" s="105" t="str">
        <f t="shared" si="13"/>
        <v/>
      </c>
      <c r="AD88" s="105">
        <f t="shared" si="14"/>
        <v>0.5</v>
      </c>
      <c r="AE88" s="104" t="str">
        <f>IF(R88="true",(IF(Inputs!R88=Reduction_Values!B$2,Reduction_Values!D$6,Reduction_Values!D$7)),"")</f>
        <v/>
      </c>
      <c r="AF88" s="93">
        <f>(VLOOKUP(Inputs!D88,Charge_Categories!B$2:C$380,2,FALSE))</f>
        <v>110</v>
      </c>
      <c r="AG88" s="93" t="str">
        <f t="shared" si="10"/>
        <v>true</v>
      </c>
      <c r="AH88" s="93" t="str">
        <f t="shared" si="11"/>
        <v>false</v>
      </c>
      <c r="AI88" s="94">
        <f>IF(AND(Inputs!C88="true",Inputs!B88="false"),Calcs!Q89,IF(AND(Inputs!B88="true",Inputs!C88="false"),Calcs!Y89,IF(AND(Inputs!B88="false",Inputs!C88="false"),Calcs!H89,FALSE)))</f>
        <v>3227.5</v>
      </c>
      <c r="AJ88" s="95">
        <f>IF(AND(Inputs!C88="true",Inputs!B88="false"),Calcs!Q89,IF(AND(Inputs!B88="true",Inputs!C88="false"),Calcs!Y89,IF(AND(Inputs!B88="false",Inputs!C88="false"),Calcs!J89,FALSE)))</f>
        <v>3227.5</v>
      </c>
      <c r="AK88" s="93">
        <f>IF(AND(Inputs!C88="true",Inputs!B88="false"),Calcs!P89,IF(AND(Inputs!B88="true",Inputs!C88="false"),Calcs!X89,IF(AND(Inputs!B88="false",Inputs!C88="false"),Calcs!G89,FALSE)))</f>
        <v>3227.5</v>
      </c>
      <c r="AL88" s="93">
        <f>Calcs!C89</f>
        <v>110</v>
      </c>
      <c r="AM88" s="93">
        <f>IF(AND(Inputs!C88="true",Inputs!B88="false"),Calcs!O89,IF(AND(Inputs!B88="true",Inputs!C88="false"),Calcs!W89,IF(AND(Inputs!B88="false",Inputs!C88="false"),Calcs!F89,FALSE)))</f>
        <v>6455</v>
      </c>
      <c r="AN88" s="93">
        <f>IF(AND(Inputs!C88="true",Inputs!B88="false"),"0.0",IF(AND(Inputs!B88="true",Inputs!C88="false"),Calcs!U89,IF(AND(Inputs!B88="false",Inputs!C88="false"),Calcs!D89,FALSE)))</f>
        <v>6455</v>
      </c>
      <c r="AO88" s="95">
        <f>Calcs!AA89</f>
        <v>1613.75</v>
      </c>
      <c r="AP88" s="93" t="str">
        <f t="shared" si="15"/>
        <v>false</v>
      </c>
      <c r="AQ88" s="95" t="str">
        <f>IF(Inputs!C88="true",Calcs!N89,"0.0")</f>
        <v>0.0</v>
      </c>
      <c r="AR88" s="95">
        <f>IF(AND(Inputs!C88="true",Inputs!B88="false"),Calcs!M89,IF(AND(Inputs!B88="true",Inputs!C88="false"),Calcs!V89,IF(AND(Inputs!B88="false",Inputs!C88="false"),Calcs!E89,FALSE)))</f>
        <v>6455</v>
      </c>
      <c r="AS88" s="93" t="str">
        <f t="shared" si="16"/>
        <v>false</v>
      </c>
      <c r="AT88" s="93" t="str">
        <f t="shared" si="12"/>
        <v>true</v>
      </c>
    </row>
    <row r="89" spans="1:46" ht="14.25" customHeight="1" x14ac:dyDescent="0.2">
      <c r="A89" s="16">
        <v>88</v>
      </c>
      <c r="B89" s="20" t="s">
        <v>17</v>
      </c>
      <c r="C89" s="20" t="s">
        <v>17</v>
      </c>
      <c r="D89" s="18" t="s">
        <v>659</v>
      </c>
      <c r="E89" s="23" t="s">
        <v>16</v>
      </c>
      <c r="F89" s="4" t="s">
        <v>495</v>
      </c>
      <c r="G89" s="19" t="s">
        <v>16</v>
      </c>
      <c r="H89" s="65" t="s">
        <v>493</v>
      </c>
      <c r="I89" s="24">
        <v>0.9</v>
      </c>
      <c r="J89" s="25">
        <v>0.01</v>
      </c>
      <c r="K89" s="23" t="s">
        <v>16</v>
      </c>
      <c r="L89" s="23" t="s">
        <v>16</v>
      </c>
      <c r="M89" s="22">
        <v>1</v>
      </c>
      <c r="N89" s="17" t="s">
        <v>17</v>
      </c>
      <c r="O89" s="59" t="s">
        <v>454</v>
      </c>
      <c r="P89" s="18">
        <v>243</v>
      </c>
      <c r="Q89" s="18">
        <v>249</v>
      </c>
      <c r="R89" s="20" t="s">
        <v>16</v>
      </c>
      <c r="S89" s="17">
        <v>0</v>
      </c>
      <c r="T89" s="17">
        <v>14.3185</v>
      </c>
      <c r="U89" s="102">
        <f>IF(B89="true",(Calcs!AB90),IF(C89="true",Calcs!S90,IF(AND(B89="false",C89="false"),Calcs!K90)))</f>
        <v>0.82341867469879526</v>
      </c>
      <c r="V89" s="113">
        <f t="shared" si="9"/>
        <v>0.9</v>
      </c>
      <c r="W89" s="103" t="str">
        <f>IF(AND(K89 = "true",C89="false"),(IF(Inputs!K89=Reduction_Values!B$2,Reduction_Values!D$2,Reduction_Values!D$3)),"")</f>
        <v>Two-part Tariff 0.5</v>
      </c>
      <c r="X89" s="104" t="str">
        <f>IF(L89="true",(IF(Inputs!L89=Reduction_Values!B$2,Reduction_Values!D$4,Reduction_Values!D$5)),"")</f>
        <v>CRT 0.5</v>
      </c>
      <c r="Y89" s="105">
        <f>(VLOOKUP(Inputs!D89,Charge_Categories!B$2:C$380,2,FALSE))</f>
        <v>513</v>
      </c>
      <c r="Z89" s="105">
        <f>IF(AND(Inputs!B89="true",Inputs!G89="true"),Calcs!U90-Calcs!T90,IF(AND(Inputs!B89="false",Inputs!C89="false",Inputs!G89="true"),Calcs!D90-Calcs!C90,IF(AND(Inputs!G89="false",Inputs!H89="Not Applicable"),0,"0.0")))</f>
        <v>237</v>
      </c>
      <c r="AA89" s="105" t="str">
        <f>IF(AND(Inputs!B89="true",Inputs!N89="true"),Calcs!T90-Calcs!B90,IF(AND(Inputs!B89="false",Inputs!C89="true",Inputs!N89="true"),Calcs!L90-Calcs!B90,IF(AND(Inputs!B89="false",Inputs!C89="false",Inputs!N89="true"),Calcs!C90-Calcs!B90,"0.0")))</f>
        <v>0.0</v>
      </c>
      <c r="AB89" s="105" t="str">
        <f>IF(Inputs!C89="true",100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&amp;"%","")</f>
        <v/>
      </c>
      <c r="AC89" s="105" t="str">
        <f t="shared" si="13"/>
        <v/>
      </c>
      <c r="AD89" s="105">
        <f t="shared" si="14"/>
        <v>0.01</v>
      </c>
      <c r="AE89" s="104" t="str">
        <f>IF(R89="true",(IF(Inputs!R89=Reduction_Values!B$2,Reduction_Values!D$6,Reduction_Values!D$7)),"")</f>
        <v>Winter Only Discount 0.5</v>
      </c>
      <c r="AF89" s="93">
        <f>(VLOOKUP(Inputs!D89,Charge_Categories!B$2:C$380,2,FALSE))</f>
        <v>513</v>
      </c>
      <c r="AG89" s="93" t="str">
        <f t="shared" si="10"/>
        <v>false</v>
      </c>
      <c r="AH89" s="93" t="str">
        <f t="shared" si="11"/>
        <v>false</v>
      </c>
      <c r="AI89" s="94">
        <f>IF(AND(Inputs!C89="true",Inputs!B89="false"),Calcs!Q90,IF(AND(Inputs!B89="true",Inputs!C89="false"),Calcs!Y90,IF(AND(Inputs!B89="false",Inputs!C89="false"),Calcs!H90,FALSE)))</f>
        <v>168.75</v>
      </c>
      <c r="AJ89" s="95">
        <f>IF(AND(Inputs!C89="true",Inputs!B89="false"),Calcs!Q90,IF(AND(Inputs!B89="true",Inputs!C89="false"),Calcs!Y90,IF(AND(Inputs!B89="false",Inputs!C89="false"),Calcs!J90,FALSE)))</f>
        <v>0.84375</v>
      </c>
      <c r="AK89" s="93">
        <f>IF(AND(Inputs!C89="true",Inputs!B89="false"),Calcs!P90,IF(AND(Inputs!B89="true",Inputs!C89="false"),Calcs!X90,IF(AND(Inputs!B89="false",Inputs!C89="false"),Calcs!G90,FALSE)))</f>
        <v>187.5</v>
      </c>
      <c r="AL89" s="93">
        <f>Calcs!C90</f>
        <v>513</v>
      </c>
      <c r="AM89" s="93">
        <f>IF(AND(Inputs!C89="true",Inputs!B89="false"),Calcs!O90,IF(AND(Inputs!B89="true",Inputs!C89="false"),Calcs!W90,IF(AND(Inputs!B89="false",Inputs!C89="false"),Calcs!F90,FALSE)))</f>
        <v>375</v>
      </c>
      <c r="AN89" s="93">
        <f>IF(AND(Inputs!C89="true",Inputs!B89="false"),"0.0",IF(AND(Inputs!B89="true",Inputs!C89="false"),Calcs!U90,IF(AND(Inputs!B89="false",Inputs!C89="false"),Calcs!D90,FALSE)))</f>
        <v>750</v>
      </c>
      <c r="AO89" s="95" t="str">
        <f>Calcs!AA90</f>
        <v/>
      </c>
      <c r="AP89" s="93" t="str">
        <f t="shared" si="15"/>
        <v>false</v>
      </c>
      <c r="AQ89" s="95" t="str">
        <f>IF(Inputs!C89="true",Calcs!N90,"0.0")</f>
        <v>0.0</v>
      </c>
      <c r="AR89" s="95">
        <f>IF(AND(Inputs!C89="true",Inputs!B89="false"),Calcs!M90,IF(AND(Inputs!B89="true",Inputs!C89="false"),Calcs!V90,IF(AND(Inputs!B89="false",Inputs!C89="false"),Calcs!E90,FALSE)))</f>
        <v>750</v>
      </c>
      <c r="AS89" s="93" t="str">
        <f t="shared" si="16"/>
        <v>true</v>
      </c>
      <c r="AT89" s="93" t="str">
        <f t="shared" si="12"/>
        <v>true</v>
      </c>
    </row>
    <row r="90" spans="1:46" ht="14.25" customHeight="1" x14ac:dyDescent="0.2">
      <c r="A90" s="16">
        <v>89</v>
      </c>
      <c r="B90" s="20" t="s">
        <v>17</v>
      </c>
      <c r="C90" s="20" t="s">
        <v>16</v>
      </c>
      <c r="D90" s="18" t="s">
        <v>660</v>
      </c>
      <c r="E90" s="20" t="s">
        <v>17</v>
      </c>
      <c r="F90" s="4" t="s">
        <v>527</v>
      </c>
      <c r="G90" s="17" t="s">
        <v>17</v>
      </c>
      <c r="H90" s="65" t="s">
        <v>569</v>
      </c>
      <c r="I90" s="24">
        <v>1</v>
      </c>
      <c r="J90" s="24">
        <v>1</v>
      </c>
      <c r="K90" s="20" t="s">
        <v>17</v>
      </c>
      <c r="L90" s="20" t="s">
        <v>17</v>
      </c>
      <c r="M90" s="22">
        <v>1</v>
      </c>
      <c r="N90" s="20" t="s">
        <v>17</v>
      </c>
      <c r="O90" s="58" t="s">
        <v>434</v>
      </c>
      <c r="P90" s="18">
        <v>54</v>
      </c>
      <c r="Q90" s="18">
        <v>55</v>
      </c>
      <c r="R90" s="20" t="s">
        <v>17</v>
      </c>
      <c r="S90" s="17">
        <v>0</v>
      </c>
      <c r="T90" s="17">
        <v>5790</v>
      </c>
      <c r="U90" s="102">
        <f>IF(B90="true",(Calcs!AB91),IF(C90="true",Calcs!S91,Calcs!K91))</f>
        <v>316.9309090909091</v>
      </c>
      <c r="V90" s="113" t="str">
        <f t="shared" si="9"/>
        <v/>
      </c>
      <c r="W90" s="103" t="str">
        <f>IF(AND(K90 = "true",C90="false"),(IF(Inputs!K90=Reduction_Values!B$2,Reduction_Values!D$2,Reduction_Values!D$3)),"")</f>
        <v/>
      </c>
      <c r="X90" s="104" t="str">
        <f>IF(L90="true",(IF(Inputs!L90=Reduction_Values!B$2,Reduction_Values!D$4,Reduction_Values!D$5)),"")</f>
        <v/>
      </c>
      <c r="Y90" s="105">
        <f>(VLOOKUP(Inputs!D90,Charge_Categories!B$2:C$380,2,FALSE))</f>
        <v>538</v>
      </c>
      <c r="Z90" s="105">
        <f>IF(AND(Inputs!B90="true",Inputs!G90="true"),Calcs!U91-Calcs!T91,IF(AND(Inputs!B90="false",Inputs!C90="false",Inputs!G90="true"),Calcs!D91-Calcs!C91,IF(AND(Inputs!G90="false",Inputs!H90="Not Applicable"),0,"0.0")))</f>
        <v>0</v>
      </c>
      <c r="AA90" s="105" t="str">
        <f>IF(AND(Inputs!B90="true",Inputs!N90="true"),Calcs!T91-Calcs!B91,IF(AND(Inputs!B90="false",Inputs!C90="true",Inputs!N90="true"),Calcs!L91-Calcs!B91,IF(AND(Inputs!B90="false",Inputs!C90="false",Inputs!N90="true"),Calcs!C91-Calcs!B91,"0.0")))</f>
        <v>0.0</v>
      </c>
      <c r="AB90" s="105" t="str">
        <f>IF(Inputs!C90="true",100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&amp;"%","")</f>
        <v>60%</v>
      </c>
      <c r="AC90" s="105" t="str">
        <f t="shared" si="13"/>
        <v/>
      </c>
      <c r="AD90" s="105" t="str">
        <f t="shared" si="14"/>
        <v/>
      </c>
      <c r="AE90" s="104" t="str">
        <f>IF(R90="true",(IF(Inputs!R90=Reduction_Values!B$2,Reduction_Values!D$6,Reduction_Values!D$7)),"")</f>
        <v/>
      </c>
      <c r="AF90" s="93">
        <f>(VLOOKUP(Inputs!D90,Charge_Categories!B$2:C$380,2,FALSE))</f>
        <v>538</v>
      </c>
      <c r="AG90" s="93" t="str">
        <f t="shared" si="10"/>
        <v>false</v>
      </c>
      <c r="AH90" s="93" t="str">
        <f t="shared" si="11"/>
        <v>true</v>
      </c>
      <c r="AI90" s="94">
        <f>IF(AND(Inputs!C90="true",Inputs!B90="false"),Calcs!Q91,IF(AND(Inputs!B90="true",Inputs!C90="false"),Calcs!Y91,IF(AND(Inputs!B90="false",Inputs!C90="false"),Calcs!H91,FALSE)))</f>
        <v>322.8</v>
      </c>
      <c r="AJ90" s="95">
        <f>IF(AND(Inputs!C90="true",Inputs!B90="false"),Calcs!Q91,IF(AND(Inputs!B90="true",Inputs!C90="false"),Calcs!Y91,IF(AND(Inputs!B90="false",Inputs!C90="false"),Calcs!J91,FALSE)))</f>
        <v>322.8</v>
      </c>
      <c r="AK90" s="93">
        <f>IF(AND(Inputs!C90="true",Inputs!B90="false"),Calcs!P91,IF(AND(Inputs!B90="true",Inputs!C90="false"),Calcs!X91,IF(AND(Inputs!B90="false",Inputs!C90="false"),Calcs!G91,FALSE)))</f>
        <v>322.8</v>
      </c>
      <c r="AL90" s="93">
        <f>Calcs!C91</f>
        <v>538</v>
      </c>
      <c r="AM90" s="93">
        <f>IF(AND(Inputs!C90="true",Inputs!B90="false"),Calcs!O91,IF(AND(Inputs!B90="true",Inputs!C90="false"),Calcs!W91,IF(AND(Inputs!B90="false",Inputs!C90="false"),Calcs!F91,FALSE)))</f>
        <v>322.8</v>
      </c>
      <c r="AN90" s="93" t="str">
        <f>IF(AND(Inputs!C90="true",Inputs!B90="false"),"0.0",IF(AND(Inputs!B90="true",Inputs!C90="false"),Calcs!U91,IF(AND(Inputs!B90="false",Inputs!C90="false"),Calcs!D91,FALSE)))</f>
        <v>0.0</v>
      </c>
      <c r="AO90" s="95" t="str">
        <f>Calcs!AA91</f>
        <v/>
      </c>
      <c r="AP90" s="93" t="str">
        <f t="shared" si="15"/>
        <v>false</v>
      </c>
      <c r="AQ90" s="95">
        <f>IF(Inputs!C90="true",Calcs!N91,"0.0")</f>
        <v>322.8</v>
      </c>
      <c r="AR90" s="95">
        <f>IF(AND(Inputs!C90="true",Inputs!B90="false"),Calcs!M91,IF(AND(Inputs!B90="true",Inputs!C90="false"),Calcs!V91,IF(AND(Inputs!B90="false",Inputs!C90="false"),Calcs!E91,FALSE)))</f>
        <v>538</v>
      </c>
      <c r="AS90" s="93" t="str">
        <f t="shared" si="16"/>
        <v>false</v>
      </c>
      <c r="AT90" s="93" t="str">
        <f t="shared" si="12"/>
        <v>false</v>
      </c>
    </row>
    <row r="91" spans="1:46" ht="14.25" customHeight="1" x14ac:dyDescent="0.2">
      <c r="A91" s="16">
        <v>90</v>
      </c>
      <c r="B91" s="20" t="s">
        <v>17</v>
      </c>
      <c r="C91" s="20" t="s">
        <v>17</v>
      </c>
      <c r="D91" s="18" t="s">
        <v>661</v>
      </c>
      <c r="E91" s="17" t="s">
        <v>17</v>
      </c>
      <c r="F91" s="4" t="s">
        <v>500</v>
      </c>
      <c r="G91" s="19" t="s">
        <v>16</v>
      </c>
      <c r="H91" s="65" t="s">
        <v>495</v>
      </c>
      <c r="I91" s="24">
        <v>1</v>
      </c>
      <c r="J91" s="24">
        <v>1</v>
      </c>
      <c r="K91" s="23" t="s">
        <v>16</v>
      </c>
      <c r="L91" s="23" t="s">
        <v>16</v>
      </c>
      <c r="M91" s="22">
        <v>1</v>
      </c>
      <c r="N91" s="17" t="s">
        <v>17</v>
      </c>
      <c r="O91" s="59" t="s">
        <v>418</v>
      </c>
      <c r="P91" s="18">
        <v>37</v>
      </c>
      <c r="Q91" s="18">
        <v>40</v>
      </c>
      <c r="R91" s="17" t="s">
        <v>17</v>
      </c>
      <c r="S91" s="17">
        <v>0</v>
      </c>
      <c r="T91" s="17">
        <v>4396</v>
      </c>
      <c r="U91" s="102">
        <f>IF(B91="true",(Calcs!AB92),IF(C91="true",Calcs!S92,IF(AND(B91="false",C91="false"),Calcs!K92)))</f>
        <v>145.91875000000002</v>
      </c>
      <c r="V91" s="113" t="str">
        <f t="shared" si="9"/>
        <v/>
      </c>
      <c r="W91" s="103" t="str">
        <f>IF(AND(K91 = "true",C91="false"),(IF(Inputs!K91=Reduction_Values!B$2,Reduction_Values!D$2,Reduction_Values!D$3)),"")</f>
        <v>Two-part Tariff 0.5</v>
      </c>
      <c r="X91" s="104" t="str">
        <f>IF(L91="true",(IF(Inputs!L91=Reduction_Values!B$2,Reduction_Values!D$4,Reduction_Values!D$5)),"")</f>
        <v>CRT 0.5</v>
      </c>
      <c r="Y91" s="105">
        <f>(VLOOKUP(Inputs!D91,Charge_Categories!B$2:C$380,2,FALSE))</f>
        <v>588</v>
      </c>
      <c r="Z91" s="105">
        <f>IF(AND(Inputs!B91="true",Inputs!G91="true"),Calcs!U92-Calcs!T92,IF(AND(Inputs!B91="false",Inputs!C91="false",Inputs!G91="true"),Calcs!D92-Calcs!C92,IF(AND(Inputs!G91="false",Inputs!H91="Not Applicable"),0,"0.0")))</f>
        <v>43</v>
      </c>
      <c r="AA91" s="105" t="str">
        <f>IF(AND(Inputs!B91="true",Inputs!N91="true"),Calcs!T92-Calcs!B92,IF(AND(Inputs!B91="false",Inputs!C91="true",Inputs!N91="true"),Calcs!L92-Calcs!B92,IF(AND(Inputs!B91="false",Inputs!C91="false",Inputs!N91="true"),Calcs!C92-Calcs!B92,"0.0")))</f>
        <v>0.0</v>
      </c>
      <c r="AB91" s="105" t="str">
        <f>IF(Inputs!C91="true",100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&amp;"%","")</f>
        <v/>
      </c>
      <c r="AC91" s="105" t="str">
        <f t="shared" si="13"/>
        <v/>
      </c>
      <c r="AD91" s="105" t="str">
        <f t="shared" si="14"/>
        <v/>
      </c>
      <c r="AE91" s="104" t="str">
        <f>IF(R91="true",(IF(Inputs!R91=Reduction_Values!B$2,Reduction_Values!D$6,Reduction_Values!D$7)),"")</f>
        <v/>
      </c>
      <c r="AF91" s="93">
        <f>(VLOOKUP(Inputs!D91,Charge_Categories!B$2:C$380,2,FALSE))</f>
        <v>588</v>
      </c>
      <c r="AG91" s="93" t="str">
        <f t="shared" si="10"/>
        <v>false</v>
      </c>
      <c r="AH91" s="93" t="str">
        <f t="shared" si="11"/>
        <v>false</v>
      </c>
      <c r="AI91" s="94">
        <f>IF(AND(Inputs!C91="true",Inputs!B91="false"),Calcs!Q92,IF(AND(Inputs!B91="true",Inputs!C91="false"),Calcs!Y92,IF(AND(Inputs!B91="false",Inputs!C91="false"),Calcs!H92,FALSE)))</f>
        <v>315.5</v>
      </c>
      <c r="AJ91" s="95">
        <f>IF(AND(Inputs!C91="true",Inputs!B91="false"),Calcs!Q92,IF(AND(Inputs!B91="true",Inputs!C91="false"),Calcs!Y92,IF(AND(Inputs!B91="false",Inputs!C91="false"),Calcs!J92,FALSE)))</f>
        <v>157.75</v>
      </c>
      <c r="AK91" s="93">
        <f>IF(AND(Inputs!C91="true",Inputs!B91="false"),Calcs!P92,IF(AND(Inputs!B91="true",Inputs!C91="false"),Calcs!X92,IF(AND(Inputs!B91="false",Inputs!C91="false"),Calcs!G92,FALSE)))</f>
        <v>315.5</v>
      </c>
      <c r="AL91" s="93">
        <f>Calcs!C92</f>
        <v>588</v>
      </c>
      <c r="AM91" s="93">
        <f>IF(AND(Inputs!C91="true",Inputs!B91="false"),Calcs!O92,IF(AND(Inputs!B91="true",Inputs!C91="false"),Calcs!W92,IF(AND(Inputs!B91="false",Inputs!C91="false"),Calcs!F92,FALSE)))</f>
        <v>631</v>
      </c>
      <c r="AN91" s="93">
        <f>IF(AND(Inputs!C91="true",Inputs!B91="false"),"0.0",IF(AND(Inputs!B91="true",Inputs!C91="false"),Calcs!U92,IF(AND(Inputs!B91="false",Inputs!C91="false"),Calcs!D92,FALSE)))</f>
        <v>631</v>
      </c>
      <c r="AO91" s="95" t="str">
        <f>Calcs!AA92</f>
        <v/>
      </c>
      <c r="AP91" s="93" t="str">
        <f t="shared" si="15"/>
        <v>false</v>
      </c>
      <c r="AQ91" s="95" t="str">
        <f>IF(Inputs!C91="true",Calcs!N92,"0.0")</f>
        <v>0.0</v>
      </c>
      <c r="AR91" s="95">
        <f>IF(AND(Inputs!C91="true",Inputs!B91="false"),Calcs!M92,IF(AND(Inputs!B91="true",Inputs!C91="false"),Calcs!V92,IF(AND(Inputs!B91="false",Inputs!C91="false"),Calcs!E92,FALSE)))</f>
        <v>631</v>
      </c>
      <c r="AS91" s="93" t="str">
        <f t="shared" si="16"/>
        <v>false</v>
      </c>
      <c r="AT91" s="93" t="str">
        <f t="shared" si="12"/>
        <v>true</v>
      </c>
    </row>
    <row r="92" spans="1:46" ht="14.25" customHeight="1" x14ac:dyDescent="0.2">
      <c r="A92" s="16">
        <v>91</v>
      </c>
      <c r="B92" s="20" t="s">
        <v>16</v>
      </c>
      <c r="C92" s="20" t="s">
        <v>17</v>
      </c>
      <c r="D92" s="18" t="s">
        <v>662</v>
      </c>
      <c r="E92" s="20" t="s">
        <v>17</v>
      </c>
      <c r="F92" s="4"/>
      <c r="G92" s="17" t="s">
        <v>17</v>
      </c>
      <c r="H92" s="65" t="s">
        <v>569</v>
      </c>
      <c r="I92" s="24">
        <v>1</v>
      </c>
      <c r="J92" s="25">
        <v>0.03</v>
      </c>
      <c r="K92" s="20" t="s">
        <v>16</v>
      </c>
      <c r="L92" s="20" t="s">
        <v>16</v>
      </c>
      <c r="M92" s="22">
        <v>1</v>
      </c>
      <c r="N92" s="20" t="s">
        <v>16</v>
      </c>
      <c r="O92" s="59" t="s">
        <v>454</v>
      </c>
      <c r="P92" s="18">
        <v>0</v>
      </c>
      <c r="Q92" s="18">
        <v>0</v>
      </c>
      <c r="R92" s="20" t="s">
        <v>17</v>
      </c>
      <c r="S92" s="17">
        <v>2</v>
      </c>
      <c r="T92" s="17">
        <v>8979</v>
      </c>
      <c r="U92" s="102">
        <f>IF(B92="true",(Calcs!AB93),IF(C92="true",Calcs!S93,Calcs!K93))</f>
        <v>2.0359171399933176E-2</v>
      </c>
      <c r="V92" s="113" t="str">
        <f t="shared" si="9"/>
        <v/>
      </c>
      <c r="W92" s="103" t="str">
        <f>IF(AND(K92 = "true",C92="false"),(IF(Inputs!K92=Reduction_Values!B$2,Reduction_Values!D$2,Reduction_Values!D$3)),"")</f>
        <v>Two-part Tariff 0.5</v>
      </c>
      <c r="X92" s="104" t="str">
        <f>IF(L92="true",(IF(Inputs!L92=Reduction_Values!B$2,Reduction_Values!D$4,Reduction_Values!D$5)),"")</f>
        <v>CRT 0.5</v>
      </c>
      <c r="Y92" s="105">
        <f>(VLOOKUP(Inputs!D92,Charge_Categories!B$2:C$380,2,FALSE))</f>
        <v>1162</v>
      </c>
      <c r="Z92" s="105">
        <f>IF(AND(Inputs!B92="true",Inputs!G92="true"),Calcs!U93-Calcs!T93,IF(AND(Inputs!B92="false",Inputs!C92="false",Inputs!G92="true"),Calcs!D93-Calcs!C93,IF(AND(Inputs!G92="false",Inputs!H92="Not Applicable"),0,"0.0")))</f>
        <v>0</v>
      </c>
      <c r="AA92" s="105">
        <f>IF(AND(Inputs!B92="true",Inputs!N92="true"),Calcs!T93-Calcs!B93,IF(AND(Inputs!B92="false",Inputs!C92="true",Inputs!N92="true"),Calcs!L93-Calcs!B93,IF(AND(Inputs!B92="false",Inputs!C92="false",Inputs!N92="true"),Calcs!C93-Calcs!B93,"0.0")))</f>
        <v>11025</v>
      </c>
      <c r="AB92" s="105" t="str">
        <f>IF(Inputs!C92="true",100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&amp;"%","")</f>
        <v/>
      </c>
      <c r="AC92" s="105" t="str">
        <f t="shared" si="13"/>
        <v/>
      </c>
      <c r="AD92" s="105">
        <f t="shared" si="14"/>
        <v>0.03</v>
      </c>
      <c r="AE92" s="104" t="str">
        <f>IF(R92="true",(IF(Inputs!R92=Reduction_Values!B$2,Reduction_Values!D$6,Reduction_Values!D$7)),"")</f>
        <v/>
      </c>
      <c r="AF92" s="93">
        <f>(VLOOKUP(Inputs!D92,Charge_Categories!B$2:C$380,2,FALSE))</f>
        <v>1162</v>
      </c>
      <c r="AG92" s="93" t="str">
        <f t="shared" si="10"/>
        <v>true</v>
      </c>
      <c r="AH92" s="93" t="str">
        <f t="shared" si="11"/>
        <v>false</v>
      </c>
      <c r="AI92" s="94">
        <f>IF(AND(Inputs!C92="true",Inputs!B92="false"),Calcs!Q93,IF(AND(Inputs!B92="true",Inputs!C92="false"),Calcs!Y93,IF(AND(Inputs!B92="false",Inputs!C92="false"),Calcs!H93,FALSE)))</f>
        <v>6093.5</v>
      </c>
      <c r="AJ92" s="95">
        <f>IF(AND(Inputs!C92="true",Inputs!B92="false"),Calcs!Q93,IF(AND(Inputs!B92="true",Inputs!C92="false"),Calcs!Y93,IF(AND(Inputs!B92="false",Inputs!C92="false"),Calcs!J93,FALSE)))</f>
        <v>6093.5</v>
      </c>
      <c r="AK92" s="93">
        <f>IF(AND(Inputs!C92="true",Inputs!B92="false"),Calcs!P93,IF(AND(Inputs!B92="true",Inputs!C92="false"),Calcs!X93,IF(AND(Inputs!B92="false",Inputs!C92="false"),Calcs!G93,FALSE)))</f>
        <v>6093.5</v>
      </c>
      <c r="AL92" s="93">
        <f>Calcs!C93</f>
        <v>12187</v>
      </c>
      <c r="AM92" s="93">
        <f>IF(AND(Inputs!C92="true",Inputs!B92="false"),Calcs!O93,IF(AND(Inputs!B92="true",Inputs!C92="false"),Calcs!W93,IF(AND(Inputs!B92="false",Inputs!C92="false"),Calcs!F93,FALSE)))</f>
        <v>12187</v>
      </c>
      <c r="AN92" s="93">
        <f>IF(AND(Inputs!C92="true",Inputs!B92="false"),"0.0",IF(AND(Inputs!B92="true",Inputs!C92="false"),Calcs!U93,IF(AND(Inputs!B92="false",Inputs!C92="false"),Calcs!D93,FALSE)))</f>
        <v>12187</v>
      </c>
      <c r="AO92" s="95">
        <f>Calcs!AA93</f>
        <v>4.0718342799866351E-2</v>
      </c>
      <c r="AP92" s="93" t="str">
        <f t="shared" si="15"/>
        <v>true</v>
      </c>
      <c r="AQ92" s="95" t="str">
        <f>IF(Inputs!C92="true",Calcs!N93,"0.0")</f>
        <v>0.0</v>
      </c>
      <c r="AR92" s="95">
        <f>IF(AND(Inputs!C92="true",Inputs!B92="false"),Calcs!M93,IF(AND(Inputs!B92="true",Inputs!C92="false"),Calcs!V93,IF(AND(Inputs!B92="false",Inputs!C92="false"),Calcs!E93,FALSE)))</f>
        <v>12187</v>
      </c>
      <c r="AS92" s="93" t="str">
        <f t="shared" si="16"/>
        <v>false</v>
      </c>
      <c r="AT92" s="93" t="str">
        <f t="shared" si="12"/>
        <v>false</v>
      </c>
    </row>
    <row r="93" spans="1:46" ht="14.25" customHeight="1" x14ac:dyDescent="0.2">
      <c r="A93" s="16">
        <v>92</v>
      </c>
      <c r="B93" s="20" t="s">
        <v>17</v>
      </c>
      <c r="C93" s="20" t="s">
        <v>17</v>
      </c>
      <c r="D93" s="18" t="s">
        <v>663</v>
      </c>
      <c r="E93" s="23" t="s">
        <v>16</v>
      </c>
      <c r="F93" s="4"/>
      <c r="G93" s="19" t="s">
        <v>16</v>
      </c>
      <c r="H93" s="65" t="s">
        <v>486</v>
      </c>
      <c r="I93" s="25">
        <v>0.5</v>
      </c>
      <c r="J93" s="25">
        <v>0.89</v>
      </c>
      <c r="K93" s="20" t="s">
        <v>17</v>
      </c>
      <c r="L93" s="23" t="s">
        <v>16</v>
      </c>
      <c r="M93" s="22">
        <v>1</v>
      </c>
      <c r="N93" s="23" t="s">
        <v>16</v>
      </c>
      <c r="O93" s="59" t="s">
        <v>454</v>
      </c>
      <c r="P93" s="18">
        <v>214</v>
      </c>
      <c r="Q93" s="18">
        <v>221</v>
      </c>
      <c r="R93" s="20" t="s">
        <v>16</v>
      </c>
      <c r="S93" s="17">
        <v>0</v>
      </c>
      <c r="T93" s="17">
        <v>4999</v>
      </c>
      <c r="U93" s="102">
        <f>IF(B93="true",(Calcs!AB94),IF(C93="true",Calcs!S94,IF(AND(B93="false",C93="false"),Calcs!K94)))</f>
        <v>4602.9269683257917</v>
      </c>
      <c r="V93" s="113">
        <f t="shared" si="9"/>
        <v>0.5</v>
      </c>
      <c r="W93" s="103" t="str">
        <f>IF(AND(K93 = "true",C93="false"),(IF(Inputs!K93=Reduction_Values!B$2,Reduction_Values!D$2,Reduction_Values!D$3)),"")</f>
        <v/>
      </c>
      <c r="X93" s="104" t="str">
        <f>IF(L93="true",(IF(Inputs!L93=Reduction_Values!B$2,Reduction_Values!D$4,Reduction_Values!D$5)),"")</f>
        <v>CRT 0.5</v>
      </c>
      <c r="Y93" s="105">
        <f>(VLOOKUP(Inputs!D93,Charge_Categories!B$2:C$380,2,FALSE))</f>
        <v>1220</v>
      </c>
      <c r="Z93" s="105">
        <f>IF(AND(Inputs!B93="true",Inputs!G93="true"),Calcs!U94-Calcs!T94,IF(AND(Inputs!B93="false",Inputs!C93="false",Inputs!G93="true"),Calcs!D94-Calcs!C94,IF(AND(Inputs!G93="false",Inputs!H93="Not Applicable"),0,"0.0")))</f>
        <v>36338</v>
      </c>
      <c r="AA93" s="105">
        <f>IF(AND(Inputs!B93="true",Inputs!N93="true"),Calcs!T94-Calcs!B94,IF(AND(Inputs!B93="false",Inputs!C93="true",Inputs!N93="true"),Calcs!L94-Calcs!B94,IF(AND(Inputs!B93="false",Inputs!C93="false",Inputs!N93="true"),Calcs!C94-Calcs!B94,"0.0")))</f>
        <v>5170</v>
      </c>
      <c r="AB93" s="105" t="str">
        <f>IF(Inputs!C93="true",100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&amp;"%","")</f>
        <v/>
      </c>
      <c r="AC93" s="105" t="str">
        <f t="shared" si="13"/>
        <v/>
      </c>
      <c r="AD93" s="105">
        <f t="shared" si="14"/>
        <v>0.89</v>
      </c>
      <c r="AE93" s="104" t="str">
        <f>IF(R93="true",(IF(Inputs!R93=Reduction_Values!B$2,Reduction_Values!D$6,Reduction_Values!D$7)),"")</f>
        <v>Winter Only Discount 0.5</v>
      </c>
      <c r="AF93" s="93">
        <f>(VLOOKUP(Inputs!D93,Charge_Categories!B$2:C$380,2,FALSE))</f>
        <v>1220</v>
      </c>
      <c r="AG93" s="93" t="str">
        <f t="shared" si="10"/>
        <v>false</v>
      </c>
      <c r="AH93" s="93" t="str">
        <f t="shared" si="11"/>
        <v>false</v>
      </c>
      <c r="AI93" s="94">
        <f>IF(AND(Inputs!C93="true",Inputs!B93="false"),Calcs!Q94,IF(AND(Inputs!B93="true",Inputs!C93="false"),Calcs!Y94,IF(AND(Inputs!B93="false",Inputs!C93="false"),Calcs!H94,FALSE)))</f>
        <v>5341</v>
      </c>
      <c r="AJ93" s="95">
        <f>IF(AND(Inputs!C93="true",Inputs!B93="false"),Calcs!Q94,IF(AND(Inputs!B93="true",Inputs!C93="false"),Calcs!Y94,IF(AND(Inputs!B93="false",Inputs!C93="false"),Calcs!J94,FALSE)))</f>
        <v>4753.49</v>
      </c>
      <c r="AK93" s="93">
        <f>IF(AND(Inputs!C93="true",Inputs!B93="false"),Calcs!P94,IF(AND(Inputs!B93="true",Inputs!C93="false"),Calcs!X94,IF(AND(Inputs!B93="false",Inputs!C93="false"),Calcs!G94,FALSE)))</f>
        <v>10682</v>
      </c>
      <c r="AL93" s="93">
        <f>Calcs!C94</f>
        <v>6390</v>
      </c>
      <c r="AM93" s="93">
        <f>IF(AND(Inputs!C93="true",Inputs!B93="false"),Calcs!O94,IF(AND(Inputs!B93="true",Inputs!C93="false"),Calcs!W94,IF(AND(Inputs!B93="false",Inputs!C93="false"),Calcs!F94,FALSE)))</f>
        <v>21364</v>
      </c>
      <c r="AN93" s="93">
        <f>IF(AND(Inputs!C93="true",Inputs!B93="false"),"0.0",IF(AND(Inputs!B93="true",Inputs!C93="false"),Calcs!U94,IF(AND(Inputs!B93="false",Inputs!C93="false"),Calcs!D94,FALSE)))</f>
        <v>42728</v>
      </c>
      <c r="AO93" s="95" t="str">
        <f>Calcs!AA94</f>
        <v/>
      </c>
      <c r="AP93" s="93" t="str">
        <f t="shared" si="15"/>
        <v>true</v>
      </c>
      <c r="AQ93" s="95" t="str">
        <f>IF(Inputs!C93="true",Calcs!N94,"0.0")</f>
        <v>0.0</v>
      </c>
      <c r="AR93" s="95">
        <f>IF(AND(Inputs!C93="true",Inputs!B93="false"),Calcs!M94,IF(AND(Inputs!B93="true",Inputs!C93="false"),Calcs!V94,IF(AND(Inputs!B93="false",Inputs!C93="false"),Calcs!E94,FALSE)))</f>
        <v>42728</v>
      </c>
      <c r="AS93" s="93" t="str">
        <f t="shared" si="16"/>
        <v>true</v>
      </c>
      <c r="AT93" s="93" t="str">
        <f t="shared" si="12"/>
        <v>true</v>
      </c>
    </row>
    <row r="94" spans="1:46" ht="14.25" customHeight="1" x14ac:dyDescent="0.2">
      <c r="A94" s="16">
        <v>93</v>
      </c>
      <c r="B94" s="20" t="s">
        <v>17</v>
      </c>
      <c r="C94" s="20" t="s">
        <v>17</v>
      </c>
      <c r="D94" s="18" t="s">
        <v>664</v>
      </c>
      <c r="E94" s="17" t="s">
        <v>17</v>
      </c>
      <c r="F94" s="4" t="s">
        <v>524</v>
      </c>
      <c r="G94" s="19" t="s">
        <v>16</v>
      </c>
      <c r="H94" s="65" t="s">
        <v>486</v>
      </c>
      <c r="I94" s="24">
        <v>1</v>
      </c>
      <c r="J94" s="24">
        <v>1</v>
      </c>
      <c r="K94" s="20" t="s">
        <v>17</v>
      </c>
      <c r="L94" s="23" t="s">
        <v>16</v>
      </c>
      <c r="M94" s="22">
        <v>1</v>
      </c>
      <c r="N94" s="23" t="s">
        <v>16</v>
      </c>
      <c r="O94" s="59" t="s">
        <v>454</v>
      </c>
      <c r="P94" s="18">
        <v>52</v>
      </c>
      <c r="Q94" s="18">
        <v>53</v>
      </c>
      <c r="R94" s="17" t="s">
        <v>17</v>
      </c>
      <c r="S94" s="17">
        <v>0</v>
      </c>
      <c r="T94" s="17">
        <v>1306</v>
      </c>
      <c r="U94" s="102">
        <f>IF(B94="true",(Calcs!AB95),IF(C94="true",Calcs!S95,IF(AND(B94="false",C94="false"),Calcs!K95)))</f>
        <v>6383.7358490566039</v>
      </c>
      <c r="V94" s="113" t="str">
        <f t="shared" si="9"/>
        <v/>
      </c>
      <c r="W94" s="103" t="str">
        <f>IF(AND(K94 = "true",C94="false"),(IF(Inputs!K94=Reduction_Values!B$2,Reduction_Values!D$2,Reduction_Values!D$3)),"")</f>
        <v/>
      </c>
      <c r="X94" s="104" t="str">
        <f>IF(L94="true",(IF(Inputs!L94=Reduction_Values!B$2,Reduction_Values!D$4,Reduction_Values!D$5)),"")</f>
        <v>CRT 0.5</v>
      </c>
      <c r="Y94" s="105">
        <f>(VLOOKUP(Inputs!D94,Charge_Categories!B$2:C$380,2,FALSE))</f>
        <v>1321</v>
      </c>
      <c r="Z94" s="105">
        <f>IF(AND(Inputs!B94="true",Inputs!G94="true"),Calcs!U95-Calcs!T95,IF(AND(Inputs!B94="false",Inputs!C94="false",Inputs!G94="true"),Calcs!D95-Calcs!C95,IF(AND(Inputs!G94="false",Inputs!H94="Not Applicable"),0,"0.0")))</f>
        <v>10236</v>
      </c>
      <c r="AA94" s="105">
        <f>IF(AND(Inputs!B94="true",Inputs!N94="true"),Calcs!T95-Calcs!B95,IF(AND(Inputs!B94="false",Inputs!C94="true",Inputs!N94="true"),Calcs!L95-Calcs!B95,IF(AND(Inputs!B94="false",Inputs!C94="false",Inputs!N94="true"),Calcs!C95-Calcs!B95,"0.0")))</f>
        <v>1456</v>
      </c>
      <c r="AB94" s="105" t="str">
        <f>IF(Inputs!C94="true",100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&amp;"%","")</f>
        <v/>
      </c>
      <c r="AC94" s="105" t="str">
        <f t="shared" si="13"/>
        <v/>
      </c>
      <c r="AD94" s="105" t="str">
        <f t="shared" si="14"/>
        <v/>
      </c>
      <c r="AE94" s="104" t="str">
        <f>IF(R94="true",(IF(Inputs!R94=Reduction_Values!B$2,Reduction_Values!D$6,Reduction_Values!D$7)),"")</f>
        <v/>
      </c>
      <c r="AF94" s="93">
        <f>(VLOOKUP(Inputs!D94,Charge_Categories!B$2:C$380,2,FALSE))</f>
        <v>1321</v>
      </c>
      <c r="AG94" s="93" t="str">
        <f t="shared" si="10"/>
        <v>false</v>
      </c>
      <c r="AH94" s="93" t="str">
        <f t="shared" si="11"/>
        <v>false</v>
      </c>
      <c r="AI94" s="94">
        <f>IF(AND(Inputs!C94="true",Inputs!B94="false"),Calcs!Q95,IF(AND(Inputs!B94="true",Inputs!C94="false"),Calcs!Y95,IF(AND(Inputs!B94="false",Inputs!C94="false"),Calcs!H95,FALSE)))</f>
        <v>6506.5</v>
      </c>
      <c r="AJ94" s="95">
        <f>IF(AND(Inputs!C94="true",Inputs!B94="false"),Calcs!Q95,IF(AND(Inputs!B94="true",Inputs!C94="false"),Calcs!Y95,IF(AND(Inputs!B94="false",Inputs!C94="false"),Calcs!J95,FALSE)))</f>
        <v>6506.5</v>
      </c>
      <c r="AK94" s="93">
        <f>IF(AND(Inputs!C94="true",Inputs!B94="false"),Calcs!P95,IF(AND(Inputs!B94="true",Inputs!C94="false"),Calcs!X95,IF(AND(Inputs!B94="false",Inputs!C94="false"),Calcs!G95,FALSE)))</f>
        <v>6506.5</v>
      </c>
      <c r="AL94" s="93">
        <f>Calcs!C95</f>
        <v>2777</v>
      </c>
      <c r="AM94" s="93">
        <f>IF(AND(Inputs!C94="true",Inputs!B94="false"),Calcs!O95,IF(AND(Inputs!B94="true",Inputs!C94="false"),Calcs!W95,IF(AND(Inputs!B94="false",Inputs!C94="false"),Calcs!F95,FALSE)))</f>
        <v>13013</v>
      </c>
      <c r="AN94" s="93">
        <f>IF(AND(Inputs!C94="true",Inputs!B94="false"),"0.0",IF(AND(Inputs!B94="true",Inputs!C94="false"),Calcs!U95,IF(AND(Inputs!B94="false",Inputs!C94="false"),Calcs!D95,FALSE)))</f>
        <v>13013</v>
      </c>
      <c r="AO94" s="95" t="str">
        <f>Calcs!AA95</f>
        <v/>
      </c>
      <c r="AP94" s="93" t="str">
        <f t="shared" si="15"/>
        <v>true</v>
      </c>
      <c r="AQ94" s="95" t="str">
        <f>IF(Inputs!C94="true",Calcs!N95,"0.0")</f>
        <v>0.0</v>
      </c>
      <c r="AR94" s="95">
        <f>IF(AND(Inputs!C94="true",Inputs!B94="false"),Calcs!M95,IF(AND(Inputs!B94="true",Inputs!C94="false"),Calcs!V95,IF(AND(Inputs!B94="false",Inputs!C94="false"),Calcs!E95,FALSE)))</f>
        <v>13013</v>
      </c>
      <c r="AS94" s="93" t="str">
        <f t="shared" si="16"/>
        <v>false</v>
      </c>
      <c r="AT94" s="93" t="str">
        <f t="shared" si="12"/>
        <v>true</v>
      </c>
    </row>
    <row r="95" spans="1:46" ht="14.25" customHeight="1" x14ac:dyDescent="0.2">
      <c r="A95" s="16">
        <v>94</v>
      </c>
      <c r="B95" s="20" t="s">
        <v>17</v>
      </c>
      <c r="C95" s="20" t="s">
        <v>17</v>
      </c>
      <c r="D95" s="18" t="s">
        <v>665</v>
      </c>
      <c r="E95" s="23" t="s">
        <v>16</v>
      </c>
      <c r="F95" s="4" t="s">
        <v>525</v>
      </c>
      <c r="G95" s="19" t="s">
        <v>16</v>
      </c>
      <c r="H95" s="65" t="s">
        <v>486</v>
      </c>
      <c r="I95" s="24">
        <v>1</v>
      </c>
      <c r="J95" s="24">
        <v>1</v>
      </c>
      <c r="K95" s="20" t="s">
        <v>17</v>
      </c>
      <c r="L95" s="23" t="s">
        <v>16</v>
      </c>
      <c r="M95" s="22">
        <v>1</v>
      </c>
      <c r="N95" s="17" t="s">
        <v>17</v>
      </c>
      <c r="O95" s="59" t="s">
        <v>454</v>
      </c>
      <c r="P95" s="18">
        <v>253</v>
      </c>
      <c r="Q95" s="18">
        <v>276</v>
      </c>
      <c r="R95" s="20" t="s">
        <v>16</v>
      </c>
      <c r="S95" s="17">
        <v>0</v>
      </c>
      <c r="T95" s="17">
        <v>1407</v>
      </c>
      <c r="U95" s="102">
        <f>IF(B95="true",(Calcs!AB96),IF(C95="true",Calcs!S96,IF(AND(B95="false",C95="false"),Calcs!K96)))</f>
        <v>4431.8541666666661</v>
      </c>
      <c r="V95" s="113" t="str">
        <f t="shared" si="9"/>
        <v/>
      </c>
      <c r="W95" s="103" t="str">
        <f>IF(AND(K95 = "true",C95="false"),(IF(Inputs!K95=Reduction_Values!B$2,Reduction_Values!D$2,Reduction_Values!D$3)),"")</f>
        <v/>
      </c>
      <c r="X95" s="104" t="str">
        <f>IF(L95="true",(IF(Inputs!L95=Reduction_Values!B$2,Reduction_Values!D$4,Reduction_Values!D$5)),"")</f>
        <v>CRT 0.5</v>
      </c>
      <c r="Y95" s="105">
        <f>(VLOOKUP(Inputs!D95,Charge_Categories!B$2:C$380,2,FALSE))</f>
        <v>1783</v>
      </c>
      <c r="Z95" s="105">
        <f>IF(AND(Inputs!B95="true",Inputs!G95="true"),Calcs!U96-Calcs!T96,IF(AND(Inputs!B95="false",Inputs!C95="false",Inputs!G95="true"),Calcs!D96-Calcs!C96,IF(AND(Inputs!G95="false",Inputs!H95="Not Applicable"),0,"0.0")))</f>
        <v>17556</v>
      </c>
      <c r="AA95" s="105" t="str">
        <f>IF(AND(Inputs!B95="true",Inputs!N95="true"),Calcs!T96-Calcs!B96,IF(AND(Inputs!B95="false",Inputs!C95="true",Inputs!N95="true"),Calcs!L96-Calcs!B96,IF(AND(Inputs!B95="false",Inputs!C95="false",Inputs!N95="true"),Calcs!C96-Calcs!B96,"0.0")))</f>
        <v>0.0</v>
      </c>
      <c r="AB95" s="105" t="str">
        <f>IF(Inputs!C95="true",100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&amp;"%","")</f>
        <v/>
      </c>
      <c r="AC95" s="105" t="str">
        <f t="shared" si="13"/>
        <v/>
      </c>
      <c r="AD95" s="105" t="str">
        <f t="shared" si="14"/>
        <v/>
      </c>
      <c r="AE95" s="104" t="str">
        <f>IF(R95="true",(IF(Inputs!R95=Reduction_Values!B$2,Reduction_Values!D$6,Reduction_Values!D$7)),"")</f>
        <v>Winter Only Discount 0.5</v>
      </c>
      <c r="AF95" s="93">
        <f>(VLOOKUP(Inputs!D95,Charge_Categories!B$2:C$380,2,FALSE))</f>
        <v>1783</v>
      </c>
      <c r="AG95" s="93" t="str">
        <f t="shared" si="10"/>
        <v>false</v>
      </c>
      <c r="AH95" s="93" t="str">
        <f t="shared" si="11"/>
        <v>false</v>
      </c>
      <c r="AI95" s="94">
        <f>IF(AND(Inputs!C95="true",Inputs!B95="false"),Calcs!Q96,IF(AND(Inputs!B95="true",Inputs!C95="false"),Calcs!Y96,IF(AND(Inputs!B95="false",Inputs!C95="false"),Calcs!H96,FALSE)))</f>
        <v>4834.75</v>
      </c>
      <c r="AJ95" s="95">
        <f>IF(AND(Inputs!C95="true",Inputs!B95="false"),Calcs!Q96,IF(AND(Inputs!B95="true",Inputs!C95="false"),Calcs!Y96,IF(AND(Inputs!B95="false",Inputs!C95="false"),Calcs!J96,FALSE)))</f>
        <v>4834.75</v>
      </c>
      <c r="AK95" s="93">
        <f>IF(AND(Inputs!C95="true",Inputs!B95="false"),Calcs!P96,IF(AND(Inputs!B95="true",Inputs!C95="false"),Calcs!X96,IF(AND(Inputs!B95="false",Inputs!C95="false"),Calcs!G96,FALSE)))</f>
        <v>4834.75</v>
      </c>
      <c r="AL95" s="93">
        <f>Calcs!C96</f>
        <v>1783</v>
      </c>
      <c r="AM95" s="93">
        <f>IF(AND(Inputs!C95="true",Inputs!B95="false"),Calcs!O96,IF(AND(Inputs!B95="true",Inputs!C95="false"),Calcs!W96,IF(AND(Inputs!B95="false",Inputs!C95="false"),Calcs!F96,FALSE)))</f>
        <v>9669.5</v>
      </c>
      <c r="AN95" s="93">
        <f>IF(AND(Inputs!C95="true",Inputs!B95="false"),"0.0",IF(AND(Inputs!B95="true",Inputs!C95="false"),Calcs!U96,IF(AND(Inputs!B95="false",Inputs!C95="false"),Calcs!D96,FALSE)))</f>
        <v>19339</v>
      </c>
      <c r="AO95" s="95" t="str">
        <f>Calcs!AA96</f>
        <v/>
      </c>
      <c r="AP95" s="93" t="str">
        <f t="shared" si="15"/>
        <v>false</v>
      </c>
      <c r="AQ95" s="95" t="str">
        <f>IF(Inputs!C95="true",Calcs!N96,"0.0")</f>
        <v>0.0</v>
      </c>
      <c r="AR95" s="95">
        <f>IF(AND(Inputs!C95="true",Inputs!B95="false"),Calcs!M96,IF(AND(Inputs!B95="true",Inputs!C95="false"),Calcs!V96,IF(AND(Inputs!B95="false",Inputs!C95="false"),Calcs!E96,FALSE)))</f>
        <v>19339</v>
      </c>
      <c r="AS95" s="93" t="str">
        <f t="shared" si="16"/>
        <v>true</v>
      </c>
      <c r="AT95" s="93" t="str">
        <f t="shared" si="12"/>
        <v>true</v>
      </c>
    </row>
    <row r="96" spans="1:46" ht="14.25" customHeight="1" x14ac:dyDescent="0.2">
      <c r="A96" s="16">
        <v>95</v>
      </c>
      <c r="B96" s="20" t="s">
        <v>16</v>
      </c>
      <c r="C96" s="20" t="s">
        <v>17</v>
      </c>
      <c r="D96" s="18" t="s">
        <v>666</v>
      </c>
      <c r="E96" s="20" t="s">
        <v>17</v>
      </c>
      <c r="F96" s="4"/>
      <c r="G96" s="19" t="s">
        <v>16</v>
      </c>
      <c r="H96" s="65" t="s">
        <v>499</v>
      </c>
      <c r="I96" s="24">
        <v>1</v>
      </c>
      <c r="J96" s="24">
        <v>1</v>
      </c>
      <c r="K96" s="20" t="s">
        <v>16</v>
      </c>
      <c r="L96" s="20" t="s">
        <v>17</v>
      </c>
      <c r="M96" s="22">
        <v>0.75</v>
      </c>
      <c r="N96" s="20" t="s">
        <v>17</v>
      </c>
      <c r="O96" s="58" t="s">
        <v>434</v>
      </c>
      <c r="P96" s="18">
        <v>0</v>
      </c>
      <c r="Q96" s="18">
        <v>0</v>
      </c>
      <c r="R96" s="20" t="s">
        <v>17</v>
      </c>
      <c r="S96" s="17">
        <v>8.9999999999999993E-3</v>
      </c>
      <c r="T96" s="17">
        <v>4163</v>
      </c>
      <c r="U96" s="102">
        <f>IF(B96="true",(Calcs!AB97),IF(C96="true",Calcs!S97,Calcs!K97))</f>
        <v>0.29743292097045398</v>
      </c>
      <c r="V96" s="113" t="str">
        <f t="shared" si="9"/>
        <v/>
      </c>
      <c r="W96" s="103" t="str">
        <f>IF(AND(K96 = "true",C96="false"),(IF(Inputs!K96=Reduction_Values!B$2,Reduction_Values!D$2,Reduction_Values!D$3)),"")</f>
        <v>Two-part Tariff 0.5</v>
      </c>
      <c r="X96" s="104" t="str">
        <f>IF(L96="true",(IF(Inputs!L96=Reduction_Values!B$2,Reduction_Values!D$4,Reduction_Values!D$5)),"")</f>
        <v/>
      </c>
      <c r="Y96" s="105">
        <f>(VLOOKUP(Inputs!D96,Charge_Categories!B$2:C$380,2,FALSE))</f>
        <v>1871</v>
      </c>
      <c r="Z96" s="105">
        <f>IF(AND(Inputs!B96="true",Inputs!G96="true"),Calcs!U97-Calcs!T97,IF(AND(Inputs!B96="false",Inputs!C96="false",Inputs!G96="true"),Calcs!D97-Calcs!C97,IF(AND(Inputs!G96="false",Inputs!H96="Not Applicable"),0,"0.0")))</f>
        <v>365007</v>
      </c>
      <c r="AA96" s="105" t="str">
        <f>IF(AND(Inputs!B96="true",Inputs!N96="true"),Calcs!T97-Calcs!B97,IF(AND(Inputs!B96="false",Inputs!C96="true",Inputs!N96="true"),Calcs!L97-Calcs!B97,IF(AND(Inputs!B96="false",Inputs!C96="false",Inputs!N96="true"),Calcs!C97-Calcs!B97,"0.0")))</f>
        <v>0.0</v>
      </c>
      <c r="AB96" s="105" t="str">
        <f>IF(Inputs!C96="true",100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&amp;"%","")</f>
        <v/>
      </c>
      <c r="AC96" s="105">
        <f t="shared" si="13"/>
        <v>0.75</v>
      </c>
      <c r="AD96" s="105" t="str">
        <f t="shared" si="14"/>
        <v/>
      </c>
      <c r="AE96" s="104" t="str">
        <f>IF(R96="true",(IF(Inputs!R96=Reduction_Values!B$2,Reduction_Values!D$6,Reduction_Values!D$7)),"")</f>
        <v/>
      </c>
      <c r="AF96" s="93">
        <f>(VLOOKUP(Inputs!D96,Charge_Categories!B$2:C$380,2,FALSE))</f>
        <v>1871</v>
      </c>
      <c r="AG96" s="93" t="str">
        <f t="shared" si="10"/>
        <v>true</v>
      </c>
      <c r="AH96" s="93" t="str">
        <f t="shared" si="11"/>
        <v>false</v>
      </c>
      <c r="AI96" s="94">
        <f>IF(AND(Inputs!C96="true",Inputs!B96="false"),Calcs!Q97,IF(AND(Inputs!B96="true",Inputs!C96="false"),Calcs!Y97,IF(AND(Inputs!B96="false",Inputs!C96="false"),Calcs!H97,FALSE)))</f>
        <v>275158.5</v>
      </c>
      <c r="AJ96" s="95">
        <f>IF(AND(Inputs!C96="true",Inputs!B96="false"),Calcs!Q97,IF(AND(Inputs!B96="true",Inputs!C96="false"),Calcs!Y97,IF(AND(Inputs!B96="false",Inputs!C96="false"),Calcs!J97,FALSE)))</f>
        <v>275158.5</v>
      </c>
      <c r="AK96" s="93">
        <f>IF(AND(Inputs!C96="true",Inputs!B96="false"),Calcs!P97,IF(AND(Inputs!B96="true",Inputs!C96="false"),Calcs!X97,IF(AND(Inputs!B96="false",Inputs!C96="false"),Calcs!G97,FALSE)))</f>
        <v>275158.5</v>
      </c>
      <c r="AL96" s="93">
        <f>Calcs!C97</f>
        <v>1871</v>
      </c>
      <c r="AM96" s="93">
        <f>IF(AND(Inputs!C96="true",Inputs!B96="false"),Calcs!O97,IF(AND(Inputs!B96="true",Inputs!C96="false"),Calcs!W97,IF(AND(Inputs!B96="false",Inputs!C96="false"),Calcs!F97,FALSE)))</f>
        <v>275158.5</v>
      </c>
      <c r="AN96" s="93">
        <f>IF(AND(Inputs!C96="true",Inputs!B96="false"),"0.0",IF(AND(Inputs!B96="true",Inputs!C96="false"),Calcs!U97,IF(AND(Inputs!B96="false",Inputs!C96="false"),Calcs!D97,FALSE)))</f>
        <v>366878</v>
      </c>
      <c r="AO96" s="95">
        <f>Calcs!AA97</f>
        <v>0.59486584194090797</v>
      </c>
      <c r="AP96" s="93" t="str">
        <f t="shared" si="15"/>
        <v>false</v>
      </c>
      <c r="AQ96" s="95" t="str">
        <f>IF(Inputs!C96="true",Calcs!N97,"0.0")</f>
        <v>0.0</v>
      </c>
      <c r="AR96" s="95">
        <f>IF(AND(Inputs!C96="true",Inputs!B96="false"),Calcs!M97,IF(AND(Inputs!B96="true",Inputs!C96="false"),Calcs!V97,IF(AND(Inputs!B96="false",Inputs!C96="false"),Calcs!E97,FALSE)))</f>
        <v>275158.5</v>
      </c>
      <c r="AS96" s="93" t="str">
        <f t="shared" si="16"/>
        <v>false</v>
      </c>
      <c r="AT96" s="93" t="str">
        <f t="shared" si="12"/>
        <v>true</v>
      </c>
    </row>
    <row r="97" spans="1:46" ht="14.25" customHeight="1" x14ac:dyDescent="0.2">
      <c r="A97" s="16">
        <v>96</v>
      </c>
      <c r="B97" s="20" t="s">
        <v>17</v>
      </c>
      <c r="C97" s="20" t="s">
        <v>17</v>
      </c>
      <c r="D97" s="18" t="s">
        <v>667</v>
      </c>
      <c r="E97" s="17" t="s">
        <v>17</v>
      </c>
      <c r="F97" s="4" t="s">
        <v>527</v>
      </c>
      <c r="G97" s="19" t="s">
        <v>16</v>
      </c>
      <c r="H97" s="65" t="s">
        <v>500</v>
      </c>
      <c r="I97" s="25">
        <v>0.88</v>
      </c>
      <c r="J97" s="25">
        <v>0.99</v>
      </c>
      <c r="K97" s="20" t="s">
        <v>17</v>
      </c>
      <c r="L97" s="23" t="s">
        <v>16</v>
      </c>
      <c r="M97" s="22">
        <v>0.5</v>
      </c>
      <c r="N97" s="17" t="s">
        <v>17</v>
      </c>
      <c r="O97" s="59" t="s">
        <v>418</v>
      </c>
      <c r="P97" s="18">
        <v>248</v>
      </c>
      <c r="Q97" s="18">
        <v>251</v>
      </c>
      <c r="R97" s="17" t="s">
        <v>17</v>
      </c>
      <c r="S97" s="17">
        <v>0</v>
      </c>
      <c r="T97" s="17">
        <v>2872</v>
      </c>
      <c r="U97" s="102">
        <f>IF(B97="true",(Calcs!AB98),IF(C97="true",Calcs!S98,IF(AND(B97="false",C97="false"),Calcs!K98)))</f>
        <v>436.20393944223105</v>
      </c>
      <c r="V97" s="113">
        <f t="shared" si="9"/>
        <v>0.88</v>
      </c>
      <c r="W97" s="103" t="str">
        <f>IF(AND(K97 = "true",C97="false"),(IF(Inputs!K97=Reduction_Values!B$2,Reduction_Values!D$2,Reduction_Values!D$3)),"")</f>
        <v/>
      </c>
      <c r="X97" s="104" t="str">
        <f>IF(L97="true",(IF(Inputs!L97=Reduction_Values!B$2,Reduction_Values!D$4,Reduction_Values!D$5)),"")</f>
        <v>CRT 0.5</v>
      </c>
      <c r="Y97" s="105">
        <f>(VLOOKUP(Inputs!D97,Charge_Categories!B$2:C$380,2,FALSE))</f>
        <v>2027</v>
      </c>
      <c r="Z97" s="105">
        <f>IF(AND(Inputs!B97="true",Inputs!G97="true"),Calcs!U98-Calcs!T98,IF(AND(Inputs!B97="false",Inputs!C97="false",Inputs!G97="true"),Calcs!D98-Calcs!C98,IF(AND(Inputs!G97="false",Inputs!H97="Not Applicable"),0,"0.0")))</f>
        <v>0</v>
      </c>
      <c r="AA97" s="105" t="str">
        <f>IF(AND(Inputs!B97="true",Inputs!N97="true"),Calcs!T98-Calcs!B98,IF(AND(Inputs!B97="false",Inputs!C97="true",Inputs!N97="true"),Calcs!L98-Calcs!B98,IF(AND(Inputs!B97="false",Inputs!C97="false",Inputs!N97="true"),Calcs!C98-Calcs!B98,"0.0")))</f>
        <v>0.0</v>
      </c>
      <c r="AB97" s="105" t="str">
        <f>IF(Inputs!C97="true",100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&amp;"%","")</f>
        <v/>
      </c>
      <c r="AC97" s="105">
        <f t="shared" si="13"/>
        <v>0.5</v>
      </c>
      <c r="AD97" s="105">
        <f t="shared" si="14"/>
        <v>0.99</v>
      </c>
      <c r="AE97" s="104" t="str">
        <f>IF(R97="true",(IF(Inputs!R97=Reduction_Values!B$2,Reduction_Values!D$6,Reduction_Values!D$7)),"")</f>
        <v/>
      </c>
      <c r="AF97" s="93">
        <f>(VLOOKUP(Inputs!D97,Charge_Categories!B$2:C$380,2,FALSE))</f>
        <v>2027</v>
      </c>
      <c r="AG97" s="93" t="str">
        <f t="shared" si="10"/>
        <v>false</v>
      </c>
      <c r="AH97" s="93" t="str">
        <f t="shared" si="11"/>
        <v>false</v>
      </c>
      <c r="AI97" s="94">
        <f>IF(AND(Inputs!C97="true",Inputs!B97="false"),Calcs!Q98,IF(AND(Inputs!B97="true",Inputs!C97="false"),Calcs!Y98,IF(AND(Inputs!B97="false",Inputs!C97="false"),Calcs!H98,FALSE)))</f>
        <v>445.94</v>
      </c>
      <c r="AJ97" s="95">
        <f>IF(AND(Inputs!C97="true",Inputs!B97="false"),Calcs!Q98,IF(AND(Inputs!B97="true",Inputs!C97="false"),Calcs!Y98,IF(AND(Inputs!B97="false",Inputs!C97="false"),Calcs!J98,FALSE)))</f>
        <v>441.48059999999998</v>
      </c>
      <c r="AK97" s="93">
        <f>IF(AND(Inputs!C97="true",Inputs!B97="false"),Calcs!P98,IF(AND(Inputs!B97="true",Inputs!C97="false"),Calcs!X98,IF(AND(Inputs!B97="false",Inputs!C97="false"),Calcs!G98,FALSE)))</f>
        <v>506.75</v>
      </c>
      <c r="AL97" s="93">
        <f>Calcs!C98</f>
        <v>2027</v>
      </c>
      <c r="AM97" s="93">
        <f>IF(AND(Inputs!C97="true",Inputs!B97="false"),Calcs!O98,IF(AND(Inputs!B97="true",Inputs!C97="false"),Calcs!W98,IF(AND(Inputs!B97="false",Inputs!C97="false"),Calcs!F98,FALSE)))</f>
        <v>1013.5</v>
      </c>
      <c r="AN97" s="93">
        <f>IF(AND(Inputs!C97="true",Inputs!B97="false"),"0.0",IF(AND(Inputs!B97="true",Inputs!C97="false"),Calcs!U98,IF(AND(Inputs!B97="false",Inputs!C97="false"),Calcs!D98,FALSE)))</f>
        <v>2027</v>
      </c>
      <c r="AO97" s="95" t="str">
        <f>Calcs!AA98</f>
        <v/>
      </c>
      <c r="AP97" s="93" t="str">
        <f t="shared" si="15"/>
        <v>false</v>
      </c>
      <c r="AQ97" s="95" t="str">
        <f>IF(Inputs!C97="true",Calcs!N98,"0.0")</f>
        <v>0.0</v>
      </c>
      <c r="AR97" s="95">
        <f>IF(AND(Inputs!C97="true",Inputs!B97="false"),Calcs!M98,IF(AND(Inputs!B97="true",Inputs!C97="false"),Calcs!V98,IF(AND(Inputs!B97="false",Inputs!C97="false"),Calcs!E98,FALSE)))</f>
        <v>1013.5</v>
      </c>
      <c r="AS97" s="93" t="str">
        <f t="shared" si="16"/>
        <v>false</v>
      </c>
      <c r="AT97" s="93" t="str">
        <f t="shared" si="12"/>
        <v>true</v>
      </c>
    </row>
    <row r="98" spans="1:46" ht="14.25" customHeight="1" x14ac:dyDescent="0.2">
      <c r="A98" s="16">
        <v>97</v>
      </c>
      <c r="B98" s="20" t="s">
        <v>17</v>
      </c>
      <c r="C98" s="20" t="s">
        <v>17</v>
      </c>
      <c r="D98" s="18" t="s">
        <v>668</v>
      </c>
      <c r="E98" s="23" t="s">
        <v>16</v>
      </c>
      <c r="F98" s="4" t="s">
        <v>528</v>
      </c>
      <c r="G98" s="19" t="s">
        <v>16</v>
      </c>
      <c r="H98" s="65" t="s">
        <v>483</v>
      </c>
      <c r="I98" s="24">
        <v>1</v>
      </c>
      <c r="J98" s="24">
        <v>1</v>
      </c>
      <c r="K98" s="23" t="s">
        <v>16</v>
      </c>
      <c r="L98" s="20" t="s">
        <v>17</v>
      </c>
      <c r="M98" s="22">
        <v>1</v>
      </c>
      <c r="N98" s="23" t="s">
        <v>16</v>
      </c>
      <c r="O98" s="59" t="s">
        <v>418</v>
      </c>
      <c r="P98" s="18">
        <v>243</v>
      </c>
      <c r="Q98" s="18">
        <v>258</v>
      </c>
      <c r="R98" s="20" t="s">
        <v>16</v>
      </c>
      <c r="S98" s="17">
        <v>0</v>
      </c>
      <c r="T98" s="17">
        <v>321</v>
      </c>
      <c r="U98" s="102">
        <f>IF(B98="true",(Calcs!AB99),IF(C98="true",Calcs!S99,IF(AND(B98="false",C98="false"),Calcs!K99)))</f>
        <v>690.38372093023258</v>
      </c>
      <c r="V98" s="113" t="str">
        <f t="shared" ref="V98:V129" si="17">IF(I98=1,(""),IF(I98=0,(I98&amp;".0"),(I98)))</f>
        <v/>
      </c>
      <c r="W98" s="103" t="str">
        <f>IF(AND(K98 = "true",C98="false"),(IF(Inputs!K98=Reduction_Values!B$2,Reduction_Values!D$2,Reduction_Values!D$3)),"")</f>
        <v>Two-part Tariff 0.5</v>
      </c>
      <c r="X98" s="104" t="str">
        <f>IF(L98="true",(IF(Inputs!L98=Reduction_Values!B$2,Reduction_Values!D$4,Reduction_Values!D$5)),"")</f>
        <v/>
      </c>
      <c r="Y98" s="105">
        <f>(VLOOKUP(Inputs!D98,Charge_Categories!B$2:C$380,2,FALSE))</f>
        <v>2889</v>
      </c>
      <c r="Z98" s="105">
        <f>IF(AND(Inputs!B98="true",Inputs!G98="true"),Calcs!U99-Calcs!T99,IF(AND(Inputs!B98="false",Inputs!C98="false",Inputs!G98="true"),Calcs!D99-Calcs!C99,IF(AND(Inputs!G98="false",Inputs!H98="Not Applicable"),0,"0.0")))</f>
        <v>35</v>
      </c>
      <c r="AA98" s="105">
        <f>IF(AND(Inputs!B98="true",Inputs!N98="true"),Calcs!T99-Calcs!B99,IF(AND(Inputs!B98="false",Inputs!C98="true",Inputs!N98="true"),Calcs!L99-Calcs!B99,IF(AND(Inputs!B98="false",Inputs!C98="false",Inputs!N98="true"),Calcs!C99-Calcs!B99,"0.0")))</f>
        <v>8</v>
      </c>
      <c r="AB98" s="105" t="str">
        <f>IF(Inputs!C98="true",100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&amp;"%","")</f>
        <v/>
      </c>
      <c r="AC98" s="105" t="str">
        <f t="shared" si="13"/>
        <v/>
      </c>
      <c r="AD98" s="105" t="str">
        <f t="shared" si="14"/>
        <v/>
      </c>
      <c r="AE98" s="104" t="str">
        <f>IF(R98="true",(IF(Inputs!R98=Reduction_Values!B$2,Reduction_Values!D$6,Reduction_Values!D$7)),"")</f>
        <v>Winter Only Discount 0.5</v>
      </c>
      <c r="AF98" s="93">
        <f>(VLOOKUP(Inputs!D98,Charge_Categories!B$2:C$380,2,FALSE))</f>
        <v>2889</v>
      </c>
      <c r="AG98" s="93" t="str">
        <f t="shared" si="10"/>
        <v>false</v>
      </c>
      <c r="AH98" s="93" t="str">
        <f t="shared" si="11"/>
        <v>false</v>
      </c>
      <c r="AI98" s="94">
        <f>IF(AND(Inputs!C98="true",Inputs!B98="false"),Calcs!Q99,IF(AND(Inputs!B98="true",Inputs!C98="false"),Calcs!Y99,IF(AND(Inputs!B98="false",Inputs!C98="false"),Calcs!H99,FALSE)))</f>
        <v>1466</v>
      </c>
      <c r="AJ98" s="95">
        <f>IF(AND(Inputs!C98="true",Inputs!B98="false"),Calcs!Q99,IF(AND(Inputs!B98="true",Inputs!C98="false"),Calcs!Y99,IF(AND(Inputs!B98="false",Inputs!C98="false"),Calcs!J99,FALSE)))</f>
        <v>733</v>
      </c>
      <c r="AK98" s="93">
        <f>IF(AND(Inputs!C98="true",Inputs!B98="false"),Calcs!P99,IF(AND(Inputs!B98="true",Inputs!C98="false"),Calcs!X99,IF(AND(Inputs!B98="false",Inputs!C98="false"),Calcs!G99,FALSE)))</f>
        <v>1466</v>
      </c>
      <c r="AL98" s="93">
        <f>Calcs!C99</f>
        <v>2897</v>
      </c>
      <c r="AM98" s="93">
        <f>IF(AND(Inputs!C98="true",Inputs!B98="false"),Calcs!O99,IF(AND(Inputs!B98="true",Inputs!C98="false"),Calcs!W99,IF(AND(Inputs!B98="false",Inputs!C98="false"),Calcs!F99,FALSE)))</f>
        <v>1466</v>
      </c>
      <c r="AN98" s="93">
        <f>IF(AND(Inputs!C98="true",Inputs!B98="false"),"0.0",IF(AND(Inputs!B98="true",Inputs!C98="false"),Calcs!U99,IF(AND(Inputs!B98="false",Inputs!C98="false"),Calcs!D99,FALSE)))</f>
        <v>2932</v>
      </c>
      <c r="AO98" s="95" t="str">
        <f>Calcs!AA99</f>
        <v/>
      </c>
      <c r="AP98" s="93" t="str">
        <f t="shared" si="15"/>
        <v>true</v>
      </c>
      <c r="AQ98" s="95" t="str">
        <f>IF(Inputs!C98="true",Calcs!N99,"0.0")</f>
        <v>0.0</v>
      </c>
      <c r="AR98" s="95">
        <f>IF(AND(Inputs!C98="true",Inputs!B98="false"),Calcs!M99,IF(AND(Inputs!B98="true",Inputs!C98="false"),Calcs!V99,IF(AND(Inputs!B98="false",Inputs!C98="false"),Calcs!E99,FALSE)))</f>
        <v>2932</v>
      </c>
      <c r="AS98" s="93" t="str">
        <f t="shared" si="16"/>
        <v>true</v>
      </c>
      <c r="AT98" s="93" t="str">
        <f t="shared" si="12"/>
        <v>true</v>
      </c>
    </row>
    <row r="99" spans="1:46" ht="14.25" customHeight="1" x14ac:dyDescent="0.2">
      <c r="A99" s="16">
        <v>98</v>
      </c>
      <c r="B99" s="20" t="s">
        <v>17</v>
      </c>
      <c r="C99" s="20" t="s">
        <v>17</v>
      </c>
      <c r="D99" s="18" t="s">
        <v>669</v>
      </c>
      <c r="E99" s="17" t="s">
        <v>17</v>
      </c>
      <c r="F99" s="4" t="s">
        <v>529</v>
      </c>
      <c r="G99" s="19" t="s">
        <v>16</v>
      </c>
      <c r="H99" s="65" t="s">
        <v>484</v>
      </c>
      <c r="I99" s="25">
        <v>0.2</v>
      </c>
      <c r="J99" s="24">
        <v>1</v>
      </c>
      <c r="K99" s="23" t="s">
        <v>16</v>
      </c>
      <c r="L99" s="20" t="s">
        <v>17</v>
      </c>
      <c r="M99" s="22">
        <v>1</v>
      </c>
      <c r="N99" s="23" t="s">
        <v>16</v>
      </c>
      <c r="O99" s="58" t="s">
        <v>434</v>
      </c>
      <c r="P99" s="18">
        <v>68</v>
      </c>
      <c r="Q99" s="18">
        <v>93</v>
      </c>
      <c r="R99" s="17" t="s">
        <v>17</v>
      </c>
      <c r="S99" s="17">
        <v>0</v>
      </c>
      <c r="T99" s="17">
        <v>8180</v>
      </c>
      <c r="U99" s="102">
        <f>IF(B99="true",(Calcs!AB100),IF(C99="true",Calcs!S100,IF(AND(B99="false",C99="false"),Calcs!K100)))</f>
        <v>4246.4903225806456</v>
      </c>
      <c r="V99" s="113">
        <f t="shared" si="17"/>
        <v>0.2</v>
      </c>
      <c r="W99" s="103" t="str">
        <f>IF(AND(K99 = "true",C99="false"),(IF(Inputs!K99=Reduction_Values!B$2,Reduction_Values!D$2,Reduction_Values!D$3)),"")</f>
        <v>Two-part Tariff 0.5</v>
      </c>
      <c r="X99" s="104" t="str">
        <f>IF(L99="true",(IF(Inputs!L99=Reduction_Values!B$2,Reduction_Values!D$4,Reduction_Values!D$5)),"")</f>
        <v/>
      </c>
      <c r="Y99" s="105">
        <f>(VLOOKUP(Inputs!D99,Charge_Categories!B$2:C$380,2,FALSE))</f>
        <v>3032</v>
      </c>
      <c r="Z99" s="105">
        <f>IF(AND(Inputs!B99="true",Inputs!G99="true"),Calcs!U100-Calcs!T100,IF(AND(Inputs!B99="false",Inputs!C99="false",Inputs!G99="true"),Calcs!D100-Calcs!C100,IF(AND(Inputs!G99="false",Inputs!H99="Not Applicable"),0,"0.0")))</f>
        <v>49875</v>
      </c>
      <c r="AA99" s="105">
        <f>IF(AND(Inputs!B99="true",Inputs!N99="true"),Calcs!T100-Calcs!B100,IF(AND(Inputs!B99="false",Inputs!C99="true",Inputs!N99="true"),Calcs!L100-Calcs!B100,IF(AND(Inputs!B99="false",Inputs!C99="false",Inputs!N99="true"),Calcs!C100-Calcs!B100,"0.0")))</f>
        <v>5170</v>
      </c>
      <c r="AB99" s="105" t="str">
        <f>IF(Inputs!C99="true",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&amp;"%","")</f>
        <v/>
      </c>
      <c r="AC99" s="105" t="str">
        <f t="shared" si="13"/>
        <v/>
      </c>
      <c r="AD99" s="105" t="str">
        <f t="shared" si="14"/>
        <v/>
      </c>
      <c r="AE99" s="104" t="str">
        <f>IF(R99="true",(IF(Inputs!R99=Reduction_Values!B$2,Reduction_Values!D$6,Reduction_Values!D$7)),"")</f>
        <v/>
      </c>
      <c r="AF99" s="93">
        <f>(VLOOKUP(Inputs!D99,Charge_Categories!B$2:C$380,2,FALSE))</f>
        <v>3032</v>
      </c>
      <c r="AG99" s="93" t="str">
        <f t="shared" si="10"/>
        <v>false</v>
      </c>
      <c r="AH99" s="93" t="str">
        <f t="shared" si="11"/>
        <v>false</v>
      </c>
      <c r="AI99" s="94">
        <f>IF(AND(Inputs!C99="true",Inputs!B99="false"),Calcs!Q100,IF(AND(Inputs!B99="true",Inputs!C99="false"),Calcs!Y100,IF(AND(Inputs!B99="false",Inputs!C99="false"),Calcs!H100,FALSE)))</f>
        <v>11615.400000000001</v>
      </c>
      <c r="AJ99" s="95">
        <f>IF(AND(Inputs!C99="true",Inputs!B99="false"),Calcs!Q100,IF(AND(Inputs!B99="true",Inputs!C99="false"),Calcs!Y100,IF(AND(Inputs!B99="false",Inputs!C99="false"),Calcs!J100,FALSE)))</f>
        <v>5807.7000000000007</v>
      </c>
      <c r="AK99" s="93">
        <f>IF(AND(Inputs!C99="true",Inputs!B99="false"),Calcs!P100,IF(AND(Inputs!B99="true",Inputs!C99="false"),Calcs!X100,IF(AND(Inputs!B99="false",Inputs!C99="false"),Calcs!G100,FALSE)))</f>
        <v>58077</v>
      </c>
      <c r="AL99" s="93">
        <f>Calcs!C100</f>
        <v>8202</v>
      </c>
      <c r="AM99" s="93">
        <f>IF(AND(Inputs!C99="true",Inputs!B99="false"),Calcs!O100,IF(AND(Inputs!B99="true",Inputs!C99="false"),Calcs!W100,IF(AND(Inputs!B99="false",Inputs!C99="false"),Calcs!F100,FALSE)))</f>
        <v>58077</v>
      </c>
      <c r="AN99" s="93">
        <f>IF(AND(Inputs!C99="true",Inputs!B99="false"),"0.0",IF(AND(Inputs!B99="true",Inputs!C99="false"),Calcs!U100,IF(AND(Inputs!B99="false",Inputs!C99="false"),Calcs!D100,FALSE)))</f>
        <v>58077</v>
      </c>
      <c r="AO99" s="95" t="str">
        <f>Calcs!AA100</f>
        <v/>
      </c>
      <c r="AP99" s="93" t="str">
        <f t="shared" si="15"/>
        <v>true</v>
      </c>
      <c r="AQ99" s="95" t="str">
        <f>IF(Inputs!C99="true",Calcs!N100,"0.0")</f>
        <v>0.0</v>
      </c>
      <c r="AR99" s="95">
        <f>IF(AND(Inputs!C99="true",Inputs!B99="false"),Calcs!M100,IF(AND(Inputs!B99="true",Inputs!C99="false"),Calcs!V100,IF(AND(Inputs!B99="false",Inputs!C99="false"),Calcs!E100,FALSE)))</f>
        <v>58077</v>
      </c>
      <c r="AS99" s="93" t="str">
        <f t="shared" si="16"/>
        <v>false</v>
      </c>
      <c r="AT99" s="93" t="str">
        <f t="shared" si="12"/>
        <v>true</v>
      </c>
    </row>
    <row r="100" spans="1:46" ht="14.25" customHeight="1" x14ac:dyDescent="0.2">
      <c r="A100" s="16">
        <v>99</v>
      </c>
      <c r="B100" s="20" t="s">
        <v>16</v>
      </c>
      <c r="C100" s="20" t="s">
        <v>17</v>
      </c>
      <c r="D100" s="18" t="s">
        <v>670</v>
      </c>
      <c r="E100" s="20" t="s">
        <v>17</v>
      </c>
      <c r="F100" s="4"/>
      <c r="G100" s="19" t="s">
        <v>16</v>
      </c>
      <c r="H100" s="65" t="s">
        <v>485</v>
      </c>
      <c r="I100" s="24">
        <v>1</v>
      </c>
      <c r="J100" s="24">
        <v>1</v>
      </c>
      <c r="K100" s="20" t="s">
        <v>16</v>
      </c>
      <c r="L100" s="20" t="s">
        <v>17</v>
      </c>
      <c r="M100" s="22">
        <v>1</v>
      </c>
      <c r="N100" s="20" t="s">
        <v>17</v>
      </c>
      <c r="O100" s="58" t="s">
        <v>434</v>
      </c>
      <c r="P100" s="18">
        <v>0</v>
      </c>
      <c r="Q100" s="18">
        <v>0</v>
      </c>
      <c r="R100" s="20" t="s">
        <v>17</v>
      </c>
      <c r="S100" s="17">
        <v>1</v>
      </c>
      <c r="T100" s="17">
        <v>3.1</v>
      </c>
      <c r="U100" s="102">
        <f>IF(B100="true",(Calcs!AB101),IF(C100="true",Calcs!S101,Calcs!K101))</f>
        <v>546.45161290322574</v>
      </c>
      <c r="V100" s="113" t="str">
        <f t="shared" si="17"/>
        <v/>
      </c>
      <c r="W100" s="103" t="str">
        <f>IF(AND(K100 = "true",C100="false"),(IF(Inputs!K100=Reduction_Values!B$2,Reduction_Values!D$2,Reduction_Values!D$3)),"")</f>
        <v>Two-part Tariff 0.5</v>
      </c>
      <c r="X100" s="104" t="str">
        <f>IF(L100="true",(IF(Inputs!L100=Reduction_Values!B$2,Reduction_Values!D$4,Reduction_Values!D$5)),"")</f>
        <v/>
      </c>
      <c r="Y100" s="105">
        <f>(VLOOKUP(Inputs!D100,Charge_Categories!B$2:C$380,2,FALSE))</f>
        <v>3283</v>
      </c>
      <c r="Z100" s="105">
        <f>IF(AND(Inputs!B100="true",Inputs!G100="true"),Calcs!U101-Calcs!T101,IF(AND(Inputs!B100="false",Inputs!C100="false",Inputs!G100="true"),Calcs!D101-Calcs!C101,IF(AND(Inputs!G100="false",Inputs!H100="Not Applicable"),0,"0.0")))</f>
        <v>105</v>
      </c>
      <c r="AA100" s="105" t="str">
        <f>IF(AND(Inputs!B100="true",Inputs!N100="true"),Calcs!T101-Calcs!B101,IF(AND(Inputs!B100="false",Inputs!C100="true",Inputs!N100="true"),Calcs!L101-Calcs!B101,IF(AND(Inputs!B100="false",Inputs!C100="false",Inputs!N100="true"),Calcs!C101-Calcs!B101,"0.0")))</f>
        <v>0.0</v>
      </c>
      <c r="AB100" s="105" t="str">
        <f>IF(Inputs!C100="true",100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&amp;"%","")</f>
        <v/>
      </c>
      <c r="AC100" s="105" t="str">
        <f t="shared" si="13"/>
        <v/>
      </c>
      <c r="AD100" s="105" t="str">
        <f t="shared" si="14"/>
        <v/>
      </c>
      <c r="AE100" s="104" t="str">
        <f>IF(R100="true",(IF(Inputs!R100=Reduction_Values!B$2,Reduction_Values!D$6,Reduction_Values!D$7)),"")</f>
        <v/>
      </c>
      <c r="AF100" s="93">
        <f>(VLOOKUP(Inputs!D100,Charge_Categories!B$2:C$380,2,FALSE))</f>
        <v>3283</v>
      </c>
      <c r="AG100" s="93" t="str">
        <f t="shared" si="10"/>
        <v>true</v>
      </c>
      <c r="AH100" s="93" t="str">
        <f t="shared" si="11"/>
        <v>false</v>
      </c>
      <c r="AI100" s="94">
        <f>IF(AND(Inputs!C100="true",Inputs!B100="false"),Calcs!Q101,IF(AND(Inputs!B100="true",Inputs!C100="false"),Calcs!Y101,IF(AND(Inputs!B100="false",Inputs!C100="false"),Calcs!H101,FALSE)))</f>
        <v>3388</v>
      </c>
      <c r="AJ100" s="95">
        <f>IF(AND(Inputs!C100="true",Inputs!B100="false"),Calcs!Q101,IF(AND(Inputs!B100="true",Inputs!C100="false"),Calcs!Y101,IF(AND(Inputs!B100="false",Inputs!C100="false"),Calcs!J101,FALSE)))</f>
        <v>3388</v>
      </c>
      <c r="AK100" s="93">
        <f>IF(AND(Inputs!C100="true",Inputs!B100="false"),Calcs!P101,IF(AND(Inputs!B100="true",Inputs!C100="false"),Calcs!X101,IF(AND(Inputs!B100="false",Inputs!C100="false"),Calcs!G101,FALSE)))</f>
        <v>3388</v>
      </c>
      <c r="AL100" s="93">
        <f>Calcs!C101</f>
        <v>3283</v>
      </c>
      <c r="AM100" s="93">
        <f>IF(AND(Inputs!C100="true",Inputs!B100="false"),Calcs!O101,IF(AND(Inputs!B100="true",Inputs!C100="false"),Calcs!W101,IF(AND(Inputs!B100="false",Inputs!C100="false"),Calcs!F101,FALSE)))</f>
        <v>3388</v>
      </c>
      <c r="AN100" s="93">
        <f>IF(AND(Inputs!C100="true",Inputs!B100="false"),"0.0",IF(AND(Inputs!B100="true",Inputs!C100="false"),Calcs!U101,IF(AND(Inputs!B100="false",Inputs!C100="false"),Calcs!D101,FALSE)))</f>
        <v>3388</v>
      </c>
      <c r="AO100" s="95">
        <f>Calcs!AA101</f>
        <v>1092.9032258064515</v>
      </c>
      <c r="AP100" s="93" t="str">
        <f t="shared" si="15"/>
        <v>false</v>
      </c>
      <c r="AQ100" s="95" t="str">
        <f>IF(Inputs!C100="true",Calcs!N101,"0.0")</f>
        <v>0.0</v>
      </c>
      <c r="AR100" s="95">
        <f>IF(AND(Inputs!C100="true",Inputs!B100="false"),Calcs!M101,IF(AND(Inputs!B100="true",Inputs!C100="false"),Calcs!V101,IF(AND(Inputs!B100="false",Inputs!C100="false"),Calcs!E101,FALSE)))</f>
        <v>3388</v>
      </c>
      <c r="AS100" s="93" t="str">
        <f t="shared" si="16"/>
        <v>false</v>
      </c>
      <c r="AT100" s="93" t="str">
        <f t="shared" si="12"/>
        <v>true</v>
      </c>
    </row>
    <row r="101" spans="1:46" ht="14.25" customHeight="1" x14ac:dyDescent="0.2">
      <c r="A101" s="16">
        <v>100</v>
      </c>
      <c r="B101" s="20" t="s">
        <v>17</v>
      </c>
      <c r="C101" s="20" t="s">
        <v>17</v>
      </c>
      <c r="D101" s="18" t="s">
        <v>671</v>
      </c>
      <c r="E101" s="23" t="s">
        <v>16</v>
      </c>
      <c r="F101" s="4" t="s">
        <v>495</v>
      </c>
      <c r="G101" s="19" t="s">
        <v>16</v>
      </c>
      <c r="H101" s="65" t="s">
        <v>486</v>
      </c>
      <c r="I101" s="24">
        <v>1</v>
      </c>
      <c r="J101" s="24">
        <v>0.9</v>
      </c>
      <c r="K101" s="23" t="s">
        <v>16</v>
      </c>
      <c r="L101" s="20" t="s">
        <v>17</v>
      </c>
      <c r="M101" s="22">
        <v>1</v>
      </c>
      <c r="N101" s="17" t="s">
        <v>17</v>
      </c>
      <c r="O101" s="59" t="s">
        <v>454</v>
      </c>
      <c r="P101" s="18">
        <v>342</v>
      </c>
      <c r="Q101" s="18">
        <v>365</v>
      </c>
      <c r="R101" s="20" t="s">
        <v>16</v>
      </c>
      <c r="S101" s="17">
        <v>0</v>
      </c>
      <c r="T101" s="17">
        <v>14.3185</v>
      </c>
      <c r="U101" s="102">
        <f>IF(B101="true",(Calcs!AB102),IF(C101="true",Calcs!S102,IF(AND(B101="false",C101="false"),Calcs!K102)))</f>
        <v>1119.8860273972602</v>
      </c>
      <c r="V101" s="113" t="str">
        <f t="shared" si="17"/>
        <v/>
      </c>
      <c r="W101" s="103" t="str">
        <f>IF(AND(K101 = "true",C101="false"),(IF(Inputs!K101=Reduction_Values!B$2,Reduction_Values!D$2,Reduction_Values!D$3)),"")</f>
        <v>Two-part Tariff 0.5</v>
      </c>
      <c r="X101" s="104" t="str">
        <f>IF(L101="true",(IF(Inputs!L101=Reduction_Values!B$2,Reduction_Values!D$4,Reduction_Values!D$5)),"")</f>
        <v/>
      </c>
      <c r="Y101" s="105">
        <f>(VLOOKUP(Inputs!D101,Charge_Categories!B$2:C$380,2,FALSE))</f>
        <v>5258</v>
      </c>
      <c r="Z101" s="105">
        <f>IF(AND(Inputs!B101="true",Inputs!G101="true"),Calcs!U102-Calcs!T102,IF(AND(Inputs!B101="false",Inputs!C101="false",Inputs!G101="true"),Calcs!D102-Calcs!C102,IF(AND(Inputs!G101="false",Inputs!H101="Not Applicable"),0,"0.0")))</f>
        <v>54</v>
      </c>
      <c r="AA101" s="105" t="str">
        <f>IF(AND(Inputs!B101="true",Inputs!N101="true"),Calcs!T102-Calcs!B102,IF(AND(Inputs!B101="false",Inputs!C101="true",Inputs!N101="true"),Calcs!L102-Calcs!B102,IF(AND(Inputs!B101="false",Inputs!C101="false",Inputs!N101="true"),Calcs!C102-Calcs!B102,"0.0")))</f>
        <v>0.0</v>
      </c>
      <c r="AB101" s="105" t="str">
        <f>IF(Inputs!C101="true",100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&amp;"%","")</f>
        <v/>
      </c>
      <c r="AC101" s="105" t="str">
        <f t="shared" si="13"/>
        <v/>
      </c>
      <c r="AD101" s="105">
        <f t="shared" si="14"/>
        <v>0.9</v>
      </c>
      <c r="AE101" s="104" t="str">
        <f>IF(R101="true",(IF(Inputs!R101=Reduction_Values!B$2,Reduction_Values!D$6,Reduction_Values!D$7)),"")</f>
        <v>Winter Only Discount 0.5</v>
      </c>
      <c r="AF101" s="93">
        <f>(VLOOKUP(Inputs!D101,Charge_Categories!B$2:C$380,2,FALSE))</f>
        <v>5258</v>
      </c>
      <c r="AG101" s="93" t="str">
        <f t="shared" si="10"/>
        <v>false</v>
      </c>
      <c r="AH101" s="93" t="str">
        <f t="shared" si="11"/>
        <v>false</v>
      </c>
      <c r="AI101" s="94">
        <f>IF(AND(Inputs!C101="true",Inputs!B101="false"),Calcs!Q102,IF(AND(Inputs!B101="true",Inputs!C101="false"),Calcs!Y102,IF(AND(Inputs!B101="false",Inputs!C101="false"),Calcs!H102,FALSE)))</f>
        <v>2656</v>
      </c>
      <c r="AJ101" s="95">
        <f>IF(AND(Inputs!C101="true",Inputs!B101="false"),Calcs!Q102,IF(AND(Inputs!B101="true",Inputs!C101="false"),Calcs!Y102,IF(AND(Inputs!B101="false",Inputs!C101="false"),Calcs!J102,FALSE)))</f>
        <v>1195.2</v>
      </c>
      <c r="AK101" s="93">
        <f>IF(AND(Inputs!C101="true",Inputs!B101="false"),Calcs!P102,IF(AND(Inputs!B101="true",Inputs!C101="false"),Calcs!X102,IF(AND(Inputs!B101="false",Inputs!C101="false"),Calcs!G102,FALSE)))</f>
        <v>2656</v>
      </c>
      <c r="AL101" s="93">
        <f>Calcs!C102</f>
        <v>5258</v>
      </c>
      <c r="AM101" s="93">
        <f>IF(AND(Inputs!C101="true",Inputs!B101="false"),Calcs!O102,IF(AND(Inputs!B101="true",Inputs!C101="false"),Calcs!W102,IF(AND(Inputs!B101="false",Inputs!C101="false"),Calcs!F102,FALSE)))</f>
        <v>2656</v>
      </c>
      <c r="AN101" s="93">
        <f>IF(AND(Inputs!C101="true",Inputs!B101="false"),"0.0",IF(AND(Inputs!B101="true",Inputs!C101="false"),Calcs!U102,IF(AND(Inputs!B101="false",Inputs!C101="false"),Calcs!D102,FALSE)))</f>
        <v>5312</v>
      </c>
      <c r="AO101" s="95" t="str">
        <f>Calcs!AA102</f>
        <v/>
      </c>
      <c r="AP101" s="93" t="str">
        <f t="shared" si="15"/>
        <v>false</v>
      </c>
      <c r="AQ101" s="95" t="str">
        <f>IF(Inputs!C101="true",Calcs!N102,"0.0")</f>
        <v>0.0</v>
      </c>
      <c r="AR101" s="95">
        <f>IF(AND(Inputs!C101="true",Inputs!B101="false"),Calcs!M102,IF(AND(Inputs!B101="true",Inputs!C101="false"),Calcs!V102,IF(AND(Inputs!B101="false",Inputs!C101="false"),Calcs!E102,FALSE)))</f>
        <v>5312</v>
      </c>
      <c r="AS101" s="93" t="str">
        <f t="shared" si="16"/>
        <v>true</v>
      </c>
      <c r="AT101" s="93" t="str">
        <f t="shared" si="12"/>
        <v>true</v>
      </c>
    </row>
    <row r="102" spans="1:46" ht="14.25" customHeight="1" x14ac:dyDescent="0.2">
      <c r="A102" s="16">
        <v>101</v>
      </c>
      <c r="B102" s="20" t="s">
        <v>17</v>
      </c>
      <c r="C102" s="20" t="s">
        <v>17</v>
      </c>
      <c r="D102" s="18" t="s">
        <v>672</v>
      </c>
      <c r="E102" s="17" t="s">
        <v>17</v>
      </c>
      <c r="F102" s="4" t="s">
        <v>531</v>
      </c>
      <c r="G102" s="19" t="s">
        <v>16</v>
      </c>
      <c r="H102" s="65" t="s">
        <v>487</v>
      </c>
      <c r="I102" s="25">
        <v>0.4</v>
      </c>
      <c r="J102" s="25">
        <v>0.5</v>
      </c>
      <c r="K102" s="23" t="s">
        <v>16</v>
      </c>
      <c r="L102" s="20" t="s">
        <v>17</v>
      </c>
      <c r="M102" s="22">
        <v>1</v>
      </c>
      <c r="N102" s="17" t="s">
        <v>17</v>
      </c>
      <c r="O102" s="58" t="s">
        <v>434</v>
      </c>
      <c r="P102" s="18">
        <v>72</v>
      </c>
      <c r="Q102" s="18">
        <v>86</v>
      </c>
      <c r="R102" s="17" t="s">
        <v>17</v>
      </c>
      <c r="S102" s="17">
        <v>0</v>
      </c>
      <c r="T102" s="17">
        <v>5.4</v>
      </c>
      <c r="U102" s="102">
        <f>IF(B102="true",(Calcs!AB103),IF(C102="true",Calcs!S103,IF(AND(B102="false",C102="false"),Calcs!K103)))</f>
        <v>476.45581395348842</v>
      </c>
      <c r="V102" s="113">
        <f t="shared" si="17"/>
        <v>0.4</v>
      </c>
      <c r="W102" s="103" t="str">
        <f>IF(AND(K102 = "true",C102="false"),(IF(Inputs!K102=Reduction_Values!B$2,Reduction_Values!D$2,Reduction_Values!D$3)),"")</f>
        <v>Two-part Tariff 0.5</v>
      </c>
      <c r="X102" s="104" t="str">
        <f>IF(L102="true",(IF(Inputs!L102=Reduction_Values!B$2,Reduction_Values!D$4,Reduction_Values!D$5)),"")</f>
        <v/>
      </c>
      <c r="Y102" s="105">
        <f>(VLOOKUP(Inputs!D102,Charge_Categories!B$2:C$380,2,FALSE))</f>
        <v>5519</v>
      </c>
      <c r="Z102" s="105">
        <f>IF(AND(Inputs!B102="true",Inputs!G102="true"),Calcs!U103-Calcs!T103,IF(AND(Inputs!B102="false",Inputs!C102="false",Inputs!G102="true"),Calcs!D103-Calcs!C103,IF(AND(Inputs!G102="false",Inputs!H102="Not Applicable"),0,"0.0")))</f>
        <v>172</v>
      </c>
      <c r="AA102" s="105" t="str">
        <f>IF(AND(Inputs!B102="true",Inputs!N102="true"),Calcs!T103-Calcs!B103,IF(AND(Inputs!B102="false",Inputs!C102="true",Inputs!N102="true"),Calcs!L103-Calcs!B103,IF(AND(Inputs!B102="false",Inputs!C102="false",Inputs!N102="true"),Calcs!C103-Calcs!B103,"0.0")))</f>
        <v>0.0</v>
      </c>
      <c r="AB102" s="105" t="str">
        <f>IF(Inputs!C102="true",100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&amp;"%","")</f>
        <v/>
      </c>
      <c r="AC102" s="105" t="str">
        <f t="shared" si="13"/>
        <v/>
      </c>
      <c r="AD102" s="105">
        <f t="shared" si="14"/>
        <v>0.5</v>
      </c>
      <c r="AE102" s="104" t="str">
        <f>IF(R102="true",(IF(Inputs!R102=Reduction_Values!B$2,Reduction_Values!D$6,Reduction_Values!D$7)),"")</f>
        <v/>
      </c>
      <c r="AF102" s="93">
        <f>(VLOOKUP(Inputs!D102,Charge_Categories!B$2:C$380,2,FALSE))</f>
        <v>5519</v>
      </c>
      <c r="AG102" s="93" t="str">
        <f t="shared" si="10"/>
        <v>false</v>
      </c>
      <c r="AH102" s="93" t="str">
        <f t="shared" si="11"/>
        <v>false</v>
      </c>
      <c r="AI102" s="94">
        <f>IF(AND(Inputs!C102="true",Inputs!B102="false"),Calcs!Q103,IF(AND(Inputs!B102="true",Inputs!C102="false"),Calcs!Y103,IF(AND(Inputs!B102="false",Inputs!C102="false"),Calcs!H103,FALSE)))</f>
        <v>2276.4</v>
      </c>
      <c r="AJ102" s="95">
        <f>IF(AND(Inputs!C102="true",Inputs!B102="false"),Calcs!Q103,IF(AND(Inputs!B102="true",Inputs!C102="false"),Calcs!Y103,IF(AND(Inputs!B102="false",Inputs!C102="false"),Calcs!J103,FALSE)))</f>
        <v>569.1</v>
      </c>
      <c r="AK102" s="93">
        <f>IF(AND(Inputs!C102="true",Inputs!B102="false"),Calcs!P103,IF(AND(Inputs!B102="true",Inputs!C102="false"),Calcs!X103,IF(AND(Inputs!B102="false",Inputs!C102="false"),Calcs!G103,FALSE)))</f>
        <v>5691</v>
      </c>
      <c r="AL102" s="93">
        <f>Calcs!C103</f>
        <v>5519</v>
      </c>
      <c r="AM102" s="93">
        <f>IF(AND(Inputs!C102="true",Inputs!B102="false"),Calcs!O103,IF(AND(Inputs!B102="true",Inputs!C102="false"),Calcs!W103,IF(AND(Inputs!B102="false",Inputs!C102="false"),Calcs!F103,FALSE)))</f>
        <v>5691</v>
      </c>
      <c r="AN102" s="93">
        <f>IF(AND(Inputs!C102="true",Inputs!B102="false"),"0.0",IF(AND(Inputs!B102="true",Inputs!C102="false"),Calcs!U103,IF(AND(Inputs!B102="false",Inputs!C102="false"),Calcs!D103,FALSE)))</f>
        <v>5691</v>
      </c>
      <c r="AO102" s="95" t="str">
        <f>Calcs!AA103</f>
        <v/>
      </c>
      <c r="AP102" s="93" t="str">
        <f t="shared" si="15"/>
        <v>false</v>
      </c>
      <c r="AQ102" s="95" t="str">
        <f>IF(Inputs!C102="true",Calcs!N103,"0.0")</f>
        <v>0.0</v>
      </c>
      <c r="AR102" s="95">
        <f>IF(AND(Inputs!C102="true",Inputs!B102="false"),Calcs!M103,IF(AND(Inputs!B102="true",Inputs!C102="false"),Calcs!V103,IF(AND(Inputs!B102="false",Inputs!C102="false"),Calcs!E103,FALSE)))</f>
        <v>5691</v>
      </c>
      <c r="AS102" s="93" t="str">
        <f t="shared" si="16"/>
        <v>false</v>
      </c>
      <c r="AT102" s="93" t="str">
        <f t="shared" si="12"/>
        <v>true</v>
      </c>
    </row>
    <row r="103" spans="1:46" ht="14.25" customHeight="1" x14ac:dyDescent="0.2">
      <c r="A103" s="16">
        <v>102</v>
      </c>
      <c r="B103" s="20" t="s">
        <v>17</v>
      </c>
      <c r="C103" s="20" t="s">
        <v>17</v>
      </c>
      <c r="D103" s="18" t="s">
        <v>673</v>
      </c>
      <c r="E103" s="23" t="s">
        <v>16</v>
      </c>
      <c r="F103" s="4"/>
      <c r="G103" s="19" t="s">
        <v>16</v>
      </c>
      <c r="H103" s="65" t="s">
        <v>488</v>
      </c>
      <c r="I103" s="24">
        <v>1</v>
      </c>
      <c r="J103" s="24">
        <v>1</v>
      </c>
      <c r="K103" s="23" t="s">
        <v>16</v>
      </c>
      <c r="L103" s="20" t="s">
        <v>17</v>
      </c>
      <c r="M103" s="22">
        <v>1</v>
      </c>
      <c r="N103" s="23" t="s">
        <v>16</v>
      </c>
      <c r="O103" s="59" t="s">
        <v>418</v>
      </c>
      <c r="P103" s="18">
        <v>92</v>
      </c>
      <c r="Q103" s="18">
        <v>114</v>
      </c>
      <c r="R103" s="20" t="s">
        <v>16</v>
      </c>
      <c r="S103" s="17">
        <v>0</v>
      </c>
      <c r="T103" s="17">
        <v>75</v>
      </c>
      <c r="U103" s="102">
        <f>IF(B103="true",(Calcs!AB104),IF(C103="true",Calcs!S104,IF(AND(B103="false",C103="false"),Calcs!K104)))</f>
        <v>1238.9736842105262</v>
      </c>
      <c r="V103" s="113" t="str">
        <f t="shared" si="17"/>
        <v/>
      </c>
      <c r="W103" s="103" t="str">
        <f>IF(AND(K103 = "true",C103="false"),(IF(Inputs!K103=Reduction_Values!B$2,Reduction_Values!D$2,Reduction_Values!D$3)),"")</f>
        <v>Two-part Tariff 0.5</v>
      </c>
      <c r="X103" s="104" t="str">
        <f>IF(L103="true",(IF(Inputs!L103=Reduction_Values!B$2,Reduction_Values!D$4,Reduction_Values!D$5)),"")</f>
        <v/>
      </c>
      <c r="Y103" s="105">
        <f>(VLOOKUP(Inputs!D103,Charge_Categories!B$2:C$380,2,FALSE))</f>
        <v>5976</v>
      </c>
      <c r="Z103" s="105">
        <f>IF(AND(Inputs!B103="true",Inputs!G103="true"),Calcs!U104-Calcs!T104,IF(AND(Inputs!B103="false",Inputs!C103="false",Inputs!G103="true"),Calcs!D104-Calcs!C104,IF(AND(Inputs!G103="false",Inputs!H103="Not Applicable"),0,"0.0")))</f>
        <v>157</v>
      </c>
      <c r="AA103" s="105">
        <f>IF(AND(Inputs!B103="true",Inputs!N103="true"),Calcs!T104-Calcs!B104,IF(AND(Inputs!B103="false",Inputs!C103="true",Inputs!N103="true"),Calcs!L104-Calcs!B104,IF(AND(Inputs!B103="false",Inputs!C103="false",Inputs!N103="true"),Calcs!C104-Calcs!B104,"0.0")))</f>
        <v>8</v>
      </c>
      <c r="AB103" s="105" t="str">
        <f>IF(Inputs!C103="true",100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&amp;"%","")</f>
        <v/>
      </c>
      <c r="AC103" s="105" t="str">
        <f t="shared" si="13"/>
        <v/>
      </c>
      <c r="AD103" s="105" t="str">
        <f t="shared" si="14"/>
        <v/>
      </c>
      <c r="AE103" s="104" t="str">
        <f>IF(R103="true",(IF(Inputs!R103=Reduction_Values!B$2,Reduction_Values!D$6,Reduction_Values!D$7)),"")</f>
        <v>Winter Only Discount 0.5</v>
      </c>
      <c r="AF103" s="93">
        <f>(VLOOKUP(Inputs!D103,Charge_Categories!B$2:C$380,2,FALSE))</f>
        <v>5976</v>
      </c>
      <c r="AG103" s="93" t="str">
        <f t="shared" si="10"/>
        <v>false</v>
      </c>
      <c r="AH103" s="93" t="str">
        <f t="shared" si="11"/>
        <v>false</v>
      </c>
      <c r="AI103" s="94">
        <f>IF(AND(Inputs!C103="true",Inputs!B103="false"),Calcs!Q104,IF(AND(Inputs!B103="true",Inputs!C103="false"),Calcs!Y104,IF(AND(Inputs!B103="false",Inputs!C103="false"),Calcs!H104,FALSE)))</f>
        <v>3070.5</v>
      </c>
      <c r="AJ103" s="95">
        <f>IF(AND(Inputs!C103="true",Inputs!B103="false"),Calcs!Q104,IF(AND(Inputs!B103="true",Inputs!C103="false"),Calcs!Y104,IF(AND(Inputs!B103="false",Inputs!C103="false"),Calcs!J104,FALSE)))</f>
        <v>1535.25</v>
      </c>
      <c r="AK103" s="93">
        <f>IF(AND(Inputs!C103="true",Inputs!B103="false"),Calcs!P104,IF(AND(Inputs!B103="true",Inputs!C103="false"),Calcs!X104,IF(AND(Inputs!B103="false",Inputs!C103="false"),Calcs!G104,FALSE)))</f>
        <v>3070.5</v>
      </c>
      <c r="AL103" s="93">
        <f>Calcs!C104</f>
        <v>5984</v>
      </c>
      <c r="AM103" s="93">
        <f>IF(AND(Inputs!C103="true",Inputs!B103="false"),Calcs!O104,IF(AND(Inputs!B103="true",Inputs!C103="false"),Calcs!W104,IF(AND(Inputs!B103="false",Inputs!C103="false"),Calcs!F104,FALSE)))</f>
        <v>3070.5</v>
      </c>
      <c r="AN103" s="93">
        <f>IF(AND(Inputs!C103="true",Inputs!B103="false"),"0.0",IF(AND(Inputs!B103="true",Inputs!C103="false"),Calcs!U104,IF(AND(Inputs!B103="false",Inputs!C103="false"),Calcs!D104,FALSE)))</f>
        <v>6141</v>
      </c>
      <c r="AO103" s="95" t="str">
        <f>Calcs!AA104</f>
        <v/>
      </c>
      <c r="AP103" s="93" t="str">
        <f t="shared" si="15"/>
        <v>true</v>
      </c>
      <c r="AQ103" s="95" t="str">
        <f>IF(Inputs!C103="true",Calcs!N104,"0.0")</f>
        <v>0.0</v>
      </c>
      <c r="AR103" s="95">
        <f>IF(AND(Inputs!C103="true",Inputs!B103="false"),Calcs!M104,IF(AND(Inputs!B103="true",Inputs!C103="false"),Calcs!V104,IF(AND(Inputs!B103="false",Inputs!C103="false"),Calcs!E104,FALSE)))</f>
        <v>6141</v>
      </c>
      <c r="AS103" s="93" t="str">
        <f t="shared" si="16"/>
        <v>true</v>
      </c>
      <c r="AT103" s="93" t="str">
        <f t="shared" si="12"/>
        <v>true</v>
      </c>
    </row>
    <row r="104" spans="1:46" ht="14.25" customHeight="1" x14ac:dyDescent="0.2">
      <c r="A104" s="16">
        <v>103</v>
      </c>
      <c r="B104" s="20" t="s">
        <v>16</v>
      </c>
      <c r="C104" s="20" t="s">
        <v>17</v>
      </c>
      <c r="D104" s="18" t="s">
        <v>674</v>
      </c>
      <c r="E104" s="20" t="s">
        <v>17</v>
      </c>
      <c r="F104" s="4"/>
      <c r="G104" s="19" t="s">
        <v>16</v>
      </c>
      <c r="H104" s="65" t="s">
        <v>18</v>
      </c>
      <c r="I104" s="24">
        <v>0.75</v>
      </c>
      <c r="J104" s="24">
        <v>1</v>
      </c>
      <c r="K104" s="20" t="s">
        <v>16</v>
      </c>
      <c r="L104" s="20" t="s">
        <v>17</v>
      </c>
      <c r="M104" s="22">
        <v>1</v>
      </c>
      <c r="N104" s="20" t="s">
        <v>17</v>
      </c>
      <c r="O104" s="59" t="s">
        <v>418</v>
      </c>
      <c r="P104" s="18">
        <v>0</v>
      </c>
      <c r="Q104" s="18">
        <v>0</v>
      </c>
      <c r="R104" s="20" t="s">
        <v>17</v>
      </c>
      <c r="S104" s="17">
        <v>0.999</v>
      </c>
      <c r="T104" s="17">
        <v>202.202</v>
      </c>
      <c r="U104" s="102">
        <f>IF(B104="true",(Calcs!AB105),IF(C104="true",Calcs!S105,Calcs!K105))</f>
        <v>21.330439980811267</v>
      </c>
      <c r="V104" s="113">
        <f t="shared" si="17"/>
        <v>0.75</v>
      </c>
      <c r="W104" s="103" t="str">
        <f>IF(AND(K104 = "true",C104="false"),(IF(Inputs!K104=Reduction_Values!B$2,Reduction_Values!D$2,Reduction_Values!D$3)),"")</f>
        <v>Two-part Tariff 0.5</v>
      </c>
      <c r="X104" s="104" t="str">
        <f>IF(L104="true",(IF(Inputs!L104=Reduction_Values!B$2,Reduction_Values!D$4,Reduction_Values!D$5)),"")</f>
        <v/>
      </c>
      <c r="Y104" s="105">
        <f>(VLOOKUP(Inputs!D104,Charge_Categories!B$2:C$380,2,FALSE))</f>
        <v>9938</v>
      </c>
      <c r="Z104" s="105">
        <f>IF(AND(Inputs!B104="true",Inputs!G104="true"),Calcs!U105-Calcs!T105,IF(AND(Inputs!B104="false",Inputs!C104="false",Inputs!G104="true"),Calcs!D105-Calcs!C105,IF(AND(Inputs!G104="false",Inputs!H104="Not Applicable"),0,"0.0")))</f>
        <v>1575</v>
      </c>
      <c r="AA104" s="105" t="str">
        <f>IF(AND(Inputs!B104="true",Inputs!N104="true"),Calcs!T105-Calcs!B105,IF(AND(Inputs!B104="false",Inputs!C104="true",Inputs!N104="true"),Calcs!L105-Calcs!B105,IF(AND(Inputs!B104="false",Inputs!C104="false",Inputs!N104="true"),Calcs!C105-Calcs!B105,"0.0")))</f>
        <v>0.0</v>
      </c>
      <c r="AB104" s="105" t="str">
        <f>IF(Inputs!C104="true",100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&amp;"%","")</f>
        <v/>
      </c>
      <c r="AC104" s="105" t="str">
        <f t="shared" si="13"/>
        <v/>
      </c>
      <c r="AD104" s="105" t="str">
        <f t="shared" si="14"/>
        <v/>
      </c>
      <c r="AE104" s="104" t="str">
        <f>IF(R104="true",(IF(Inputs!R104=Reduction_Values!B$2,Reduction_Values!D$6,Reduction_Values!D$7)),"")</f>
        <v/>
      </c>
      <c r="AF104" s="93">
        <f>(VLOOKUP(Inputs!D104,Charge_Categories!B$2:C$380,2,FALSE))</f>
        <v>9938</v>
      </c>
      <c r="AG104" s="93" t="str">
        <f t="shared" si="10"/>
        <v>true</v>
      </c>
      <c r="AH104" s="93" t="str">
        <f t="shared" si="11"/>
        <v>false</v>
      </c>
      <c r="AI104" s="94">
        <f>IF(AND(Inputs!C104="true",Inputs!B104="false"),Calcs!Q105,IF(AND(Inputs!B104="true",Inputs!C104="false"),Calcs!Y105,IF(AND(Inputs!B104="false",Inputs!C104="false"),Calcs!H105,FALSE)))</f>
        <v>8634.75</v>
      </c>
      <c r="AJ104" s="95">
        <f>IF(AND(Inputs!C104="true",Inputs!B104="false"),Calcs!Q105,IF(AND(Inputs!B104="true",Inputs!C104="false"),Calcs!Y105,IF(AND(Inputs!B104="false",Inputs!C104="false"),Calcs!J105,FALSE)))</f>
        <v>8634.75</v>
      </c>
      <c r="AK104" s="93">
        <f>IF(AND(Inputs!C104="true",Inputs!B104="false"),Calcs!P105,IF(AND(Inputs!B104="true",Inputs!C104="false"),Calcs!X105,IF(AND(Inputs!B104="false",Inputs!C104="false"),Calcs!G105,FALSE)))</f>
        <v>11513</v>
      </c>
      <c r="AL104" s="93">
        <f>Calcs!C105</f>
        <v>9938</v>
      </c>
      <c r="AM104" s="93">
        <f>IF(AND(Inputs!C104="true",Inputs!B104="false"),Calcs!O105,IF(AND(Inputs!B104="true",Inputs!C104="false"),Calcs!W105,IF(AND(Inputs!B104="false",Inputs!C104="false"),Calcs!F105,FALSE)))</f>
        <v>11513</v>
      </c>
      <c r="AN104" s="93">
        <f>IF(AND(Inputs!C104="true",Inputs!B104="false"),"0.0",IF(AND(Inputs!B104="true",Inputs!C104="false"),Calcs!U105,IF(AND(Inputs!B104="false",Inputs!C104="false"),Calcs!D105,FALSE)))</f>
        <v>11513</v>
      </c>
      <c r="AO104" s="95">
        <f>Calcs!AA105</f>
        <v>42.660879961622534</v>
      </c>
      <c r="AP104" s="93" t="str">
        <f t="shared" si="15"/>
        <v>false</v>
      </c>
      <c r="AQ104" s="95" t="str">
        <f>IF(Inputs!C104="true",Calcs!N105,"0.0")</f>
        <v>0.0</v>
      </c>
      <c r="AR104" s="95">
        <f>IF(AND(Inputs!C104="true",Inputs!B104="false"),Calcs!M105,IF(AND(Inputs!B104="true",Inputs!C104="false"),Calcs!V105,IF(AND(Inputs!B104="false",Inputs!C104="false"),Calcs!E105,FALSE)))</f>
        <v>11513</v>
      </c>
      <c r="AS104" s="93" t="str">
        <f t="shared" si="16"/>
        <v>false</v>
      </c>
      <c r="AT104" s="93" t="str">
        <f t="shared" si="12"/>
        <v>true</v>
      </c>
    </row>
    <row r="105" spans="1:46" ht="14.25" customHeight="1" x14ac:dyDescent="0.2">
      <c r="A105" s="16">
        <v>104</v>
      </c>
      <c r="B105" s="20" t="s">
        <v>17</v>
      </c>
      <c r="C105" s="20" t="s">
        <v>17</v>
      </c>
      <c r="D105" s="18" t="s">
        <v>675</v>
      </c>
      <c r="E105" s="17" t="s">
        <v>17</v>
      </c>
      <c r="F105" s="4" t="s">
        <v>532</v>
      </c>
      <c r="G105" s="19" t="s">
        <v>16</v>
      </c>
      <c r="H105" s="65" t="s">
        <v>489</v>
      </c>
      <c r="I105" s="24">
        <v>1</v>
      </c>
      <c r="J105" s="24">
        <v>1</v>
      </c>
      <c r="K105" s="23" t="s">
        <v>16</v>
      </c>
      <c r="L105" s="20" t="s">
        <v>17</v>
      </c>
      <c r="M105" s="22">
        <v>1</v>
      </c>
      <c r="N105" s="23" t="s">
        <v>16</v>
      </c>
      <c r="O105" s="59" t="s">
        <v>418</v>
      </c>
      <c r="P105" s="18">
        <v>21</v>
      </c>
      <c r="Q105" s="18">
        <v>38</v>
      </c>
      <c r="R105" s="17" t="s">
        <v>17</v>
      </c>
      <c r="S105" s="17">
        <v>0</v>
      </c>
      <c r="T105" s="17">
        <v>1E-3</v>
      </c>
      <c r="U105" s="102">
        <f>IF(B105="true",(Calcs!AB106),IF(C105="true",Calcs!S106,IF(AND(B105="false",C105="false"),Calcs!K106)))</f>
        <v>2915.4078947368425</v>
      </c>
      <c r="V105" s="113" t="str">
        <f t="shared" si="17"/>
        <v/>
      </c>
      <c r="W105" s="103" t="str">
        <f>IF(AND(K105 = "true",C105="false"),(IF(Inputs!K105=Reduction_Values!B$2,Reduction_Values!D$2,Reduction_Values!D$3)),"")</f>
        <v>Two-part Tariff 0.5</v>
      </c>
      <c r="X105" s="104" t="str">
        <f>IF(L105="true",(IF(Inputs!L105=Reduction_Values!B$2,Reduction_Values!D$4,Reduction_Values!D$5)),"")</f>
        <v/>
      </c>
      <c r="Y105" s="105">
        <f>(VLOOKUP(Inputs!D105,Charge_Categories!B$2:C$380,2,FALSE))</f>
        <v>10431</v>
      </c>
      <c r="Z105" s="105">
        <f>IF(AND(Inputs!B105="true",Inputs!G105="true"),Calcs!U106-Calcs!T106,IF(AND(Inputs!B105="false",Inputs!C105="false",Inputs!G105="true"),Calcs!D106-Calcs!C106,IF(AND(Inputs!G105="false",Inputs!H105="Not Applicable"),0,"0.0")))</f>
        <v>112</v>
      </c>
      <c r="AA105" s="105">
        <f>IF(AND(Inputs!B105="true",Inputs!N105="true"),Calcs!T106-Calcs!B106,IF(AND(Inputs!B105="false",Inputs!C105="true",Inputs!N105="true"),Calcs!L106-Calcs!B106,IF(AND(Inputs!B105="false",Inputs!C105="false",Inputs!N105="true"),Calcs!C106-Calcs!B106,"0.0")))</f>
        <v>8</v>
      </c>
      <c r="AB105" s="105" t="str">
        <f>IF(Inputs!C105="true",100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&amp;"%","")</f>
        <v/>
      </c>
      <c r="AC105" s="105" t="str">
        <f t="shared" si="13"/>
        <v/>
      </c>
      <c r="AD105" s="105" t="str">
        <f t="shared" si="14"/>
        <v/>
      </c>
      <c r="AE105" s="104" t="str">
        <f>IF(R105="true",(IF(Inputs!R105=Reduction_Values!B$2,Reduction_Values!D$6,Reduction_Values!D$7)),"")</f>
        <v/>
      </c>
      <c r="AF105" s="93">
        <f>(VLOOKUP(Inputs!D105,Charge_Categories!B$2:C$380,2,FALSE))</f>
        <v>10431</v>
      </c>
      <c r="AG105" s="93" t="str">
        <f t="shared" si="10"/>
        <v>false</v>
      </c>
      <c r="AH105" s="93" t="str">
        <f t="shared" si="11"/>
        <v>false</v>
      </c>
      <c r="AI105" s="94">
        <f>IF(AND(Inputs!C105="true",Inputs!B105="false"),Calcs!Q106,IF(AND(Inputs!B105="true",Inputs!C105="false"),Calcs!Y106,IF(AND(Inputs!B105="false",Inputs!C105="false"),Calcs!H106,FALSE)))</f>
        <v>10551</v>
      </c>
      <c r="AJ105" s="95">
        <f>IF(AND(Inputs!C105="true",Inputs!B105="false"),Calcs!Q106,IF(AND(Inputs!B105="true",Inputs!C105="false"),Calcs!Y106,IF(AND(Inputs!B105="false",Inputs!C105="false"),Calcs!J106,FALSE)))</f>
        <v>5275.5</v>
      </c>
      <c r="AK105" s="93">
        <f>IF(AND(Inputs!C105="true",Inputs!B105="false"),Calcs!P106,IF(AND(Inputs!B105="true",Inputs!C105="false"),Calcs!X106,IF(AND(Inputs!B105="false",Inputs!C105="false"),Calcs!G106,FALSE)))</f>
        <v>10551</v>
      </c>
      <c r="AL105" s="93">
        <f>Calcs!C106</f>
        <v>10439</v>
      </c>
      <c r="AM105" s="93">
        <f>IF(AND(Inputs!C105="true",Inputs!B105="false"),Calcs!O106,IF(AND(Inputs!B105="true",Inputs!C105="false"),Calcs!W106,IF(AND(Inputs!B105="false",Inputs!C105="false"),Calcs!F106,FALSE)))</f>
        <v>10551</v>
      </c>
      <c r="AN105" s="93">
        <f>IF(AND(Inputs!C105="true",Inputs!B105="false"),"0.0",IF(AND(Inputs!B105="true",Inputs!C105="false"),Calcs!U106,IF(AND(Inputs!B105="false",Inputs!C105="false"),Calcs!D106,FALSE)))</f>
        <v>10551</v>
      </c>
      <c r="AO105" s="95" t="str">
        <f>Calcs!AA106</f>
        <v/>
      </c>
      <c r="AP105" s="93" t="str">
        <f t="shared" si="15"/>
        <v>true</v>
      </c>
      <c r="AQ105" s="95" t="str">
        <f>IF(Inputs!C105="true",Calcs!N106,"0.0")</f>
        <v>0.0</v>
      </c>
      <c r="AR105" s="95">
        <f>IF(AND(Inputs!C105="true",Inputs!B105="false"),Calcs!M106,IF(AND(Inputs!B105="true",Inputs!C105="false"),Calcs!V106,IF(AND(Inputs!B105="false",Inputs!C105="false"),Calcs!E106,FALSE)))</f>
        <v>10551</v>
      </c>
      <c r="AS105" s="93" t="str">
        <f t="shared" si="16"/>
        <v>false</v>
      </c>
      <c r="AT105" s="93" t="str">
        <f t="shared" si="12"/>
        <v>true</v>
      </c>
    </row>
    <row r="106" spans="1:46" ht="14.25" customHeight="1" x14ac:dyDescent="0.2">
      <c r="A106" s="16">
        <v>105</v>
      </c>
      <c r="B106" s="20" t="s">
        <v>17</v>
      </c>
      <c r="C106" s="20" t="s">
        <v>16</v>
      </c>
      <c r="D106" s="18" t="s">
        <v>676</v>
      </c>
      <c r="E106" s="20" t="s">
        <v>17</v>
      </c>
      <c r="F106" s="4" t="s">
        <v>531</v>
      </c>
      <c r="G106" s="17" t="s">
        <v>17</v>
      </c>
      <c r="H106" s="65" t="s">
        <v>569</v>
      </c>
      <c r="I106" s="24">
        <v>1</v>
      </c>
      <c r="J106" s="25">
        <v>0.5</v>
      </c>
      <c r="K106" s="20" t="s">
        <v>17</v>
      </c>
      <c r="L106" s="20" t="s">
        <v>16</v>
      </c>
      <c r="M106" s="22">
        <v>1</v>
      </c>
      <c r="N106" s="20" t="s">
        <v>17</v>
      </c>
      <c r="O106" s="59" t="s">
        <v>454</v>
      </c>
      <c r="P106" s="18">
        <v>196</v>
      </c>
      <c r="Q106" s="18">
        <v>221</v>
      </c>
      <c r="R106" s="20" t="s">
        <v>17</v>
      </c>
      <c r="S106" s="17">
        <v>0</v>
      </c>
      <c r="T106" s="17">
        <v>3105</v>
      </c>
      <c r="U106" s="102">
        <f>IF(B106="true",(Calcs!AB107),IF(C106="true",Calcs!S107,Calcs!K107))</f>
        <v>0</v>
      </c>
      <c r="V106" s="113" t="str">
        <f t="shared" si="17"/>
        <v/>
      </c>
      <c r="W106" s="103" t="str">
        <f>IF(AND(K106 = "true",C106="false"),(IF(Inputs!K106=Reduction_Values!B$2,Reduction_Values!D$2,Reduction_Values!D$3)),"")</f>
        <v/>
      </c>
      <c r="X106" s="104" t="str">
        <f>IF(L106="true",(IF(Inputs!L106=Reduction_Values!B$2,Reduction_Values!D$4,Reduction_Values!D$5)),"")</f>
        <v>CRT 0.5</v>
      </c>
      <c r="Y106" s="105">
        <f>(VLOOKUP(Inputs!D106,Charge_Categories!B$2:C$380,2,FALSE))</f>
        <v>11295</v>
      </c>
      <c r="Z106" s="105">
        <f>IF(AND(Inputs!B106="true",Inputs!G106="true"),Calcs!U107-Calcs!T107,IF(AND(Inputs!B106="false",Inputs!C106="false",Inputs!G106="true"),Calcs!D107-Calcs!C107,IF(AND(Inputs!G106="false",Inputs!H106="Not Applicable"),0,"0.0")))</f>
        <v>0</v>
      </c>
      <c r="AA106" s="105" t="str">
        <f>IF(AND(Inputs!B106="true",Inputs!N106="true"),Calcs!T107-Calcs!B107,IF(AND(Inputs!B106="false",Inputs!C106="true",Inputs!N106="true"),Calcs!L107-Calcs!B107,IF(AND(Inputs!B106="false",Inputs!C106="false",Inputs!N106="true"),Calcs!C107-Calcs!B107,"0.0")))</f>
        <v>0.0</v>
      </c>
      <c r="AB106" s="105" t="str">
        <f>IF(Inputs!C106="true",100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&amp;"%","")</f>
        <v>0%</v>
      </c>
      <c r="AC106" s="105" t="str">
        <f t="shared" si="13"/>
        <v/>
      </c>
      <c r="AD106" s="105">
        <f t="shared" si="14"/>
        <v>0.5</v>
      </c>
      <c r="AE106" s="104" t="str">
        <f>IF(R106="true",(IF(Inputs!R106=Reduction_Values!B$2,Reduction_Values!D$6,Reduction_Values!D$7)),"")</f>
        <v/>
      </c>
      <c r="AF106" s="93">
        <f>(VLOOKUP(Inputs!D106,Charge_Categories!B$2:C$380,2,FALSE))</f>
        <v>11295</v>
      </c>
      <c r="AG106" s="93" t="str">
        <f t="shared" si="10"/>
        <v>false</v>
      </c>
      <c r="AH106" s="93" t="str">
        <f t="shared" si="11"/>
        <v>true</v>
      </c>
      <c r="AI106" s="94">
        <f>IF(AND(Inputs!C106="true",Inputs!B106="false"),Calcs!Q107,IF(AND(Inputs!B106="true",Inputs!C106="false"),Calcs!Y107,IF(AND(Inputs!B106="false",Inputs!C106="false"),Calcs!H107,FALSE)))</f>
        <v>0</v>
      </c>
      <c r="AJ106" s="95">
        <f>IF(AND(Inputs!C106="true",Inputs!B106="false"),Calcs!Q107,IF(AND(Inputs!B106="true",Inputs!C106="false"),Calcs!Y107,IF(AND(Inputs!B106="false",Inputs!C106="false"),Calcs!J107,FALSE)))</f>
        <v>0</v>
      </c>
      <c r="AK106" s="93">
        <f>IF(AND(Inputs!C106="true",Inputs!B106="false"),Calcs!P107,IF(AND(Inputs!B106="true",Inputs!C106="false"),Calcs!X107,IF(AND(Inputs!B106="false",Inputs!C106="false"),Calcs!G107,FALSE)))</f>
        <v>0</v>
      </c>
      <c r="AL106" s="93">
        <f>Calcs!C107</f>
        <v>11295</v>
      </c>
      <c r="AM106" s="93">
        <f>IF(AND(Inputs!C106="true",Inputs!B106="false"),Calcs!O107,IF(AND(Inputs!B106="true",Inputs!C106="false"),Calcs!W107,IF(AND(Inputs!B106="false",Inputs!C106="false"),Calcs!F107,FALSE)))</f>
        <v>0</v>
      </c>
      <c r="AN106" s="93" t="str">
        <f>IF(AND(Inputs!C106="true",Inputs!B106="false"),"0.0",IF(AND(Inputs!B106="true",Inputs!C106="false"),Calcs!U107,IF(AND(Inputs!B106="false",Inputs!C106="false"),Calcs!D107,FALSE)))</f>
        <v>0.0</v>
      </c>
      <c r="AO106" s="95" t="str">
        <f>Calcs!AA107</f>
        <v/>
      </c>
      <c r="AP106" s="93" t="str">
        <f t="shared" si="15"/>
        <v>false</v>
      </c>
      <c r="AQ106" s="95">
        <f>IF(Inputs!C106="true",Calcs!N107,"0.0")</f>
        <v>0</v>
      </c>
      <c r="AR106" s="95">
        <f>IF(AND(Inputs!C106="true",Inputs!B106="false"),Calcs!M107,IF(AND(Inputs!B106="true",Inputs!C106="false"),Calcs!V107,IF(AND(Inputs!B106="false",Inputs!C106="false"),Calcs!E107,FALSE)))</f>
        <v>11295</v>
      </c>
      <c r="AS106" s="93" t="str">
        <f t="shared" si="16"/>
        <v>false</v>
      </c>
      <c r="AT106" s="93" t="str">
        <f t="shared" si="12"/>
        <v>false</v>
      </c>
    </row>
    <row r="107" spans="1:46" ht="14.25" customHeight="1" x14ac:dyDescent="0.2">
      <c r="A107" s="16">
        <v>106</v>
      </c>
      <c r="B107" s="20" t="s">
        <v>17</v>
      </c>
      <c r="C107" s="20" t="s">
        <v>16</v>
      </c>
      <c r="D107" s="18" t="s">
        <v>677</v>
      </c>
      <c r="E107" s="20" t="s">
        <v>17</v>
      </c>
      <c r="F107" s="4" t="s">
        <v>523</v>
      </c>
      <c r="G107" s="17" t="s">
        <v>17</v>
      </c>
      <c r="H107" s="65" t="s">
        <v>569</v>
      </c>
      <c r="I107" s="24">
        <v>1</v>
      </c>
      <c r="J107" s="24">
        <v>1</v>
      </c>
      <c r="K107" s="20" t="s">
        <v>17</v>
      </c>
      <c r="L107" s="20" t="s">
        <v>16</v>
      </c>
      <c r="M107" s="22">
        <v>1</v>
      </c>
      <c r="N107" s="20" t="s">
        <v>17</v>
      </c>
      <c r="O107" s="59" t="s">
        <v>454</v>
      </c>
      <c r="P107" s="18">
        <v>323</v>
      </c>
      <c r="Q107" s="18">
        <v>336</v>
      </c>
      <c r="R107" s="19" t="s">
        <v>16</v>
      </c>
      <c r="S107" s="17">
        <v>0</v>
      </c>
      <c r="T107" s="17">
        <v>2.2120000000000002</v>
      </c>
      <c r="U107" s="102">
        <f>IF(B107="true",(Calcs!AB108),IF(C107="true",Calcs!S108,Calcs!K108))</f>
        <v>443.09159226190479</v>
      </c>
      <c r="V107" s="113" t="str">
        <f t="shared" si="17"/>
        <v/>
      </c>
      <c r="W107" s="103" t="str">
        <f>IF(AND(K107 = "true",C107="false"),(IF(Inputs!K107=Reduction_Values!B$2,Reduction_Values!D$2,Reduction_Values!D$3)),"")</f>
        <v/>
      </c>
      <c r="X107" s="104" t="str">
        <f>IF(L107="true",(IF(Inputs!L107=Reduction_Values!B$2,Reduction_Values!D$4,Reduction_Values!D$5)),"")</f>
        <v>CRT 0.5</v>
      </c>
      <c r="Y107" s="105">
        <f>(VLOOKUP(Inputs!D107,Charge_Categories!B$2:C$380,2,FALSE))</f>
        <v>18437</v>
      </c>
      <c r="Z107" s="105">
        <f>IF(AND(Inputs!B107="true",Inputs!G107="true"),Calcs!U108-Calcs!T108,IF(AND(Inputs!B107="false",Inputs!C107="false",Inputs!G107="true"),Calcs!D108-Calcs!C108,IF(AND(Inputs!G107="false",Inputs!H107="Not Applicable"),0,"0.0")))</f>
        <v>0</v>
      </c>
      <c r="AA107" s="105" t="str">
        <f>IF(AND(Inputs!B107="true",Inputs!N107="true"),Calcs!T108-Calcs!B108,IF(AND(Inputs!B107="false",Inputs!C107="true",Inputs!N107="true"),Calcs!L108-Calcs!B108,IF(AND(Inputs!B107="false",Inputs!C107="false",Inputs!N107="true"),Calcs!C108-Calcs!B108,"0.0")))</f>
        <v>0.0</v>
      </c>
      <c r="AB107" s="105" t="str">
        <f>IF(Inputs!C107="true",100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&amp;"%","")</f>
        <v>10%</v>
      </c>
      <c r="AC107" s="105" t="str">
        <f t="shared" si="13"/>
        <v/>
      </c>
      <c r="AD107" s="105" t="str">
        <f t="shared" si="14"/>
        <v/>
      </c>
      <c r="AE107" s="104" t="str">
        <f>IF(R107="true",(IF(Inputs!R107=Reduction_Values!B$2,Reduction_Values!D$6,Reduction_Values!D$7)),"")</f>
        <v>Winter Only Discount 0.5</v>
      </c>
      <c r="AF107" s="93">
        <f>(VLOOKUP(Inputs!D107,Charge_Categories!B$2:C$380,2,FALSE))</f>
        <v>18437</v>
      </c>
      <c r="AG107" s="93" t="str">
        <f t="shared" si="10"/>
        <v>false</v>
      </c>
      <c r="AH107" s="93" t="str">
        <f t="shared" si="11"/>
        <v>true</v>
      </c>
      <c r="AI107" s="94">
        <f>IF(AND(Inputs!C107="true",Inputs!B107="false"),Calcs!Q108,IF(AND(Inputs!B107="true",Inputs!C107="false"),Calcs!Y108,IF(AND(Inputs!B107="false",Inputs!C107="false"),Calcs!H108,FALSE)))</f>
        <v>460.92500000000001</v>
      </c>
      <c r="AJ107" s="95">
        <f>IF(AND(Inputs!C107="true",Inputs!B107="false"),Calcs!Q108,IF(AND(Inputs!B107="true",Inputs!C107="false"),Calcs!Y108,IF(AND(Inputs!B107="false",Inputs!C107="false"),Calcs!J108,FALSE)))</f>
        <v>460.92500000000001</v>
      </c>
      <c r="AK107" s="93">
        <f>IF(AND(Inputs!C107="true",Inputs!B107="false"),Calcs!P108,IF(AND(Inputs!B107="true",Inputs!C107="false"),Calcs!X108,IF(AND(Inputs!B107="false",Inputs!C107="false"),Calcs!G108,FALSE)))</f>
        <v>460.92500000000001</v>
      </c>
      <c r="AL107" s="93">
        <f>Calcs!C108</f>
        <v>18437</v>
      </c>
      <c r="AM107" s="93">
        <f>IF(AND(Inputs!C107="true",Inputs!B107="false"),Calcs!O108,IF(AND(Inputs!B107="true",Inputs!C107="false"),Calcs!W108,IF(AND(Inputs!B107="false",Inputs!C107="false"),Calcs!F108,FALSE)))</f>
        <v>921.85</v>
      </c>
      <c r="AN107" s="93" t="str">
        <f>IF(AND(Inputs!C107="true",Inputs!B107="false"),"0.0",IF(AND(Inputs!B107="true",Inputs!C107="false"),Calcs!U108,IF(AND(Inputs!B107="false",Inputs!C107="false"),Calcs!D108,FALSE)))</f>
        <v>0.0</v>
      </c>
      <c r="AO107" s="95" t="str">
        <f>Calcs!AA108</f>
        <v/>
      </c>
      <c r="AP107" s="93" t="str">
        <f t="shared" si="15"/>
        <v>false</v>
      </c>
      <c r="AQ107" s="95">
        <f>IF(Inputs!C107="true",Calcs!N108,"0.0")</f>
        <v>1843.7</v>
      </c>
      <c r="AR107" s="95">
        <f>IF(AND(Inputs!C107="true",Inputs!B107="false"),Calcs!M108,IF(AND(Inputs!B107="true",Inputs!C107="false"),Calcs!V108,IF(AND(Inputs!B107="false",Inputs!C107="false"),Calcs!E108,FALSE)))</f>
        <v>18437</v>
      </c>
      <c r="AS107" s="93" t="str">
        <f t="shared" si="16"/>
        <v>true</v>
      </c>
      <c r="AT107" s="93" t="str">
        <f t="shared" si="12"/>
        <v>false</v>
      </c>
    </row>
    <row r="108" spans="1:46" ht="14.25" customHeight="1" x14ac:dyDescent="0.2">
      <c r="A108" s="16">
        <v>107</v>
      </c>
      <c r="B108" s="20" t="s">
        <v>17</v>
      </c>
      <c r="C108" s="20" t="s">
        <v>17</v>
      </c>
      <c r="D108" s="18" t="s">
        <v>678</v>
      </c>
      <c r="E108" s="23" t="s">
        <v>16</v>
      </c>
      <c r="F108" s="4" t="s">
        <v>524</v>
      </c>
      <c r="G108" s="19" t="s">
        <v>16</v>
      </c>
      <c r="H108" s="65" t="s">
        <v>486</v>
      </c>
      <c r="I108" s="25">
        <v>0.5</v>
      </c>
      <c r="J108" s="24">
        <v>1</v>
      </c>
      <c r="K108" s="20" t="s">
        <v>17</v>
      </c>
      <c r="L108" s="20" t="s">
        <v>17</v>
      </c>
      <c r="M108" s="22">
        <v>1</v>
      </c>
      <c r="N108" s="17" t="s">
        <v>17</v>
      </c>
      <c r="O108" s="59" t="s">
        <v>454</v>
      </c>
      <c r="P108" s="18">
        <v>149</v>
      </c>
      <c r="Q108" s="18">
        <v>164</v>
      </c>
      <c r="R108" s="20" t="s">
        <v>16</v>
      </c>
      <c r="S108" s="17">
        <v>0</v>
      </c>
      <c r="T108" s="17">
        <v>0.999</v>
      </c>
      <c r="U108" s="102">
        <f>IF(B108="true",(Calcs!AB109),IF(C108="true",Calcs!S109,IF(AND(B108="false",C108="false"),Calcs!K109)))</f>
        <v>4407.5381097560976</v>
      </c>
      <c r="V108" s="113">
        <f t="shared" si="17"/>
        <v>0.5</v>
      </c>
      <c r="W108" s="103" t="str">
        <f>IF(AND(K108 = "true",C108="false"),(IF(Inputs!K108=Reduction_Values!B$2,Reduction_Values!D$2,Reduction_Values!D$3)),"")</f>
        <v/>
      </c>
      <c r="X108" s="104" t="str">
        <f>IF(L108="true",(IF(Inputs!L108=Reduction_Values!B$2,Reduction_Values!D$4,Reduction_Values!D$5)),"")</f>
        <v/>
      </c>
      <c r="Y108" s="105">
        <f>(VLOOKUP(Inputs!D108,Charge_Categories!B$2:C$380,2,FALSE))</f>
        <v>19351</v>
      </c>
      <c r="Z108" s="105">
        <f>IF(AND(Inputs!B108="true",Inputs!G108="true"),Calcs!U109-Calcs!T109,IF(AND(Inputs!B108="false",Inputs!C108="false",Inputs!G108="true"),Calcs!D109-Calcs!C109,IF(AND(Inputs!G108="false",Inputs!H108="Not Applicable"),0,"0.0")))</f>
        <v>54</v>
      </c>
      <c r="AA108" s="105" t="str">
        <f>IF(AND(Inputs!B108="true",Inputs!N108="true"),Calcs!T109-Calcs!B109,IF(AND(Inputs!B108="false",Inputs!C108="true",Inputs!N108="true"),Calcs!L109-Calcs!B109,IF(AND(Inputs!B108="false",Inputs!C108="false",Inputs!N108="true"),Calcs!C109-Calcs!B109,"0.0")))</f>
        <v>0.0</v>
      </c>
      <c r="AB108" s="105" t="str">
        <f>IF(Inputs!C108="true",100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&amp;"%","")</f>
        <v/>
      </c>
      <c r="AC108" s="105" t="str">
        <f t="shared" si="13"/>
        <v/>
      </c>
      <c r="AD108" s="105" t="str">
        <f t="shared" si="14"/>
        <v/>
      </c>
      <c r="AE108" s="104" t="str">
        <f>IF(R108="true",(IF(Inputs!R108=Reduction_Values!B$2,Reduction_Values!D$6,Reduction_Values!D$7)),"")</f>
        <v>Winter Only Discount 0.5</v>
      </c>
      <c r="AF108" s="93">
        <f>(VLOOKUP(Inputs!D108,Charge_Categories!B$2:C$380,2,FALSE))</f>
        <v>19351</v>
      </c>
      <c r="AG108" s="93" t="str">
        <f t="shared" si="10"/>
        <v>false</v>
      </c>
      <c r="AH108" s="93" t="str">
        <f t="shared" si="11"/>
        <v>false</v>
      </c>
      <c r="AI108" s="94">
        <f>IF(AND(Inputs!C108="true",Inputs!B108="false"),Calcs!Q109,IF(AND(Inputs!B108="true",Inputs!C108="false"),Calcs!Y109,IF(AND(Inputs!B108="false",Inputs!C108="false"),Calcs!H109,FALSE)))</f>
        <v>4851.25</v>
      </c>
      <c r="AJ108" s="95">
        <f>IF(AND(Inputs!C108="true",Inputs!B108="false"),Calcs!Q109,IF(AND(Inputs!B108="true",Inputs!C108="false"),Calcs!Y109,IF(AND(Inputs!B108="false",Inputs!C108="false"),Calcs!J109,FALSE)))</f>
        <v>4851.25</v>
      </c>
      <c r="AK108" s="93">
        <f>IF(AND(Inputs!C108="true",Inputs!B108="false"),Calcs!P109,IF(AND(Inputs!B108="true",Inputs!C108="false"),Calcs!X109,IF(AND(Inputs!B108="false",Inputs!C108="false"),Calcs!G109,FALSE)))</f>
        <v>9702.5</v>
      </c>
      <c r="AL108" s="93">
        <f>Calcs!C109</f>
        <v>19351</v>
      </c>
      <c r="AM108" s="93">
        <f>IF(AND(Inputs!C108="true",Inputs!B108="false"),Calcs!O109,IF(AND(Inputs!B108="true",Inputs!C108="false"),Calcs!W109,IF(AND(Inputs!B108="false",Inputs!C108="false"),Calcs!F109,FALSE)))</f>
        <v>9702.5</v>
      </c>
      <c r="AN108" s="93">
        <f>IF(AND(Inputs!C108="true",Inputs!B108="false"),"0.0",IF(AND(Inputs!B108="true",Inputs!C108="false"),Calcs!U109,IF(AND(Inputs!B108="false",Inputs!C108="false"),Calcs!D109,FALSE)))</f>
        <v>19405</v>
      </c>
      <c r="AO108" s="95" t="str">
        <f>Calcs!AA109</f>
        <v/>
      </c>
      <c r="AP108" s="93" t="str">
        <f t="shared" si="15"/>
        <v>false</v>
      </c>
      <c r="AQ108" s="95" t="str">
        <f>IF(Inputs!C108="true",Calcs!N109,"0.0")</f>
        <v>0.0</v>
      </c>
      <c r="AR108" s="95">
        <f>IF(AND(Inputs!C108="true",Inputs!B108="false"),Calcs!M109,IF(AND(Inputs!B108="true",Inputs!C108="false"),Calcs!V109,IF(AND(Inputs!B108="false",Inputs!C108="false"),Calcs!E109,FALSE)))</f>
        <v>19405</v>
      </c>
      <c r="AS108" s="93" t="str">
        <f t="shared" si="16"/>
        <v>true</v>
      </c>
      <c r="AT108" s="93" t="str">
        <f t="shared" si="12"/>
        <v>true</v>
      </c>
    </row>
    <row r="109" spans="1:46" ht="14.25" customHeight="1" x14ac:dyDescent="0.2">
      <c r="A109" s="16">
        <v>108</v>
      </c>
      <c r="B109" s="20" t="s">
        <v>17</v>
      </c>
      <c r="C109" s="20" t="s">
        <v>17</v>
      </c>
      <c r="D109" s="18" t="s">
        <v>679</v>
      </c>
      <c r="E109" s="17" t="s">
        <v>17</v>
      </c>
      <c r="F109" s="4" t="s">
        <v>532</v>
      </c>
      <c r="G109" s="19" t="s">
        <v>16</v>
      </c>
      <c r="H109" s="65" t="s">
        <v>486</v>
      </c>
      <c r="I109" s="24">
        <v>1</v>
      </c>
      <c r="J109" s="25">
        <v>0.5</v>
      </c>
      <c r="K109" s="20" t="s">
        <v>17</v>
      </c>
      <c r="L109" s="20" t="s">
        <v>17</v>
      </c>
      <c r="M109" s="22">
        <v>1</v>
      </c>
      <c r="N109" s="17" t="s">
        <v>17</v>
      </c>
      <c r="O109" s="58" t="s">
        <v>434</v>
      </c>
      <c r="P109" s="18">
        <v>114</v>
      </c>
      <c r="Q109" s="18">
        <v>119</v>
      </c>
      <c r="R109" s="17" t="s">
        <v>17</v>
      </c>
      <c r="S109" s="17">
        <v>0</v>
      </c>
      <c r="T109" s="17">
        <v>8.9999999999999993E-3</v>
      </c>
      <c r="U109" s="102">
        <f>IF(B109="true",(Calcs!AB110),IF(C109="true",Calcs!S110,IF(AND(B109="false",C109="false"),Calcs!K110)))</f>
        <v>10063.134453781513</v>
      </c>
      <c r="V109" s="113" t="str">
        <f t="shared" si="17"/>
        <v/>
      </c>
      <c r="W109" s="103" t="str">
        <f>IF(AND(K109 = "true",C109="false"),(IF(Inputs!K109=Reduction_Values!B$2,Reduction_Values!D$2,Reduction_Values!D$3)),"")</f>
        <v/>
      </c>
      <c r="X109" s="104" t="str">
        <f>IF(L109="true",(IF(Inputs!L109=Reduction_Values!B$2,Reduction_Values!D$4,Reduction_Values!D$5)),"")</f>
        <v/>
      </c>
      <c r="Y109" s="105">
        <f>(VLOOKUP(Inputs!D109,Charge_Categories!B$2:C$380,2,FALSE))</f>
        <v>20955</v>
      </c>
      <c r="Z109" s="105">
        <f>IF(AND(Inputs!B109="true",Inputs!G109="true"),Calcs!U110-Calcs!T110,IF(AND(Inputs!B109="false",Inputs!C109="false",Inputs!G109="true"),Calcs!D110-Calcs!C110,IF(AND(Inputs!G109="false",Inputs!H109="Not Applicable"),0,"0.0")))</f>
        <v>54</v>
      </c>
      <c r="AA109" s="105" t="str">
        <f>IF(AND(Inputs!B109="true",Inputs!N109="true"),Calcs!T110-Calcs!B110,IF(AND(Inputs!B109="false",Inputs!C109="true",Inputs!N109="true"),Calcs!L110-Calcs!B110,IF(AND(Inputs!B109="false",Inputs!C109="false",Inputs!N109="true"),Calcs!C110-Calcs!B110,"0.0")))</f>
        <v>0.0</v>
      </c>
      <c r="AB109" s="105" t="str">
        <f>IF(Inputs!C109="true",100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&amp;"%","")</f>
        <v/>
      </c>
      <c r="AC109" s="105" t="str">
        <f t="shared" si="13"/>
        <v/>
      </c>
      <c r="AD109" s="105">
        <f t="shared" si="14"/>
        <v>0.5</v>
      </c>
      <c r="AE109" s="104" t="str">
        <f>IF(R109="true",(IF(Inputs!R109=Reduction_Values!B$2,Reduction_Values!D$6,Reduction_Values!D$7)),"")</f>
        <v/>
      </c>
      <c r="AF109" s="93">
        <f>(VLOOKUP(Inputs!D109,Charge_Categories!B$2:C$380,2,FALSE))</f>
        <v>20955</v>
      </c>
      <c r="AG109" s="93" t="str">
        <f t="shared" si="10"/>
        <v>false</v>
      </c>
      <c r="AH109" s="93" t="str">
        <f t="shared" si="11"/>
        <v>false</v>
      </c>
      <c r="AI109" s="94">
        <f>IF(AND(Inputs!C109="true",Inputs!B109="false"),Calcs!Q110,IF(AND(Inputs!B109="true",Inputs!C109="false"),Calcs!Y110,IF(AND(Inputs!B109="false",Inputs!C109="false"),Calcs!H110,FALSE)))</f>
        <v>21009</v>
      </c>
      <c r="AJ109" s="95">
        <f>IF(AND(Inputs!C109="true",Inputs!B109="false"),Calcs!Q110,IF(AND(Inputs!B109="true",Inputs!C109="false"),Calcs!Y110,IF(AND(Inputs!B109="false",Inputs!C109="false"),Calcs!J110,FALSE)))</f>
        <v>10504.5</v>
      </c>
      <c r="AK109" s="93">
        <f>IF(AND(Inputs!C109="true",Inputs!B109="false"),Calcs!P110,IF(AND(Inputs!B109="true",Inputs!C109="false"),Calcs!X110,IF(AND(Inputs!B109="false",Inputs!C109="false"),Calcs!G110,FALSE)))</f>
        <v>21009</v>
      </c>
      <c r="AL109" s="93">
        <f>Calcs!C110</f>
        <v>20955</v>
      </c>
      <c r="AM109" s="93">
        <f>IF(AND(Inputs!C109="true",Inputs!B109="false"),Calcs!O110,IF(AND(Inputs!B109="true",Inputs!C109="false"),Calcs!W110,IF(AND(Inputs!B109="false",Inputs!C109="false"),Calcs!F110,FALSE)))</f>
        <v>21009</v>
      </c>
      <c r="AN109" s="93">
        <f>IF(AND(Inputs!C109="true",Inputs!B109="false"),"0.0",IF(AND(Inputs!B109="true",Inputs!C109="false"),Calcs!U110,IF(AND(Inputs!B109="false",Inputs!C109="false"),Calcs!D110,FALSE)))</f>
        <v>21009</v>
      </c>
      <c r="AO109" s="95" t="str">
        <f>Calcs!AA110</f>
        <v/>
      </c>
      <c r="AP109" s="93" t="str">
        <f t="shared" si="15"/>
        <v>false</v>
      </c>
      <c r="AQ109" s="95" t="str">
        <f>IF(Inputs!C109="true",Calcs!N110,"0.0")</f>
        <v>0.0</v>
      </c>
      <c r="AR109" s="95">
        <f>IF(AND(Inputs!C109="true",Inputs!B109="false"),Calcs!M110,IF(AND(Inputs!B109="true",Inputs!C109="false"),Calcs!V110,IF(AND(Inputs!B109="false",Inputs!C109="false"),Calcs!E110,FALSE)))</f>
        <v>21009</v>
      </c>
      <c r="AS109" s="93" t="str">
        <f t="shared" si="16"/>
        <v>false</v>
      </c>
      <c r="AT109" s="93" t="str">
        <f t="shared" si="12"/>
        <v>true</v>
      </c>
    </row>
    <row r="110" spans="1:46" ht="14.25" customHeight="1" x14ac:dyDescent="0.2">
      <c r="A110" s="16">
        <v>109</v>
      </c>
      <c r="B110" s="20" t="s">
        <v>17</v>
      </c>
      <c r="C110" s="20" t="s">
        <v>16</v>
      </c>
      <c r="D110" s="18" t="s">
        <v>680</v>
      </c>
      <c r="E110" s="20" t="s">
        <v>17</v>
      </c>
      <c r="F110" s="4" t="s">
        <v>528</v>
      </c>
      <c r="G110" s="19" t="s">
        <v>16</v>
      </c>
      <c r="H110" s="65" t="s">
        <v>955</v>
      </c>
      <c r="I110" s="25">
        <v>0.5</v>
      </c>
      <c r="J110" s="25">
        <v>0.01</v>
      </c>
      <c r="K110" s="20" t="s">
        <v>17</v>
      </c>
      <c r="L110" s="17" t="s">
        <v>17</v>
      </c>
      <c r="M110" s="22">
        <v>1</v>
      </c>
      <c r="N110" s="20" t="s">
        <v>17</v>
      </c>
      <c r="O110" s="59" t="s">
        <v>434</v>
      </c>
      <c r="P110" s="18">
        <v>243</v>
      </c>
      <c r="Q110" s="18">
        <v>247</v>
      </c>
      <c r="R110" s="19" t="s">
        <v>16</v>
      </c>
      <c r="S110" s="17">
        <v>0</v>
      </c>
      <c r="T110" s="17">
        <v>100.2</v>
      </c>
      <c r="U110" s="102">
        <f>IF(B110="true",(Calcs!AB111),IF(C110="true",Calcs!S111,Calcs!K111))</f>
        <v>0</v>
      </c>
      <c r="V110" s="113">
        <f t="shared" si="17"/>
        <v>0.5</v>
      </c>
      <c r="W110" s="103" t="str">
        <f>IF(AND(K110 = "true",C110="false"),(IF(Inputs!K110=Reduction_Values!B$2,Reduction_Values!D$2,Reduction_Values!D$3)),"")</f>
        <v/>
      </c>
      <c r="X110" s="104" t="str">
        <f>IF(L110="true",(IF(Inputs!L110=Reduction_Values!B$2,Reduction_Values!D$4,Reduction_Values!D$5)),"")</f>
        <v/>
      </c>
      <c r="Y110" s="105">
        <f>(VLOOKUP(Inputs!D110,Charge_Categories!B$2:C$380,2,FALSE))</f>
        <v>31621</v>
      </c>
      <c r="Z110" s="105" t="str">
        <f>IF(AND(Inputs!B110="true",Inputs!G110="true"),Calcs!U111-Calcs!T111,IF(AND(Inputs!B110="false",Inputs!C110="false",Inputs!G110="true"),Calcs!D111-Calcs!C111,IF(AND(Inputs!G110="false",Inputs!H110="Not Applicable"),0,"0.0")))</f>
        <v>0.0</v>
      </c>
      <c r="AA110" s="105" t="str">
        <f>IF(AND(Inputs!B110="true",Inputs!N110="true"),Calcs!T111-Calcs!B111,IF(AND(Inputs!B110="false",Inputs!C110="true",Inputs!N110="true"),Calcs!L111-Calcs!B111,IF(AND(Inputs!B110="false",Inputs!C110="false",Inputs!N110="true"),Calcs!C111-Calcs!B111,"0.0")))</f>
        <v>0.0</v>
      </c>
      <c r="AB110" s="105" t="str">
        <f>IF(Inputs!C110="true",100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&amp;"%","")</f>
        <v>0%</v>
      </c>
      <c r="AC110" s="105" t="str">
        <f t="shared" si="13"/>
        <v/>
      </c>
      <c r="AD110" s="105">
        <f t="shared" si="14"/>
        <v>0.01</v>
      </c>
      <c r="AE110" s="104" t="str">
        <f>IF(R110="true",(IF(Inputs!R110=Reduction_Values!B$2,Reduction_Values!D$6,Reduction_Values!D$7)),"")</f>
        <v>Winter Only Discount 0.5</v>
      </c>
      <c r="AF110" s="93">
        <f>(VLOOKUP(Inputs!D110,Charge_Categories!B$2:C$380,2,FALSE))</f>
        <v>31621</v>
      </c>
      <c r="AG110" s="93" t="str">
        <f t="shared" si="10"/>
        <v>false</v>
      </c>
      <c r="AH110" s="93" t="str">
        <f t="shared" si="11"/>
        <v>true</v>
      </c>
      <c r="AI110" s="94">
        <f>IF(AND(Inputs!C110="true",Inputs!B110="false"),Calcs!Q111,IF(AND(Inputs!B110="true",Inputs!C110="false"),Calcs!Y111,IF(AND(Inputs!B110="false",Inputs!C110="false"),Calcs!H111,FALSE)))</f>
        <v>0</v>
      </c>
      <c r="AJ110" s="95">
        <f>IF(AND(Inputs!C110="true",Inputs!B110="false"),Calcs!Q111,IF(AND(Inputs!B110="true",Inputs!C110="false"),Calcs!Y111,IF(AND(Inputs!B110="false",Inputs!C110="false"),Calcs!J111,FALSE)))</f>
        <v>0</v>
      </c>
      <c r="AK110" s="93">
        <f>IF(AND(Inputs!C110="true",Inputs!B110="false"),Calcs!P111,IF(AND(Inputs!B110="true",Inputs!C110="false"),Calcs!X111,IF(AND(Inputs!B110="false",Inputs!C110="false"),Calcs!G111,FALSE)))</f>
        <v>0</v>
      </c>
      <c r="AL110" s="93">
        <f>Calcs!C111</f>
        <v>31621</v>
      </c>
      <c r="AM110" s="93">
        <f>IF(AND(Inputs!C110="true",Inputs!B110="false"),Calcs!O111,IF(AND(Inputs!B110="true",Inputs!C110="false"),Calcs!W111,IF(AND(Inputs!B110="false",Inputs!C110="false"),Calcs!F111,FALSE)))</f>
        <v>0</v>
      </c>
      <c r="AN110" s="93" t="str">
        <f>IF(AND(Inputs!C110="true",Inputs!B110="false"),"0.0",IF(AND(Inputs!B110="true",Inputs!C110="false"),Calcs!U111,IF(AND(Inputs!B110="false",Inputs!C110="false"),Calcs!D111,FALSE)))</f>
        <v>0.0</v>
      </c>
      <c r="AO110" s="95" t="str">
        <f>Calcs!AA111</f>
        <v/>
      </c>
      <c r="AP110" s="93" t="str">
        <f t="shared" si="15"/>
        <v>false</v>
      </c>
      <c r="AQ110" s="95">
        <f>IF(Inputs!C110="true",Calcs!N111,"0.0")</f>
        <v>0</v>
      </c>
      <c r="AR110" s="95">
        <f>IF(AND(Inputs!C110="true",Inputs!B110="false"),Calcs!M111,IF(AND(Inputs!B110="true",Inputs!C110="false"),Calcs!V111,IF(AND(Inputs!B110="false",Inputs!C110="false"),Calcs!E111,FALSE)))</f>
        <v>31621</v>
      </c>
      <c r="AS110" s="93" t="str">
        <f t="shared" si="16"/>
        <v>true</v>
      </c>
      <c r="AT110" s="93" t="str">
        <f t="shared" si="12"/>
        <v>true</v>
      </c>
    </row>
    <row r="111" spans="1:46" ht="14.25" customHeight="1" x14ac:dyDescent="0.2">
      <c r="A111" s="16">
        <v>110</v>
      </c>
      <c r="B111" s="20" t="s">
        <v>17</v>
      </c>
      <c r="C111" s="20" t="s">
        <v>16</v>
      </c>
      <c r="D111" s="18" t="s">
        <v>681</v>
      </c>
      <c r="E111" s="20" t="s">
        <v>17</v>
      </c>
      <c r="F111" s="4" t="s">
        <v>525</v>
      </c>
      <c r="G111" s="17" t="s">
        <v>17</v>
      </c>
      <c r="H111" s="65" t="s">
        <v>569</v>
      </c>
      <c r="I111" s="24">
        <v>1</v>
      </c>
      <c r="J111" s="24">
        <v>1</v>
      </c>
      <c r="K111" s="20" t="s">
        <v>17</v>
      </c>
      <c r="L111" s="20" t="s">
        <v>16</v>
      </c>
      <c r="M111" s="22">
        <v>1</v>
      </c>
      <c r="N111" s="20" t="s">
        <v>17</v>
      </c>
      <c r="O111" s="59" t="s">
        <v>418</v>
      </c>
      <c r="P111" s="18">
        <v>254</v>
      </c>
      <c r="Q111" s="18">
        <v>275</v>
      </c>
      <c r="R111" s="19" t="s">
        <v>16</v>
      </c>
      <c r="S111" s="17">
        <v>0</v>
      </c>
      <c r="T111" s="17">
        <v>32.991</v>
      </c>
      <c r="U111" s="102">
        <f>IF(B111="true",(Calcs!AB112),IF(C111="true",Calcs!S112,Calcs!K112))</f>
        <v>0</v>
      </c>
      <c r="V111" s="113" t="str">
        <f t="shared" si="17"/>
        <v/>
      </c>
      <c r="W111" s="103" t="str">
        <f>IF(AND(K111 = "true",C111="false"),(IF(Inputs!K111=Reduction_Values!B$2,Reduction_Values!D$2,Reduction_Values!D$3)),"")</f>
        <v/>
      </c>
      <c r="X111" s="104" t="str">
        <f>IF(L111="true",(IF(Inputs!L111=Reduction_Values!B$2,Reduction_Values!D$4,Reduction_Values!D$5)),"")</f>
        <v>CRT 0.5</v>
      </c>
      <c r="Y111" s="105">
        <f>(VLOOKUP(Inputs!D111,Charge_Categories!B$2:C$380,2,FALSE))</f>
        <v>33189</v>
      </c>
      <c r="Z111" s="105">
        <f>IF(AND(Inputs!B111="true",Inputs!G111="true"),Calcs!U112-Calcs!T112,IF(AND(Inputs!B111="false",Inputs!C111="false",Inputs!G111="true"),Calcs!D112-Calcs!C112,IF(AND(Inputs!G111="false",Inputs!H111="Not Applicable"),0,"0.0")))</f>
        <v>0</v>
      </c>
      <c r="AA111" s="105" t="str">
        <f>IF(AND(Inputs!B111="true",Inputs!N111="true"),Calcs!T112-Calcs!B112,IF(AND(Inputs!B111="false",Inputs!C111="true",Inputs!N111="true"),Calcs!L112-Calcs!B112,IF(AND(Inputs!B111="false",Inputs!C111="false",Inputs!N111="true"),Calcs!C112-Calcs!B112,"0.0")))</f>
        <v>0.0</v>
      </c>
      <c r="AB111" s="105" t="str">
        <f>IF(Inputs!C111="true",100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&amp;"%","")</f>
        <v>0%</v>
      </c>
      <c r="AC111" s="105" t="str">
        <f t="shared" si="13"/>
        <v/>
      </c>
      <c r="AD111" s="105" t="str">
        <f t="shared" si="14"/>
        <v/>
      </c>
      <c r="AE111" s="104" t="str">
        <f>IF(R111="true",(IF(Inputs!R111=Reduction_Values!B$2,Reduction_Values!D$6,Reduction_Values!D$7)),"")</f>
        <v>Winter Only Discount 0.5</v>
      </c>
      <c r="AF111" s="93">
        <f>(VLOOKUP(Inputs!D111,Charge_Categories!B$2:C$380,2,FALSE))</f>
        <v>33189</v>
      </c>
      <c r="AG111" s="93" t="str">
        <f t="shared" si="10"/>
        <v>false</v>
      </c>
      <c r="AH111" s="93" t="str">
        <f t="shared" si="11"/>
        <v>true</v>
      </c>
      <c r="AI111" s="94">
        <f>IF(AND(Inputs!C111="true",Inputs!B111="false"),Calcs!Q112,IF(AND(Inputs!B111="true",Inputs!C111="false"),Calcs!Y112,IF(AND(Inputs!B111="false",Inputs!C111="false"),Calcs!H112,FALSE)))</f>
        <v>0</v>
      </c>
      <c r="AJ111" s="95">
        <f>IF(AND(Inputs!C111="true",Inputs!B111="false"),Calcs!Q112,IF(AND(Inputs!B111="true",Inputs!C111="false"),Calcs!Y112,IF(AND(Inputs!B111="false",Inputs!C111="false"),Calcs!J112,FALSE)))</f>
        <v>0</v>
      </c>
      <c r="AK111" s="93">
        <f>IF(AND(Inputs!C111="true",Inputs!B111="false"),Calcs!P112,IF(AND(Inputs!B111="true",Inputs!C111="false"),Calcs!X112,IF(AND(Inputs!B111="false",Inputs!C111="false"),Calcs!G112,FALSE)))</f>
        <v>0</v>
      </c>
      <c r="AL111" s="93">
        <f>Calcs!C112</f>
        <v>33189</v>
      </c>
      <c r="AM111" s="93">
        <f>IF(AND(Inputs!C111="true",Inputs!B111="false"),Calcs!O112,IF(AND(Inputs!B111="true",Inputs!C111="false"),Calcs!W112,IF(AND(Inputs!B111="false",Inputs!C111="false"),Calcs!F112,FALSE)))</f>
        <v>0</v>
      </c>
      <c r="AN111" s="93" t="str">
        <f>IF(AND(Inputs!C111="true",Inputs!B111="false"),"0.0",IF(AND(Inputs!B111="true",Inputs!C111="false"),Calcs!U112,IF(AND(Inputs!B111="false",Inputs!C111="false"),Calcs!D112,FALSE)))</f>
        <v>0.0</v>
      </c>
      <c r="AO111" s="95" t="str">
        <f>Calcs!AA112</f>
        <v/>
      </c>
      <c r="AP111" s="93" t="str">
        <f t="shared" si="15"/>
        <v>false</v>
      </c>
      <c r="AQ111" s="95">
        <f>IF(Inputs!C111="true",Calcs!N112,"0.0")</f>
        <v>0</v>
      </c>
      <c r="AR111" s="95">
        <f>IF(AND(Inputs!C111="true",Inputs!B111="false"),Calcs!M112,IF(AND(Inputs!B111="true",Inputs!C111="false"),Calcs!V112,IF(AND(Inputs!B111="false",Inputs!C111="false"),Calcs!E112,FALSE)))</f>
        <v>33189</v>
      </c>
      <c r="AS111" s="93" t="str">
        <f t="shared" si="16"/>
        <v>true</v>
      </c>
      <c r="AT111" s="93" t="str">
        <f t="shared" si="12"/>
        <v>false</v>
      </c>
    </row>
    <row r="112" spans="1:46" ht="14.25" customHeight="1" x14ac:dyDescent="0.2">
      <c r="A112" s="16">
        <v>111</v>
      </c>
      <c r="B112" s="20" t="s">
        <v>17</v>
      </c>
      <c r="C112" s="20" t="s">
        <v>17</v>
      </c>
      <c r="D112" s="18" t="s">
        <v>682</v>
      </c>
      <c r="E112" s="23" t="s">
        <v>16</v>
      </c>
      <c r="F112" s="4" t="s">
        <v>529</v>
      </c>
      <c r="G112" s="19" t="s">
        <v>16</v>
      </c>
      <c r="H112" s="65" t="s">
        <v>492</v>
      </c>
      <c r="I112" s="24">
        <v>1</v>
      </c>
      <c r="J112" s="24">
        <v>1</v>
      </c>
      <c r="K112" s="20" t="s">
        <v>17</v>
      </c>
      <c r="L112" s="20" t="s">
        <v>17</v>
      </c>
      <c r="M112" s="22">
        <v>1</v>
      </c>
      <c r="N112" s="23" t="s">
        <v>16</v>
      </c>
      <c r="O112" s="59" t="s">
        <v>418</v>
      </c>
      <c r="P112" s="18">
        <v>0</v>
      </c>
      <c r="Q112" s="18">
        <v>355</v>
      </c>
      <c r="R112" s="20" t="s">
        <v>16</v>
      </c>
      <c r="S112" s="17">
        <v>0</v>
      </c>
      <c r="T112" s="17">
        <v>99.091999999999999</v>
      </c>
      <c r="U112" s="102">
        <f>IF(B112="true",(Calcs!AB113),IF(C112="true",Calcs!S113,IF(AND(B112="false",C112="false"),Calcs!K113)))</f>
        <v>0</v>
      </c>
      <c r="V112" s="113" t="str">
        <f t="shared" si="17"/>
        <v/>
      </c>
      <c r="W112" s="103" t="str">
        <f>IF(AND(K112 = "true",C112="false"),(IF(Inputs!K112=Reduction_Values!B$2,Reduction_Values!D$2,Reduction_Values!D$3)),"")</f>
        <v/>
      </c>
      <c r="X112" s="104" t="str">
        <f>IF(L112="true",(IF(Inputs!L112=Reduction_Values!B$2,Reduction_Values!D$4,Reduction_Values!D$5)),"")</f>
        <v/>
      </c>
      <c r="Y112" s="105">
        <f>(VLOOKUP(Inputs!D112,Charge_Categories!B$2:C$380,2,FALSE))</f>
        <v>35940</v>
      </c>
      <c r="Z112" s="105">
        <f>IF(AND(Inputs!B112="true",Inputs!G112="true"),Calcs!U113-Calcs!T113,IF(AND(Inputs!B112="false",Inputs!C112="false",Inputs!G112="true"),Calcs!D113-Calcs!C113,IF(AND(Inputs!G112="false",Inputs!H112="Not Applicable"),0,"0.0")))</f>
        <v>531</v>
      </c>
      <c r="AA112" s="105">
        <f>IF(AND(Inputs!B112="true",Inputs!N112="true"),Calcs!T113-Calcs!B113,IF(AND(Inputs!B112="false",Inputs!C112="true",Inputs!N112="true"),Calcs!L113-Calcs!B113,IF(AND(Inputs!B112="false",Inputs!C112="false",Inputs!N112="true"),Calcs!C113-Calcs!B113,"0.0")))</f>
        <v>8</v>
      </c>
      <c r="AB112" s="105" t="str">
        <f>IF(Inputs!C112="true",100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&amp;"%","")</f>
        <v/>
      </c>
      <c r="AC112" s="105" t="str">
        <f t="shared" si="13"/>
        <v/>
      </c>
      <c r="AD112" s="105" t="str">
        <f t="shared" si="14"/>
        <v/>
      </c>
      <c r="AE112" s="104" t="str">
        <f>IF(R112="true",(IF(Inputs!R112=Reduction_Values!B$2,Reduction_Values!D$6,Reduction_Values!D$7)),"")</f>
        <v>Winter Only Discount 0.5</v>
      </c>
      <c r="AF112" s="93">
        <f>(VLOOKUP(Inputs!D112,Charge_Categories!B$2:C$380,2,FALSE))</f>
        <v>35940</v>
      </c>
      <c r="AG112" s="93" t="str">
        <f t="shared" si="10"/>
        <v>false</v>
      </c>
      <c r="AH112" s="93" t="str">
        <f t="shared" si="11"/>
        <v>false</v>
      </c>
      <c r="AI112" s="94">
        <f>IF(AND(Inputs!C112="true",Inputs!B112="false"),Calcs!Q113,IF(AND(Inputs!B112="true",Inputs!C112="false"),Calcs!Y113,IF(AND(Inputs!B112="false",Inputs!C112="false"),Calcs!H113,FALSE)))</f>
        <v>18239.5</v>
      </c>
      <c r="AJ112" s="95">
        <f>IF(AND(Inputs!C112="true",Inputs!B112="false"),Calcs!Q113,IF(AND(Inputs!B112="true",Inputs!C112="false"),Calcs!Y113,IF(AND(Inputs!B112="false",Inputs!C112="false"),Calcs!J113,FALSE)))</f>
        <v>18239.5</v>
      </c>
      <c r="AK112" s="93">
        <f>IF(AND(Inputs!C112="true",Inputs!B112="false"),Calcs!P113,IF(AND(Inputs!B112="true",Inputs!C112="false"),Calcs!X113,IF(AND(Inputs!B112="false",Inputs!C112="false"),Calcs!G113,FALSE)))</f>
        <v>18239.5</v>
      </c>
      <c r="AL112" s="93">
        <f>Calcs!C113</f>
        <v>35948</v>
      </c>
      <c r="AM112" s="93">
        <f>IF(AND(Inputs!C112="true",Inputs!B112="false"),Calcs!O113,IF(AND(Inputs!B112="true",Inputs!C112="false"),Calcs!W113,IF(AND(Inputs!B112="false",Inputs!C112="false"),Calcs!F113,FALSE)))</f>
        <v>18239.5</v>
      </c>
      <c r="AN112" s="93">
        <f>IF(AND(Inputs!C112="true",Inputs!B112="false"),"0.0",IF(AND(Inputs!B112="true",Inputs!C112="false"),Calcs!U113,IF(AND(Inputs!B112="false",Inputs!C112="false"),Calcs!D113,FALSE)))</f>
        <v>36479</v>
      </c>
      <c r="AO112" s="95" t="str">
        <f>Calcs!AA113</f>
        <v/>
      </c>
      <c r="AP112" s="93" t="str">
        <f t="shared" si="15"/>
        <v>true</v>
      </c>
      <c r="AQ112" s="95" t="str">
        <f>IF(Inputs!C112="true",Calcs!N113,"0.0")</f>
        <v>0.0</v>
      </c>
      <c r="AR112" s="95">
        <f>IF(AND(Inputs!C112="true",Inputs!B112="false"),Calcs!M113,IF(AND(Inputs!B112="true",Inputs!C112="false"),Calcs!V113,IF(AND(Inputs!B112="false",Inputs!C112="false"),Calcs!E113,FALSE)))</f>
        <v>36479</v>
      </c>
      <c r="AS112" s="93" t="str">
        <f t="shared" si="16"/>
        <v>true</v>
      </c>
      <c r="AT112" s="93" t="str">
        <f t="shared" si="12"/>
        <v>true</v>
      </c>
    </row>
    <row r="113" spans="1:46" ht="14.25" customHeight="1" x14ac:dyDescent="0.2">
      <c r="A113" s="16">
        <v>112</v>
      </c>
      <c r="B113" s="20" t="s">
        <v>16</v>
      </c>
      <c r="C113" s="20" t="s">
        <v>17</v>
      </c>
      <c r="D113" s="18" t="s">
        <v>683</v>
      </c>
      <c r="E113" s="20" t="s">
        <v>17</v>
      </c>
      <c r="F113" s="4"/>
      <c r="G113" s="19" t="s">
        <v>16</v>
      </c>
      <c r="H113" s="65" t="s">
        <v>493</v>
      </c>
      <c r="I113" s="24">
        <v>1</v>
      </c>
      <c r="J113" s="25">
        <v>0.03</v>
      </c>
      <c r="K113" s="20" t="s">
        <v>16</v>
      </c>
      <c r="L113" s="20" t="s">
        <v>17</v>
      </c>
      <c r="M113" s="22">
        <v>1</v>
      </c>
      <c r="N113" s="20" t="s">
        <v>17</v>
      </c>
      <c r="O113" s="59" t="s">
        <v>418</v>
      </c>
      <c r="P113" s="18">
        <v>0</v>
      </c>
      <c r="Q113" s="18">
        <v>0</v>
      </c>
      <c r="R113" s="20" t="s">
        <v>17</v>
      </c>
      <c r="S113" s="17">
        <v>75</v>
      </c>
      <c r="T113" s="17">
        <v>0.1</v>
      </c>
      <c r="U113" s="102">
        <f>IF(B113="true",(Calcs!AB114),IF(C113="true",Calcs!S114,Calcs!K114))</f>
        <v>738990</v>
      </c>
      <c r="V113" s="113" t="str">
        <f t="shared" si="17"/>
        <v/>
      </c>
      <c r="W113" s="103" t="str">
        <f>IF(AND(K113 = "true",C113="false"),(IF(Inputs!K113=Reduction_Values!B$2,Reduction_Values!D$2,Reduction_Values!D$3)),"")</f>
        <v>Two-part Tariff 0.5</v>
      </c>
      <c r="X113" s="104" t="str">
        <f>IF(L113="true",(IF(Inputs!L113=Reduction_Values!B$2,Reduction_Values!D$4,Reduction_Values!D$5)),"")</f>
        <v/>
      </c>
      <c r="Y113" s="105">
        <f>(VLOOKUP(Inputs!D113,Charge_Categories!B$2:C$380,2,FALSE))</f>
        <v>65451</v>
      </c>
      <c r="Z113" s="105">
        <f>IF(AND(Inputs!B113="true",Inputs!G113="true"),Calcs!U114-Calcs!T114,IF(AND(Inputs!B113="false",Inputs!C113="false",Inputs!G113="true"),Calcs!D114-Calcs!C114,IF(AND(Inputs!G113="false",Inputs!H113="Not Applicable"),0,"0.0")))</f>
        <v>237</v>
      </c>
      <c r="AA113" s="105" t="str">
        <f>IF(AND(Inputs!B113="true",Inputs!N113="true"),Calcs!T114-Calcs!B114,IF(AND(Inputs!B113="false",Inputs!C113="true",Inputs!N113="true"),Calcs!L114-Calcs!B114,IF(AND(Inputs!B113="false",Inputs!C113="false",Inputs!N113="true"),Calcs!C114-Calcs!B114,"0.0")))</f>
        <v>0.0</v>
      </c>
      <c r="AB113" s="105" t="str">
        <f>IF(Inputs!C113="true",100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&amp;"%","")</f>
        <v/>
      </c>
      <c r="AC113" s="105" t="str">
        <f t="shared" si="13"/>
        <v/>
      </c>
      <c r="AD113" s="105">
        <f t="shared" si="14"/>
        <v>0.03</v>
      </c>
      <c r="AE113" s="104" t="str">
        <f>IF(R113="true",(IF(Inputs!R113=Reduction_Values!B$2,Reduction_Values!D$6,Reduction_Values!D$7)),"")</f>
        <v/>
      </c>
      <c r="AF113" s="93">
        <f>(VLOOKUP(Inputs!D113,Charge_Categories!B$2:C$380,2,FALSE))</f>
        <v>65451</v>
      </c>
      <c r="AG113" s="93" t="str">
        <f t="shared" si="10"/>
        <v>true</v>
      </c>
      <c r="AH113" s="93" t="str">
        <f t="shared" si="11"/>
        <v>false</v>
      </c>
      <c r="AI113" s="94">
        <f>IF(AND(Inputs!C113="true",Inputs!B113="false"),Calcs!Q114,IF(AND(Inputs!B113="true",Inputs!C113="false"),Calcs!Y114,IF(AND(Inputs!B113="false",Inputs!C113="false"),Calcs!H114,FALSE)))</f>
        <v>65688</v>
      </c>
      <c r="AJ113" s="95">
        <f>IF(AND(Inputs!C113="true",Inputs!B113="false"),Calcs!Q114,IF(AND(Inputs!B113="true",Inputs!C113="false"),Calcs!Y114,IF(AND(Inputs!B113="false",Inputs!C113="false"),Calcs!J114,FALSE)))</f>
        <v>65688</v>
      </c>
      <c r="AK113" s="93">
        <f>IF(AND(Inputs!C113="true",Inputs!B113="false"),Calcs!P114,IF(AND(Inputs!B113="true",Inputs!C113="false"),Calcs!X114,IF(AND(Inputs!B113="false",Inputs!C113="false"),Calcs!G114,FALSE)))</f>
        <v>65688</v>
      </c>
      <c r="AL113" s="93">
        <f>Calcs!C114</f>
        <v>65451</v>
      </c>
      <c r="AM113" s="93">
        <f>IF(AND(Inputs!C113="true",Inputs!B113="false"),Calcs!O114,IF(AND(Inputs!B113="true",Inputs!C113="false"),Calcs!W114,IF(AND(Inputs!B113="false",Inputs!C113="false"),Calcs!F114,FALSE)))</f>
        <v>65688</v>
      </c>
      <c r="AN113" s="93">
        <f>IF(AND(Inputs!C113="true",Inputs!B113="false"),"0.0",IF(AND(Inputs!B113="true",Inputs!C113="false"),Calcs!U114,IF(AND(Inputs!B113="false",Inputs!C113="false"),Calcs!D114,FALSE)))</f>
        <v>65688</v>
      </c>
      <c r="AO113" s="95">
        <f>Calcs!AA114</f>
        <v>1477980</v>
      </c>
      <c r="AP113" s="93" t="str">
        <f t="shared" si="15"/>
        <v>false</v>
      </c>
      <c r="AQ113" s="95" t="str">
        <f>IF(Inputs!C113="true",Calcs!N114,"0.0")</f>
        <v>0.0</v>
      </c>
      <c r="AR113" s="95">
        <f>IF(AND(Inputs!C113="true",Inputs!B113="false"),Calcs!M114,IF(AND(Inputs!B113="true",Inputs!C113="false"),Calcs!V114,IF(AND(Inputs!B113="false",Inputs!C113="false"),Calcs!E114,FALSE)))</f>
        <v>65688</v>
      </c>
      <c r="AS113" s="93" t="str">
        <f t="shared" si="16"/>
        <v>false</v>
      </c>
      <c r="AT113" s="93" t="str">
        <f t="shared" si="12"/>
        <v>true</v>
      </c>
    </row>
    <row r="114" spans="1:46" ht="14.25" customHeight="1" x14ac:dyDescent="0.2">
      <c r="A114" s="16">
        <v>113</v>
      </c>
      <c r="B114" s="20" t="s">
        <v>17</v>
      </c>
      <c r="C114" s="20" t="s">
        <v>16</v>
      </c>
      <c r="D114" s="18" t="s">
        <v>684</v>
      </c>
      <c r="E114" s="20" t="s">
        <v>17</v>
      </c>
      <c r="F114" s="4" t="s">
        <v>530</v>
      </c>
      <c r="G114" s="19" t="s">
        <v>16</v>
      </c>
      <c r="H114" s="65" t="s">
        <v>18</v>
      </c>
      <c r="I114" s="25">
        <v>0.5</v>
      </c>
      <c r="J114" s="25">
        <v>0.89</v>
      </c>
      <c r="K114" s="20" t="s">
        <v>17</v>
      </c>
      <c r="L114" s="20" t="s">
        <v>16</v>
      </c>
      <c r="M114" s="22">
        <v>1</v>
      </c>
      <c r="N114" s="20" t="s">
        <v>17</v>
      </c>
      <c r="O114" s="59" t="s">
        <v>454</v>
      </c>
      <c r="P114" s="18">
        <v>268</v>
      </c>
      <c r="Q114" s="18">
        <v>270</v>
      </c>
      <c r="R114" s="19" t="s">
        <v>16</v>
      </c>
      <c r="S114" s="17">
        <v>0</v>
      </c>
      <c r="T114" s="17">
        <v>1E-3</v>
      </c>
      <c r="U114" s="102">
        <f>IF(B114="true",(Calcs!AB115),IF(C114="true",Calcs!S115,Calcs!K115))</f>
        <v>0</v>
      </c>
      <c r="V114" s="113">
        <f t="shared" si="17"/>
        <v>0.5</v>
      </c>
      <c r="W114" s="103" t="str">
        <f>IF(AND(K114 = "true",C114="false"),(IF(Inputs!K114=Reduction_Values!B$2,Reduction_Values!D$2,Reduction_Values!D$3)),"")</f>
        <v/>
      </c>
      <c r="X114" s="104" t="str">
        <f>IF(L114="true",(IF(Inputs!L114=Reduction_Values!B$2,Reduction_Values!D$4,Reduction_Values!D$5)),"")</f>
        <v>CRT 0.5</v>
      </c>
      <c r="Y114" s="105">
        <f>(VLOOKUP(Inputs!D114,Charge_Categories!B$2:C$380,2,FALSE))</f>
        <v>68697</v>
      </c>
      <c r="Z114" s="105" t="str">
        <f>IF(AND(Inputs!B114="true",Inputs!G114="true"),Calcs!U115-Calcs!T115,IF(AND(Inputs!B114="false",Inputs!C114="false",Inputs!G114="true"),Calcs!D115-Calcs!C115,IF(AND(Inputs!G114="false",Inputs!H114="Not Applicable"),0,"0.0")))</f>
        <v>0.0</v>
      </c>
      <c r="AA114" s="105" t="str">
        <f>IF(AND(Inputs!B114="true",Inputs!N114="true"),Calcs!T115-Calcs!B115,IF(AND(Inputs!B114="false",Inputs!C114="true",Inputs!N114="true"),Calcs!L115-Calcs!B115,IF(AND(Inputs!B114="false",Inputs!C114="false",Inputs!N114="true"),Calcs!C115-Calcs!B115,"0.0")))</f>
        <v>0.0</v>
      </c>
      <c r="AB114" s="105" t="str">
        <f>IF(Inputs!C114="true",100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&amp;"%","")</f>
        <v>0%</v>
      </c>
      <c r="AC114" s="105" t="str">
        <f t="shared" si="13"/>
        <v/>
      </c>
      <c r="AD114" s="105">
        <f t="shared" si="14"/>
        <v>0.89</v>
      </c>
      <c r="AE114" s="104" t="str">
        <f>IF(R114="true",(IF(Inputs!R114=Reduction_Values!B$2,Reduction_Values!D$6,Reduction_Values!D$7)),"")</f>
        <v>Winter Only Discount 0.5</v>
      </c>
      <c r="AF114" s="93">
        <f>(VLOOKUP(Inputs!D114,Charge_Categories!B$2:C$380,2,FALSE))</f>
        <v>68697</v>
      </c>
      <c r="AG114" s="93" t="str">
        <f t="shared" si="10"/>
        <v>false</v>
      </c>
      <c r="AH114" s="93" t="str">
        <f t="shared" si="11"/>
        <v>true</v>
      </c>
      <c r="AI114" s="94">
        <f>IF(AND(Inputs!C114="true",Inputs!B114="false"),Calcs!Q115,IF(AND(Inputs!B114="true",Inputs!C114="false"),Calcs!Y115,IF(AND(Inputs!B114="false",Inputs!C114="false"),Calcs!H115,FALSE)))</f>
        <v>0</v>
      </c>
      <c r="AJ114" s="95">
        <f>IF(AND(Inputs!C114="true",Inputs!B114="false"),Calcs!Q115,IF(AND(Inputs!B114="true",Inputs!C114="false"),Calcs!Y115,IF(AND(Inputs!B114="false",Inputs!C114="false"),Calcs!J115,FALSE)))</f>
        <v>0</v>
      </c>
      <c r="AK114" s="93">
        <f>IF(AND(Inputs!C114="true",Inputs!B114="false"),Calcs!P115,IF(AND(Inputs!B114="true",Inputs!C114="false"),Calcs!X115,IF(AND(Inputs!B114="false",Inputs!C114="false"),Calcs!G115,FALSE)))</f>
        <v>0</v>
      </c>
      <c r="AL114" s="93">
        <f>Calcs!C115</f>
        <v>68697</v>
      </c>
      <c r="AM114" s="93">
        <f>IF(AND(Inputs!C114="true",Inputs!B114="false"),Calcs!O115,IF(AND(Inputs!B114="true",Inputs!C114="false"),Calcs!W115,IF(AND(Inputs!B114="false",Inputs!C114="false"),Calcs!F115,FALSE)))</f>
        <v>0</v>
      </c>
      <c r="AN114" s="93" t="str">
        <f>IF(AND(Inputs!C114="true",Inputs!B114="false"),"0.0",IF(AND(Inputs!B114="true",Inputs!C114="false"),Calcs!U115,IF(AND(Inputs!B114="false",Inputs!C114="false"),Calcs!D115,FALSE)))</f>
        <v>0.0</v>
      </c>
      <c r="AO114" s="95" t="str">
        <f>Calcs!AA115</f>
        <v/>
      </c>
      <c r="AP114" s="93" t="str">
        <f t="shared" si="15"/>
        <v>false</v>
      </c>
      <c r="AQ114" s="95">
        <f>IF(Inputs!C114="true",Calcs!N115,"0.0")</f>
        <v>0</v>
      </c>
      <c r="AR114" s="95">
        <f>IF(AND(Inputs!C114="true",Inputs!B114="false"),Calcs!M115,IF(AND(Inputs!B114="true",Inputs!C114="false"),Calcs!V115,IF(AND(Inputs!B114="false",Inputs!C114="false"),Calcs!E115,FALSE)))</f>
        <v>68697</v>
      </c>
      <c r="AS114" s="93" t="str">
        <f t="shared" si="16"/>
        <v>true</v>
      </c>
      <c r="AT114" s="93" t="str">
        <f t="shared" si="12"/>
        <v>true</v>
      </c>
    </row>
    <row r="115" spans="1:46" ht="14.25" customHeight="1" x14ac:dyDescent="0.2">
      <c r="A115" s="16">
        <v>114</v>
      </c>
      <c r="B115" s="19" t="s">
        <v>16</v>
      </c>
      <c r="C115" s="19" t="s">
        <v>17</v>
      </c>
      <c r="D115" s="18" t="s">
        <v>685</v>
      </c>
      <c r="E115" s="19" t="s">
        <v>17</v>
      </c>
      <c r="F115" s="4"/>
      <c r="G115" s="19" t="s">
        <v>16</v>
      </c>
      <c r="H115" s="65" t="s">
        <v>495</v>
      </c>
      <c r="I115" s="21">
        <v>1</v>
      </c>
      <c r="J115" s="24">
        <v>1</v>
      </c>
      <c r="K115" s="20" t="s">
        <v>16</v>
      </c>
      <c r="L115" s="19" t="s">
        <v>17</v>
      </c>
      <c r="M115" s="22">
        <v>1</v>
      </c>
      <c r="N115" s="19" t="s">
        <v>17</v>
      </c>
      <c r="O115" s="59" t="s">
        <v>454</v>
      </c>
      <c r="P115" s="18">
        <v>0</v>
      </c>
      <c r="Q115" s="18">
        <v>0</v>
      </c>
      <c r="R115" s="20" t="s">
        <v>16</v>
      </c>
      <c r="S115" s="17">
        <v>0</v>
      </c>
      <c r="T115" s="17">
        <v>1.1000000000000001</v>
      </c>
      <c r="U115" s="102">
        <f>IF(B115="true",(Calcs!AB116),IF(C115="true",Calcs!S116,Calcs!K116))</f>
        <v>0</v>
      </c>
      <c r="V115" s="113" t="str">
        <f t="shared" si="17"/>
        <v/>
      </c>
      <c r="W115" s="103" t="str">
        <f>IF(AND(K115 = "true",C115="false"),(IF(Inputs!K115=Reduction_Values!B$2,Reduction_Values!D$2,Reduction_Values!D$3)),"")</f>
        <v>Two-part Tariff 0.5</v>
      </c>
      <c r="X115" s="104" t="str">
        <f>IF(L115="true",(IF(Inputs!L115=Reduction_Values!B$2,Reduction_Values!D$4,Reduction_Values!D$5)),"")</f>
        <v/>
      </c>
      <c r="Y115" s="105">
        <f>(VLOOKUP(Inputs!D115,Charge_Categories!B$2:C$380,2,FALSE))</f>
        <v>74390</v>
      </c>
      <c r="Z115" s="105">
        <f>IF(AND(Inputs!B115="true",Inputs!G115="true"),Calcs!U116-Calcs!T116,IF(AND(Inputs!B115="false",Inputs!C115="false",Inputs!G115="true"),Calcs!D116-Calcs!C116,IF(AND(Inputs!G115="false",Inputs!H115="Not Applicable"),0,"0.0")))</f>
        <v>43</v>
      </c>
      <c r="AA115" s="105" t="str">
        <f>IF(AND(Inputs!B115="true",Inputs!N115="true"),Calcs!T116-Calcs!B116,IF(AND(Inputs!B115="false",Inputs!C115="true",Inputs!N115="true"),Calcs!L116-Calcs!B116,IF(AND(Inputs!B115="false",Inputs!C115="false",Inputs!N115="true"),Calcs!C116-Calcs!B116,"0.0")))</f>
        <v>0.0</v>
      </c>
      <c r="AB115" s="105" t="str">
        <f>IF(Inputs!C115="true",100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&amp;"%","")</f>
        <v/>
      </c>
      <c r="AC115" s="105" t="str">
        <f t="shared" si="13"/>
        <v/>
      </c>
      <c r="AD115" s="105" t="str">
        <f t="shared" si="14"/>
        <v/>
      </c>
      <c r="AE115" s="104" t="str">
        <f>IF(R115="true",(IF(Inputs!R115=Reduction_Values!B$2,Reduction_Values!D$6,Reduction_Values!D$7)),"")</f>
        <v>Winter Only Discount 0.5</v>
      </c>
      <c r="AF115" s="93">
        <f>(VLOOKUP(Inputs!D115,Charge_Categories!B$2:C$380,2,FALSE))</f>
        <v>74390</v>
      </c>
      <c r="AG115" s="93" t="str">
        <f t="shared" si="10"/>
        <v>true</v>
      </c>
      <c r="AH115" s="93" t="str">
        <f t="shared" si="11"/>
        <v>false</v>
      </c>
      <c r="AI115" s="94">
        <f>IF(AND(Inputs!C115="true",Inputs!B115="false"),Calcs!Q116,IF(AND(Inputs!B115="true",Inputs!C115="false"),Calcs!Y116,IF(AND(Inputs!B115="false",Inputs!C115="false"),Calcs!H116,FALSE)))</f>
        <v>37216.5</v>
      </c>
      <c r="AJ115" s="95">
        <f>IF(AND(Inputs!C115="true",Inputs!B115="false"),Calcs!Q116,IF(AND(Inputs!B115="true",Inputs!C115="false"),Calcs!Y116,IF(AND(Inputs!B115="false",Inputs!C115="false"),Calcs!J116,FALSE)))</f>
        <v>37216.5</v>
      </c>
      <c r="AK115" s="93">
        <f>IF(AND(Inputs!C115="true",Inputs!B115="false"),Calcs!P116,IF(AND(Inputs!B115="true",Inputs!C115="false"),Calcs!X116,IF(AND(Inputs!B115="false",Inputs!C115="false"),Calcs!G116,FALSE)))</f>
        <v>37216.5</v>
      </c>
      <c r="AL115" s="93">
        <f>Calcs!C116</f>
        <v>74390</v>
      </c>
      <c r="AM115" s="93">
        <f>IF(AND(Inputs!C115="true",Inputs!B115="false"),Calcs!O116,IF(AND(Inputs!B115="true",Inputs!C115="false"),Calcs!W116,IF(AND(Inputs!B115="false",Inputs!C115="false"),Calcs!F116,FALSE)))</f>
        <v>37216.5</v>
      </c>
      <c r="AN115" s="93">
        <f>IF(AND(Inputs!C115="true",Inputs!B115="false"),"0.0",IF(AND(Inputs!B115="true",Inputs!C115="false"),Calcs!U116,IF(AND(Inputs!B115="false",Inputs!C115="false"),Calcs!D116,FALSE)))</f>
        <v>74433</v>
      </c>
      <c r="AO115" s="95">
        <f>Calcs!AA116</f>
        <v>0</v>
      </c>
      <c r="AP115" s="93" t="str">
        <f t="shared" si="15"/>
        <v>false</v>
      </c>
      <c r="AQ115" s="95" t="str">
        <f>IF(Inputs!C115="true",Calcs!N116,"0.0")</f>
        <v>0.0</v>
      </c>
      <c r="AR115" s="95">
        <f>IF(AND(Inputs!C115="true",Inputs!B115="false"),Calcs!M116,IF(AND(Inputs!B115="true",Inputs!C115="false"),Calcs!V116,IF(AND(Inputs!B115="false",Inputs!C115="false"),Calcs!E116,FALSE)))</f>
        <v>74433</v>
      </c>
      <c r="AS115" s="93" t="str">
        <f t="shared" si="16"/>
        <v>true</v>
      </c>
      <c r="AT115" s="93" t="str">
        <f t="shared" si="12"/>
        <v>true</v>
      </c>
    </row>
    <row r="116" spans="1:46" ht="14.25" customHeight="1" x14ac:dyDescent="0.2">
      <c r="A116" s="16">
        <v>115</v>
      </c>
      <c r="B116" s="19" t="s">
        <v>16</v>
      </c>
      <c r="C116" s="19" t="s">
        <v>17</v>
      </c>
      <c r="D116" s="18" t="s">
        <v>686</v>
      </c>
      <c r="E116" s="19" t="s">
        <v>17</v>
      </c>
      <c r="F116" s="4"/>
      <c r="G116" s="19" t="s">
        <v>16</v>
      </c>
      <c r="H116" s="65" t="s">
        <v>496</v>
      </c>
      <c r="I116" s="21">
        <v>1</v>
      </c>
      <c r="J116" s="24">
        <v>1</v>
      </c>
      <c r="K116" s="20" t="s">
        <v>16</v>
      </c>
      <c r="L116" s="19" t="s">
        <v>17</v>
      </c>
      <c r="M116" s="22">
        <v>1</v>
      </c>
      <c r="N116" s="20" t="s">
        <v>16</v>
      </c>
      <c r="O116" s="59" t="s">
        <v>454</v>
      </c>
      <c r="P116" s="18">
        <v>0</v>
      </c>
      <c r="Q116" s="18">
        <v>0</v>
      </c>
      <c r="R116" s="20" t="s">
        <v>16</v>
      </c>
      <c r="S116" s="17">
        <v>1E-3</v>
      </c>
      <c r="T116" s="17">
        <v>404.404</v>
      </c>
      <c r="U116" s="102">
        <f>IF(B116="true",(Calcs!AB117),IF(C116="true",Calcs!S117,Calcs!K117))</f>
        <v>0.10533525880060533</v>
      </c>
      <c r="V116" s="113" t="str">
        <f t="shared" si="17"/>
        <v/>
      </c>
      <c r="W116" s="103" t="str">
        <f>IF(AND(K116 = "true",C116="false"),(IF(Inputs!K116=Reduction_Values!B$2,Reduction_Values!D$2,Reduction_Values!D$3)),"")</f>
        <v>Two-part Tariff 0.5</v>
      </c>
      <c r="X116" s="104" t="str">
        <f>IF(L116="true",(IF(Inputs!L116=Reduction_Values!B$2,Reduction_Values!D$4,Reduction_Values!D$5)),"")</f>
        <v/>
      </c>
      <c r="Y116" s="105">
        <f>(VLOOKUP(Inputs!D116,Charge_Categories!B$2:C$380,2,FALSE))</f>
        <v>139580</v>
      </c>
      <c r="Z116" s="105">
        <f>IF(AND(Inputs!B116="true",Inputs!G116="true"),Calcs!U117-Calcs!T117,IF(AND(Inputs!B116="false",Inputs!C116="false",Inputs!G116="true"),Calcs!D117-Calcs!C117,IF(AND(Inputs!G116="false",Inputs!H116="Not Applicable"),0,"0.0")))</f>
        <v>30027</v>
      </c>
      <c r="AA116" s="105">
        <f>IF(AND(Inputs!B116="true",Inputs!N116="true"),Calcs!T117-Calcs!B117,IF(AND(Inputs!B116="false",Inputs!C116="true",Inputs!N116="true"),Calcs!L117-Calcs!B117,IF(AND(Inputs!B116="false",Inputs!C116="false",Inputs!N116="true"),Calcs!C117-Calcs!B117,"0.0")))</f>
        <v>785</v>
      </c>
      <c r="AB116" s="105" t="str">
        <f>IF(Inputs!C116="true",100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&amp;"%","")</f>
        <v/>
      </c>
      <c r="AC116" s="105" t="str">
        <f t="shared" si="13"/>
        <v/>
      </c>
      <c r="AD116" s="105" t="str">
        <f t="shared" si="14"/>
        <v/>
      </c>
      <c r="AE116" s="104" t="str">
        <f>IF(R116="true",(IF(Inputs!R116=Reduction_Values!B$2,Reduction_Values!D$6,Reduction_Values!D$7)),"")</f>
        <v>Winter Only Discount 0.5</v>
      </c>
      <c r="AF116" s="93">
        <f>(VLOOKUP(Inputs!D116,Charge_Categories!B$2:C$380,2,FALSE))</f>
        <v>139580</v>
      </c>
      <c r="AG116" s="93" t="str">
        <f t="shared" si="10"/>
        <v>true</v>
      </c>
      <c r="AH116" s="93" t="str">
        <f t="shared" si="11"/>
        <v>false</v>
      </c>
      <c r="AI116" s="94">
        <f>IF(AND(Inputs!C116="true",Inputs!B116="false"),Calcs!Q117,IF(AND(Inputs!B116="true",Inputs!C116="false"),Calcs!Y117,IF(AND(Inputs!B116="false",Inputs!C116="false"),Calcs!H117,FALSE)))</f>
        <v>85196</v>
      </c>
      <c r="AJ116" s="95">
        <f>IF(AND(Inputs!C116="true",Inputs!B116="false"),Calcs!Q117,IF(AND(Inputs!B116="true",Inputs!C116="false"),Calcs!Y117,IF(AND(Inputs!B116="false",Inputs!C116="false"),Calcs!J117,FALSE)))</f>
        <v>85196</v>
      </c>
      <c r="AK116" s="93">
        <f>IF(AND(Inputs!C116="true",Inputs!B116="false"),Calcs!P117,IF(AND(Inputs!B116="true",Inputs!C116="false"),Calcs!X117,IF(AND(Inputs!B116="false",Inputs!C116="false"),Calcs!G117,FALSE)))</f>
        <v>85196</v>
      </c>
      <c r="AL116" s="93">
        <f>Calcs!C117</f>
        <v>140365</v>
      </c>
      <c r="AM116" s="93">
        <f>IF(AND(Inputs!C116="true",Inputs!B116="false"),Calcs!O117,IF(AND(Inputs!B116="true",Inputs!C116="false"),Calcs!W117,IF(AND(Inputs!B116="false",Inputs!C116="false"),Calcs!F117,FALSE)))</f>
        <v>85196</v>
      </c>
      <c r="AN116" s="93">
        <f>IF(AND(Inputs!C116="true",Inputs!B116="false"),"0.0",IF(AND(Inputs!B116="true",Inputs!C116="false"),Calcs!U117,IF(AND(Inputs!B116="false",Inputs!C116="false"),Calcs!D117,FALSE)))</f>
        <v>170392</v>
      </c>
      <c r="AO116" s="95">
        <f>Calcs!AA117</f>
        <v>0.21067051760121067</v>
      </c>
      <c r="AP116" s="93" t="str">
        <f t="shared" si="15"/>
        <v>true</v>
      </c>
      <c r="AQ116" s="95" t="str">
        <f>IF(Inputs!C116="true",Calcs!N117,"0.0")</f>
        <v>0.0</v>
      </c>
      <c r="AR116" s="95">
        <f>IF(AND(Inputs!C116="true",Inputs!B116="false"),Calcs!M117,IF(AND(Inputs!B116="true",Inputs!C116="false"),Calcs!V117,IF(AND(Inputs!B116="false",Inputs!C116="false"),Calcs!E117,FALSE)))</f>
        <v>170392</v>
      </c>
      <c r="AS116" s="93" t="str">
        <f t="shared" si="16"/>
        <v>true</v>
      </c>
      <c r="AT116" s="93" t="str">
        <f t="shared" si="12"/>
        <v>true</v>
      </c>
    </row>
    <row r="117" spans="1:46" ht="14.25" customHeight="1" x14ac:dyDescent="0.2">
      <c r="A117" s="16">
        <v>116</v>
      </c>
      <c r="B117" s="19" t="s">
        <v>16</v>
      </c>
      <c r="C117" s="19" t="s">
        <v>17</v>
      </c>
      <c r="D117" s="18" t="s">
        <v>687</v>
      </c>
      <c r="E117" s="19" t="s">
        <v>17</v>
      </c>
      <c r="F117" s="4"/>
      <c r="G117" s="19" t="s">
        <v>16</v>
      </c>
      <c r="H117" s="65" t="s">
        <v>497</v>
      </c>
      <c r="I117" s="21">
        <v>1</v>
      </c>
      <c r="J117" s="24">
        <v>1</v>
      </c>
      <c r="K117" s="20" t="s">
        <v>16</v>
      </c>
      <c r="L117" s="19" t="s">
        <v>17</v>
      </c>
      <c r="M117" s="22">
        <v>1</v>
      </c>
      <c r="N117" s="19" t="s">
        <v>17</v>
      </c>
      <c r="O117" s="59" t="s">
        <v>454</v>
      </c>
      <c r="P117" s="18">
        <v>0</v>
      </c>
      <c r="Q117" s="18">
        <v>0</v>
      </c>
      <c r="R117" s="20" t="s">
        <v>16</v>
      </c>
      <c r="S117" s="17">
        <v>1E-3</v>
      </c>
      <c r="T117" s="17">
        <v>1</v>
      </c>
      <c r="U117" s="102">
        <f>IF(B117="true",(Calcs!AB118),IF(C117="true",Calcs!S118,Calcs!K118))</f>
        <v>36.64425</v>
      </c>
      <c r="V117" s="113" t="str">
        <f t="shared" si="17"/>
        <v/>
      </c>
      <c r="W117" s="103" t="str">
        <f>IF(AND(K117 = "true",C117="false"),(IF(Inputs!K117=Reduction_Values!B$2,Reduction_Values!D$2,Reduction_Values!D$3)),"")</f>
        <v>Two-part Tariff 0.5</v>
      </c>
      <c r="X117" s="104" t="str">
        <f>IF(L117="true",(IF(Inputs!L117=Reduction_Values!B$2,Reduction_Values!D$4,Reduction_Values!D$5)),"")</f>
        <v/>
      </c>
      <c r="Y117" s="105">
        <f>(VLOOKUP(Inputs!D117,Charge_Categories!B$2:C$380,2,FALSE))</f>
        <v>146503</v>
      </c>
      <c r="Z117" s="105">
        <f>IF(AND(Inputs!B117="true",Inputs!G117="true"),Calcs!U118-Calcs!T118,IF(AND(Inputs!B117="false",Inputs!C117="false",Inputs!G117="true"),Calcs!D118-Calcs!C118,IF(AND(Inputs!G117="false",Inputs!H117="Not Applicable"),0,"0.0")))</f>
        <v>74</v>
      </c>
      <c r="AA117" s="105" t="str">
        <f>IF(AND(Inputs!B117="true",Inputs!N117="true"),Calcs!T118-Calcs!B118,IF(AND(Inputs!B117="false",Inputs!C117="true",Inputs!N117="true"),Calcs!L118-Calcs!B118,IF(AND(Inputs!B117="false",Inputs!C117="false",Inputs!N117="true"),Calcs!C118-Calcs!B118,"0.0")))</f>
        <v>0.0</v>
      </c>
      <c r="AB117" s="105" t="str">
        <f>IF(Inputs!C117="true",100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&amp;"%","")</f>
        <v/>
      </c>
      <c r="AC117" s="105" t="str">
        <f t="shared" si="13"/>
        <v/>
      </c>
      <c r="AD117" s="105" t="str">
        <f t="shared" si="14"/>
        <v/>
      </c>
      <c r="AE117" s="104" t="str">
        <f>IF(R117="true",(IF(Inputs!R117=Reduction_Values!B$2,Reduction_Values!D$6,Reduction_Values!D$7)),"")</f>
        <v>Winter Only Discount 0.5</v>
      </c>
      <c r="AF117" s="93">
        <f>(VLOOKUP(Inputs!D117,Charge_Categories!B$2:C$380,2,FALSE))</f>
        <v>146503</v>
      </c>
      <c r="AG117" s="93" t="str">
        <f t="shared" si="10"/>
        <v>true</v>
      </c>
      <c r="AH117" s="93" t="str">
        <f t="shared" si="11"/>
        <v>false</v>
      </c>
      <c r="AI117" s="94">
        <f>IF(AND(Inputs!C117="true",Inputs!B117="false"),Calcs!Q118,IF(AND(Inputs!B117="true",Inputs!C117="false"),Calcs!Y118,IF(AND(Inputs!B117="false",Inputs!C117="false"),Calcs!H118,FALSE)))</f>
        <v>73288.5</v>
      </c>
      <c r="AJ117" s="95">
        <f>IF(AND(Inputs!C117="true",Inputs!B117="false"),Calcs!Q118,IF(AND(Inputs!B117="true",Inputs!C117="false"),Calcs!Y118,IF(AND(Inputs!B117="false",Inputs!C117="false"),Calcs!J118,FALSE)))</f>
        <v>73288.5</v>
      </c>
      <c r="AK117" s="93">
        <f>IF(AND(Inputs!C117="true",Inputs!B117="false"),Calcs!P118,IF(AND(Inputs!B117="true",Inputs!C117="false"),Calcs!X118,IF(AND(Inputs!B117="false",Inputs!C117="false"),Calcs!G118,FALSE)))</f>
        <v>73288.5</v>
      </c>
      <c r="AL117" s="93">
        <f>Calcs!C118</f>
        <v>146503</v>
      </c>
      <c r="AM117" s="93">
        <f>IF(AND(Inputs!C117="true",Inputs!B117="false"),Calcs!O118,IF(AND(Inputs!B117="true",Inputs!C117="false"),Calcs!W118,IF(AND(Inputs!B117="false",Inputs!C117="false"),Calcs!F118,FALSE)))</f>
        <v>73288.5</v>
      </c>
      <c r="AN117" s="93">
        <f>IF(AND(Inputs!C117="true",Inputs!B117="false"),"0.0",IF(AND(Inputs!B117="true",Inputs!C117="false"),Calcs!U118,IF(AND(Inputs!B117="false",Inputs!C117="false"),Calcs!D118,FALSE)))</f>
        <v>146577</v>
      </c>
      <c r="AO117" s="95">
        <f>Calcs!AA118</f>
        <v>73.288499999999999</v>
      </c>
      <c r="AP117" s="93" t="str">
        <f t="shared" si="15"/>
        <v>false</v>
      </c>
      <c r="AQ117" s="95" t="str">
        <f>IF(Inputs!C117="true",Calcs!N118,"0.0")</f>
        <v>0.0</v>
      </c>
      <c r="AR117" s="95">
        <f>IF(AND(Inputs!C117="true",Inputs!B117="false"),Calcs!M118,IF(AND(Inputs!B117="true",Inputs!C117="false"),Calcs!V118,IF(AND(Inputs!B117="false",Inputs!C117="false"),Calcs!E118,FALSE)))</f>
        <v>146577</v>
      </c>
      <c r="AS117" s="93" t="str">
        <f t="shared" si="16"/>
        <v>true</v>
      </c>
      <c r="AT117" s="93" t="str">
        <f t="shared" si="12"/>
        <v>true</v>
      </c>
    </row>
    <row r="118" spans="1:46" ht="14.25" customHeight="1" x14ac:dyDescent="0.2">
      <c r="A118" s="16">
        <v>117</v>
      </c>
      <c r="B118" s="19" t="s">
        <v>16</v>
      </c>
      <c r="C118" s="19" t="s">
        <v>17</v>
      </c>
      <c r="D118" s="18" t="s">
        <v>688</v>
      </c>
      <c r="E118" s="19" t="s">
        <v>17</v>
      </c>
      <c r="F118" s="4"/>
      <c r="G118" s="19" t="s">
        <v>16</v>
      </c>
      <c r="H118" s="65" t="s">
        <v>498</v>
      </c>
      <c r="I118" s="21">
        <v>1</v>
      </c>
      <c r="J118" s="25">
        <v>0.99</v>
      </c>
      <c r="K118" s="20" t="s">
        <v>16</v>
      </c>
      <c r="L118" s="20" t="s">
        <v>16</v>
      </c>
      <c r="M118" s="22">
        <v>1</v>
      </c>
      <c r="N118" s="19" t="s">
        <v>17</v>
      </c>
      <c r="O118" s="58" t="s">
        <v>434</v>
      </c>
      <c r="P118" s="18">
        <v>250</v>
      </c>
      <c r="Q118" s="18">
        <v>251</v>
      </c>
      <c r="R118" s="20" t="s">
        <v>16</v>
      </c>
      <c r="S118" s="17">
        <v>3637</v>
      </c>
      <c r="T118" s="17">
        <v>0.999</v>
      </c>
      <c r="U118" s="102">
        <f>IF(B118="true",(Calcs!AB119),IF(C118="true",Calcs!S119,Calcs!K119))</f>
        <v>71494941.858108118</v>
      </c>
      <c r="V118" s="113" t="str">
        <f t="shared" si="17"/>
        <v/>
      </c>
      <c r="W118" s="103" t="str">
        <f>IF(AND(K118 = "true",C118="false"),(IF(Inputs!K118=Reduction_Values!B$2,Reduction_Values!D$2,Reduction_Values!D$3)),"")</f>
        <v>Two-part Tariff 0.5</v>
      </c>
      <c r="X118" s="104" t="str">
        <f>IF(L118="true",(IF(Inputs!L118=Reduction_Values!B$2,Reduction_Values!D$4,Reduction_Values!D$5)),"")</f>
        <v>CRT 0.5</v>
      </c>
      <c r="Y118" s="105">
        <f>(VLOOKUP(Inputs!D118,Charge_Categories!B$2:C$380,2,FALSE))</f>
        <v>158618</v>
      </c>
      <c r="Z118" s="105">
        <f>IF(AND(Inputs!B118="true",Inputs!G118="true"),Calcs!U119-Calcs!T119,IF(AND(Inputs!B118="false",Inputs!C118="false",Inputs!G118="true"),Calcs!D119-Calcs!C119,IF(AND(Inputs!G118="false",Inputs!H118="Not Applicable"),0,"0.0")))</f>
        <v>73</v>
      </c>
      <c r="AA118" s="105" t="str">
        <f>IF(AND(Inputs!B118="true",Inputs!N118="true"),Calcs!T119-Calcs!B119,IF(AND(Inputs!B118="false",Inputs!C118="true",Inputs!N118="true"),Calcs!L119-Calcs!B119,IF(AND(Inputs!B118="false",Inputs!C118="false",Inputs!N118="true"),Calcs!C119-Calcs!B119,"0.0")))</f>
        <v>0.0</v>
      </c>
      <c r="AB118" s="105" t="str">
        <f>IF(Inputs!C118="true",100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&amp;"%","")</f>
        <v/>
      </c>
      <c r="AC118" s="105" t="str">
        <f t="shared" si="13"/>
        <v/>
      </c>
      <c r="AD118" s="105">
        <f t="shared" si="14"/>
        <v>0.99</v>
      </c>
      <c r="AE118" s="104" t="str">
        <f>IF(R118="true",(IF(Inputs!R118=Reduction_Values!B$2,Reduction_Values!D$6,Reduction_Values!D$7)),"")</f>
        <v>Winter Only Discount 0.5</v>
      </c>
      <c r="AF118" s="93">
        <f>(VLOOKUP(Inputs!D118,Charge_Categories!B$2:C$380,2,FALSE))</f>
        <v>158618</v>
      </c>
      <c r="AG118" s="93" t="str">
        <f t="shared" si="10"/>
        <v>true</v>
      </c>
      <c r="AH118" s="93" t="str">
        <f t="shared" si="11"/>
        <v>false</v>
      </c>
      <c r="AI118" s="94">
        <f>IF(AND(Inputs!C118="true",Inputs!B118="false"),Calcs!Q119,IF(AND(Inputs!B118="true",Inputs!C118="false"),Calcs!Y119,IF(AND(Inputs!B118="false",Inputs!C118="false"),Calcs!H119,FALSE)))</f>
        <v>39672.75</v>
      </c>
      <c r="AJ118" s="95">
        <f>IF(AND(Inputs!C118="true",Inputs!B118="false"),Calcs!Q119,IF(AND(Inputs!B118="true",Inputs!C118="false"),Calcs!Y119,IF(AND(Inputs!B118="false",Inputs!C118="false"),Calcs!J119,FALSE)))</f>
        <v>39672.75</v>
      </c>
      <c r="AK118" s="93">
        <f>IF(AND(Inputs!C118="true",Inputs!B118="false"),Calcs!P119,IF(AND(Inputs!B118="true",Inputs!C118="false"),Calcs!X119,IF(AND(Inputs!B118="false",Inputs!C118="false"),Calcs!G119,FALSE)))</f>
        <v>39672.75</v>
      </c>
      <c r="AL118" s="93">
        <f>Calcs!C119</f>
        <v>158618</v>
      </c>
      <c r="AM118" s="93">
        <f>IF(AND(Inputs!C118="true",Inputs!B118="false"),Calcs!O119,IF(AND(Inputs!B118="true",Inputs!C118="false"),Calcs!W119,IF(AND(Inputs!B118="false",Inputs!C118="false"),Calcs!F119,FALSE)))</f>
        <v>79345.5</v>
      </c>
      <c r="AN118" s="93">
        <f>IF(AND(Inputs!C118="true",Inputs!B118="false"),"0.0",IF(AND(Inputs!B118="true",Inputs!C118="false"),Calcs!U119,IF(AND(Inputs!B118="false",Inputs!C118="false"),Calcs!D119,FALSE)))</f>
        <v>158691</v>
      </c>
      <c r="AO118" s="95">
        <f>Calcs!AA119</f>
        <v>142989883.71621624</v>
      </c>
      <c r="AP118" s="93" t="str">
        <f t="shared" si="15"/>
        <v>false</v>
      </c>
      <c r="AQ118" s="95" t="str">
        <f>IF(Inputs!C118="true",Calcs!N119,"0.0")</f>
        <v>0.0</v>
      </c>
      <c r="AR118" s="95">
        <f>IF(AND(Inputs!C118="true",Inputs!B118="false"),Calcs!M119,IF(AND(Inputs!B118="true",Inputs!C118="false"),Calcs!V119,IF(AND(Inputs!B118="false",Inputs!C118="false"),Calcs!E119,FALSE)))</f>
        <v>158691</v>
      </c>
      <c r="AS118" s="93" t="str">
        <f t="shared" si="16"/>
        <v>true</v>
      </c>
      <c r="AT118" s="93" t="str">
        <f t="shared" si="12"/>
        <v>true</v>
      </c>
    </row>
    <row r="119" spans="1:46" ht="14.25" customHeight="1" x14ac:dyDescent="0.2">
      <c r="A119" s="16">
        <v>118</v>
      </c>
      <c r="B119" s="19" t="s">
        <v>16</v>
      </c>
      <c r="C119" s="19" t="s">
        <v>17</v>
      </c>
      <c r="D119" s="18" t="s">
        <v>689</v>
      </c>
      <c r="E119" s="20" t="s">
        <v>17</v>
      </c>
      <c r="F119" s="4"/>
      <c r="G119" s="19" t="s">
        <v>16</v>
      </c>
      <c r="H119" s="65" t="s">
        <v>952</v>
      </c>
      <c r="I119" s="21">
        <v>1</v>
      </c>
      <c r="J119" s="24">
        <v>1</v>
      </c>
      <c r="K119" s="20" t="s">
        <v>16</v>
      </c>
      <c r="L119" s="20" t="s">
        <v>16</v>
      </c>
      <c r="M119" s="22">
        <v>1</v>
      </c>
      <c r="N119" s="20" t="s">
        <v>16</v>
      </c>
      <c r="O119" s="59" t="s">
        <v>418</v>
      </c>
      <c r="P119" s="18">
        <v>0</v>
      </c>
      <c r="Q119" s="18">
        <v>0</v>
      </c>
      <c r="R119" s="20" t="s">
        <v>17</v>
      </c>
      <c r="S119" s="17">
        <v>1.1000000000000001</v>
      </c>
      <c r="T119" s="17">
        <v>825</v>
      </c>
      <c r="U119" s="102">
        <f>IF(B119="true",(Calcs!AB120),IF(C119="true",Calcs!S120,Calcs!K120))</f>
        <v>86.009333333333345</v>
      </c>
      <c r="V119" s="113" t="str">
        <f t="shared" si="17"/>
        <v/>
      </c>
      <c r="W119" s="103" t="str">
        <f>IF(AND(K119 = "true",C119="false"),(IF(Inputs!K119=Reduction_Values!B$2,Reduction_Values!D$2,Reduction_Values!D$3)),"")</f>
        <v>Two-part Tariff 0.5</v>
      </c>
      <c r="X119" s="104" t="str">
        <f>IF(L119="true",(IF(Inputs!L119=Reduction_Values!B$2,Reduction_Values!D$4,Reduction_Values!D$5)),"")</f>
        <v>CRT 0.5</v>
      </c>
      <c r="Y119" s="105">
        <f>(VLOOKUP(Inputs!D119,Charge_Categories!B$2:C$380,2,FALSE))</f>
        <v>257486</v>
      </c>
      <c r="Z119" s="105">
        <f>IF(AND(Inputs!B119="true",Inputs!G119="true"),Calcs!U120-Calcs!T120,IF(AND(Inputs!B119="false",Inputs!C119="false",Inputs!G119="true"),Calcs!D120-Calcs!C120,IF(AND(Inputs!G119="false",Inputs!H119="Not Applicable"),0,"0.0")))</f>
        <v>534</v>
      </c>
      <c r="AA119" s="105">
        <f>IF(AND(Inputs!B119="true",Inputs!N119="true"),Calcs!T120-Calcs!B120,IF(AND(Inputs!B119="false",Inputs!C119="true",Inputs!N119="true"),Calcs!L120-Calcs!B120,IF(AND(Inputs!B119="false",Inputs!C119="false",Inputs!N119="true"),Calcs!C120-Calcs!B120,"0.0")))</f>
        <v>8</v>
      </c>
      <c r="AB119" s="105" t="str">
        <f>IF(Inputs!C119="true",100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&amp;"%","")</f>
        <v/>
      </c>
      <c r="AC119" s="105" t="str">
        <f t="shared" si="13"/>
        <v/>
      </c>
      <c r="AD119" s="105" t="str">
        <f t="shared" si="14"/>
        <v/>
      </c>
      <c r="AE119" s="104" t="str">
        <f>IF(R119="true",(IF(Inputs!R119=Reduction_Values!B$2,Reduction_Values!D$6,Reduction_Values!D$7)),"")</f>
        <v/>
      </c>
      <c r="AF119" s="93">
        <f>(VLOOKUP(Inputs!D119,Charge_Categories!B$2:C$380,2,FALSE))</f>
        <v>257486</v>
      </c>
      <c r="AG119" s="93" t="str">
        <f t="shared" si="10"/>
        <v>true</v>
      </c>
      <c r="AH119" s="93" t="str">
        <f t="shared" si="11"/>
        <v>false</v>
      </c>
      <c r="AI119" s="94">
        <f>IF(AND(Inputs!C119="true",Inputs!B119="false"),Calcs!Q120,IF(AND(Inputs!B119="true",Inputs!C119="false"),Calcs!Y120,IF(AND(Inputs!B119="false",Inputs!C119="false"),Calcs!H120,FALSE)))</f>
        <v>129014</v>
      </c>
      <c r="AJ119" s="95">
        <f>IF(AND(Inputs!C119="true",Inputs!B119="false"),Calcs!Q120,IF(AND(Inputs!B119="true",Inputs!C119="false"),Calcs!Y120,IF(AND(Inputs!B119="false",Inputs!C119="false"),Calcs!J120,FALSE)))</f>
        <v>129014</v>
      </c>
      <c r="AK119" s="93">
        <f>IF(AND(Inputs!C119="true",Inputs!B119="false"),Calcs!P120,IF(AND(Inputs!B119="true",Inputs!C119="false"),Calcs!X120,IF(AND(Inputs!B119="false",Inputs!C119="false"),Calcs!G120,FALSE)))</f>
        <v>129014</v>
      </c>
      <c r="AL119" s="93">
        <f>Calcs!C120</f>
        <v>257494</v>
      </c>
      <c r="AM119" s="93">
        <f>IF(AND(Inputs!C119="true",Inputs!B119="false"),Calcs!O120,IF(AND(Inputs!B119="true",Inputs!C119="false"),Calcs!W120,IF(AND(Inputs!B119="false",Inputs!C119="false"),Calcs!F120,FALSE)))</f>
        <v>258028</v>
      </c>
      <c r="AN119" s="93">
        <f>IF(AND(Inputs!C119="true",Inputs!B119="false"),"0.0",IF(AND(Inputs!B119="true",Inputs!C119="false"),Calcs!U120,IF(AND(Inputs!B119="false",Inputs!C119="false"),Calcs!D120,FALSE)))</f>
        <v>258028</v>
      </c>
      <c r="AO119" s="95">
        <f>Calcs!AA120</f>
        <v>172.01866666666669</v>
      </c>
      <c r="AP119" s="93" t="str">
        <f t="shared" si="15"/>
        <v>true</v>
      </c>
      <c r="AQ119" s="95" t="str">
        <f>IF(Inputs!C119="true",Calcs!N120,"0.0")</f>
        <v>0.0</v>
      </c>
      <c r="AR119" s="95">
        <f>IF(AND(Inputs!C119="true",Inputs!B119="false"),Calcs!M120,IF(AND(Inputs!B119="true",Inputs!C119="false"),Calcs!V120,IF(AND(Inputs!B119="false",Inputs!C119="false"),Calcs!E120,FALSE)))</f>
        <v>258028</v>
      </c>
      <c r="AS119" s="93" t="str">
        <f t="shared" si="16"/>
        <v>false</v>
      </c>
      <c r="AT119" s="93" t="str">
        <f t="shared" si="12"/>
        <v>true</v>
      </c>
    </row>
    <row r="120" spans="1:46" ht="14.25" customHeight="1" x14ac:dyDescent="0.2">
      <c r="A120" s="16">
        <v>119</v>
      </c>
      <c r="B120" s="19" t="s">
        <v>16</v>
      </c>
      <c r="C120" s="19" t="s">
        <v>17</v>
      </c>
      <c r="D120" s="18" t="s">
        <v>690</v>
      </c>
      <c r="E120" s="19" t="s">
        <v>17</v>
      </c>
      <c r="F120" s="4"/>
      <c r="G120" s="19" t="s">
        <v>16</v>
      </c>
      <c r="H120" s="65" t="s">
        <v>499</v>
      </c>
      <c r="I120" s="21">
        <v>1</v>
      </c>
      <c r="J120" s="24">
        <v>1</v>
      </c>
      <c r="K120" s="20" t="s">
        <v>16</v>
      </c>
      <c r="L120" s="19" t="s">
        <v>17</v>
      </c>
      <c r="M120" s="22">
        <v>1</v>
      </c>
      <c r="N120" s="19" t="s">
        <v>17</v>
      </c>
      <c r="O120" s="59" t="s">
        <v>418</v>
      </c>
      <c r="P120" s="18">
        <v>0</v>
      </c>
      <c r="Q120" s="18">
        <v>0</v>
      </c>
      <c r="R120" s="19" t="s">
        <v>17</v>
      </c>
      <c r="S120" s="17">
        <v>404.404</v>
      </c>
      <c r="T120" s="17">
        <v>5116</v>
      </c>
      <c r="U120" s="102">
        <f>IF(B120="true",(Calcs!AB121),IF(C120="true",Calcs!S121,Calcs!K121))</f>
        <v>10794.488161063331</v>
      </c>
      <c r="V120" s="113" t="str">
        <f t="shared" si="17"/>
        <v/>
      </c>
      <c r="W120" s="103" t="str">
        <f>IF(AND(K120 = "true",C120="false"),(IF(Inputs!K120=Reduction_Values!B$2,Reduction_Values!D$2,Reduction_Values!D$3)),"")</f>
        <v>Two-part Tariff 0.5</v>
      </c>
      <c r="X120" s="104" t="str">
        <f>IF(L120="true",(IF(Inputs!L120=Reduction_Values!B$2,Reduction_Values!D$4,Reduction_Values!D$5)),"")</f>
        <v/>
      </c>
      <c r="Y120" s="105">
        <f>(VLOOKUP(Inputs!D120,Charge_Categories!B$2:C$380,2,FALSE))</f>
        <v>270257</v>
      </c>
      <c r="Z120" s="105">
        <f>IF(AND(Inputs!B120="true",Inputs!G120="true"),Calcs!U121-Calcs!T121,IF(AND(Inputs!B120="false",Inputs!C120="false",Inputs!G120="true"),Calcs!D121-Calcs!C121,IF(AND(Inputs!G120="false",Inputs!H120="Not Applicable"),0,"0.0")))</f>
        <v>2859</v>
      </c>
      <c r="AA120" s="105" t="str">
        <f>IF(AND(Inputs!B120="true",Inputs!N120="true"),Calcs!T121-Calcs!B121,IF(AND(Inputs!B120="false",Inputs!C120="true",Inputs!N120="true"),Calcs!L121-Calcs!B121,IF(AND(Inputs!B120="false",Inputs!C120="false",Inputs!N120="true"),Calcs!C121-Calcs!B121,"0.0")))</f>
        <v>0.0</v>
      </c>
      <c r="AB120" s="105" t="str">
        <f>IF(Inputs!C120="true",100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&amp;"%","")</f>
        <v/>
      </c>
      <c r="AC120" s="105" t="str">
        <f t="shared" si="13"/>
        <v/>
      </c>
      <c r="AD120" s="105" t="str">
        <f t="shared" si="14"/>
        <v/>
      </c>
      <c r="AE120" s="104" t="str">
        <f>IF(R120="true",(IF(Inputs!R120=Reduction_Values!B$2,Reduction_Values!D$6,Reduction_Values!D$7)),"")</f>
        <v/>
      </c>
      <c r="AF120" s="93">
        <f>(VLOOKUP(Inputs!D120,Charge_Categories!B$2:C$380,2,FALSE))</f>
        <v>270257</v>
      </c>
      <c r="AG120" s="93" t="str">
        <f t="shared" si="10"/>
        <v>true</v>
      </c>
      <c r="AH120" s="93" t="str">
        <f t="shared" si="11"/>
        <v>false</v>
      </c>
      <c r="AI120" s="94">
        <f>IF(AND(Inputs!C120="true",Inputs!B120="false"),Calcs!Q121,IF(AND(Inputs!B120="true",Inputs!C120="false"),Calcs!Y121,IF(AND(Inputs!B120="false",Inputs!C120="false"),Calcs!H121,FALSE)))</f>
        <v>273116</v>
      </c>
      <c r="AJ120" s="95">
        <f>IF(AND(Inputs!C120="true",Inputs!B120="false"),Calcs!Q121,IF(AND(Inputs!B120="true",Inputs!C120="false"),Calcs!Y121,IF(AND(Inputs!B120="false",Inputs!C120="false"),Calcs!J121,FALSE)))</f>
        <v>273116</v>
      </c>
      <c r="AK120" s="93">
        <f>IF(AND(Inputs!C120="true",Inputs!B120="false"),Calcs!P121,IF(AND(Inputs!B120="true",Inputs!C120="false"),Calcs!X121,IF(AND(Inputs!B120="false",Inputs!C120="false"),Calcs!G121,FALSE)))</f>
        <v>273116</v>
      </c>
      <c r="AL120" s="93">
        <f>Calcs!C121</f>
        <v>270257</v>
      </c>
      <c r="AM120" s="93">
        <f>IF(AND(Inputs!C120="true",Inputs!B120="false"),Calcs!O121,IF(AND(Inputs!B120="true",Inputs!C120="false"),Calcs!W121,IF(AND(Inputs!B120="false",Inputs!C120="false"),Calcs!F121,FALSE)))</f>
        <v>273116</v>
      </c>
      <c r="AN120" s="93">
        <f>IF(AND(Inputs!C120="true",Inputs!B120="false"),"0.0",IF(AND(Inputs!B120="true",Inputs!C120="false"),Calcs!U121,IF(AND(Inputs!B120="false",Inputs!C120="false"),Calcs!D121,FALSE)))</f>
        <v>273116</v>
      </c>
      <c r="AO120" s="95">
        <f>Calcs!AA121</f>
        <v>21588.976322126662</v>
      </c>
      <c r="AP120" s="93" t="str">
        <f t="shared" si="15"/>
        <v>false</v>
      </c>
      <c r="AQ120" s="95" t="str">
        <f>IF(Inputs!C120="true",Calcs!N121,"0.0")</f>
        <v>0.0</v>
      </c>
      <c r="AR120" s="95">
        <f>IF(AND(Inputs!C120="true",Inputs!B120="false"),Calcs!M121,IF(AND(Inputs!B120="true",Inputs!C120="false"),Calcs!V121,IF(AND(Inputs!B120="false",Inputs!C120="false"),Calcs!E121,FALSE)))</f>
        <v>273116</v>
      </c>
      <c r="AS120" s="93" t="str">
        <f t="shared" si="16"/>
        <v>false</v>
      </c>
      <c r="AT120" s="93" t="str">
        <f t="shared" si="12"/>
        <v>true</v>
      </c>
    </row>
    <row r="121" spans="1:46" ht="14.25" customHeight="1" x14ac:dyDescent="0.2">
      <c r="A121" s="16">
        <v>120</v>
      </c>
      <c r="B121" s="19" t="s">
        <v>16</v>
      </c>
      <c r="C121" s="19" t="s">
        <v>17</v>
      </c>
      <c r="D121" s="18" t="s">
        <v>691</v>
      </c>
      <c r="E121" s="19" t="s">
        <v>17</v>
      </c>
      <c r="F121" s="4"/>
      <c r="G121" s="19" t="s">
        <v>16</v>
      </c>
      <c r="H121" s="65" t="s">
        <v>500</v>
      </c>
      <c r="I121" s="21">
        <v>1</v>
      </c>
      <c r="J121" s="24">
        <v>1</v>
      </c>
      <c r="K121" s="20" t="s">
        <v>16</v>
      </c>
      <c r="L121" s="19" t="s">
        <v>17</v>
      </c>
      <c r="M121" s="22">
        <v>1</v>
      </c>
      <c r="N121" s="19" t="s">
        <v>17</v>
      </c>
      <c r="O121" s="58" t="s">
        <v>434</v>
      </c>
      <c r="P121" s="18">
        <v>0</v>
      </c>
      <c r="Q121" s="18">
        <v>0</v>
      </c>
      <c r="R121" s="19" t="s">
        <v>17</v>
      </c>
      <c r="S121" s="17">
        <v>2</v>
      </c>
      <c r="T121" s="17">
        <v>5482</v>
      </c>
      <c r="U121" s="102">
        <f>IF(B121="true",(Calcs!AB122),IF(C121="true",Calcs!S122,Calcs!K122))</f>
        <v>53.383983947464429</v>
      </c>
      <c r="V121" s="113" t="str">
        <f t="shared" si="17"/>
        <v/>
      </c>
      <c r="W121" s="103" t="str">
        <f>IF(AND(K121 = "true",C121="false"),(IF(Inputs!K121=Reduction_Values!B$2,Reduction_Values!D$2,Reduction_Values!D$3)),"")</f>
        <v>Two-part Tariff 0.5</v>
      </c>
      <c r="X121" s="104" t="str">
        <f>IF(L121="true",(IF(Inputs!L121=Reduction_Values!B$2,Reduction_Values!D$4,Reduction_Values!D$5)),"")</f>
        <v/>
      </c>
      <c r="Y121" s="105">
        <f>(VLOOKUP(Inputs!D121,Charge_Categories!B$2:C$380,2,FALSE))</f>
        <v>292651</v>
      </c>
      <c r="Z121" s="105">
        <f>IF(AND(Inputs!B121="true",Inputs!G121="true"),Calcs!U122-Calcs!T122,IF(AND(Inputs!B121="false",Inputs!C121="false",Inputs!G121="true"),Calcs!D122-Calcs!C122,IF(AND(Inputs!G121="false",Inputs!H121="Not Applicable"),0,"0.0")))</f>
        <v>0</v>
      </c>
      <c r="AA121" s="105" t="str">
        <f>IF(AND(Inputs!B121="true",Inputs!N121="true"),Calcs!T122-Calcs!B122,IF(AND(Inputs!B121="false",Inputs!C121="true",Inputs!N121="true"),Calcs!L122-Calcs!B122,IF(AND(Inputs!B121="false",Inputs!C121="false",Inputs!N121="true"),Calcs!C122-Calcs!B122,"0.0")))</f>
        <v>0.0</v>
      </c>
      <c r="AB121" s="105" t="str">
        <f>IF(Inputs!C121="true",100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&amp;"%","")</f>
        <v/>
      </c>
      <c r="AC121" s="105" t="str">
        <f t="shared" si="13"/>
        <v/>
      </c>
      <c r="AD121" s="105" t="str">
        <f t="shared" si="14"/>
        <v/>
      </c>
      <c r="AE121" s="104" t="str">
        <f>IF(R121="true",(IF(Inputs!R121=Reduction_Values!B$2,Reduction_Values!D$6,Reduction_Values!D$7)),"")</f>
        <v/>
      </c>
      <c r="AF121" s="93">
        <f>(VLOOKUP(Inputs!D121,Charge_Categories!B$2:C$380,2,FALSE))</f>
        <v>292651</v>
      </c>
      <c r="AG121" s="93" t="str">
        <f t="shared" si="10"/>
        <v>true</v>
      </c>
      <c r="AH121" s="93" t="str">
        <f t="shared" si="11"/>
        <v>false</v>
      </c>
      <c r="AI121" s="94">
        <f>IF(AND(Inputs!C121="true",Inputs!B121="false"),Calcs!Q122,IF(AND(Inputs!B121="true",Inputs!C121="false"),Calcs!Y122,IF(AND(Inputs!B121="false",Inputs!C121="false"),Calcs!H122,FALSE)))</f>
        <v>292651</v>
      </c>
      <c r="AJ121" s="95">
        <f>IF(AND(Inputs!C121="true",Inputs!B121="false"),Calcs!Q122,IF(AND(Inputs!B121="true",Inputs!C121="false"),Calcs!Y122,IF(AND(Inputs!B121="false",Inputs!C121="false"),Calcs!J122,FALSE)))</f>
        <v>292651</v>
      </c>
      <c r="AK121" s="93">
        <f>IF(AND(Inputs!C121="true",Inputs!B121="false"),Calcs!P122,IF(AND(Inputs!B121="true",Inputs!C121="false"),Calcs!X122,IF(AND(Inputs!B121="false",Inputs!C121="false"),Calcs!G122,FALSE)))</f>
        <v>292651</v>
      </c>
      <c r="AL121" s="93">
        <f>Calcs!C122</f>
        <v>292651</v>
      </c>
      <c r="AM121" s="93">
        <f>IF(AND(Inputs!C121="true",Inputs!B121="false"),Calcs!O122,IF(AND(Inputs!B121="true",Inputs!C121="false"),Calcs!W122,IF(AND(Inputs!B121="false",Inputs!C121="false"),Calcs!F122,FALSE)))</f>
        <v>292651</v>
      </c>
      <c r="AN121" s="93">
        <f>IF(AND(Inputs!C121="true",Inputs!B121="false"),"0.0",IF(AND(Inputs!B121="true",Inputs!C121="false"),Calcs!U122,IF(AND(Inputs!B121="false",Inputs!C121="false"),Calcs!D122,FALSE)))</f>
        <v>292651</v>
      </c>
      <c r="AO121" s="95">
        <f>Calcs!AA122</f>
        <v>106.76796789492886</v>
      </c>
      <c r="AP121" s="93" t="str">
        <f t="shared" si="15"/>
        <v>false</v>
      </c>
      <c r="AQ121" s="95" t="str">
        <f>IF(Inputs!C121="true",Calcs!N122,"0.0")</f>
        <v>0.0</v>
      </c>
      <c r="AR121" s="95">
        <f>IF(AND(Inputs!C121="true",Inputs!B121="false"),Calcs!M122,IF(AND(Inputs!B121="true",Inputs!C121="false"),Calcs!V122,IF(AND(Inputs!B121="false",Inputs!C121="false"),Calcs!E122,FALSE)))</f>
        <v>292651</v>
      </c>
      <c r="AS121" s="93" t="str">
        <f t="shared" si="16"/>
        <v>false</v>
      </c>
      <c r="AT121" s="93" t="str">
        <f t="shared" si="12"/>
        <v>true</v>
      </c>
    </row>
    <row r="122" spans="1:46" ht="14.25" customHeight="1" x14ac:dyDescent="0.2">
      <c r="A122" s="16">
        <v>121</v>
      </c>
      <c r="B122" s="19" t="s">
        <v>16</v>
      </c>
      <c r="C122" s="19" t="s">
        <v>17</v>
      </c>
      <c r="D122" s="18" t="s">
        <v>692</v>
      </c>
      <c r="E122" s="19" t="s">
        <v>17</v>
      </c>
      <c r="F122" s="4"/>
      <c r="G122" s="17" t="s">
        <v>17</v>
      </c>
      <c r="H122" s="65" t="s">
        <v>569</v>
      </c>
      <c r="I122" s="21">
        <v>1</v>
      </c>
      <c r="J122" s="24">
        <v>0.9</v>
      </c>
      <c r="K122" s="20" t="s">
        <v>16</v>
      </c>
      <c r="L122" s="19" t="s">
        <v>17</v>
      </c>
      <c r="M122" s="22">
        <v>1</v>
      </c>
      <c r="N122" s="19" t="s">
        <v>17</v>
      </c>
      <c r="O122" s="58" t="s">
        <v>434</v>
      </c>
      <c r="P122" s="18">
        <v>0</v>
      </c>
      <c r="Q122" s="18">
        <v>0</v>
      </c>
      <c r="R122" s="19" t="s">
        <v>17</v>
      </c>
      <c r="S122" s="17">
        <v>8.9999999999999993E-3</v>
      </c>
      <c r="T122" s="17">
        <v>99.091999999999999</v>
      </c>
      <c r="U122" s="102">
        <f>IF(B122="true",(Calcs!AB123),IF(C122="true",Calcs!S123,Calcs!K123))</f>
        <v>26.861842025592381</v>
      </c>
      <c r="V122" s="113" t="str">
        <f t="shared" si="17"/>
        <v/>
      </c>
      <c r="W122" s="103" t="str">
        <f>IF(AND(K122 = "true",C122="false"),(IF(Inputs!K122=Reduction_Values!B$2,Reduction_Values!D$2,Reduction_Values!D$3)),"")</f>
        <v>Two-part Tariff 0.5</v>
      </c>
      <c r="X122" s="104" t="str">
        <f>IF(L122="true",(IF(Inputs!L122=Reduction_Values!B$2,Reduction_Values!D$4,Reduction_Values!D$5)),"")</f>
        <v/>
      </c>
      <c r="Y122" s="105">
        <f>(VLOOKUP(Inputs!D122,Charge_Categories!B$2:C$380,2,FALSE))</f>
        <v>657233</v>
      </c>
      <c r="Z122" s="105">
        <f>IF(AND(Inputs!B122="true",Inputs!G122="true"),Calcs!U123-Calcs!T123,IF(AND(Inputs!B122="false",Inputs!C122="false",Inputs!G122="true"),Calcs!D123-Calcs!C123,IF(AND(Inputs!G122="false",Inputs!H122="Not Applicable"),0,"0.0")))</f>
        <v>0</v>
      </c>
      <c r="AA122" s="105" t="str">
        <f>IF(AND(Inputs!B122="true",Inputs!N122="true"),Calcs!T123-Calcs!B123,IF(AND(Inputs!B122="false",Inputs!C122="true",Inputs!N122="true"),Calcs!L123-Calcs!B123,IF(AND(Inputs!B122="false",Inputs!C122="false",Inputs!N122="true"),Calcs!C123-Calcs!B123,"0.0")))</f>
        <v>0.0</v>
      </c>
      <c r="AB122" s="105" t="str">
        <f>IF(Inputs!C122="true",100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&amp;"%","")</f>
        <v/>
      </c>
      <c r="AC122" s="105" t="str">
        <f t="shared" si="13"/>
        <v/>
      </c>
      <c r="AD122" s="105">
        <f t="shared" si="14"/>
        <v>0.9</v>
      </c>
      <c r="AE122" s="104" t="str">
        <f>IF(R122="true",(IF(Inputs!R122=Reduction_Values!B$2,Reduction_Values!D$6,Reduction_Values!D$7)),"")</f>
        <v/>
      </c>
      <c r="AF122" s="93">
        <f>(VLOOKUP(Inputs!D122,Charge_Categories!B$2:C$380,2,FALSE))</f>
        <v>657233</v>
      </c>
      <c r="AG122" s="93" t="str">
        <f t="shared" si="10"/>
        <v>true</v>
      </c>
      <c r="AH122" s="93" t="str">
        <f t="shared" si="11"/>
        <v>false</v>
      </c>
      <c r="AI122" s="94">
        <f>IF(AND(Inputs!C122="true",Inputs!B122="false"),Calcs!Q123,IF(AND(Inputs!B122="true",Inputs!C122="false"),Calcs!Y123,IF(AND(Inputs!B122="false",Inputs!C122="false"),Calcs!H123,FALSE)))</f>
        <v>657233</v>
      </c>
      <c r="AJ122" s="95">
        <f>IF(AND(Inputs!C122="true",Inputs!B122="false"),Calcs!Q123,IF(AND(Inputs!B122="true",Inputs!C122="false"),Calcs!Y123,IF(AND(Inputs!B122="false",Inputs!C122="false"),Calcs!J123,FALSE)))</f>
        <v>657233</v>
      </c>
      <c r="AK122" s="93">
        <f>IF(AND(Inputs!C122="true",Inputs!B122="false"),Calcs!P123,IF(AND(Inputs!B122="true",Inputs!C122="false"),Calcs!X123,IF(AND(Inputs!B122="false",Inputs!C122="false"),Calcs!G123,FALSE)))</f>
        <v>657233</v>
      </c>
      <c r="AL122" s="93">
        <f>Calcs!C123</f>
        <v>657233</v>
      </c>
      <c r="AM122" s="93">
        <f>IF(AND(Inputs!C122="true",Inputs!B122="false"),Calcs!O123,IF(AND(Inputs!B122="true",Inputs!C122="false"),Calcs!W123,IF(AND(Inputs!B122="false",Inputs!C122="false"),Calcs!F123,FALSE)))</f>
        <v>657233</v>
      </c>
      <c r="AN122" s="93">
        <f>IF(AND(Inputs!C122="true",Inputs!B122="false"),"0.0",IF(AND(Inputs!B122="true",Inputs!C122="false"),Calcs!U123,IF(AND(Inputs!B122="false",Inputs!C122="false"),Calcs!D123,FALSE)))</f>
        <v>657233</v>
      </c>
      <c r="AO122" s="95">
        <f>Calcs!AA123</f>
        <v>53.723684051184762</v>
      </c>
      <c r="AP122" s="93" t="str">
        <f t="shared" si="15"/>
        <v>false</v>
      </c>
      <c r="AQ122" s="95" t="str">
        <f>IF(Inputs!C122="true",Calcs!N123,"0.0")</f>
        <v>0.0</v>
      </c>
      <c r="AR122" s="95">
        <f>IF(AND(Inputs!C122="true",Inputs!B122="false"),Calcs!M123,IF(AND(Inputs!B122="true",Inputs!C122="false"),Calcs!V123,IF(AND(Inputs!B122="false",Inputs!C122="false"),Calcs!E123,FALSE)))</f>
        <v>657233</v>
      </c>
      <c r="AS122" s="93" t="str">
        <f t="shared" si="16"/>
        <v>false</v>
      </c>
      <c r="AT122" s="93" t="str">
        <f t="shared" si="12"/>
        <v>false</v>
      </c>
    </row>
    <row r="123" spans="1:46" ht="14.25" customHeight="1" x14ac:dyDescent="0.2">
      <c r="A123" s="16">
        <v>122</v>
      </c>
      <c r="B123" s="19" t="s">
        <v>16</v>
      </c>
      <c r="C123" s="19" t="s">
        <v>17</v>
      </c>
      <c r="D123" s="18" t="s">
        <v>693</v>
      </c>
      <c r="E123" s="20" t="s">
        <v>17</v>
      </c>
      <c r="F123" s="4"/>
      <c r="G123" s="19" t="s">
        <v>16</v>
      </c>
      <c r="H123" s="65" t="s">
        <v>484</v>
      </c>
      <c r="I123" s="21">
        <v>1</v>
      </c>
      <c r="J123" s="25">
        <v>0.5</v>
      </c>
      <c r="K123" s="20" t="s">
        <v>16</v>
      </c>
      <c r="L123" s="19" t="s">
        <v>17</v>
      </c>
      <c r="M123" s="22">
        <v>1</v>
      </c>
      <c r="N123" s="20" t="s">
        <v>17</v>
      </c>
      <c r="O123" s="59" t="s">
        <v>454</v>
      </c>
      <c r="P123" s="18">
        <v>0</v>
      </c>
      <c r="Q123" s="18">
        <v>0</v>
      </c>
      <c r="R123" s="20" t="s">
        <v>17</v>
      </c>
      <c r="S123" s="17">
        <v>1</v>
      </c>
      <c r="T123" s="17">
        <v>0.9</v>
      </c>
      <c r="U123" s="102">
        <f>IF(B123="true",(Calcs!AB124),IF(C123="true",Calcs!S124,Calcs!K124))</f>
        <v>191640</v>
      </c>
      <c r="V123" s="113" t="str">
        <f t="shared" si="17"/>
        <v/>
      </c>
      <c r="W123" s="103" t="str">
        <f>IF(AND(K123 = "true",C123="false"),(IF(Inputs!K123=Reduction_Values!B$2,Reduction_Values!D$2,Reduction_Values!D$3)),"")</f>
        <v>Two-part Tariff 0.5</v>
      </c>
      <c r="X123" s="104" t="str">
        <f>IF(L123="true",(IF(Inputs!L123=Reduction_Values!B$2,Reduction_Values!D$4,Reduction_Values!D$5)),"")</f>
        <v/>
      </c>
      <c r="Y123" s="105">
        <f>(VLOOKUP(Inputs!D123,Charge_Categories!B$2:C$380,2,FALSE))</f>
        <v>689830</v>
      </c>
      <c r="Z123" s="105">
        <f>IF(AND(Inputs!B123="true",Inputs!G123="true"),Calcs!U124-Calcs!T124,IF(AND(Inputs!B123="false",Inputs!C123="false",Inputs!G123="true"),Calcs!D124-Calcs!C124,IF(AND(Inputs!G123="false",Inputs!H123="Not Applicable"),0,"0.0")))</f>
        <v>74</v>
      </c>
      <c r="AA123" s="105" t="str">
        <f>IF(AND(Inputs!B123="true",Inputs!N123="true"),Calcs!T124-Calcs!B124,IF(AND(Inputs!B123="false",Inputs!C123="true",Inputs!N123="true"),Calcs!L124-Calcs!B124,IF(AND(Inputs!B123="false",Inputs!C123="false",Inputs!N123="true"),Calcs!C124-Calcs!B124,"0.0")))</f>
        <v>0.0</v>
      </c>
      <c r="AB123" s="105" t="str">
        <f>IF(Inputs!C123="true",100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&amp;"%","")</f>
        <v/>
      </c>
      <c r="AC123" s="105" t="str">
        <f t="shared" si="13"/>
        <v/>
      </c>
      <c r="AD123" s="105">
        <f t="shared" si="14"/>
        <v>0.5</v>
      </c>
      <c r="AE123" s="104" t="str">
        <f>IF(R123="true",(IF(Inputs!R123=Reduction_Values!B$2,Reduction_Values!D$6,Reduction_Values!D$7)),"")</f>
        <v/>
      </c>
      <c r="AF123" s="93">
        <f>(VLOOKUP(Inputs!D123,Charge_Categories!B$2:C$380,2,FALSE))</f>
        <v>689830</v>
      </c>
      <c r="AG123" s="93" t="str">
        <f t="shared" si="10"/>
        <v>true</v>
      </c>
      <c r="AH123" s="93" t="str">
        <f t="shared" si="11"/>
        <v>false</v>
      </c>
      <c r="AI123" s="94">
        <f>IF(AND(Inputs!C123="true",Inputs!B123="false"),Calcs!Q124,IF(AND(Inputs!B123="true",Inputs!C123="false"),Calcs!Y124,IF(AND(Inputs!B123="false",Inputs!C123="false"),Calcs!H124,FALSE)))</f>
        <v>689904</v>
      </c>
      <c r="AJ123" s="95">
        <f>IF(AND(Inputs!C123="true",Inputs!B123="false"),Calcs!Q124,IF(AND(Inputs!B123="true",Inputs!C123="false"),Calcs!Y124,IF(AND(Inputs!B123="false",Inputs!C123="false"),Calcs!J124,FALSE)))</f>
        <v>689904</v>
      </c>
      <c r="AK123" s="93">
        <f>IF(AND(Inputs!C123="true",Inputs!B123="false"),Calcs!P124,IF(AND(Inputs!B123="true",Inputs!C123="false"),Calcs!X124,IF(AND(Inputs!B123="false",Inputs!C123="false"),Calcs!G124,FALSE)))</f>
        <v>689904</v>
      </c>
      <c r="AL123" s="93">
        <f>Calcs!C124</f>
        <v>689830</v>
      </c>
      <c r="AM123" s="93">
        <f>IF(AND(Inputs!C123="true",Inputs!B123="false"),Calcs!O124,IF(AND(Inputs!B123="true",Inputs!C123="false"),Calcs!W124,IF(AND(Inputs!B123="false",Inputs!C123="false"),Calcs!F124,FALSE)))</f>
        <v>689904</v>
      </c>
      <c r="AN123" s="93">
        <f>IF(AND(Inputs!C123="true",Inputs!B123="false"),"0.0",IF(AND(Inputs!B123="true",Inputs!C123="false"),Calcs!U124,IF(AND(Inputs!B123="false",Inputs!C123="false"),Calcs!D124,FALSE)))</f>
        <v>689904</v>
      </c>
      <c r="AO123" s="95">
        <f>Calcs!AA124</f>
        <v>383280</v>
      </c>
      <c r="AP123" s="93" t="str">
        <f t="shared" si="15"/>
        <v>false</v>
      </c>
      <c r="AQ123" s="95" t="str">
        <f>IF(Inputs!C123="true",Calcs!N124,"0.0")</f>
        <v>0.0</v>
      </c>
      <c r="AR123" s="95">
        <f>IF(AND(Inputs!C123="true",Inputs!B123="false"),Calcs!M124,IF(AND(Inputs!B123="true",Inputs!C123="false"),Calcs!V124,IF(AND(Inputs!B123="false",Inputs!C123="false"),Calcs!E124,FALSE)))</f>
        <v>689904</v>
      </c>
      <c r="AS123" s="93" t="str">
        <f t="shared" si="16"/>
        <v>false</v>
      </c>
      <c r="AT123" s="93" t="str">
        <f t="shared" si="12"/>
        <v>true</v>
      </c>
    </row>
    <row r="124" spans="1:46" ht="14.25" customHeight="1" x14ac:dyDescent="0.2">
      <c r="A124" s="16">
        <v>123</v>
      </c>
      <c r="B124" s="19" t="s">
        <v>16</v>
      </c>
      <c r="C124" s="19" t="s">
        <v>17</v>
      </c>
      <c r="D124" s="18" t="s">
        <v>694</v>
      </c>
      <c r="E124" s="19" t="s">
        <v>17</v>
      </c>
      <c r="F124" s="4"/>
      <c r="G124" s="19" t="s">
        <v>16</v>
      </c>
      <c r="H124" s="65" t="s">
        <v>485</v>
      </c>
      <c r="I124" s="21">
        <v>1</v>
      </c>
      <c r="J124" s="24">
        <v>0.5</v>
      </c>
      <c r="K124" s="20" t="s">
        <v>16</v>
      </c>
      <c r="L124" s="19" t="s">
        <v>17</v>
      </c>
      <c r="M124" s="22">
        <v>1</v>
      </c>
      <c r="N124" s="19" t="s">
        <v>17</v>
      </c>
      <c r="O124" s="58" t="s">
        <v>434</v>
      </c>
      <c r="P124" s="18">
        <v>0</v>
      </c>
      <c r="Q124" s="18">
        <v>0</v>
      </c>
      <c r="R124" s="19" t="s">
        <v>17</v>
      </c>
      <c r="S124" s="17">
        <v>20</v>
      </c>
      <c r="T124" s="17">
        <v>200</v>
      </c>
      <c r="U124" s="102">
        <f>IF(B124="true",(Calcs!AB125),IF(C124="true",Calcs!S125,Calcs!K125))</f>
        <v>18722.8</v>
      </c>
      <c r="V124" s="113" t="str">
        <f t="shared" si="17"/>
        <v/>
      </c>
      <c r="W124" s="103" t="str">
        <f>IF(AND(K124 = "true",C124="false"),(IF(Inputs!K124=Reduction_Values!B$2,Reduction_Values!D$2,Reduction_Values!D$3)),"")</f>
        <v>Two-part Tariff 0.5</v>
      </c>
      <c r="X124" s="104" t="str">
        <f>IF(L124="true",(IF(Inputs!L124=Reduction_Values!B$2,Reduction_Values!D$4,Reduction_Values!D$5)),"")</f>
        <v/>
      </c>
      <c r="Y124" s="105">
        <f>(VLOOKUP(Inputs!D124,Charge_Categories!B$2:C$380,2,FALSE))</f>
        <v>746992</v>
      </c>
      <c r="Z124" s="105">
        <f>IF(AND(Inputs!B124="true",Inputs!G124="true"),Calcs!U125-Calcs!T125,IF(AND(Inputs!B124="false",Inputs!C124="false",Inputs!G124="true"),Calcs!D125-Calcs!C125,IF(AND(Inputs!G124="false",Inputs!H124="Not Applicable"),0,"0.0")))</f>
        <v>1920</v>
      </c>
      <c r="AA124" s="105" t="str">
        <f>IF(AND(Inputs!B124="true",Inputs!N124="true"),Calcs!T125-Calcs!B125,IF(AND(Inputs!B124="false",Inputs!C124="true",Inputs!N124="true"),Calcs!L125-Calcs!B125,IF(AND(Inputs!B124="false",Inputs!C124="false",Inputs!N124="true"),Calcs!C125-Calcs!B125,"0.0")))</f>
        <v>0.0</v>
      </c>
      <c r="AB124" s="105" t="str">
        <f>IF(Inputs!C124="true",100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&amp;"%","")</f>
        <v/>
      </c>
      <c r="AC124" s="105" t="str">
        <f t="shared" si="13"/>
        <v/>
      </c>
      <c r="AD124" s="105">
        <f t="shared" si="14"/>
        <v>0.5</v>
      </c>
      <c r="AE124" s="104" t="str">
        <f>IF(R124="true",(IF(Inputs!R124=Reduction_Values!B$2,Reduction_Values!D$6,Reduction_Values!D$7)),"")</f>
        <v/>
      </c>
      <c r="AF124" s="93">
        <f>(VLOOKUP(Inputs!D124,Charge_Categories!B$2:C$380,2,FALSE))</f>
        <v>746992</v>
      </c>
      <c r="AG124" s="93" t="str">
        <f t="shared" si="10"/>
        <v>true</v>
      </c>
      <c r="AH124" s="93" t="str">
        <f t="shared" si="11"/>
        <v>false</v>
      </c>
      <c r="AI124" s="94">
        <f>IF(AND(Inputs!C124="true",Inputs!B124="false"),Calcs!Q125,IF(AND(Inputs!B124="true",Inputs!C124="false"),Calcs!Y125,IF(AND(Inputs!B124="false",Inputs!C124="false"),Calcs!H125,FALSE)))</f>
        <v>748912</v>
      </c>
      <c r="AJ124" s="95">
        <f>IF(AND(Inputs!C124="true",Inputs!B124="false"),Calcs!Q125,IF(AND(Inputs!B124="true",Inputs!C124="false"),Calcs!Y125,IF(AND(Inputs!B124="false",Inputs!C124="false"),Calcs!J125,FALSE)))</f>
        <v>748912</v>
      </c>
      <c r="AK124" s="93">
        <f>IF(AND(Inputs!C124="true",Inputs!B124="false"),Calcs!P125,IF(AND(Inputs!B124="true",Inputs!C124="false"),Calcs!X125,IF(AND(Inputs!B124="false",Inputs!C124="false"),Calcs!G125,FALSE)))</f>
        <v>748912</v>
      </c>
      <c r="AL124" s="93">
        <f>Calcs!C125</f>
        <v>746992</v>
      </c>
      <c r="AM124" s="93">
        <f>IF(AND(Inputs!C124="true",Inputs!B124="false"),Calcs!O125,IF(AND(Inputs!B124="true",Inputs!C124="false"),Calcs!W125,IF(AND(Inputs!B124="false",Inputs!C124="false"),Calcs!F125,FALSE)))</f>
        <v>748912</v>
      </c>
      <c r="AN124" s="93">
        <f>IF(AND(Inputs!C124="true",Inputs!B124="false"),"0.0",IF(AND(Inputs!B124="true",Inputs!C124="false"),Calcs!U125,IF(AND(Inputs!B124="false",Inputs!C124="false"),Calcs!D125,FALSE)))</f>
        <v>748912</v>
      </c>
      <c r="AO124" s="95">
        <f>Calcs!AA125</f>
        <v>37445.599999999999</v>
      </c>
      <c r="AP124" s="93" t="str">
        <f t="shared" si="15"/>
        <v>false</v>
      </c>
      <c r="AQ124" s="95" t="str">
        <f>IF(Inputs!C124="true",Calcs!N125,"0.0")</f>
        <v>0.0</v>
      </c>
      <c r="AR124" s="95">
        <f>IF(AND(Inputs!C124="true",Inputs!B124="false"),Calcs!M125,IF(AND(Inputs!B124="true",Inputs!C124="false"),Calcs!V125,IF(AND(Inputs!B124="false",Inputs!C124="false"),Calcs!E125,FALSE)))</f>
        <v>748912</v>
      </c>
      <c r="AS124" s="93" t="str">
        <f t="shared" si="16"/>
        <v>false</v>
      </c>
      <c r="AT124" s="93" t="str">
        <f t="shared" si="12"/>
        <v>true</v>
      </c>
    </row>
    <row r="125" spans="1:46" ht="14.25" customHeight="1" x14ac:dyDescent="0.2">
      <c r="A125" s="16">
        <v>124</v>
      </c>
      <c r="B125" s="19" t="s">
        <v>16</v>
      </c>
      <c r="C125" s="19" t="s">
        <v>17</v>
      </c>
      <c r="D125" s="18" t="s">
        <v>695</v>
      </c>
      <c r="E125" s="19" t="s">
        <v>17</v>
      </c>
      <c r="F125" s="4"/>
      <c r="G125" s="19" t="s">
        <v>16</v>
      </c>
      <c r="H125" s="65" t="s">
        <v>486</v>
      </c>
      <c r="I125" s="21">
        <v>1</v>
      </c>
      <c r="J125" s="24">
        <v>1</v>
      </c>
      <c r="K125" s="20" t="s">
        <v>16</v>
      </c>
      <c r="L125" s="19" t="s">
        <v>17</v>
      </c>
      <c r="M125" s="22">
        <v>1</v>
      </c>
      <c r="N125" s="20" t="s">
        <v>16</v>
      </c>
      <c r="O125" s="59" t="s">
        <v>418</v>
      </c>
      <c r="P125" s="18">
        <v>0</v>
      </c>
      <c r="Q125" s="18">
        <v>0</v>
      </c>
      <c r="R125" s="19" t="s">
        <v>17</v>
      </c>
      <c r="S125" s="17">
        <v>2</v>
      </c>
      <c r="T125" s="17">
        <v>200</v>
      </c>
      <c r="U125" s="102">
        <f>IF(B125="true",(Calcs!AB126),IF(C125="true",Calcs!S126,Calcs!K126))</f>
        <v>16826.95</v>
      </c>
      <c r="V125" s="113" t="str">
        <f t="shared" si="17"/>
        <v/>
      </c>
      <c r="W125" s="103" t="str">
        <f>IF(AND(K125 = "true",C125="false"),(IF(Inputs!K125=Reduction_Values!B$2,Reduction_Values!D$2,Reduction_Values!D$3)),"")</f>
        <v>Two-part Tariff 0.5</v>
      </c>
      <c r="X125" s="104" t="str">
        <f>IF(L125="true",(IF(Inputs!L125=Reduction_Values!B$2,Reduction_Values!D$4,Reduction_Values!D$5)),"")</f>
        <v/>
      </c>
      <c r="Y125" s="105">
        <f>(VLOOKUP(Inputs!D125,Charge_Categories!B$2:C$380,2,FALSE))</f>
        <v>3365328</v>
      </c>
      <c r="Z125" s="105">
        <f>IF(AND(Inputs!B125="true",Inputs!G125="true"),Calcs!U126-Calcs!T126,IF(AND(Inputs!B125="false",Inputs!C125="false",Inputs!G125="true"),Calcs!D126-Calcs!C126,IF(AND(Inputs!G125="false",Inputs!H125="Not Applicable"),0,"0.0")))</f>
        <v>54</v>
      </c>
      <c r="AA125" s="105">
        <f>IF(AND(Inputs!B125="true",Inputs!N125="true"),Calcs!T126-Calcs!B126,IF(AND(Inputs!B125="false",Inputs!C125="true",Inputs!N125="true"),Calcs!L126-Calcs!B126,IF(AND(Inputs!B125="false",Inputs!C125="false",Inputs!N125="true"),Calcs!C126-Calcs!B126,"0.0")))</f>
        <v>8</v>
      </c>
      <c r="AB125" s="105" t="str">
        <f>IF(Inputs!C125="true",100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&amp;"%","")</f>
        <v/>
      </c>
      <c r="AC125" s="105" t="str">
        <f t="shared" si="13"/>
        <v/>
      </c>
      <c r="AD125" s="105" t="str">
        <f t="shared" si="14"/>
        <v/>
      </c>
      <c r="AE125" s="104" t="str">
        <f>IF(R125="true",(IF(Inputs!R125=Reduction_Values!B$2,Reduction_Values!D$6,Reduction_Values!D$7)),"")</f>
        <v/>
      </c>
      <c r="AF125" s="93">
        <f>(VLOOKUP(Inputs!D125,Charge_Categories!B$2:C$380,2,FALSE))</f>
        <v>3365328</v>
      </c>
      <c r="AG125" s="93" t="str">
        <f t="shared" si="10"/>
        <v>true</v>
      </c>
      <c r="AH125" s="93" t="str">
        <f t="shared" si="11"/>
        <v>false</v>
      </c>
      <c r="AI125" s="94">
        <f>IF(AND(Inputs!C125="true",Inputs!B125="false"),Calcs!Q126,IF(AND(Inputs!B125="true",Inputs!C125="false"),Calcs!Y126,IF(AND(Inputs!B125="false",Inputs!C125="false"),Calcs!H126,FALSE)))</f>
        <v>3365390</v>
      </c>
      <c r="AJ125" s="95">
        <f>IF(AND(Inputs!C125="true",Inputs!B125="false"),Calcs!Q126,IF(AND(Inputs!B125="true",Inputs!C125="false"),Calcs!Y126,IF(AND(Inputs!B125="false",Inputs!C125="false"),Calcs!J126,FALSE)))</f>
        <v>3365390</v>
      </c>
      <c r="AK125" s="93">
        <f>IF(AND(Inputs!C125="true",Inputs!B125="false"),Calcs!P126,IF(AND(Inputs!B125="true",Inputs!C125="false"),Calcs!X126,IF(AND(Inputs!B125="false",Inputs!C125="false"),Calcs!G126,FALSE)))</f>
        <v>3365390</v>
      </c>
      <c r="AL125" s="93">
        <f>Calcs!C126</f>
        <v>3365336</v>
      </c>
      <c r="AM125" s="93">
        <f>IF(AND(Inputs!C125="true",Inputs!B125="false"),Calcs!O126,IF(AND(Inputs!B125="true",Inputs!C125="false"),Calcs!W126,IF(AND(Inputs!B125="false",Inputs!C125="false"),Calcs!F126,FALSE)))</f>
        <v>3365390</v>
      </c>
      <c r="AN125" s="93">
        <f>IF(AND(Inputs!C125="true",Inputs!B125="false"),"0.0",IF(AND(Inputs!B125="true",Inputs!C125="false"),Calcs!U126,IF(AND(Inputs!B125="false",Inputs!C125="false"),Calcs!D126,FALSE)))</f>
        <v>3365390</v>
      </c>
      <c r="AO125" s="95">
        <f>Calcs!AA126</f>
        <v>33653.9</v>
      </c>
      <c r="AP125" s="93" t="str">
        <f t="shared" si="15"/>
        <v>true</v>
      </c>
      <c r="AQ125" s="95" t="str">
        <f>IF(Inputs!C125="true",Calcs!N126,"0.0")</f>
        <v>0.0</v>
      </c>
      <c r="AR125" s="95">
        <f>IF(AND(Inputs!C125="true",Inputs!B125="false"),Calcs!M126,IF(AND(Inputs!B125="true",Inputs!C125="false"),Calcs!V126,IF(AND(Inputs!B125="false",Inputs!C125="false"),Calcs!E126,FALSE)))</f>
        <v>3365390</v>
      </c>
      <c r="AS125" s="93" t="str">
        <f t="shared" si="16"/>
        <v>false</v>
      </c>
      <c r="AT125" s="93" t="str">
        <f t="shared" si="12"/>
        <v>true</v>
      </c>
    </row>
    <row r="126" spans="1:46" ht="14.25" customHeight="1" x14ac:dyDescent="0.2">
      <c r="A126" s="16">
        <v>125</v>
      </c>
      <c r="B126" s="19" t="s">
        <v>17</v>
      </c>
      <c r="C126" s="19" t="s">
        <v>16</v>
      </c>
      <c r="D126" s="18" t="s">
        <v>696</v>
      </c>
      <c r="E126" s="19" t="s">
        <v>17</v>
      </c>
      <c r="F126" s="4" t="s">
        <v>530</v>
      </c>
      <c r="G126" s="17" t="s">
        <v>17</v>
      </c>
      <c r="H126" s="65" t="s">
        <v>569</v>
      </c>
      <c r="I126" s="21">
        <v>1</v>
      </c>
      <c r="J126" s="24">
        <v>1</v>
      </c>
      <c r="K126" s="20" t="s">
        <v>17</v>
      </c>
      <c r="L126" s="20" t="s">
        <v>17</v>
      </c>
      <c r="M126" s="22">
        <v>1</v>
      </c>
      <c r="N126" s="19" t="s">
        <v>17</v>
      </c>
      <c r="O126" s="59" t="s">
        <v>418</v>
      </c>
      <c r="P126" s="18">
        <v>315</v>
      </c>
      <c r="Q126" s="18">
        <v>329</v>
      </c>
      <c r="R126" s="19" t="s">
        <v>16</v>
      </c>
      <c r="S126" s="17">
        <v>0</v>
      </c>
      <c r="T126" s="17">
        <v>404.404</v>
      </c>
      <c r="U126" s="102">
        <f>IF(B126="true",(Calcs!AB127),IF(C126="true",Calcs!S127,Calcs!K127))</f>
        <v>0</v>
      </c>
      <c r="V126" s="113" t="str">
        <f t="shared" si="17"/>
        <v/>
      </c>
      <c r="W126" s="103" t="str">
        <f>IF(AND(K126 = "true",C126="false"),(IF(Inputs!K126=Reduction_Values!B$2,Reduction_Values!D$2,Reduction_Values!D$3)),"")</f>
        <v/>
      </c>
      <c r="X126" s="104" t="str">
        <f>IF(L126="true",(IF(Inputs!L126=Reduction_Values!B$2,Reduction_Values!D$4,Reduction_Values!D$5)),"")</f>
        <v/>
      </c>
      <c r="Y126" s="105">
        <f>(VLOOKUP(Inputs!D126,Charge_Categories!B$2:C$380,2,FALSE))</f>
        <v>3532239</v>
      </c>
      <c r="Z126" s="105">
        <f>IF(AND(Inputs!B126="true",Inputs!G126="true"),Calcs!U127-Calcs!T127,IF(AND(Inputs!B126="false",Inputs!C126="false",Inputs!G126="true"),Calcs!D127-Calcs!C127,IF(AND(Inputs!G126="false",Inputs!H126="Not Applicable"),0,"0.0")))</f>
        <v>0</v>
      </c>
      <c r="AA126" s="105" t="str">
        <f>IF(AND(Inputs!B126="true",Inputs!N126="true"),Calcs!T127-Calcs!B127,IF(AND(Inputs!B126="false",Inputs!C126="true",Inputs!N126="true"),Calcs!L127-Calcs!B127,IF(AND(Inputs!B126="false",Inputs!C126="false",Inputs!N126="true"),Calcs!C127-Calcs!B127,"0.0")))</f>
        <v>0.0</v>
      </c>
      <c r="AB126" s="105" t="str">
        <f>IF(Inputs!C126="true",100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&amp;"%","")</f>
        <v>0%</v>
      </c>
      <c r="AC126" s="105" t="str">
        <f t="shared" si="13"/>
        <v/>
      </c>
      <c r="AD126" s="105" t="str">
        <f t="shared" si="14"/>
        <v/>
      </c>
      <c r="AE126" s="104" t="str">
        <f>IF(R126="true",(IF(Inputs!R126=Reduction_Values!B$2,Reduction_Values!D$6,Reduction_Values!D$7)),"")</f>
        <v>Winter Only Discount 0.5</v>
      </c>
      <c r="AF126" s="93">
        <f>(VLOOKUP(Inputs!D126,Charge_Categories!B$2:C$380,2,FALSE))</f>
        <v>3532239</v>
      </c>
      <c r="AG126" s="93" t="str">
        <f t="shared" si="10"/>
        <v>false</v>
      </c>
      <c r="AH126" s="93" t="str">
        <f t="shared" si="11"/>
        <v>true</v>
      </c>
      <c r="AI126" s="94">
        <f>IF(AND(Inputs!C126="true",Inputs!B126="false"),Calcs!Q127,IF(AND(Inputs!B126="true",Inputs!C126="false"),Calcs!Y127,IF(AND(Inputs!B126="false",Inputs!C126="false"),Calcs!H127,FALSE)))</f>
        <v>0</v>
      </c>
      <c r="AJ126" s="95">
        <f>IF(AND(Inputs!C126="true",Inputs!B126="false"),Calcs!Q127,IF(AND(Inputs!B126="true",Inputs!C126="false"),Calcs!Y127,IF(AND(Inputs!B126="false",Inputs!C126="false"),Calcs!J127,FALSE)))</f>
        <v>0</v>
      </c>
      <c r="AK126" s="93">
        <f>IF(AND(Inputs!C126="true",Inputs!B126="false"),Calcs!P127,IF(AND(Inputs!B126="true",Inputs!C126="false"),Calcs!X127,IF(AND(Inputs!B126="false",Inputs!C126="false"),Calcs!G127,FALSE)))</f>
        <v>0</v>
      </c>
      <c r="AL126" s="93">
        <f>Calcs!C127</f>
        <v>3532239</v>
      </c>
      <c r="AM126" s="93">
        <f>IF(AND(Inputs!C126="true",Inputs!B126="false"),Calcs!O127,IF(AND(Inputs!B126="true",Inputs!C126="false"),Calcs!W127,IF(AND(Inputs!B126="false",Inputs!C126="false"),Calcs!F127,FALSE)))</f>
        <v>0</v>
      </c>
      <c r="AN126" s="93" t="str">
        <f>IF(AND(Inputs!C126="true",Inputs!B126="false"),"0.0",IF(AND(Inputs!B126="true",Inputs!C126="false"),Calcs!U127,IF(AND(Inputs!B126="false",Inputs!C126="false"),Calcs!D127,FALSE)))</f>
        <v>0.0</v>
      </c>
      <c r="AO126" s="95" t="str">
        <f>Calcs!AA127</f>
        <v/>
      </c>
      <c r="AP126" s="93" t="str">
        <f t="shared" si="15"/>
        <v>false</v>
      </c>
      <c r="AQ126" s="95">
        <f>IF(Inputs!C126="true",Calcs!N127,"0.0")</f>
        <v>0</v>
      </c>
      <c r="AR126" s="95">
        <f>IF(AND(Inputs!C126="true",Inputs!B126="false"),Calcs!M127,IF(AND(Inputs!B126="true",Inputs!C126="false"),Calcs!V127,IF(AND(Inputs!B126="false",Inputs!C126="false"),Calcs!E127,FALSE)))</f>
        <v>3532239</v>
      </c>
      <c r="AS126" s="93" t="str">
        <f t="shared" si="16"/>
        <v>true</v>
      </c>
      <c r="AT126" s="93" t="str">
        <f t="shared" si="12"/>
        <v>false</v>
      </c>
    </row>
    <row r="127" spans="1:46" ht="14.25" customHeight="1" x14ac:dyDescent="0.2">
      <c r="A127" s="16">
        <v>126</v>
      </c>
      <c r="B127" s="19" t="s">
        <v>17</v>
      </c>
      <c r="C127" s="19" t="s">
        <v>16</v>
      </c>
      <c r="D127" s="18" t="s">
        <v>697</v>
      </c>
      <c r="E127" s="19" t="s">
        <v>17</v>
      </c>
      <c r="F127" s="4" t="s">
        <v>495</v>
      </c>
      <c r="G127" s="17" t="s">
        <v>17</v>
      </c>
      <c r="H127" s="65" t="s">
        <v>569</v>
      </c>
      <c r="I127" s="21">
        <v>1</v>
      </c>
      <c r="J127" s="24">
        <v>1</v>
      </c>
      <c r="K127" s="19" t="s">
        <v>17</v>
      </c>
      <c r="L127" s="20" t="s">
        <v>17</v>
      </c>
      <c r="M127" s="22">
        <v>1</v>
      </c>
      <c r="N127" s="19" t="s">
        <v>17</v>
      </c>
      <c r="O127" s="59" t="s">
        <v>418</v>
      </c>
      <c r="P127" s="18">
        <v>0</v>
      </c>
      <c r="Q127" s="18">
        <v>30</v>
      </c>
      <c r="R127" s="19" t="s">
        <v>16</v>
      </c>
      <c r="S127" s="17">
        <v>0</v>
      </c>
      <c r="T127" s="17">
        <v>1</v>
      </c>
      <c r="U127" s="102">
        <f>IF(B127="true",(Calcs!AB128),IF(C127="true",Calcs!S128,Calcs!K128))</f>
        <v>0</v>
      </c>
      <c r="V127" s="113" t="str">
        <f t="shared" si="17"/>
        <v/>
      </c>
      <c r="W127" s="103" t="str">
        <f>IF(AND(K127 = "true",C127="false"),(IF(Inputs!K127=Reduction_Values!B$2,Reduction_Values!D$2,Reduction_Values!D$3)),"")</f>
        <v/>
      </c>
      <c r="X127" s="104" t="str">
        <f>IF(L127="true",(IF(Inputs!L127=Reduction_Values!B$2,Reduction_Values!D$4,Reduction_Values!D$5)),"")</f>
        <v/>
      </c>
      <c r="Y127" s="105">
        <f>(VLOOKUP(Inputs!D127,Charge_Categories!B$2:C$380,2,FALSE))</f>
        <v>3824834</v>
      </c>
      <c r="Z127" s="105">
        <f>IF(AND(Inputs!B127="true",Inputs!G127="true"),Calcs!U128-Calcs!T128,IF(AND(Inputs!B127="false",Inputs!C127="false",Inputs!G127="true"),Calcs!D128-Calcs!C128,IF(AND(Inputs!G127="false",Inputs!H127="Not Applicable"),0,"0.0")))</f>
        <v>0</v>
      </c>
      <c r="AA127" s="105" t="str">
        <f>IF(AND(Inputs!B127="true",Inputs!N127="true"),Calcs!T128-Calcs!B128,IF(AND(Inputs!B127="false",Inputs!C127="true",Inputs!N127="true"),Calcs!L128-Calcs!B128,IF(AND(Inputs!B127="false",Inputs!C127="false",Inputs!N127="true"),Calcs!C128-Calcs!B128,"0.0")))</f>
        <v>0.0</v>
      </c>
      <c r="AB127" s="105" t="str">
        <f>IF(Inputs!C127="true",100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&amp;"%","")</f>
        <v>100%</v>
      </c>
      <c r="AC127" s="105" t="str">
        <f t="shared" si="13"/>
        <v/>
      </c>
      <c r="AD127" s="105" t="str">
        <f t="shared" si="14"/>
        <v/>
      </c>
      <c r="AE127" s="104" t="str">
        <f>IF(R127="true",(IF(Inputs!R127=Reduction_Values!B$2,Reduction_Values!D$6,Reduction_Values!D$7)),"")</f>
        <v>Winter Only Discount 0.5</v>
      </c>
      <c r="AF127" s="93">
        <f>(VLOOKUP(Inputs!D127,Charge_Categories!B$2:C$380,2,FALSE))</f>
        <v>3824834</v>
      </c>
      <c r="AG127" s="93" t="str">
        <f t="shared" si="10"/>
        <v>false</v>
      </c>
      <c r="AH127" s="93" t="str">
        <f t="shared" si="11"/>
        <v>true</v>
      </c>
      <c r="AI127" s="94">
        <f>IF(AND(Inputs!C127="true",Inputs!B127="false"),Calcs!Q128,IF(AND(Inputs!B127="true",Inputs!C127="false"),Calcs!Y128,IF(AND(Inputs!B127="false",Inputs!C127="false"),Calcs!H128,FALSE)))</f>
        <v>1912417</v>
      </c>
      <c r="AJ127" s="95">
        <f>IF(AND(Inputs!C127="true",Inputs!B127="false"),Calcs!Q128,IF(AND(Inputs!B127="true",Inputs!C127="false"),Calcs!Y128,IF(AND(Inputs!B127="false",Inputs!C127="false"),Calcs!J128,FALSE)))</f>
        <v>1912417</v>
      </c>
      <c r="AK127" s="93">
        <f>IF(AND(Inputs!C127="true",Inputs!B127="false"),Calcs!P128,IF(AND(Inputs!B127="true",Inputs!C127="false"),Calcs!X128,IF(AND(Inputs!B127="false",Inputs!C127="false"),Calcs!G128,FALSE)))</f>
        <v>1912417</v>
      </c>
      <c r="AL127" s="93">
        <f>Calcs!C128</f>
        <v>3824834</v>
      </c>
      <c r="AM127" s="93">
        <f>IF(AND(Inputs!C127="true",Inputs!B127="false"),Calcs!O128,IF(AND(Inputs!B127="true",Inputs!C127="false"),Calcs!W128,IF(AND(Inputs!B127="false",Inputs!C127="false"),Calcs!F128,FALSE)))</f>
        <v>1912417</v>
      </c>
      <c r="AN127" s="93" t="str">
        <f>IF(AND(Inputs!C127="true",Inputs!B127="false"),"0.0",IF(AND(Inputs!B127="true",Inputs!C127="false"),Calcs!U128,IF(AND(Inputs!B127="false",Inputs!C127="false"),Calcs!D128,FALSE)))</f>
        <v>0.0</v>
      </c>
      <c r="AO127" s="95" t="str">
        <f>Calcs!AA128</f>
        <v/>
      </c>
      <c r="AP127" s="93" t="str">
        <f t="shared" si="15"/>
        <v>false</v>
      </c>
      <c r="AQ127" s="95">
        <f>IF(Inputs!C127="true",Calcs!N128,"0.0")</f>
        <v>3824834</v>
      </c>
      <c r="AR127" s="95">
        <f>IF(AND(Inputs!C127="true",Inputs!B127="false"),Calcs!M128,IF(AND(Inputs!B127="true",Inputs!C127="false"),Calcs!V128,IF(AND(Inputs!B127="false",Inputs!C127="false"),Calcs!E128,FALSE)))</f>
        <v>3824834</v>
      </c>
      <c r="AS127" s="93" t="str">
        <f t="shared" si="16"/>
        <v>true</v>
      </c>
      <c r="AT127" s="93" t="str">
        <f t="shared" si="12"/>
        <v>false</v>
      </c>
    </row>
    <row r="128" spans="1:46" ht="14.25" customHeight="1" x14ac:dyDescent="0.2">
      <c r="A128" s="16">
        <v>127</v>
      </c>
      <c r="B128" s="19" t="s">
        <v>17</v>
      </c>
      <c r="C128" s="19" t="s">
        <v>16</v>
      </c>
      <c r="D128" s="18" t="s">
        <v>698</v>
      </c>
      <c r="E128" s="19" t="s">
        <v>17</v>
      </c>
      <c r="F128" s="4" t="s">
        <v>531</v>
      </c>
      <c r="G128" s="17" t="s">
        <v>17</v>
      </c>
      <c r="H128" s="65" t="s">
        <v>569</v>
      </c>
      <c r="I128" s="21">
        <v>1</v>
      </c>
      <c r="J128" s="25">
        <v>0.5</v>
      </c>
      <c r="K128" s="19" t="s">
        <v>17</v>
      </c>
      <c r="L128" s="19" t="s">
        <v>16</v>
      </c>
      <c r="M128" s="22">
        <v>1</v>
      </c>
      <c r="N128" s="19" t="s">
        <v>17</v>
      </c>
      <c r="O128" s="59" t="s">
        <v>454</v>
      </c>
      <c r="P128" s="18">
        <v>319</v>
      </c>
      <c r="Q128" s="18">
        <v>337</v>
      </c>
      <c r="R128" s="19" t="s">
        <v>17</v>
      </c>
      <c r="S128" s="17">
        <v>0</v>
      </c>
      <c r="T128" s="17">
        <v>0.999</v>
      </c>
      <c r="U128" s="102">
        <f>IF(B128="true",(Calcs!AB129),IF(C128="true",Calcs!S129,Calcs!K129))</f>
        <v>0</v>
      </c>
      <c r="V128" s="113" t="str">
        <f t="shared" si="17"/>
        <v/>
      </c>
      <c r="W128" s="103" t="str">
        <f>IF(AND(K128 = "true",C128="false"),(IF(Inputs!K128=Reduction_Values!B$2,Reduction_Values!D$2,Reduction_Values!D$3)),"")</f>
        <v/>
      </c>
      <c r="X128" s="104" t="str">
        <f>IF(L128="true",(IF(Inputs!L128=Reduction_Values!B$2,Reduction_Values!D$4,Reduction_Values!D$5)),"")</f>
        <v>CRT 0.5</v>
      </c>
      <c r="Y128" s="105">
        <f>(VLOOKUP(Inputs!D128,Charge_Categories!B$2:C$380,2,FALSE))</f>
        <v>97</v>
      </c>
      <c r="Z128" s="105">
        <f>IF(AND(Inputs!B128="true",Inputs!G128="true"),Calcs!U129-Calcs!T129,IF(AND(Inputs!B128="false",Inputs!C128="false",Inputs!G128="true"),Calcs!D129-Calcs!C129,IF(AND(Inputs!G128="false",Inputs!H128="Not Applicable"),0,"0.0")))</f>
        <v>0</v>
      </c>
      <c r="AA128" s="105" t="str">
        <f>IF(AND(Inputs!B128="true",Inputs!N128="true"),Calcs!T129-Calcs!B129,IF(AND(Inputs!B128="false",Inputs!C128="true",Inputs!N128="true"),Calcs!L129-Calcs!B129,IF(AND(Inputs!B128="false",Inputs!C128="false",Inputs!N128="true"),Calcs!C129-Calcs!B129,"0.0")))</f>
        <v>0.0</v>
      </c>
      <c r="AB128" s="105" t="str">
        <f>IF(Inputs!C128="true",100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&amp;"%","")</f>
        <v>0%</v>
      </c>
      <c r="AC128" s="105" t="str">
        <f t="shared" si="13"/>
        <v/>
      </c>
      <c r="AD128" s="105">
        <f t="shared" si="14"/>
        <v>0.5</v>
      </c>
      <c r="AE128" s="104" t="str">
        <f>IF(R128="true",(IF(Inputs!R128=Reduction_Values!B$2,Reduction_Values!D$6,Reduction_Values!D$7)),"")</f>
        <v/>
      </c>
      <c r="AF128" s="93">
        <f>(VLOOKUP(Inputs!D128,Charge_Categories!B$2:C$380,2,FALSE))</f>
        <v>97</v>
      </c>
      <c r="AG128" s="93" t="str">
        <f t="shared" si="10"/>
        <v>false</v>
      </c>
      <c r="AH128" s="93" t="str">
        <f t="shared" si="11"/>
        <v>true</v>
      </c>
      <c r="AI128" s="94">
        <f>IF(AND(Inputs!C128="true",Inputs!B128="false"),Calcs!Q129,IF(AND(Inputs!B128="true",Inputs!C128="false"),Calcs!Y129,IF(AND(Inputs!B128="false",Inputs!C128="false"),Calcs!H129,FALSE)))</f>
        <v>0</v>
      </c>
      <c r="AJ128" s="95">
        <f>IF(AND(Inputs!C128="true",Inputs!B128="false"),Calcs!Q129,IF(AND(Inputs!B128="true",Inputs!C128="false"),Calcs!Y129,IF(AND(Inputs!B128="false",Inputs!C128="false"),Calcs!J129,FALSE)))</f>
        <v>0</v>
      </c>
      <c r="AK128" s="93">
        <f>IF(AND(Inputs!C128="true",Inputs!B128="false"),Calcs!P129,IF(AND(Inputs!B128="true",Inputs!C128="false"),Calcs!X129,IF(AND(Inputs!B128="false",Inputs!C128="false"),Calcs!G129,FALSE)))</f>
        <v>0</v>
      </c>
      <c r="AL128" s="93">
        <f>Calcs!C129</f>
        <v>97</v>
      </c>
      <c r="AM128" s="93">
        <f>IF(AND(Inputs!C128="true",Inputs!B128="false"),Calcs!O129,IF(AND(Inputs!B128="true",Inputs!C128="false"),Calcs!W129,IF(AND(Inputs!B128="false",Inputs!C128="false"),Calcs!F129,FALSE)))</f>
        <v>0</v>
      </c>
      <c r="AN128" s="93" t="str">
        <f>IF(AND(Inputs!C128="true",Inputs!B128="false"),"0.0",IF(AND(Inputs!B128="true",Inputs!C128="false"),Calcs!U129,IF(AND(Inputs!B128="false",Inputs!C128="false"),Calcs!D129,FALSE)))</f>
        <v>0.0</v>
      </c>
      <c r="AO128" s="95" t="str">
        <f>Calcs!AA129</f>
        <v/>
      </c>
      <c r="AP128" s="93" t="str">
        <f t="shared" si="15"/>
        <v>false</v>
      </c>
      <c r="AQ128" s="95">
        <f>IF(Inputs!C128="true",Calcs!N129,"0.0")</f>
        <v>0</v>
      </c>
      <c r="AR128" s="95">
        <f>IF(AND(Inputs!C128="true",Inputs!B128="false"),Calcs!M129,IF(AND(Inputs!B128="true",Inputs!C128="false"),Calcs!V129,IF(AND(Inputs!B128="false",Inputs!C128="false"),Calcs!E129,FALSE)))</f>
        <v>97</v>
      </c>
      <c r="AS128" s="93" t="str">
        <f t="shared" si="16"/>
        <v>false</v>
      </c>
      <c r="AT128" s="93" t="str">
        <f t="shared" si="12"/>
        <v>false</v>
      </c>
    </row>
    <row r="129" spans="1:46" ht="14.25" customHeight="1" x14ac:dyDescent="0.2">
      <c r="A129" s="16">
        <v>128</v>
      </c>
      <c r="B129" s="19" t="s">
        <v>17</v>
      </c>
      <c r="C129" s="19" t="s">
        <v>16</v>
      </c>
      <c r="D129" s="18" t="s">
        <v>699</v>
      </c>
      <c r="E129" s="19" t="s">
        <v>17</v>
      </c>
      <c r="F129" s="4" t="s">
        <v>484</v>
      </c>
      <c r="G129" s="17" t="s">
        <v>17</v>
      </c>
      <c r="H129" s="65" t="s">
        <v>569</v>
      </c>
      <c r="I129" s="21">
        <v>0.5</v>
      </c>
      <c r="J129" s="24">
        <v>1</v>
      </c>
      <c r="K129" s="19" t="s">
        <v>17</v>
      </c>
      <c r="L129" s="19" t="s">
        <v>16</v>
      </c>
      <c r="M129" s="22">
        <v>1</v>
      </c>
      <c r="N129" s="19" t="s">
        <v>16</v>
      </c>
      <c r="O129" s="59" t="s">
        <v>454</v>
      </c>
      <c r="P129" s="18">
        <v>252</v>
      </c>
      <c r="Q129" s="18">
        <v>275</v>
      </c>
      <c r="R129" s="19" t="s">
        <v>17</v>
      </c>
      <c r="S129" s="17">
        <v>0</v>
      </c>
      <c r="T129" s="17">
        <v>4545</v>
      </c>
      <c r="U129" s="102">
        <f>IF(B129="true",(Calcs!AB130),IF(C129="true",Calcs!S130,Calcs!K130))</f>
        <v>0</v>
      </c>
      <c r="V129" s="113">
        <f t="shared" si="17"/>
        <v>0.5</v>
      </c>
      <c r="W129" s="103" t="str">
        <f>IF(AND(K129 = "true",C129="false"),(IF(Inputs!K129=Reduction_Values!B$2,Reduction_Values!D$2,Reduction_Values!D$3)),"")</f>
        <v/>
      </c>
      <c r="X129" s="104" t="str">
        <f>IF(L129="true",(IF(Inputs!L129=Reduction_Values!B$2,Reduction_Values!D$4,Reduction_Values!D$5)),"")</f>
        <v>CRT 0.5</v>
      </c>
      <c r="Y129" s="105">
        <f>(VLOOKUP(Inputs!D129,Charge_Categories!B$2:C$380,2,FALSE))</f>
        <v>102</v>
      </c>
      <c r="Z129" s="105">
        <f>IF(AND(Inputs!B129="true",Inputs!G129="true"),Calcs!U130-Calcs!T130,IF(AND(Inputs!B129="false",Inputs!C129="false",Inputs!G129="true"),Calcs!D130-Calcs!C130,IF(AND(Inputs!G129="false",Inputs!H129="Not Applicable"),0,"0.0")))</f>
        <v>0</v>
      </c>
      <c r="AA129" s="105">
        <f>IF(AND(Inputs!B129="true",Inputs!N129="true"),Calcs!T130-Calcs!B130,IF(AND(Inputs!B129="false",Inputs!C129="true",Inputs!N129="true"),Calcs!L130-Calcs!B130,IF(AND(Inputs!B129="false",Inputs!C129="false",Inputs!N129="true"),Calcs!C130-Calcs!B130,"0.0")))</f>
        <v>5170</v>
      </c>
      <c r="AB129" s="105" t="str">
        <f>IF(Inputs!C129="true",100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&amp;"%","")</f>
        <v>0%</v>
      </c>
      <c r="AC129" s="105" t="str">
        <f t="shared" si="13"/>
        <v/>
      </c>
      <c r="AD129" s="105" t="str">
        <f t="shared" si="14"/>
        <v/>
      </c>
      <c r="AE129" s="104" t="str">
        <f>IF(R129="true",(IF(Inputs!R129=Reduction_Values!B$2,Reduction_Values!D$6,Reduction_Values!D$7)),"")</f>
        <v/>
      </c>
      <c r="AF129" s="93">
        <f>(VLOOKUP(Inputs!D129,Charge_Categories!B$2:C$380,2,FALSE))</f>
        <v>102</v>
      </c>
      <c r="AG129" s="93" t="str">
        <f t="shared" si="10"/>
        <v>false</v>
      </c>
      <c r="AH129" s="93" t="str">
        <f t="shared" si="11"/>
        <v>true</v>
      </c>
      <c r="AI129" s="94">
        <f>IF(AND(Inputs!C129="true",Inputs!B129="false"),Calcs!Q130,IF(AND(Inputs!B129="true",Inputs!C129="false"),Calcs!Y130,IF(AND(Inputs!B129="false",Inputs!C129="false"),Calcs!H130,FALSE)))</f>
        <v>0</v>
      </c>
      <c r="AJ129" s="95">
        <f>IF(AND(Inputs!C129="true",Inputs!B129="false"),Calcs!Q130,IF(AND(Inputs!B129="true",Inputs!C129="false"),Calcs!Y130,IF(AND(Inputs!B129="false",Inputs!C129="false"),Calcs!J130,FALSE)))</f>
        <v>0</v>
      </c>
      <c r="AK129" s="93">
        <f>IF(AND(Inputs!C129="true",Inputs!B129="false"),Calcs!P130,IF(AND(Inputs!B129="true",Inputs!C129="false"),Calcs!X130,IF(AND(Inputs!B129="false",Inputs!C129="false"),Calcs!G130,FALSE)))</f>
        <v>0</v>
      </c>
      <c r="AL129" s="93">
        <f>Calcs!C130</f>
        <v>5272</v>
      </c>
      <c r="AM129" s="93">
        <f>IF(AND(Inputs!C129="true",Inputs!B129="false"),Calcs!O130,IF(AND(Inputs!B129="true",Inputs!C129="false"),Calcs!W130,IF(AND(Inputs!B129="false",Inputs!C129="false"),Calcs!F130,FALSE)))</f>
        <v>0</v>
      </c>
      <c r="AN129" s="93" t="str">
        <f>IF(AND(Inputs!C129="true",Inputs!B129="false"),"0.0",IF(AND(Inputs!B129="true",Inputs!C129="false"),Calcs!U130,IF(AND(Inputs!B129="false",Inputs!C129="false"),Calcs!D130,FALSE)))</f>
        <v>0.0</v>
      </c>
      <c r="AO129" s="95" t="str">
        <f>Calcs!AA130</f>
        <v/>
      </c>
      <c r="AP129" s="93" t="str">
        <f t="shared" si="15"/>
        <v>true</v>
      </c>
      <c r="AQ129" s="95">
        <f>IF(Inputs!C129="true",Calcs!N130,"0.0")</f>
        <v>0</v>
      </c>
      <c r="AR129" s="95">
        <f>IF(AND(Inputs!C129="true",Inputs!B129="false"),Calcs!M130,IF(AND(Inputs!B129="true",Inputs!C129="false"),Calcs!V130,IF(AND(Inputs!B129="false",Inputs!C129="false"),Calcs!E130,FALSE)))</f>
        <v>5272</v>
      </c>
      <c r="AS129" s="93" t="str">
        <f t="shared" si="16"/>
        <v>false</v>
      </c>
      <c r="AT129" s="93" t="str">
        <f t="shared" si="12"/>
        <v>false</v>
      </c>
    </row>
    <row r="130" spans="1:46" ht="14.25" customHeight="1" x14ac:dyDescent="0.2">
      <c r="A130" s="16">
        <v>129</v>
      </c>
      <c r="B130" s="19" t="s">
        <v>17</v>
      </c>
      <c r="C130" s="19" t="s">
        <v>16</v>
      </c>
      <c r="D130" s="18" t="s">
        <v>700</v>
      </c>
      <c r="E130" s="19" t="s">
        <v>17</v>
      </c>
      <c r="F130" s="4" t="s">
        <v>500</v>
      </c>
      <c r="G130" s="19" t="s">
        <v>16</v>
      </c>
      <c r="H130" s="65" t="s">
        <v>483</v>
      </c>
      <c r="I130" s="21">
        <v>1</v>
      </c>
      <c r="J130" s="24">
        <v>1</v>
      </c>
      <c r="K130" s="19" t="s">
        <v>17</v>
      </c>
      <c r="L130" s="19" t="s">
        <v>16</v>
      </c>
      <c r="M130" s="22">
        <v>1</v>
      </c>
      <c r="N130" s="19" t="s">
        <v>17</v>
      </c>
      <c r="O130" s="59" t="s">
        <v>454</v>
      </c>
      <c r="P130" s="18">
        <v>1</v>
      </c>
      <c r="Q130" s="18">
        <v>23</v>
      </c>
      <c r="R130" s="19" t="s">
        <v>17</v>
      </c>
      <c r="S130" s="17">
        <v>0</v>
      </c>
      <c r="T130" s="17">
        <v>3186</v>
      </c>
      <c r="U130" s="102">
        <f>IF(B130="true",(Calcs!AB131),IF(C130="true",Calcs!S131,Calcs!K131))</f>
        <v>0</v>
      </c>
      <c r="V130" s="113" t="str">
        <f t="shared" ref="V130:V161" si="18">IF(I130=1,(""),IF(I130=0,(I130&amp;".0"),(I130)))</f>
        <v/>
      </c>
      <c r="W130" s="103" t="str">
        <f>IF(AND(K130 = "true",C130="false"),(IF(Inputs!K130=Reduction_Values!B$2,Reduction_Values!D$2,Reduction_Values!D$3)),"")</f>
        <v/>
      </c>
      <c r="X130" s="104" t="str">
        <f>IF(L130="true",(IF(Inputs!L130=Reduction_Values!B$2,Reduction_Values!D$4,Reduction_Values!D$5)),"")</f>
        <v>CRT 0.5</v>
      </c>
      <c r="Y130" s="105">
        <f>(VLOOKUP(Inputs!D130,Charge_Categories!B$2:C$380,2,FALSE))</f>
        <v>110</v>
      </c>
      <c r="Z130" s="105" t="str">
        <f>IF(AND(Inputs!B130="true",Inputs!G130="true"),Calcs!U131-Calcs!T131,IF(AND(Inputs!B130="false",Inputs!C130="false",Inputs!G130="true"),Calcs!D131-Calcs!C131,IF(AND(Inputs!G130="false",Inputs!H130="Not Applicable"),0,"0.0")))</f>
        <v>0.0</v>
      </c>
      <c r="AA130" s="105" t="str">
        <f>IF(AND(Inputs!B130="true",Inputs!N130="true"),Calcs!T131-Calcs!B131,IF(AND(Inputs!B130="false",Inputs!C130="true",Inputs!N130="true"),Calcs!L131-Calcs!B131,IF(AND(Inputs!B130="false",Inputs!C130="false",Inputs!N130="true"),Calcs!C131-Calcs!B131,"0.0")))</f>
        <v>0.0</v>
      </c>
      <c r="AB130" s="105" t="str">
        <f>IF(Inputs!C130="true",100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&amp;"%","")</f>
        <v>0%</v>
      </c>
      <c r="AC130" s="105" t="str">
        <f t="shared" si="13"/>
        <v/>
      </c>
      <c r="AD130" s="105" t="str">
        <f t="shared" si="14"/>
        <v/>
      </c>
      <c r="AE130" s="104" t="str">
        <f>IF(R130="true",(IF(Inputs!R130=Reduction_Values!B$2,Reduction_Values!D$6,Reduction_Values!D$7)),"")</f>
        <v/>
      </c>
      <c r="AF130" s="93">
        <f>(VLOOKUP(Inputs!D130,Charge_Categories!B$2:C$380,2,FALSE))</f>
        <v>110</v>
      </c>
      <c r="AG130" s="93" t="str">
        <f t="shared" ref="AG130:AG193" si="19">B130</f>
        <v>false</v>
      </c>
      <c r="AH130" s="93" t="str">
        <f t="shared" ref="AH130:AH193" si="20">C130</f>
        <v>true</v>
      </c>
      <c r="AI130" s="94">
        <f>IF(AND(Inputs!C130="true",Inputs!B130="false"),Calcs!Q131,IF(AND(Inputs!B130="true",Inputs!C130="false"),Calcs!Y131,IF(AND(Inputs!B130="false",Inputs!C130="false"),Calcs!H131,FALSE)))</f>
        <v>0</v>
      </c>
      <c r="AJ130" s="95">
        <f>IF(AND(Inputs!C130="true",Inputs!B130="false"),Calcs!Q131,IF(AND(Inputs!B130="true",Inputs!C130="false"),Calcs!Y131,IF(AND(Inputs!B130="false",Inputs!C130="false"),Calcs!J131,FALSE)))</f>
        <v>0</v>
      </c>
      <c r="AK130" s="93">
        <f>IF(AND(Inputs!C130="true",Inputs!B130="false"),Calcs!P131,IF(AND(Inputs!B130="true",Inputs!C130="false"),Calcs!X131,IF(AND(Inputs!B130="false",Inputs!C130="false"),Calcs!G131,FALSE)))</f>
        <v>0</v>
      </c>
      <c r="AL130" s="93">
        <f>Calcs!C131</f>
        <v>110</v>
      </c>
      <c r="AM130" s="93">
        <f>IF(AND(Inputs!C130="true",Inputs!B130="false"),Calcs!O131,IF(AND(Inputs!B130="true",Inputs!C130="false"),Calcs!W131,IF(AND(Inputs!B130="false",Inputs!C130="false"),Calcs!F131,FALSE)))</f>
        <v>0</v>
      </c>
      <c r="AN130" s="93" t="str">
        <f>IF(AND(Inputs!C130="true",Inputs!B130="false"),"0.0",IF(AND(Inputs!B130="true",Inputs!C130="false"),Calcs!U131,IF(AND(Inputs!B130="false",Inputs!C130="false"),Calcs!D131,FALSE)))</f>
        <v>0.0</v>
      </c>
      <c r="AO130" s="95" t="str">
        <f>Calcs!AA131</f>
        <v/>
      </c>
      <c r="AP130" s="93" t="str">
        <f t="shared" si="15"/>
        <v>false</v>
      </c>
      <c r="AQ130" s="95">
        <f>IF(Inputs!C130="true",Calcs!N131,"0.0")</f>
        <v>0</v>
      </c>
      <c r="AR130" s="95">
        <f>IF(AND(Inputs!C130="true",Inputs!B130="false"),Calcs!M131,IF(AND(Inputs!B130="true",Inputs!C130="false"),Calcs!V131,IF(AND(Inputs!B130="false",Inputs!C130="false"),Calcs!E131,FALSE)))</f>
        <v>110</v>
      </c>
      <c r="AS130" s="93" t="str">
        <f t="shared" si="16"/>
        <v>false</v>
      </c>
      <c r="AT130" s="93" t="str">
        <f t="shared" ref="AT130:AT193" si="21">G130</f>
        <v>true</v>
      </c>
    </row>
    <row r="131" spans="1:46" ht="14.25" customHeight="1" x14ac:dyDescent="0.2">
      <c r="A131" s="16">
        <v>130</v>
      </c>
      <c r="B131" s="19" t="s">
        <v>17</v>
      </c>
      <c r="C131" s="19" t="s">
        <v>16</v>
      </c>
      <c r="D131" s="18" t="s">
        <v>701</v>
      </c>
      <c r="E131" s="20" t="s">
        <v>16</v>
      </c>
      <c r="F131" s="4" t="s">
        <v>532</v>
      </c>
      <c r="G131" s="17" t="s">
        <v>17</v>
      </c>
      <c r="H131" s="65" t="s">
        <v>569</v>
      </c>
      <c r="I131" s="21">
        <v>0.5</v>
      </c>
      <c r="J131" s="25">
        <v>0.5</v>
      </c>
      <c r="K131" s="19" t="s">
        <v>17</v>
      </c>
      <c r="L131" s="20" t="s">
        <v>17</v>
      </c>
      <c r="M131" s="22">
        <v>1</v>
      </c>
      <c r="N131" s="20" t="s">
        <v>16</v>
      </c>
      <c r="O131" s="58" t="s">
        <v>434</v>
      </c>
      <c r="P131" s="18">
        <v>356</v>
      </c>
      <c r="Q131" s="18">
        <v>356</v>
      </c>
      <c r="R131" s="20" t="s">
        <v>16</v>
      </c>
      <c r="S131" s="17">
        <v>0</v>
      </c>
      <c r="T131" s="17">
        <v>4618</v>
      </c>
      <c r="U131" s="102">
        <f>IF(B131="true",(Calcs!AB132),IF(C131="true",Calcs!S132,Calcs!K132))</f>
        <v>0</v>
      </c>
      <c r="V131" s="113">
        <f t="shared" si="18"/>
        <v>0.5</v>
      </c>
      <c r="W131" s="103" t="str">
        <f>IF(AND(K131 = "true",C131="false"),(IF(Inputs!K131=Reduction_Values!B$2,Reduction_Values!D$2,Reduction_Values!D$3)),"")</f>
        <v/>
      </c>
      <c r="X131" s="104" t="str">
        <f>IF(L131="true",(IF(Inputs!L131=Reduction_Values!B$2,Reduction_Values!D$4,Reduction_Values!D$5)),"")</f>
        <v/>
      </c>
      <c r="Y131" s="105">
        <f>(VLOOKUP(Inputs!D131,Charge_Categories!B$2:C$380,2,FALSE))</f>
        <v>115</v>
      </c>
      <c r="Z131" s="105">
        <f>IF(AND(Inputs!B131="true",Inputs!G131="true"),Calcs!U132-Calcs!T132,IF(AND(Inputs!B131="false",Inputs!C131="false",Inputs!G131="true"),Calcs!D132-Calcs!C132,IF(AND(Inputs!G131="false",Inputs!H131="Not Applicable"),0,"0.0")))</f>
        <v>0</v>
      </c>
      <c r="AA131" s="105">
        <f>IF(AND(Inputs!B131="true",Inputs!N131="true"),Calcs!T132-Calcs!B132,IF(AND(Inputs!B131="false",Inputs!C131="true",Inputs!N131="true"),Calcs!L132-Calcs!B132,IF(AND(Inputs!B131="false",Inputs!C131="false",Inputs!N131="true"),Calcs!C132-Calcs!B132,"0.0")))</f>
        <v>5170</v>
      </c>
      <c r="AB131" s="105" t="str">
        <f>IF(Inputs!C131="true",100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&amp;"%","")</f>
        <v>0%</v>
      </c>
      <c r="AC131" s="105" t="str">
        <f t="shared" ref="AC131:AC194" si="22">IF(M131=1,(""),IF(M131=0,(M131&amp;".0"),(M131)))</f>
        <v/>
      </c>
      <c r="AD131" s="105">
        <f t="shared" ref="AD131:AD194" si="23">IF(J131=1,(""),IF(J131=0,(J131&amp;".0"),(J131)))</f>
        <v>0.5</v>
      </c>
      <c r="AE131" s="104" t="str">
        <f>IF(R131="true",(IF(Inputs!R131=Reduction_Values!B$2,Reduction_Values!D$6,Reduction_Values!D$7)),"")</f>
        <v>Winter Only Discount 0.5</v>
      </c>
      <c r="AF131" s="93">
        <f>(VLOOKUP(Inputs!D131,Charge_Categories!B$2:C$380,2,FALSE))</f>
        <v>115</v>
      </c>
      <c r="AG131" s="93" t="str">
        <f t="shared" si="19"/>
        <v>false</v>
      </c>
      <c r="AH131" s="93" t="str">
        <f t="shared" si="20"/>
        <v>true</v>
      </c>
      <c r="AI131" s="94">
        <f>IF(AND(Inputs!C131="true",Inputs!B131="false"),Calcs!Q132,IF(AND(Inputs!B131="true",Inputs!C131="false"),Calcs!Y132,IF(AND(Inputs!B131="false",Inputs!C131="false"),Calcs!H132,FALSE)))</f>
        <v>0</v>
      </c>
      <c r="AJ131" s="95">
        <f>IF(AND(Inputs!C131="true",Inputs!B131="false"),Calcs!Q132,IF(AND(Inputs!B131="true",Inputs!C131="false"),Calcs!Y132,IF(AND(Inputs!B131="false",Inputs!C131="false"),Calcs!J132,FALSE)))</f>
        <v>0</v>
      </c>
      <c r="AK131" s="93">
        <f>IF(AND(Inputs!C131="true",Inputs!B131="false"),Calcs!P132,IF(AND(Inputs!B131="true",Inputs!C131="false"),Calcs!X132,IF(AND(Inputs!B131="false",Inputs!C131="false"),Calcs!G132,FALSE)))</f>
        <v>0</v>
      </c>
      <c r="AL131" s="93">
        <f>Calcs!C132</f>
        <v>5285</v>
      </c>
      <c r="AM131" s="93">
        <f>IF(AND(Inputs!C131="true",Inputs!B131="false"),Calcs!O132,IF(AND(Inputs!B131="true",Inputs!C131="false"),Calcs!W132,IF(AND(Inputs!B131="false",Inputs!C131="false"),Calcs!F132,FALSE)))</f>
        <v>0</v>
      </c>
      <c r="AN131" s="93" t="str">
        <f>IF(AND(Inputs!C131="true",Inputs!B131="false"),"0.0",IF(AND(Inputs!B131="true",Inputs!C131="false"),Calcs!U132,IF(AND(Inputs!B131="false",Inputs!C131="false"),Calcs!D132,FALSE)))</f>
        <v>0.0</v>
      </c>
      <c r="AO131" s="95" t="str">
        <f>Calcs!AA132</f>
        <v/>
      </c>
      <c r="AP131" s="93" t="str">
        <f t="shared" ref="AP131:AP194" si="24">N131</f>
        <v>true</v>
      </c>
      <c r="AQ131" s="95">
        <f>IF(Inputs!C131="true",Calcs!N132,"0.0")</f>
        <v>0</v>
      </c>
      <c r="AR131" s="95">
        <f>IF(AND(Inputs!C131="true",Inputs!B131="false"),Calcs!M132,IF(AND(Inputs!B131="true",Inputs!C131="false"),Calcs!V132,IF(AND(Inputs!B131="false",Inputs!C131="false"),Calcs!E132,FALSE)))</f>
        <v>5285</v>
      </c>
      <c r="AS131" s="93" t="str">
        <f t="shared" ref="AS131:AS194" si="25">R131</f>
        <v>true</v>
      </c>
      <c r="AT131" s="93" t="str">
        <f t="shared" si="21"/>
        <v>false</v>
      </c>
    </row>
    <row r="132" spans="1:46" ht="14.25" customHeight="1" x14ac:dyDescent="0.2">
      <c r="A132" s="16">
        <v>131</v>
      </c>
      <c r="B132" s="19" t="s">
        <v>16</v>
      </c>
      <c r="C132" s="19" t="s">
        <v>17</v>
      </c>
      <c r="D132" s="18" t="s">
        <v>702</v>
      </c>
      <c r="E132" s="19" t="s">
        <v>16</v>
      </c>
      <c r="F132" s="4" t="s">
        <v>531</v>
      </c>
      <c r="G132" s="19" t="s">
        <v>16</v>
      </c>
      <c r="H132" s="65" t="s">
        <v>954</v>
      </c>
      <c r="I132" s="21">
        <v>0.5</v>
      </c>
      <c r="J132" s="25">
        <v>0.01</v>
      </c>
      <c r="K132" s="20" t="s">
        <v>16</v>
      </c>
      <c r="L132" s="19" t="s">
        <v>17</v>
      </c>
      <c r="M132" s="22">
        <v>0.8</v>
      </c>
      <c r="N132" s="20" t="s">
        <v>16</v>
      </c>
      <c r="O132" s="59" t="s">
        <v>434</v>
      </c>
      <c r="P132" s="18">
        <v>0</v>
      </c>
      <c r="Q132" s="18">
        <v>0</v>
      </c>
      <c r="R132" s="19" t="s">
        <v>16</v>
      </c>
      <c r="S132" s="17">
        <v>0</v>
      </c>
      <c r="T132" s="17">
        <v>9055</v>
      </c>
      <c r="U132" s="102">
        <f>IF(B132="true",(Calcs!AB133),IF(C132="true",Calcs!S133,Calcs!K133))</f>
        <v>0</v>
      </c>
      <c r="V132" s="113">
        <f t="shared" si="18"/>
        <v>0.5</v>
      </c>
      <c r="W132" s="103" t="str">
        <f>IF(AND(K132 = "true",C132="false"),(IF(Inputs!K132=Reduction_Values!B$2,Reduction_Values!D$2,Reduction_Values!D$3)),"")</f>
        <v>Two-part Tariff 0.5</v>
      </c>
      <c r="X132" s="104" t="str">
        <f>IF(L132="true",(IF(Inputs!L132=Reduction_Values!B$2,Reduction_Values!D$4,Reduction_Values!D$5)),"")</f>
        <v/>
      </c>
      <c r="Y132" s="105">
        <f>(VLOOKUP(Inputs!D132,Charge_Categories!B$2:C$380,2,FALSE))</f>
        <v>120</v>
      </c>
      <c r="Z132" s="105">
        <f>IF(AND(Inputs!B132="true",Inputs!G132="true"),Calcs!U133-Calcs!T133,IF(AND(Inputs!B132="false",Inputs!C132="false",Inputs!G132="true"),Calcs!D133-Calcs!C133,IF(AND(Inputs!G132="false",Inputs!H132="Not Applicable"),0,"0.0")))</f>
        <v>393229</v>
      </c>
      <c r="AA132" s="105">
        <f>IF(AND(Inputs!B132="true",Inputs!N132="true"),Calcs!T133-Calcs!B133,IF(AND(Inputs!B132="false",Inputs!C132="true",Inputs!N132="true"),Calcs!L133-Calcs!B133,IF(AND(Inputs!B132="false",Inputs!C132="false",Inputs!N132="true"),Calcs!C133-Calcs!B133,"0.0")))</f>
        <v>5170</v>
      </c>
      <c r="AB132" s="105" t="str">
        <f>IF(Inputs!C132="true",100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&amp;"%","")</f>
        <v/>
      </c>
      <c r="AC132" s="105">
        <f t="shared" si="22"/>
        <v>0.8</v>
      </c>
      <c r="AD132" s="105">
        <f t="shared" si="23"/>
        <v>0.01</v>
      </c>
      <c r="AE132" s="104" t="str">
        <f>IF(R132="true",(IF(Inputs!R132=Reduction_Values!B$2,Reduction_Values!D$6,Reduction_Values!D$7)),"")</f>
        <v>Winter Only Discount 0.5</v>
      </c>
      <c r="AF132" s="93">
        <f>(VLOOKUP(Inputs!D132,Charge_Categories!B$2:C$380,2,FALSE))</f>
        <v>120</v>
      </c>
      <c r="AG132" s="93" t="str">
        <f t="shared" si="19"/>
        <v>true</v>
      </c>
      <c r="AH132" s="93" t="str">
        <f t="shared" si="20"/>
        <v>false</v>
      </c>
      <c r="AI132" s="94">
        <f>IF(AND(Inputs!C132="true",Inputs!B132="false"),Calcs!Q133,IF(AND(Inputs!B132="true",Inputs!C132="false"),Calcs!Y133,IF(AND(Inputs!B132="false",Inputs!C132="false"),Calcs!H133,FALSE)))</f>
        <v>79703.8</v>
      </c>
      <c r="AJ132" s="95">
        <f>IF(AND(Inputs!C132="true",Inputs!B132="false"),Calcs!Q133,IF(AND(Inputs!B132="true",Inputs!C132="false"),Calcs!Y133,IF(AND(Inputs!B132="false",Inputs!C132="false"),Calcs!J133,FALSE)))</f>
        <v>79703.8</v>
      </c>
      <c r="AK132" s="93">
        <f>IF(AND(Inputs!C132="true",Inputs!B132="false"),Calcs!P133,IF(AND(Inputs!B132="true",Inputs!C132="false"),Calcs!X133,IF(AND(Inputs!B132="false",Inputs!C132="false"),Calcs!G133,FALSE)))</f>
        <v>159407.6</v>
      </c>
      <c r="AL132" s="93">
        <f>Calcs!C133</f>
        <v>5290</v>
      </c>
      <c r="AM132" s="93">
        <f>IF(AND(Inputs!C132="true",Inputs!B132="false"),Calcs!O133,IF(AND(Inputs!B132="true",Inputs!C132="false"),Calcs!W133,IF(AND(Inputs!B132="false",Inputs!C132="false"),Calcs!F133,FALSE)))</f>
        <v>159407.6</v>
      </c>
      <c r="AN132" s="93">
        <f>IF(AND(Inputs!C132="true",Inputs!B132="false"),"0.0",IF(AND(Inputs!B132="true",Inputs!C132="false"),Calcs!U133,IF(AND(Inputs!B132="false",Inputs!C132="false"),Calcs!D133,FALSE)))</f>
        <v>398519</v>
      </c>
      <c r="AO132" s="95">
        <f>Calcs!AA133</f>
        <v>0</v>
      </c>
      <c r="AP132" s="93" t="str">
        <f t="shared" si="24"/>
        <v>true</v>
      </c>
      <c r="AQ132" s="95" t="str">
        <f>IF(Inputs!C132="true",Calcs!N133,"0.0")</f>
        <v>0.0</v>
      </c>
      <c r="AR132" s="95">
        <f>IF(AND(Inputs!C132="true",Inputs!B132="false"),Calcs!M133,IF(AND(Inputs!B132="true",Inputs!C132="false"),Calcs!V133,IF(AND(Inputs!B132="false",Inputs!C132="false"),Calcs!E133,FALSE)))</f>
        <v>318815.2</v>
      </c>
      <c r="AS132" s="93" t="str">
        <f t="shared" si="25"/>
        <v>true</v>
      </c>
      <c r="AT132" s="93" t="str">
        <f t="shared" si="21"/>
        <v>true</v>
      </c>
    </row>
    <row r="133" spans="1:46" ht="14.25" customHeight="1" x14ac:dyDescent="0.2">
      <c r="A133" s="16">
        <v>132</v>
      </c>
      <c r="B133" s="19" t="s">
        <v>16</v>
      </c>
      <c r="C133" s="19" t="s">
        <v>17</v>
      </c>
      <c r="D133" s="18" t="s">
        <v>703</v>
      </c>
      <c r="E133" s="19" t="s">
        <v>17</v>
      </c>
      <c r="F133" s="4"/>
      <c r="G133" s="19" t="s">
        <v>16</v>
      </c>
      <c r="H133" s="65" t="s">
        <v>953</v>
      </c>
      <c r="I133" s="24">
        <v>1</v>
      </c>
      <c r="J133" s="24">
        <v>1</v>
      </c>
      <c r="K133" s="20" t="s">
        <v>16</v>
      </c>
      <c r="L133" s="19" t="s">
        <v>17</v>
      </c>
      <c r="M133" s="22">
        <v>1</v>
      </c>
      <c r="N133" s="19" t="s">
        <v>17</v>
      </c>
      <c r="O133" s="59" t="s">
        <v>418</v>
      </c>
      <c r="P133" s="18">
        <v>0</v>
      </c>
      <c r="Q133" s="18">
        <v>0</v>
      </c>
      <c r="R133" s="19" t="s">
        <v>17</v>
      </c>
      <c r="S133" s="17">
        <v>0</v>
      </c>
      <c r="T133" s="17">
        <v>5922</v>
      </c>
      <c r="U133" s="102">
        <f>IF(B133="true",(Calcs!AB134),IF(C133="true",Calcs!S134,Calcs!K134))</f>
        <v>0</v>
      </c>
      <c r="V133" s="113" t="str">
        <f t="shared" si="18"/>
        <v/>
      </c>
      <c r="W133" s="103" t="str">
        <f>IF(AND(K133 = "true",C133="false"),(IF(Inputs!K133=Reduction_Values!B$2,Reduction_Values!D$2,Reduction_Values!D$3)),"")</f>
        <v>Two-part Tariff 0.5</v>
      </c>
      <c r="X133" s="104" t="str">
        <f>IF(L133="true",(IF(Inputs!L133=Reduction_Values!B$2,Reduction_Values!D$4,Reduction_Values!D$5)),"")</f>
        <v/>
      </c>
      <c r="Y133" s="105">
        <f>(VLOOKUP(Inputs!D133,Charge_Categories!B$2:C$380,2,FALSE))</f>
        <v>128</v>
      </c>
      <c r="Z133" s="105">
        <f>IF(AND(Inputs!B133="true",Inputs!G133="true"),Calcs!U134-Calcs!T134,IF(AND(Inputs!B133="false",Inputs!C133="false",Inputs!G133="true"),Calcs!D134-Calcs!C134,IF(AND(Inputs!G133="false",Inputs!H133="Not Applicable"),0,"0.0")))</f>
        <v>6282</v>
      </c>
      <c r="AA133" s="105" t="str">
        <f>IF(AND(Inputs!B133="true",Inputs!N133="true"),Calcs!T134-Calcs!B134,IF(AND(Inputs!B133="false",Inputs!C133="true",Inputs!N133="true"),Calcs!L134-Calcs!B134,IF(AND(Inputs!B133="false",Inputs!C133="false",Inputs!N133="true"),Calcs!C134-Calcs!B134,"0.0")))</f>
        <v>0.0</v>
      </c>
      <c r="AB133" s="105" t="str">
        <f>IF(Inputs!C133="true",100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&amp;"%","")</f>
        <v/>
      </c>
      <c r="AC133" s="105" t="str">
        <f t="shared" si="22"/>
        <v/>
      </c>
      <c r="AD133" s="105" t="str">
        <f t="shared" si="23"/>
        <v/>
      </c>
      <c r="AE133" s="104" t="str">
        <f>IF(R133="true",(IF(Inputs!R133=Reduction_Values!B$2,Reduction_Values!D$6,Reduction_Values!D$7)),"")</f>
        <v/>
      </c>
      <c r="AF133" s="93">
        <f>(VLOOKUP(Inputs!D133,Charge_Categories!B$2:C$380,2,FALSE))</f>
        <v>128</v>
      </c>
      <c r="AG133" s="93" t="str">
        <f t="shared" si="19"/>
        <v>true</v>
      </c>
      <c r="AH133" s="93" t="str">
        <f t="shared" si="20"/>
        <v>false</v>
      </c>
      <c r="AI133" s="94">
        <f>IF(AND(Inputs!C133="true",Inputs!B133="false"),Calcs!Q134,IF(AND(Inputs!B133="true",Inputs!C133="false"),Calcs!Y134,IF(AND(Inputs!B133="false",Inputs!C133="false"),Calcs!H134,FALSE)))</f>
        <v>6410</v>
      </c>
      <c r="AJ133" s="95">
        <f>IF(AND(Inputs!C133="true",Inputs!B133="false"),Calcs!Q134,IF(AND(Inputs!B133="true",Inputs!C133="false"),Calcs!Y134,IF(AND(Inputs!B133="false",Inputs!C133="false"),Calcs!J134,FALSE)))</f>
        <v>6410</v>
      </c>
      <c r="AK133" s="93">
        <f>IF(AND(Inputs!C133="true",Inputs!B133="false"),Calcs!P134,IF(AND(Inputs!B133="true",Inputs!C133="false"),Calcs!X134,IF(AND(Inputs!B133="false",Inputs!C133="false"),Calcs!G134,FALSE)))</f>
        <v>6410</v>
      </c>
      <c r="AL133" s="93">
        <f>Calcs!C134</f>
        <v>128</v>
      </c>
      <c r="AM133" s="93">
        <f>IF(AND(Inputs!C133="true",Inputs!B133="false"),Calcs!O134,IF(AND(Inputs!B133="true",Inputs!C133="false"),Calcs!W134,IF(AND(Inputs!B133="false",Inputs!C133="false"),Calcs!F134,FALSE)))</f>
        <v>6410</v>
      </c>
      <c r="AN133" s="93">
        <f>IF(AND(Inputs!C133="true",Inputs!B133="false"),"0.0",IF(AND(Inputs!B133="true",Inputs!C133="false"),Calcs!U134,IF(AND(Inputs!B133="false",Inputs!C133="false"),Calcs!D134,FALSE)))</f>
        <v>6410</v>
      </c>
      <c r="AO133" s="95">
        <f>Calcs!AA134</f>
        <v>0</v>
      </c>
      <c r="AP133" s="93" t="str">
        <f t="shared" si="24"/>
        <v>false</v>
      </c>
      <c r="AQ133" s="95" t="str">
        <f>IF(Inputs!C133="true",Calcs!N134,"0.0")</f>
        <v>0.0</v>
      </c>
      <c r="AR133" s="95">
        <f>IF(AND(Inputs!C133="true",Inputs!B133="false"),Calcs!M134,IF(AND(Inputs!B133="true",Inputs!C133="false"),Calcs!V134,IF(AND(Inputs!B133="false",Inputs!C133="false"),Calcs!E134,FALSE)))</f>
        <v>6410</v>
      </c>
      <c r="AS133" s="93" t="str">
        <f t="shared" si="25"/>
        <v>false</v>
      </c>
      <c r="AT133" s="93" t="str">
        <f t="shared" si="21"/>
        <v>true</v>
      </c>
    </row>
    <row r="134" spans="1:46" ht="14.25" customHeight="1" x14ac:dyDescent="0.2">
      <c r="A134" s="16">
        <v>133</v>
      </c>
      <c r="B134" s="19" t="s">
        <v>16</v>
      </c>
      <c r="C134" s="19" t="s">
        <v>17</v>
      </c>
      <c r="D134" s="18" t="s">
        <v>704</v>
      </c>
      <c r="E134" s="19" t="s">
        <v>17</v>
      </c>
      <c r="F134" s="4"/>
      <c r="G134" s="19" t="s">
        <v>16</v>
      </c>
      <c r="H134" s="65" t="s">
        <v>955</v>
      </c>
      <c r="I134" s="24">
        <v>1</v>
      </c>
      <c r="J134" s="24">
        <v>1</v>
      </c>
      <c r="K134" s="20" t="s">
        <v>16</v>
      </c>
      <c r="L134" s="19" t="s">
        <v>17</v>
      </c>
      <c r="M134" s="22">
        <v>1</v>
      </c>
      <c r="N134" s="19" t="s">
        <v>17</v>
      </c>
      <c r="O134" s="59" t="s">
        <v>418</v>
      </c>
      <c r="P134" s="18">
        <v>0</v>
      </c>
      <c r="Q134" s="18">
        <v>0</v>
      </c>
      <c r="R134" s="19" t="s">
        <v>17</v>
      </c>
      <c r="S134" s="17">
        <v>0</v>
      </c>
      <c r="T134" s="17">
        <v>1076</v>
      </c>
      <c r="U134" s="102">
        <f>IF(B134="true",(Calcs!AB135),IF(C134="true",Calcs!S135,Calcs!K135))</f>
        <v>0</v>
      </c>
      <c r="V134" s="113" t="str">
        <f t="shared" si="18"/>
        <v/>
      </c>
      <c r="W134" s="103" t="str">
        <f>IF(AND(K134 = "true",C134="false"),(IF(Inputs!K134=Reduction_Values!B$2,Reduction_Values!D$2,Reduction_Values!D$3)),"")</f>
        <v>Two-part Tariff 0.5</v>
      </c>
      <c r="X134" s="104" t="str">
        <f>IF(L134="true",(IF(Inputs!L134=Reduction_Values!B$2,Reduction_Values!D$4,Reduction_Values!D$5)),"")</f>
        <v/>
      </c>
      <c r="Y134" s="105">
        <f>(VLOOKUP(Inputs!D134,Charge_Categories!B$2:C$380,2,FALSE))</f>
        <v>513</v>
      </c>
      <c r="Z134" s="105">
        <f>IF(AND(Inputs!B134="true",Inputs!G134="true"),Calcs!U135-Calcs!T135,IF(AND(Inputs!B134="false",Inputs!C134="false",Inputs!G134="true"),Calcs!D135-Calcs!C135,IF(AND(Inputs!G134="false",Inputs!H134="Not Applicable"),0,"0.0")))</f>
        <v>186</v>
      </c>
      <c r="AA134" s="105" t="str">
        <f>IF(AND(Inputs!B134="true",Inputs!N134="true"),Calcs!T135-Calcs!B135,IF(AND(Inputs!B134="false",Inputs!C134="true",Inputs!N134="true"),Calcs!L135-Calcs!B135,IF(AND(Inputs!B134="false",Inputs!C134="false",Inputs!N134="true"),Calcs!C135-Calcs!B135,"0.0")))</f>
        <v>0.0</v>
      </c>
      <c r="AB134" s="105" t="str">
        <f>IF(Inputs!C134="true",100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&amp;"%","")</f>
        <v/>
      </c>
      <c r="AC134" s="105" t="str">
        <f t="shared" si="22"/>
        <v/>
      </c>
      <c r="AD134" s="105" t="str">
        <f t="shared" si="23"/>
        <v/>
      </c>
      <c r="AE134" s="104" t="str">
        <f>IF(R134="true",(IF(Inputs!R134=Reduction_Values!B$2,Reduction_Values!D$6,Reduction_Values!D$7)),"")</f>
        <v/>
      </c>
      <c r="AF134" s="93">
        <f>(VLOOKUP(Inputs!D134,Charge_Categories!B$2:C$380,2,FALSE))</f>
        <v>513</v>
      </c>
      <c r="AG134" s="93" t="str">
        <f t="shared" si="19"/>
        <v>true</v>
      </c>
      <c r="AH134" s="93" t="str">
        <f t="shared" si="20"/>
        <v>false</v>
      </c>
      <c r="AI134" s="94">
        <f>IF(AND(Inputs!C134="true",Inputs!B134="false"),Calcs!Q135,IF(AND(Inputs!B134="true",Inputs!C134="false"),Calcs!Y135,IF(AND(Inputs!B134="false",Inputs!C134="false"),Calcs!H135,FALSE)))</f>
        <v>699</v>
      </c>
      <c r="AJ134" s="95">
        <f>IF(AND(Inputs!C134="true",Inputs!B134="false"),Calcs!Q135,IF(AND(Inputs!B134="true",Inputs!C134="false"),Calcs!Y135,IF(AND(Inputs!B134="false",Inputs!C134="false"),Calcs!J135,FALSE)))</f>
        <v>699</v>
      </c>
      <c r="AK134" s="93">
        <f>IF(AND(Inputs!C134="true",Inputs!B134="false"),Calcs!P135,IF(AND(Inputs!B134="true",Inputs!C134="false"),Calcs!X135,IF(AND(Inputs!B134="false",Inputs!C134="false"),Calcs!G135,FALSE)))</f>
        <v>699</v>
      </c>
      <c r="AL134" s="93">
        <f>Calcs!C135</f>
        <v>513</v>
      </c>
      <c r="AM134" s="93">
        <f>IF(AND(Inputs!C134="true",Inputs!B134="false"),Calcs!O135,IF(AND(Inputs!B134="true",Inputs!C134="false"),Calcs!W135,IF(AND(Inputs!B134="false",Inputs!C134="false"),Calcs!F135,FALSE)))</f>
        <v>699</v>
      </c>
      <c r="AN134" s="93">
        <f>IF(AND(Inputs!C134="true",Inputs!B134="false"),"0.0",IF(AND(Inputs!B134="true",Inputs!C134="false"),Calcs!U135,IF(AND(Inputs!B134="false",Inputs!C134="false"),Calcs!D135,FALSE)))</f>
        <v>699</v>
      </c>
      <c r="AO134" s="95">
        <f>Calcs!AA135</f>
        <v>0</v>
      </c>
      <c r="AP134" s="93" t="str">
        <f t="shared" si="24"/>
        <v>false</v>
      </c>
      <c r="AQ134" s="95" t="str">
        <f>IF(Inputs!C134="true",Calcs!N135,"0.0")</f>
        <v>0.0</v>
      </c>
      <c r="AR134" s="95">
        <f>IF(AND(Inputs!C134="true",Inputs!B134="false"),Calcs!M135,IF(AND(Inputs!B134="true",Inputs!C134="false"),Calcs!V135,IF(AND(Inputs!B134="false",Inputs!C134="false"),Calcs!E135,FALSE)))</f>
        <v>699</v>
      </c>
      <c r="AS134" s="93" t="str">
        <f t="shared" si="25"/>
        <v>false</v>
      </c>
      <c r="AT134" s="93" t="str">
        <f t="shared" si="21"/>
        <v>true</v>
      </c>
    </row>
    <row r="135" spans="1:46" ht="14.25" customHeight="1" x14ac:dyDescent="0.2">
      <c r="A135" s="16">
        <v>134</v>
      </c>
      <c r="B135" s="19" t="s">
        <v>16</v>
      </c>
      <c r="C135" s="19" t="s">
        <v>17</v>
      </c>
      <c r="D135" s="18" t="s">
        <v>705</v>
      </c>
      <c r="E135" s="19" t="s">
        <v>17</v>
      </c>
      <c r="F135" s="4"/>
      <c r="G135" s="19" t="s">
        <v>16</v>
      </c>
      <c r="H135" s="65" t="s">
        <v>951</v>
      </c>
      <c r="I135" s="24">
        <v>1</v>
      </c>
      <c r="J135" s="25">
        <v>0.03</v>
      </c>
      <c r="K135" s="20" t="s">
        <v>16</v>
      </c>
      <c r="L135" s="19" t="s">
        <v>17</v>
      </c>
      <c r="M135" s="22">
        <v>1</v>
      </c>
      <c r="N135" s="19" t="s">
        <v>17</v>
      </c>
      <c r="O135" s="59" t="s">
        <v>418</v>
      </c>
      <c r="P135" s="18">
        <v>0</v>
      </c>
      <c r="Q135" s="18">
        <v>0</v>
      </c>
      <c r="R135" s="19" t="s">
        <v>17</v>
      </c>
      <c r="S135" s="17">
        <v>0</v>
      </c>
      <c r="T135" s="17">
        <v>5067</v>
      </c>
      <c r="U135" s="102">
        <f>IF(B135="true",(Calcs!AB136),IF(C135="true",Calcs!S136,Calcs!K136))</f>
        <v>0</v>
      </c>
      <c r="V135" s="113" t="str">
        <f t="shared" si="18"/>
        <v/>
      </c>
      <c r="W135" s="103" t="str">
        <f>IF(AND(K135 = "true",C135="false"),(IF(Inputs!K135=Reduction_Values!B$2,Reduction_Values!D$2,Reduction_Values!D$3)),"")</f>
        <v>Two-part Tariff 0.5</v>
      </c>
      <c r="X135" s="104" t="str">
        <f>IF(L135="true",(IF(Inputs!L135=Reduction_Values!B$2,Reduction_Values!D$4,Reduction_Values!D$5)),"")</f>
        <v/>
      </c>
      <c r="Y135" s="105">
        <f>(VLOOKUP(Inputs!D135,Charge_Categories!B$2:C$380,2,FALSE))</f>
        <v>538</v>
      </c>
      <c r="Z135" s="105">
        <f>IF(AND(Inputs!B135="true",Inputs!G135="true"),Calcs!U136-Calcs!T136,IF(AND(Inputs!B135="false",Inputs!C135="false",Inputs!G135="true"),Calcs!D136-Calcs!C136,IF(AND(Inputs!G135="false",Inputs!H135="Not Applicable"),0,"0.0")))</f>
        <v>2897</v>
      </c>
      <c r="AA135" s="105" t="str">
        <f>IF(AND(Inputs!B135="true",Inputs!N135="true"),Calcs!T136-Calcs!B136,IF(AND(Inputs!B135="false",Inputs!C135="true",Inputs!N135="true"),Calcs!L136-Calcs!B136,IF(AND(Inputs!B135="false",Inputs!C135="false",Inputs!N135="true"),Calcs!C136-Calcs!B136,"0.0")))</f>
        <v>0.0</v>
      </c>
      <c r="AB135" s="105" t="str">
        <f>IF(Inputs!C135="true",100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&amp;"%","")</f>
        <v/>
      </c>
      <c r="AC135" s="105" t="str">
        <f t="shared" si="22"/>
        <v/>
      </c>
      <c r="AD135" s="105">
        <f t="shared" si="23"/>
        <v>0.03</v>
      </c>
      <c r="AE135" s="104" t="str">
        <f>IF(R135="true",(IF(Inputs!R135=Reduction_Values!B$2,Reduction_Values!D$6,Reduction_Values!D$7)),"")</f>
        <v/>
      </c>
      <c r="AF135" s="93">
        <f>(VLOOKUP(Inputs!D135,Charge_Categories!B$2:C$380,2,FALSE))</f>
        <v>538</v>
      </c>
      <c r="AG135" s="93" t="str">
        <f t="shared" si="19"/>
        <v>true</v>
      </c>
      <c r="AH135" s="93" t="str">
        <f t="shared" si="20"/>
        <v>false</v>
      </c>
      <c r="AI135" s="94">
        <f>IF(AND(Inputs!C135="true",Inputs!B135="false"),Calcs!Q136,IF(AND(Inputs!B135="true",Inputs!C135="false"),Calcs!Y136,IF(AND(Inputs!B135="false",Inputs!C135="false"),Calcs!H136,FALSE)))</f>
        <v>3435</v>
      </c>
      <c r="AJ135" s="95">
        <f>IF(AND(Inputs!C135="true",Inputs!B135="false"),Calcs!Q136,IF(AND(Inputs!B135="true",Inputs!C135="false"),Calcs!Y136,IF(AND(Inputs!B135="false",Inputs!C135="false"),Calcs!J136,FALSE)))</f>
        <v>3435</v>
      </c>
      <c r="AK135" s="93">
        <f>IF(AND(Inputs!C135="true",Inputs!B135="false"),Calcs!P136,IF(AND(Inputs!B135="true",Inputs!C135="false"),Calcs!X136,IF(AND(Inputs!B135="false",Inputs!C135="false"),Calcs!G136,FALSE)))</f>
        <v>3435</v>
      </c>
      <c r="AL135" s="93">
        <f>Calcs!C136</f>
        <v>538</v>
      </c>
      <c r="AM135" s="93">
        <f>IF(AND(Inputs!C135="true",Inputs!B135="false"),Calcs!O136,IF(AND(Inputs!B135="true",Inputs!C135="false"),Calcs!W136,IF(AND(Inputs!B135="false",Inputs!C135="false"),Calcs!F136,FALSE)))</f>
        <v>3435</v>
      </c>
      <c r="AN135" s="93">
        <f>IF(AND(Inputs!C135="true",Inputs!B135="false"),"0.0",IF(AND(Inputs!B135="true",Inputs!C135="false"),Calcs!U136,IF(AND(Inputs!B135="false",Inputs!C135="false"),Calcs!D136,FALSE)))</f>
        <v>3435</v>
      </c>
      <c r="AO135" s="95">
        <f>Calcs!AA136</f>
        <v>0</v>
      </c>
      <c r="AP135" s="93" t="str">
        <f t="shared" si="24"/>
        <v>false</v>
      </c>
      <c r="AQ135" s="95" t="str">
        <f>IF(Inputs!C135="true",Calcs!N136,"0.0")</f>
        <v>0.0</v>
      </c>
      <c r="AR135" s="95">
        <f>IF(AND(Inputs!C135="true",Inputs!B135="false"),Calcs!M136,IF(AND(Inputs!B135="true",Inputs!C135="false"),Calcs!V136,IF(AND(Inputs!B135="false",Inputs!C135="false"),Calcs!E136,FALSE)))</f>
        <v>3435</v>
      </c>
      <c r="AS135" s="93" t="str">
        <f t="shared" si="25"/>
        <v>false</v>
      </c>
      <c r="AT135" s="93" t="str">
        <f t="shared" si="21"/>
        <v>true</v>
      </c>
    </row>
    <row r="136" spans="1:46" ht="14.25" customHeight="1" x14ac:dyDescent="0.2">
      <c r="A136" s="16">
        <v>135</v>
      </c>
      <c r="B136" s="19" t="s">
        <v>16</v>
      </c>
      <c r="C136" s="19" t="s">
        <v>17</v>
      </c>
      <c r="D136" s="18" t="s">
        <v>706</v>
      </c>
      <c r="E136" s="19" t="s">
        <v>17</v>
      </c>
      <c r="F136" s="4"/>
      <c r="G136" s="17" t="s">
        <v>17</v>
      </c>
      <c r="H136" s="65" t="s">
        <v>569</v>
      </c>
      <c r="I136" s="24">
        <v>1</v>
      </c>
      <c r="J136" s="25">
        <v>0.89</v>
      </c>
      <c r="K136" s="20" t="s">
        <v>16</v>
      </c>
      <c r="L136" s="19" t="s">
        <v>17</v>
      </c>
      <c r="M136" s="22">
        <v>1</v>
      </c>
      <c r="N136" s="19" t="s">
        <v>17</v>
      </c>
      <c r="O136" s="58" t="s">
        <v>434</v>
      </c>
      <c r="P136" s="18">
        <v>0</v>
      </c>
      <c r="Q136" s="18">
        <v>0</v>
      </c>
      <c r="R136" s="19" t="s">
        <v>17</v>
      </c>
      <c r="S136" s="17">
        <v>0</v>
      </c>
      <c r="T136" s="17">
        <v>3476</v>
      </c>
      <c r="U136" s="102">
        <f>IF(B136="true",(Calcs!AB137),IF(C136="true",Calcs!S137,Calcs!K137))</f>
        <v>0</v>
      </c>
      <c r="V136" s="113" t="str">
        <f t="shared" si="18"/>
        <v/>
      </c>
      <c r="W136" s="103" t="str">
        <f>IF(AND(K136 = "true",C136="false"),(IF(Inputs!K136=Reduction_Values!B$2,Reduction_Values!D$2,Reduction_Values!D$3)),"")</f>
        <v>Two-part Tariff 0.5</v>
      </c>
      <c r="X136" s="104" t="str">
        <f>IF(L136="true",(IF(Inputs!L136=Reduction_Values!B$2,Reduction_Values!D$4,Reduction_Values!D$5)),"")</f>
        <v/>
      </c>
      <c r="Y136" s="105">
        <f>(VLOOKUP(Inputs!D136,Charge_Categories!B$2:C$380,2,FALSE))</f>
        <v>588</v>
      </c>
      <c r="Z136" s="105">
        <f>IF(AND(Inputs!B136="true",Inputs!G136="true"),Calcs!U137-Calcs!T137,IF(AND(Inputs!B136="false",Inputs!C136="false",Inputs!G136="true"),Calcs!D137-Calcs!C137,IF(AND(Inputs!G136="false",Inputs!H136="Not Applicable"),0,"0.0")))</f>
        <v>0</v>
      </c>
      <c r="AA136" s="105" t="str">
        <f>IF(AND(Inputs!B136="true",Inputs!N136="true"),Calcs!T137-Calcs!B137,IF(AND(Inputs!B136="false",Inputs!C136="true",Inputs!N136="true"),Calcs!L137-Calcs!B137,IF(AND(Inputs!B136="false",Inputs!C136="false",Inputs!N136="true"),Calcs!C137-Calcs!B137,"0.0")))</f>
        <v>0.0</v>
      </c>
      <c r="AB136" s="105" t="str">
        <f>IF(Inputs!C136="true",100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&amp;"%","")</f>
        <v/>
      </c>
      <c r="AC136" s="105" t="str">
        <f t="shared" si="22"/>
        <v/>
      </c>
      <c r="AD136" s="105">
        <f t="shared" si="23"/>
        <v>0.89</v>
      </c>
      <c r="AE136" s="104" t="str">
        <f>IF(R136="true",(IF(Inputs!R136=Reduction_Values!B$2,Reduction_Values!D$6,Reduction_Values!D$7)),"")</f>
        <v/>
      </c>
      <c r="AF136" s="93">
        <f>(VLOOKUP(Inputs!D136,Charge_Categories!B$2:C$380,2,FALSE))</f>
        <v>588</v>
      </c>
      <c r="AG136" s="93" t="str">
        <f t="shared" si="19"/>
        <v>true</v>
      </c>
      <c r="AH136" s="93" t="str">
        <f t="shared" si="20"/>
        <v>false</v>
      </c>
      <c r="AI136" s="94">
        <f>IF(AND(Inputs!C136="true",Inputs!B136="false"),Calcs!Q137,IF(AND(Inputs!B136="true",Inputs!C136="false"),Calcs!Y137,IF(AND(Inputs!B136="false",Inputs!C136="false"),Calcs!H137,FALSE)))</f>
        <v>588</v>
      </c>
      <c r="AJ136" s="95">
        <f>IF(AND(Inputs!C136="true",Inputs!B136="false"),Calcs!Q137,IF(AND(Inputs!B136="true",Inputs!C136="false"),Calcs!Y137,IF(AND(Inputs!B136="false",Inputs!C136="false"),Calcs!J137,FALSE)))</f>
        <v>588</v>
      </c>
      <c r="AK136" s="93">
        <f>IF(AND(Inputs!C136="true",Inputs!B136="false"),Calcs!P137,IF(AND(Inputs!B136="true",Inputs!C136="false"),Calcs!X137,IF(AND(Inputs!B136="false",Inputs!C136="false"),Calcs!G137,FALSE)))</f>
        <v>588</v>
      </c>
      <c r="AL136" s="93">
        <f>Calcs!C137</f>
        <v>588</v>
      </c>
      <c r="AM136" s="93">
        <f>IF(AND(Inputs!C136="true",Inputs!B136="false"),Calcs!O137,IF(AND(Inputs!B136="true",Inputs!C136="false"),Calcs!W137,IF(AND(Inputs!B136="false",Inputs!C136="false"),Calcs!F137,FALSE)))</f>
        <v>588</v>
      </c>
      <c r="AN136" s="93">
        <f>IF(AND(Inputs!C136="true",Inputs!B136="false"),"0.0",IF(AND(Inputs!B136="true",Inputs!C136="false"),Calcs!U137,IF(AND(Inputs!B136="false",Inputs!C136="false"),Calcs!D137,FALSE)))</f>
        <v>588</v>
      </c>
      <c r="AO136" s="95">
        <f>Calcs!AA137</f>
        <v>0</v>
      </c>
      <c r="AP136" s="93" t="str">
        <f t="shared" si="24"/>
        <v>false</v>
      </c>
      <c r="AQ136" s="95" t="str">
        <f>IF(Inputs!C136="true",Calcs!N137,"0.0")</f>
        <v>0.0</v>
      </c>
      <c r="AR136" s="95">
        <f>IF(AND(Inputs!C136="true",Inputs!B136="false"),Calcs!M137,IF(AND(Inputs!B136="true",Inputs!C136="false"),Calcs!V137,IF(AND(Inputs!B136="false",Inputs!C136="false"),Calcs!E137,FALSE)))</f>
        <v>588</v>
      </c>
      <c r="AS136" s="93" t="str">
        <f t="shared" si="25"/>
        <v>false</v>
      </c>
      <c r="AT136" s="93" t="str">
        <f t="shared" si="21"/>
        <v>false</v>
      </c>
    </row>
    <row r="137" spans="1:46" ht="14.25" customHeight="1" x14ac:dyDescent="0.2">
      <c r="A137" s="16">
        <v>136</v>
      </c>
      <c r="B137" s="19" t="s">
        <v>16</v>
      </c>
      <c r="C137" s="19" t="s">
        <v>17</v>
      </c>
      <c r="D137" s="18" t="s">
        <v>707</v>
      </c>
      <c r="E137" s="19" t="s">
        <v>17</v>
      </c>
      <c r="F137" s="4"/>
      <c r="G137" s="19" t="s">
        <v>16</v>
      </c>
      <c r="H137" s="65" t="s">
        <v>493</v>
      </c>
      <c r="I137" s="24">
        <v>1</v>
      </c>
      <c r="J137" s="24">
        <v>1</v>
      </c>
      <c r="K137" s="20" t="s">
        <v>16</v>
      </c>
      <c r="L137" s="19" t="s">
        <v>17</v>
      </c>
      <c r="M137" s="22">
        <v>1</v>
      </c>
      <c r="N137" s="19" t="s">
        <v>17</v>
      </c>
      <c r="O137" s="59" t="s">
        <v>418</v>
      </c>
      <c r="P137" s="18">
        <v>0</v>
      </c>
      <c r="Q137" s="18">
        <v>0</v>
      </c>
      <c r="R137" s="19" t="s">
        <v>17</v>
      </c>
      <c r="S137" s="17">
        <v>0</v>
      </c>
      <c r="T137" s="17">
        <v>0.999</v>
      </c>
      <c r="U137" s="102">
        <f>IF(B137="true",(Calcs!AB138),IF(C137="true",Calcs!S138,Calcs!K138))</f>
        <v>0</v>
      </c>
      <c r="V137" s="113" t="str">
        <f t="shared" si="18"/>
        <v/>
      </c>
      <c r="W137" s="103" t="str">
        <f>IF(AND(K137 = "true",C137="false"),(IF(Inputs!K137=Reduction_Values!B$2,Reduction_Values!D$2,Reduction_Values!D$3)),"")</f>
        <v>Two-part Tariff 0.5</v>
      </c>
      <c r="X137" s="104" t="str">
        <f>IF(L137="true",(IF(Inputs!L137=Reduction_Values!B$2,Reduction_Values!D$4,Reduction_Values!D$5)),"")</f>
        <v/>
      </c>
      <c r="Y137" s="105">
        <f>(VLOOKUP(Inputs!D137,Charge_Categories!B$2:C$380,2,FALSE))</f>
        <v>609</v>
      </c>
      <c r="Z137" s="105">
        <f>IF(AND(Inputs!B137="true",Inputs!G137="true"),Calcs!U138-Calcs!T138,IF(AND(Inputs!B137="false",Inputs!C137="false",Inputs!G137="true"),Calcs!D138-Calcs!C138,IF(AND(Inputs!G137="false",Inputs!H137="Not Applicable"),0,"0.0")))</f>
        <v>237</v>
      </c>
      <c r="AA137" s="105" t="str">
        <f>IF(AND(Inputs!B137="true",Inputs!N137="true"),Calcs!T138-Calcs!B138,IF(AND(Inputs!B137="false",Inputs!C137="true",Inputs!N137="true"),Calcs!L138-Calcs!B138,IF(AND(Inputs!B137="false",Inputs!C137="false",Inputs!N137="true"),Calcs!C138-Calcs!B138,"0.0")))</f>
        <v>0.0</v>
      </c>
      <c r="AB137" s="105" t="str">
        <f>IF(Inputs!C137="true",100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&amp;"%","")</f>
        <v/>
      </c>
      <c r="AC137" s="105" t="str">
        <f t="shared" si="22"/>
        <v/>
      </c>
      <c r="AD137" s="105" t="str">
        <f t="shared" si="23"/>
        <v/>
      </c>
      <c r="AE137" s="104" t="str">
        <f>IF(R137="true",(IF(Inputs!R137=Reduction_Values!B$2,Reduction_Values!D$6,Reduction_Values!D$7)),"")</f>
        <v/>
      </c>
      <c r="AF137" s="93">
        <f>(VLOOKUP(Inputs!D137,Charge_Categories!B$2:C$380,2,FALSE))</f>
        <v>609</v>
      </c>
      <c r="AG137" s="93" t="str">
        <f t="shared" si="19"/>
        <v>true</v>
      </c>
      <c r="AH137" s="93" t="str">
        <f t="shared" si="20"/>
        <v>false</v>
      </c>
      <c r="AI137" s="94">
        <f>IF(AND(Inputs!C137="true",Inputs!B137="false"),Calcs!Q138,IF(AND(Inputs!B137="true",Inputs!C137="false"),Calcs!Y138,IF(AND(Inputs!B137="false",Inputs!C137="false"),Calcs!H138,FALSE)))</f>
        <v>846</v>
      </c>
      <c r="AJ137" s="95">
        <f>IF(AND(Inputs!C137="true",Inputs!B137="false"),Calcs!Q138,IF(AND(Inputs!B137="true",Inputs!C137="false"),Calcs!Y138,IF(AND(Inputs!B137="false",Inputs!C137="false"),Calcs!J138,FALSE)))</f>
        <v>846</v>
      </c>
      <c r="AK137" s="93">
        <f>IF(AND(Inputs!C137="true",Inputs!B137="false"),Calcs!P138,IF(AND(Inputs!B137="true",Inputs!C137="false"),Calcs!X138,IF(AND(Inputs!B137="false",Inputs!C137="false"),Calcs!G138,FALSE)))</f>
        <v>846</v>
      </c>
      <c r="AL137" s="93">
        <f>Calcs!C138</f>
        <v>609</v>
      </c>
      <c r="AM137" s="93">
        <f>IF(AND(Inputs!C137="true",Inputs!B137="false"),Calcs!O138,IF(AND(Inputs!B137="true",Inputs!C137="false"),Calcs!W138,IF(AND(Inputs!B137="false",Inputs!C137="false"),Calcs!F138,FALSE)))</f>
        <v>846</v>
      </c>
      <c r="AN137" s="93">
        <f>IF(AND(Inputs!C137="true",Inputs!B137="false"),"0.0",IF(AND(Inputs!B137="true",Inputs!C137="false"),Calcs!U138,IF(AND(Inputs!B137="false",Inputs!C137="false"),Calcs!D138,FALSE)))</f>
        <v>846</v>
      </c>
      <c r="AO137" s="95">
        <f>Calcs!AA138</f>
        <v>0</v>
      </c>
      <c r="AP137" s="93" t="str">
        <f t="shared" si="24"/>
        <v>false</v>
      </c>
      <c r="AQ137" s="95" t="str">
        <f>IF(Inputs!C137="true",Calcs!N138,"0.0")</f>
        <v>0.0</v>
      </c>
      <c r="AR137" s="95">
        <f>IF(AND(Inputs!C137="true",Inputs!B137="false"),Calcs!M138,IF(AND(Inputs!B137="true",Inputs!C137="false"),Calcs!V138,IF(AND(Inputs!B137="false",Inputs!C137="false"),Calcs!E138,FALSE)))</f>
        <v>846</v>
      </c>
      <c r="AS137" s="93" t="str">
        <f t="shared" si="25"/>
        <v>false</v>
      </c>
      <c r="AT137" s="93" t="str">
        <f t="shared" si="21"/>
        <v>true</v>
      </c>
    </row>
    <row r="138" spans="1:46" ht="14.25" customHeight="1" x14ac:dyDescent="0.2">
      <c r="A138" s="16">
        <v>137</v>
      </c>
      <c r="B138" s="19" t="s">
        <v>16</v>
      </c>
      <c r="C138" s="19" t="s">
        <v>17</v>
      </c>
      <c r="D138" s="18" t="s">
        <v>708</v>
      </c>
      <c r="E138" s="19" t="s">
        <v>17</v>
      </c>
      <c r="F138" s="4"/>
      <c r="G138" s="19" t="s">
        <v>16</v>
      </c>
      <c r="H138" s="65" t="s">
        <v>494</v>
      </c>
      <c r="I138" s="24">
        <v>1</v>
      </c>
      <c r="J138" s="24">
        <v>1</v>
      </c>
      <c r="K138" s="20" t="s">
        <v>16</v>
      </c>
      <c r="L138" s="19" t="s">
        <v>17</v>
      </c>
      <c r="M138" s="22">
        <v>1</v>
      </c>
      <c r="N138" s="19" t="s">
        <v>17</v>
      </c>
      <c r="O138" s="58" t="s">
        <v>434</v>
      </c>
      <c r="P138" s="18">
        <v>0</v>
      </c>
      <c r="Q138" s="18">
        <v>0</v>
      </c>
      <c r="R138" s="19" t="s">
        <v>17</v>
      </c>
      <c r="S138" s="17">
        <v>0</v>
      </c>
      <c r="T138" s="17">
        <v>2</v>
      </c>
      <c r="U138" s="102">
        <f>IF(B138="true",(Calcs!AB139),IF(C138="true",Calcs!S139,Calcs!K139))</f>
        <v>0</v>
      </c>
      <c r="V138" s="113" t="str">
        <f t="shared" si="18"/>
        <v/>
      </c>
      <c r="W138" s="103" t="str">
        <f>IF(AND(K138 = "true",C138="false"),(IF(Inputs!K138=Reduction_Values!B$2,Reduction_Values!D$2,Reduction_Values!D$3)),"")</f>
        <v>Two-part Tariff 0.5</v>
      </c>
      <c r="X138" s="104" t="str">
        <f>IF(L138="true",(IF(Inputs!L138=Reduction_Values!B$2,Reduction_Values!D$4,Reduction_Values!D$5)),"")</f>
        <v/>
      </c>
      <c r="Y138" s="105">
        <f>(VLOOKUP(Inputs!D138,Charge_Categories!B$2:C$380,2,FALSE))</f>
        <v>634</v>
      </c>
      <c r="Z138" s="105">
        <f>IF(AND(Inputs!B138="true",Inputs!G138="true"),Calcs!U139-Calcs!T139,IF(AND(Inputs!B138="false",Inputs!C138="false",Inputs!G138="true"),Calcs!D139-Calcs!C139,IF(AND(Inputs!G138="false",Inputs!H138="Not Applicable"),0,"0.0")))</f>
        <v>163</v>
      </c>
      <c r="AA138" s="105" t="str">
        <f>IF(AND(Inputs!B138="true",Inputs!N138="true"),Calcs!T139-Calcs!B139,IF(AND(Inputs!B138="false",Inputs!C138="true",Inputs!N138="true"),Calcs!L139-Calcs!B139,IF(AND(Inputs!B138="false",Inputs!C138="false",Inputs!N138="true"),Calcs!C139-Calcs!B139,"0.0")))</f>
        <v>0.0</v>
      </c>
      <c r="AB138" s="105" t="str">
        <f>IF(Inputs!C138="true",100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&amp;"%","")</f>
        <v/>
      </c>
      <c r="AC138" s="105" t="str">
        <f t="shared" si="22"/>
        <v/>
      </c>
      <c r="AD138" s="105" t="str">
        <f t="shared" si="23"/>
        <v/>
      </c>
      <c r="AE138" s="104" t="str">
        <f>IF(R138="true",(IF(Inputs!R138=Reduction_Values!B$2,Reduction_Values!D$6,Reduction_Values!D$7)),"")</f>
        <v/>
      </c>
      <c r="AF138" s="93">
        <f>(VLOOKUP(Inputs!D138,Charge_Categories!B$2:C$380,2,FALSE))</f>
        <v>634</v>
      </c>
      <c r="AG138" s="93" t="str">
        <f t="shared" si="19"/>
        <v>true</v>
      </c>
      <c r="AH138" s="93" t="str">
        <f t="shared" si="20"/>
        <v>false</v>
      </c>
      <c r="AI138" s="94">
        <f>IF(AND(Inputs!C138="true",Inputs!B138="false"),Calcs!Q139,IF(AND(Inputs!B138="true",Inputs!C138="false"),Calcs!Y139,IF(AND(Inputs!B138="false",Inputs!C138="false"),Calcs!H139,FALSE)))</f>
        <v>797</v>
      </c>
      <c r="AJ138" s="95">
        <f>IF(AND(Inputs!C138="true",Inputs!B138="false"),Calcs!Q139,IF(AND(Inputs!B138="true",Inputs!C138="false"),Calcs!Y139,IF(AND(Inputs!B138="false",Inputs!C138="false"),Calcs!J139,FALSE)))</f>
        <v>797</v>
      </c>
      <c r="AK138" s="93">
        <f>IF(AND(Inputs!C138="true",Inputs!B138="false"),Calcs!P139,IF(AND(Inputs!B138="true",Inputs!C138="false"),Calcs!X139,IF(AND(Inputs!B138="false",Inputs!C138="false"),Calcs!G139,FALSE)))</f>
        <v>797</v>
      </c>
      <c r="AL138" s="93">
        <f>Calcs!C139</f>
        <v>634</v>
      </c>
      <c r="AM138" s="93">
        <f>IF(AND(Inputs!C138="true",Inputs!B138="false"),Calcs!O139,IF(AND(Inputs!B138="true",Inputs!C138="false"),Calcs!W139,IF(AND(Inputs!B138="false",Inputs!C138="false"),Calcs!F139,FALSE)))</f>
        <v>797</v>
      </c>
      <c r="AN138" s="93">
        <f>IF(AND(Inputs!C138="true",Inputs!B138="false"),"0.0",IF(AND(Inputs!B138="true",Inputs!C138="false"),Calcs!U139,IF(AND(Inputs!B138="false",Inputs!C138="false"),Calcs!D139,FALSE)))</f>
        <v>797</v>
      </c>
      <c r="AO138" s="95">
        <f>Calcs!AA139</f>
        <v>0</v>
      </c>
      <c r="AP138" s="93" t="str">
        <f t="shared" si="24"/>
        <v>false</v>
      </c>
      <c r="AQ138" s="95" t="str">
        <f>IF(Inputs!C138="true",Calcs!N139,"0.0")</f>
        <v>0.0</v>
      </c>
      <c r="AR138" s="95">
        <f>IF(AND(Inputs!C138="true",Inputs!B138="false"),Calcs!M139,IF(AND(Inputs!B138="true",Inputs!C138="false"),Calcs!V139,IF(AND(Inputs!B138="false",Inputs!C138="false"),Calcs!E139,FALSE)))</f>
        <v>797</v>
      </c>
      <c r="AS138" s="93" t="str">
        <f t="shared" si="25"/>
        <v>false</v>
      </c>
      <c r="AT138" s="93" t="str">
        <f t="shared" si="21"/>
        <v>true</v>
      </c>
    </row>
    <row r="139" spans="1:46" ht="14.25" customHeight="1" x14ac:dyDescent="0.2">
      <c r="A139" s="16">
        <v>138</v>
      </c>
      <c r="B139" s="19" t="s">
        <v>16</v>
      </c>
      <c r="C139" s="19" t="s">
        <v>17</v>
      </c>
      <c r="D139" s="18" t="s">
        <v>709</v>
      </c>
      <c r="E139" s="19" t="s">
        <v>16</v>
      </c>
      <c r="F139" s="4" t="s">
        <v>526</v>
      </c>
      <c r="G139" s="19" t="s">
        <v>16</v>
      </c>
      <c r="H139" s="65" t="s">
        <v>495</v>
      </c>
      <c r="I139" s="24">
        <v>0.1</v>
      </c>
      <c r="J139" s="24">
        <v>1</v>
      </c>
      <c r="K139" s="20" t="s">
        <v>16</v>
      </c>
      <c r="L139" s="19" t="s">
        <v>17</v>
      </c>
      <c r="M139" s="22">
        <v>1</v>
      </c>
      <c r="N139" s="19" t="s">
        <v>16</v>
      </c>
      <c r="O139" s="59" t="s">
        <v>454</v>
      </c>
      <c r="P139" s="18">
        <v>0</v>
      </c>
      <c r="Q139" s="18">
        <v>0</v>
      </c>
      <c r="R139" s="19" t="s">
        <v>16</v>
      </c>
      <c r="S139" s="17">
        <v>0</v>
      </c>
      <c r="T139" s="17">
        <v>0.999</v>
      </c>
      <c r="U139" s="102">
        <f>IF(B139="true",(Calcs!AB140),IF(C139="true",Calcs!S140,Calcs!K140))</f>
        <v>0</v>
      </c>
      <c r="V139" s="113">
        <f t="shared" si="18"/>
        <v>0.1</v>
      </c>
      <c r="W139" s="103" t="str">
        <f>IF(AND(K139 = "true",C139="false"),(IF(Inputs!K139=Reduction_Values!B$2,Reduction_Values!D$2,Reduction_Values!D$3)),"")</f>
        <v>Two-part Tariff 0.5</v>
      </c>
      <c r="X139" s="104" t="str">
        <f>IF(L139="true",(IF(Inputs!L139=Reduction_Values!B$2,Reduction_Values!D$4,Reduction_Values!D$5)),"")</f>
        <v/>
      </c>
      <c r="Y139" s="105">
        <f>(VLOOKUP(Inputs!D139,Charge_Categories!B$2:C$380,2,FALSE))</f>
        <v>684</v>
      </c>
      <c r="Z139" s="105">
        <f>IF(AND(Inputs!B139="true",Inputs!G139="true"),Calcs!U140-Calcs!T140,IF(AND(Inputs!B139="false",Inputs!C139="false",Inputs!G139="true"),Calcs!D140-Calcs!C140,IF(AND(Inputs!G139="false",Inputs!H139="Not Applicable"),0,"0.0")))</f>
        <v>43</v>
      </c>
      <c r="AA139" s="105">
        <f>IF(AND(Inputs!B139="true",Inputs!N139="true"),Calcs!T140-Calcs!B140,IF(AND(Inputs!B139="false",Inputs!C139="true",Inputs!N139="true"),Calcs!L140-Calcs!B140,IF(AND(Inputs!B139="false",Inputs!C139="false",Inputs!N139="true"),Calcs!C140-Calcs!B140,"0.0")))</f>
        <v>8</v>
      </c>
      <c r="AB139" s="105" t="str">
        <f>IF(Inputs!C139="true",100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&amp;"%","")</f>
        <v/>
      </c>
      <c r="AC139" s="105" t="str">
        <f t="shared" si="22"/>
        <v/>
      </c>
      <c r="AD139" s="105" t="str">
        <f t="shared" si="23"/>
        <v/>
      </c>
      <c r="AE139" s="104" t="str">
        <f>IF(R139="true",(IF(Inputs!R139=Reduction_Values!B$2,Reduction_Values!D$6,Reduction_Values!D$7)),"")</f>
        <v>Winter Only Discount 0.5</v>
      </c>
      <c r="AF139" s="93">
        <f>(VLOOKUP(Inputs!D139,Charge_Categories!B$2:C$380,2,FALSE))</f>
        <v>684</v>
      </c>
      <c r="AG139" s="93" t="str">
        <f t="shared" si="19"/>
        <v>true</v>
      </c>
      <c r="AH139" s="93" t="str">
        <f t="shared" si="20"/>
        <v>false</v>
      </c>
      <c r="AI139" s="94">
        <f>IF(AND(Inputs!C139="true",Inputs!B139="false"),Calcs!Q140,IF(AND(Inputs!B139="true",Inputs!C139="false"),Calcs!Y140,IF(AND(Inputs!B139="false",Inputs!C139="false"),Calcs!H140,FALSE)))</f>
        <v>36.75</v>
      </c>
      <c r="AJ139" s="95">
        <f>IF(AND(Inputs!C139="true",Inputs!B139="false"),Calcs!Q140,IF(AND(Inputs!B139="true",Inputs!C139="false"),Calcs!Y140,IF(AND(Inputs!B139="false",Inputs!C139="false"),Calcs!J140,FALSE)))</f>
        <v>36.75</v>
      </c>
      <c r="AK139" s="93">
        <f>IF(AND(Inputs!C139="true",Inputs!B139="false"),Calcs!P140,IF(AND(Inputs!B139="true",Inputs!C139="false"),Calcs!X140,IF(AND(Inputs!B139="false",Inputs!C139="false"),Calcs!G140,FALSE)))</f>
        <v>367.5</v>
      </c>
      <c r="AL139" s="93">
        <f>Calcs!C140</f>
        <v>692</v>
      </c>
      <c r="AM139" s="93">
        <f>IF(AND(Inputs!C139="true",Inputs!B139="false"),Calcs!O140,IF(AND(Inputs!B139="true",Inputs!C139="false"),Calcs!W140,IF(AND(Inputs!B139="false",Inputs!C139="false"),Calcs!F140,FALSE)))</f>
        <v>367.5</v>
      </c>
      <c r="AN139" s="93">
        <f>IF(AND(Inputs!C139="true",Inputs!B139="false"),"0.0",IF(AND(Inputs!B139="true",Inputs!C139="false"),Calcs!U140,IF(AND(Inputs!B139="false",Inputs!C139="false"),Calcs!D140,FALSE)))</f>
        <v>735</v>
      </c>
      <c r="AO139" s="95">
        <f>Calcs!AA140</f>
        <v>0</v>
      </c>
      <c r="AP139" s="93" t="str">
        <f t="shared" si="24"/>
        <v>true</v>
      </c>
      <c r="AQ139" s="95" t="str">
        <f>IF(Inputs!C139="true",Calcs!N140,"0.0")</f>
        <v>0.0</v>
      </c>
      <c r="AR139" s="95">
        <f>IF(AND(Inputs!C139="true",Inputs!B139="false"),Calcs!M140,IF(AND(Inputs!B139="true",Inputs!C139="false"),Calcs!V140,IF(AND(Inputs!B139="false",Inputs!C139="false"),Calcs!E140,FALSE)))</f>
        <v>735</v>
      </c>
      <c r="AS139" s="93" t="str">
        <f t="shared" si="25"/>
        <v>true</v>
      </c>
      <c r="AT139" s="93" t="str">
        <f t="shared" si="21"/>
        <v>true</v>
      </c>
    </row>
    <row r="140" spans="1:46" ht="14.25" customHeight="1" x14ac:dyDescent="0.2">
      <c r="A140" s="16">
        <v>139</v>
      </c>
      <c r="B140" s="19" t="s">
        <v>16</v>
      </c>
      <c r="C140" s="19" t="s">
        <v>17</v>
      </c>
      <c r="D140" s="18" t="s">
        <v>710</v>
      </c>
      <c r="E140" s="19" t="s">
        <v>16</v>
      </c>
      <c r="F140" s="4" t="s">
        <v>530</v>
      </c>
      <c r="G140" s="19" t="s">
        <v>16</v>
      </c>
      <c r="H140" s="65" t="s">
        <v>496</v>
      </c>
      <c r="I140" s="24">
        <v>1</v>
      </c>
      <c r="J140" s="25">
        <v>0.99</v>
      </c>
      <c r="K140" s="20" t="s">
        <v>16</v>
      </c>
      <c r="L140" s="19" t="s">
        <v>17</v>
      </c>
      <c r="M140" s="22">
        <v>1</v>
      </c>
      <c r="N140" s="19" t="s">
        <v>16</v>
      </c>
      <c r="O140" s="58" t="s">
        <v>434</v>
      </c>
      <c r="P140" s="18">
        <v>0</v>
      </c>
      <c r="Q140" s="18">
        <v>0</v>
      </c>
      <c r="R140" s="19" t="s">
        <v>16</v>
      </c>
      <c r="S140" s="17">
        <v>4915</v>
      </c>
      <c r="T140" s="17">
        <v>75</v>
      </c>
      <c r="U140" s="102">
        <f>IF(B140="true",(Calcs!AB141),IF(C140="true",Calcs!S141,Calcs!K141))</f>
        <v>79945.915500000003</v>
      </c>
      <c r="V140" s="113" t="str">
        <f t="shared" si="18"/>
        <v/>
      </c>
      <c r="W140" s="103" t="str">
        <f>IF(AND(K140 = "true",C140="false"),(IF(Inputs!K140=Reduction_Values!B$2,Reduction_Values!D$2,Reduction_Values!D$3)),"")</f>
        <v>Two-part Tariff 0.5</v>
      </c>
      <c r="X140" s="104" t="str">
        <f>IF(L140="true",(IF(Inputs!L140=Reduction_Values!B$2,Reduction_Values!D$4,Reduction_Values!D$5)),"")</f>
        <v/>
      </c>
      <c r="Y140" s="105">
        <f>(VLOOKUP(Inputs!D140,Charge_Categories!B$2:C$380,2,FALSE))</f>
        <v>1162</v>
      </c>
      <c r="Z140" s="105">
        <f>IF(AND(Inputs!B140="true",Inputs!G140="true"),Calcs!U141-Calcs!T141,IF(AND(Inputs!B140="false",Inputs!C140="false",Inputs!G140="true"),Calcs!D141-Calcs!C141,IF(AND(Inputs!G140="false",Inputs!H140="Not Applicable"),0,"0.0")))</f>
        <v>3726</v>
      </c>
      <c r="AA140" s="105">
        <f>IF(AND(Inputs!B140="true",Inputs!N140="true"),Calcs!T141-Calcs!B141,IF(AND(Inputs!B140="false",Inputs!C140="true",Inputs!N140="true"),Calcs!L141-Calcs!B141,IF(AND(Inputs!B140="false",Inputs!C140="false",Inputs!N140="true"),Calcs!C141-Calcs!B141,"0.0")))</f>
        <v>41</v>
      </c>
      <c r="AB140" s="105" t="str">
        <f>IF(Inputs!C140="true",100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&amp;"%","")</f>
        <v/>
      </c>
      <c r="AC140" s="105" t="str">
        <f t="shared" si="22"/>
        <v/>
      </c>
      <c r="AD140" s="105">
        <f t="shared" si="23"/>
        <v>0.99</v>
      </c>
      <c r="AE140" s="104" t="str">
        <f>IF(R140="true",(IF(Inputs!R140=Reduction_Values!B$2,Reduction_Values!D$6,Reduction_Values!D$7)),"")</f>
        <v>Winter Only Discount 0.5</v>
      </c>
      <c r="AF140" s="93">
        <f>(VLOOKUP(Inputs!D140,Charge_Categories!B$2:C$380,2,FALSE))</f>
        <v>1162</v>
      </c>
      <c r="AG140" s="93" t="str">
        <f t="shared" si="19"/>
        <v>true</v>
      </c>
      <c r="AH140" s="93" t="str">
        <f t="shared" si="20"/>
        <v>false</v>
      </c>
      <c r="AI140" s="94">
        <f>IF(AND(Inputs!C140="true",Inputs!B140="false"),Calcs!Q141,IF(AND(Inputs!B140="true",Inputs!C140="false"),Calcs!Y141,IF(AND(Inputs!B140="false",Inputs!C140="false"),Calcs!H141,FALSE)))</f>
        <v>2464.5</v>
      </c>
      <c r="AJ140" s="95">
        <f>IF(AND(Inputs!C140="true",Inputs!B140="false"),Calcs!Q141,IF(AND(Inputs!B140="true",Inputs!C140="false"),Calcs!Y141,IF(AND(Inputs!B140="false",Inputs!C140="false"),Calcs!J141,FALSE)))</f>
        <v>2464.5</v>
      </c>
      <c r="AK140" s="93">
        <f>IF(AND(Inputs!C140="true",Inputs!B140="false"),Calcs!P141,IF(AND(Inputs!B140="true",Inputs!C140="false"),Calcs!X141,IF(AND(Inputs!B140="false",Inputs!C140="false"),Calcs!G141,FALSE)))</f>
        <v>2464.5</v>
      </c>
      <c r="AL140" s="93">
        <f>Calcs!C141</f>
        <v>1203</v>
      </c>
      <c r="AM140" s="93">
        <f>IF(AND(Inputs!C140="true",Inputs!B140="false"),Calcs!O141,IF(AND(Inputs!B140="true",Inputs!C140="false"),Calcs!W141,IF(AND(Inputs!B140="false",Inputs!C140="false"),Calcs!F141,FALSE)))</f>
        <v>2464.5</v>
      </c>
      <c r="AN140" s="93">
        <f>IF(AND(Inputs!C140="true",Inputs!B140="false"),"0.0",IF(AND(Inputs!B140="true",Inputs!C140="false"),Calcs!U141,IF(AND(Inputs!B140="false",Inputs!C140="false"),Calcs!D141,FALSE)))</f>
        <v>4929</v>
      </c>
      <c r="AO140" s="95">
        <f>Calcs!AA141</f>
        <v>159891.83100000001</v>
      </c>
      <c r="AP140" s="93" t="str">
        <f t="shared" si="24"/>
        <v>true</v>
      </c>
      <c r="AQ140" s="95" t="str">
        <f>IF(Inputs!C140="true",Calcs!N141,"0.0")</f>
        <v>0.0</v>
      </c>
      <c r="AR140" s="95">
        <f>IF(AND(Inputs!C140="true",Inputs!B140="false"),Calcs!M141,IF(AND(Inputs!B140="true",Inputs!C140="false"),Calcs!V141,IF(AND(Inputs!B140="false",Inputs!C140="false"),Calcs!E141,FALSE)))</f>
        <v>4929</v>
      </c>
      <c r="AS140" s="93" t="str">
        <f t="shared" si="25"/>
        <v>true</v>
      </c>
      <c r="AT140" s="93" t="str">
        <f t="shared" si="21"/>
        <v>true</v>
      </c>
    </row>
    <row r="141" spans="1:46" ht="14.25" customHeight="1" x14ac:dyDescent="0.2">
      <c r="A141" s="16">
        <v>140</v>
      </c>
      <c r="B141" s="19" t="s">
        <v>16</v>
      </c>
      <c r="C141" s="19" t="s">
        <v>17</v>
      </c>
      <c r="D141" s="18" t="s">
        <v>711</v>
      </c>
      <c r="E141" s="19" t="s">
        <v>16</v>
      </c>
      <c r="F141" s="4" t="s">
        <v>495</v>
      </c>
      <c r="G141" s="19" t="s">
        <v>16</v>
      </c>
      <c r="H141" s="65" t="s">
        <v>497</v>
      </c>
      <c r="I141" s="24">
        <v>1</v>
      </c>
      <c r="J141" s="24">
        <v>1</v>
      </c>
      <c r="K141" s="20" t="s">
        <v>16</v>
      </c>
      <c r="L141" s="19" t="s">
        <v>17</v>
      </c>
      <c r="M141" s="22">
        <v>1</v>
      </c>
      <c r="N141" s="19" t="s">
        <v>16</v>
      </c>
      <c r="O141" s="59" t="s">
        <v>418</v>
      </c>
      <c r="P141" s="18">
        <v>0</v>
      </c>
      <c r="Q141" s="18">
        <v>0</v>
      </c>
      <c r="R141" s="19" t="s">
        <v>16</v>
      </c>
      <c r="S141" s="17">
        <v>8554</v>
      </c>
      <c r="T141" s="17">
        <v>5870</v>
      </c>
      <c r="U141" s="102">
        <f>IF(B141="true",(Calcs!AB142),IF(C141="true",Calcs!S142,Calcs!K142))</f>
        <v>600.74727427597952</v>
      </c>
      <c r="V141" s="113" t="str">
        <f t="shared" si="18"/>
        <v/>
      </c>
      <c r="W141" s="103" t="str">
        <f>IF(AND(K141 = "true",C141="false"),(IF(Inputs!K141=Reduction_Values!B$2,Reduction_Values!D$2,Reduction_Values!D$3)),"")</f>
        <v>Two-part Tariff 0.5</v>
      </c>
      <c r="X141" s="104" t="str">
        <f>IF(L141="true",(IF(Inputs!L141=Reduction_Values!B$2,Reduction_Values!D$4,Reduction_Values!D$5)),"")</f>
        <v/>
      </c>
      <c r="Y141" s="105">
        <f>(VLOOKUP(Inputs!D141,Charge_Categories!B$2:C$380,2,FALSE))</f>
        <v>1220</v>
      </c>
      <c r="Z141" s="105">
        <f>IF(AND(Inputs!B141="true",Inputs!G141="true"),Calcs!U142-Calcs!T142,IF(AND(Inputs!B141="false",Inputs!C141="false",Inputs!G141="true"),Calcs!D142-Calcs!C142,IF(AND(Inputs!G141="false",Inputs!H141="Not Applicable"),0,"0.0")))</f>
        <v>388</v>
      </c>
      <c r="AA141" s="105">
        <f>IF(AND(Inputs!B141="true",Inputs!N141="true"),Calcs!T142-Calcs!B142,IF(AND(Inputs!B141="false",Inputs!C141="true",Inputs!N141="true"),Calcs!L142-Calcs!B142,IF(AND(Inputs!B141="false",Inputs!C141="false",Inputs!N141="true"),Calcs!C142-Calcs!B142,"0.0")))</f>
        <v>41</v>
      </c>
      <c r="AB141" s="105" t="str">
        <f>IF(Inputs!C141="true",100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&amp;"%","")</f>
        <v/>
      </c>
      <c r="AC141" s="105" t="str">
        <f t="shared" si="22"/>
        <v/>
      </c>
      <c r="AD141" s="105" t="str">
        <f t="shared" si="23"/>
        <v/>
      </c>
      <c r="AE141" s="104" t="str">
        <f>IF(R141="true",(IF(Inputs!R141=Reduction_Values!B$2,Reduction_Values!D$6,Reduction_Values!D$7)),"")</f>
        <v>Winter Only Discount 0.5</v>
      </c>
      <c r="AF141" s="93">
        <f>(VLOOKUP(Inputs!D141,Charge_Categories!B$2:C$380,2,FALSE))</f>
        <v>1220</v>
      </c>
      <c r="AG141" s="93" t="str">
        <f t="shared" si="19"/>
        <v>true</v>
      </c>
      <c r="AH141" s="93" t="str">
        <f t="shared" si="20"/>
        <v>false</v>
      </c>
      <c r="AI141" s="94">
        <f>IF(AND(Inputs!C141="true",Inputs!B141="false"),Calcs!Q142,IF(AND(Inputs!B141="true",Inputs!C141="false"),Calcs!Y142,IF(AND(Inputs!B141="false",Inputs!C141="false"),Calcs!H142,FALSE)))</f>
        <v>824.5</v>
      </c>
      <c r="AJ141" s="95">
        <f>IF(AND(Inputs!C141="true",Inputs!B141="false"),Calcs!Q142,IF(AND(Inputs!B141="true",Inputs!C141="false"),Calcs!Y142,IF(AND(Inputs!B141="false",Inputs!C141="false"),Calcs!J142,FALSE)))</f>
        <v>824.5</v>
      </c>
      <c r="AK141" s="93">
        <f>IF(AND(Inputs!C141="true",Inputs!B141="false"),Calcs!P142,IF(AND(Inputs!B141="true",Inputs!C141="false"),Calcs!X142,IF(AND(Inputs!B141="false",Inputs!C141="false"),Calcs!G142,FALSE)))</f>
        <v>824.5</v>
      </c>
      <c r="AL141" s="93">
        <f>Calcs!C142</f>
        <v>1261</v>
      </c>
      <c r="AM141" s="93">
        <f>IF(AND(Inputs!C141="true",Inputs!B141="false"),Calcs!O142,IF(AND(Inputs!B141="true",Inputs!C141="false"),Calcs!W142,IF(AND(Inputs!B141="false",Inputs!C141="false"),Calcs!F142,FALSE)))</f>
        <v>824.5</v>
      </c>
      <c r="AN141" s="93">
        <f>IF(AND(Inputs!C141="true",Inputs!B141="false"),"0.0",IF(AND(Inputs!B141="true",Inputs!C141="false"),Calcs!U142,IF(AND(Inputs!B141="false",Inputs!C141="false"),Calcs!D142,FALSE)))</f>
        <v>1649</v>
      </c>
      <c r="AO141" s="95">
        <f>Calcs!AA142</f>
        <v>1201.494548551959</v>
      </c>
      <c r="AP141" s="93" t="str">
        <f t="shared" si="24"/>
        <v>true</v>
      </c>
      <c r="AQ141" s="95" t="str">
        <f>IF(Inputs!C141="true",Calcs!N142,"0.0")</f>
        <v>0.0</v>
      </c>
      <c r="AR141" s="95">
        <f>IF(AND(Inputs!C141="true",Inputs!B141="false"),Calcs!M142,IF(AND(Inputs!B141="true",Inputs!C141="false"),Calcs!V142,IF(AND(Inputs!B141="false",Inputs!C141="false"),Calcs!E142,FALSE)))</f>
        <v>1649</v>
      </c>
      <c r="AS141" s="93" t="str">
        <f t="shared" si="25"/>
        <v>true</v>
      </c>
      <c r="AT141" s="93" t="str">
        <f t="shared" si="21"/>
        <v>true</v>
      </c>
    </row>
    <row r="142" spans="1:46" ht="14.25" customHeight="1" x14ac:dyDescent="0.2">
      <c r="A142" s="16">
        <v>141</v>
      </c>
      <c r="B142" s="19" t="s">
        <v>17</v>
      </c>
      <c r="C142" s="19" t="s">
        <v>16</v>
      </c>
      <c r="D142" s="18" t="s">
        <v>712</v>
      </c>
      <c r="E142" s="19" t="s">
        <v>16</v>
      </c>
      <c r="F142" s="4" t="s">
        <v>527</v>
      </c>
      <c r="G142" s="17" t="s">
        <v>17</v>
      </c>
      <c r="H142" s="65" t="s">
        <v>492</v>
      </c>
      <c r="I142" s="24">
        <v>1</v>
      </c>
      <c r="J142" s="24">
        <v>1</v>
      </c>
      <c r="K142" s="19" t="s">
        <v>17</v>
      </c>
      <c r="L142" s="19" t="s">
        <v>16</v>
      </c>
      <c r="M142" s="22">
        <v>1</v>
      </c>
      <c r="N142" s="19" t="s">
        <v>16</v>
      </c>
      <c r="O142" s="59" t="s">
        <v>454</v>
      </c>
      <c r="P142" s="18">
        <v>300</v>
      </c>
      <c r="Q142" s="18">
        <v>307</v>
      </c>
      <c r="R142" s="19" t="s">
        <v>16</v>
      </c>
      <c r="S142" s="17">
        <v>0</v>
      </c>
      <c r="T142" s="17">
        <v>8178</v>
      </c>
      <c r="U142" s="102">
        <f>IF(B142="true",(Calcs!AB143),IF(C142="true",Calcs!S143,Calcs!K143))</f>
        <v>1508.0618892508144</v>
      </c>
      <c r="V142" s="113" t="str">
        <f t="shared" si="18"/>
        <v/>
      </c>
      <c r="W142" s="103" t="str">
        <f>IF(AND(K142 = "true",C142="false"),(IF(Inputs!K142=Reduction_Values!B$2,Reduction_Values!D$2,Reduction_Values!D$3)),"")</f>
        <v/>
      </c>
      <c r="X142" s="104" t="str">
        <f>IF(L142="true",(IF(Inputs!L142=Reduction_Values!B$2,Reduction_Values!D$4,Reduction_Values!D$5)),"")</f>
        <v>CRT 0.5</v>
      </c>
      <c r="Y142" s="105">
        <f>(VLOOKUP(Inputs!D142,Charge_Categories!B$2:C$380,2,FALSE))</f>
        <v>1321</v>
      </c>
      <c r="Z142" s="105" t="str">
        <f>IF(AND(Inputs!B142="true",Inputs!G142="true"),Calcs!U143-Calcs!T143,IF(AND(Inputs!B142="false",Inputs!C142="false",Inputs!G142="true"),Calcs!D143-Calcs!C143,IF(AND(Inputs!G142="false",Inputs!H142="Not Applicable"),0,"0.0")))</f>
        <v>0.0</v>
      </c>
      <c r="AA142" s="105">
        <f>IF(AND(Inputs!B142="true",Inputs!N142="true"),Calcs!T143-Calcs!B143,IF(AND(Inputs!B142="false",Inputs!C142="true",Inputs!N142="true"),Calcs!L143-Calcs!B143,IF(AND(Inputs!B142="false",Inputs!C142="false",Inputs!N142="true"),Calcs!C143-Calcs!B143,"0.0")))</f>
        <v>11025</v>
      </c>
      <c r="AB142" s="105" t="str">
        <f>IF(Inputs!C142="true",100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&amp;"%","")</f>
        <v>50%</v>
      </c>
      <c r="AC142" s="105" t="str">
        <f t="shared" si="22"/>
        <v/>
      </c>
      <c r="AD142" s="105" t="str">
        <f t="shared" si="23"/>
        <v/>
      </c>
      <c r="AE142" s="104" t="str">
        <f>IF(R142="true",(IF(Inputs!R142=Reduction_Values!B$2,Reduction_Values!D$6,Reduction_Values!D$7)),"")</f>
        <v>Winter Only Discount 0.5</v>
      </c>
      <c r="AF142" s="93">
        <f>(VLOOKUP(Inputs!D142,Charge_Categories!B$2:C$380,2,FALSE))</f>
        <v>1321</v>
      </c>
      <c r="AG142" s="93" t="str">
        <f t="shared" si="19"/>
        <v>false</v>
      </c>
      <c r="AH142" s="93" t="str">
        <f t="shared" si="20"/>
        <v>true</v>
      </c>
      <c r="AI142" s="94">
        <f>IF(AND(Inputs!C142="true",Inputs!B142="false"),Calcs!Q143,IF(AND(Inputs!B142="true",Inputs!C142="false"),Calcs!Y143,IF(AND(Inputs!B142="false",Inputs!C142="false"),Calcs!H143,FALSE)))</f>
        <v>1543.25</v>
      </c>
      <c r="AJ142" s="95">
        <f>IF(AND(Inputs!C142="true",Inputs!B142="false"),Calcs!Q143,IF(AND(Inputs!B142="true",Inputs!C142="false"),Calcs!Y143,IF(AND(Inputs!B142="false",Inputs!C142="false"),Calcs!J143,FALSE)))</f>
        <v>1543.25</v>
      </c>
      <c r="AK142" s="93">
        <f>IF(AND(Inputs!C142="true",Inputs!B142="false"),Calcs!P143,IF(AND(Inputs!B142="true",Inputs!C142="false"),Calcs!X143,IF(AND(Inputs!B142="false",Inputs!C142="false"),Calcs!G143,FALSE)))</f>
        <v>1543.25</v>
      </c>
      <c r="AL142" s="93">
        <f>Calcs!C143</f>
        <v>12346</v>
      </c>
      <c r="AM142" s="93">
        <f>IF(AND(Inputs!C142="true",Inputs!B142="false"),Calcs!O143,IF(AND(Inputs!B142="true",Inputs!C142="false"),Calcs!W143,IF(AND(Inputs!B142="false",Inputs!C142="false"),Calcs!F143,FALSE)))</f>
        <v>3086.5</v>
      </c>
      <c r="AN142" s="93" t="str">
        <f>IF(AND(Inputs!C142="true",Inputs!B142="false"),"0.0",IF(AND(Inputs!B142="true",Inputs!C142="false"),Calcs!U143,IF(AND(Inputs!B142="false",Inputs!C142="false"),Calcs!D143,FALSE)))</f>
        <v>0.0</v>
      </c>
      <c r="AO142" s="95" t="str">
        <f>Calcs!AA143</f>
        <v/>
      </c>
      <c r="AP142" s="93" t="str">
        <f t="shared" si="24"/>
        <v>true</v>
      </c>
      <c r="AQ142" s="95">
        <f>IF(Inputs!C142="true",Calcs!N143,"0.0")</f>
        <v>6173</v>
      </c>
      <c r="AR142" s="95">
        <f>IF(AND(Inputs!C142="true",Inputs!B142="false"),Calcs!M143,IF(AND(Inputs!B142="true",Inputs!C142="false"),Calcs!V143,IF(AND(Inputs!B142="false",Inputs!C142="false"),Calcs!E143,FALSE)))</f>
        <v>12346</v>
      </c>
      <c r="AS142" s="93" t="str">
        <f t="shared" si="25"/>
        <v>true</v>
      </c>
      <c r="AT142" s="93" t="str">
        <f t="shared" si="21"/>
        <v>false</v>
      </c>
    </row>
    <row r="143" spans="1:46" ht="14.25" customHeight="1" x14ac:dyDescent="0.2">
      <c r="A143" s="16">
        <v>142</v>
      </c>
      <c r="B143" s="19" t="s">
        <v>17</v>
      </c>
      <c r="C143" s="19" t="s">
        <v>16</v>
      </c>
      <c r="D143" s="18" t="s">
        <v>713</v>
      </c>
      <c r="E143" s="19" t="s">
        <v>16</v>
      </c>
      <c r="F143" s="4" t="s">
        <v>500</v>
      </c>
      <c r="G143" s="17" t="s">
        <v>17</v>
      </c>
      <c r="H143" s="65" t="s">
        <v>569</v>
      </c>
      <c r="I143" s="24">
        <v>1</v>
      </c>
      <c r="J143" s="24">
        <v>1</v>
      </c>
      <c r="K143" s="20" t="s">
        <v>17</v>
      </c>
      <c r="L143" s="17" t="s">
        <v>17</v>
      </c>
      <c r="M143" s="22">
        <v>1</v>
      </c>
      <c r="N143" s="19" t="s">
        <v>16</v>
      </c>
      <c r="O143" s="59" t="s">
        <v>418</v>
      </c>
      <c r="P143" s="18">
        <v>202</v>
      </c>
      <c r="Q143" s="18">
        <v>222</v>
      </c>
      <c r="R143" s="19" t="s">
        <v>16</v>
      </c>
      <c r="S143" s="17">
        <v>0</v>
      </c>
      <c r="T143" s="17">
        <v>6103</v>
      </c>
      <c r="U143" s="102">
        <f>IF(B143="true",(Calcs!AB144),IF(C143="true",Calcs!S144,Calcs!K144))</f>
        <v>0</v>
      </c>
      <c r="V143" s="113" t="str">
        <f t="shared" si="18"/>
        <v/>
      </c>
      <c r="W143" s="103" t="str">
        <f>IF(AND(K143 = "true",C143="false"),(IF(Inputs!K143=Reduction_Values!B$2,Reduction_Values!D$2,Reduction_Values!D$3)),"")</f>
        <v/>
      </c>
      <c r="X143" s="104" t="str">
        <f>IF(L143="true",(IF(Inputs!L143=Reduction_Values!B$2,Reduction_Values!D$4,Reduction_Values!D$5)),"")</f>
        <v/>
      </c>
      <c r="Y143" s="105">
        <f>(VLOOKUP(Inputs!D143,Charge_Categories!B$2:C$380,2,FALSE))</f>
        <v>1380</v>
      </c>
      <c r="Z143" s="105">
        <f>IF(AND(Inputs!B143="true",Inputs!G143="true"),Calcs!U144-Calcs!T144,IF(AND(Inputs!B143="false",Inputs!C143="false",Inputs!G143="true"),Calcs!D144-Calcs!C144,IF(AND(Inputs!G143="false",Inputs!H143="Not Applicable"),0,"0.0")))</f>
        <v>0</v>
      </c>
      <c r="AA143" s="105">
        <f>IF(AND(Inputs!B143="true",Inputs!N143="true"),Calcs!T144-Calcs!B144,IF(AND(Inputs!B143="false",Inputs!C143="true",Inputs!N143="true"),Calcs!L144-Calcs!B144,IF(AND(Inputs!B143="false",Inputs!C143="false",Inputs!N143="true"),Calcs!C144-Calcs!B144,"0.0")))</f>
        <v>41</v>
      </c>
      <c r="AB143" s="105" t="str">
        <f>IF(Inputs!C143="true",100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&amp;"%","")</f>
        <v>0%</v>
      </c>
      <c r="AC143" s="105" t="str">
        <f t="shared" si="22"/>
        <v/>
      </c>
      <c r="AD143" s="105" t="str">
        <f t="shared" si="23"/>
        <v/>
      </c>
      <c r="AE143" s="104" t="str">
        <f>IF(R143="true",(IF(Inputs!R143=Reduction_Values!B$2,Reduction_Values!D$6,Reduction_Values!D$7)),"")</f>
        <v>Winter Only Discount 0.5</v>
      </c>
      <c r="AF143" s="93">
        <f>(VLOOKUP(Inputs!D143,Charge_Categories!B$2:C$380,2,FALSE))</f>
        <v>1380</v>
      </c>
      <c r="AG143" s="93" t="str">
        <f t="shared" si="19"/>
        <v>false</v>
      </c>
      <c r="AH143" s="93" t="str">
        <f t="shared" si="20"/>
        <v>true</v>
      </c>
      <c r="AI143" s="94">
        <f>IF(AND(Inputs!C143="true",Inputs!B143="false"),Calcs!Q144,IF(AND(Inputs!B143="true",Inputs!C143="false"),Calcs!Y144,IF(AND(Inputs!B143="false",Inputs!C143="false"),Calcs!H144,FALSE)))</f>
        <v>0</v>
      </c>
      <c r="AJ143" s="95">
        <f>IF(AND(Inputs!C143="true",Inputs!B143="false"),Calcs!Q144,IF(AND(Inputs!B143="true",Inputs!C143="false"),Calcs!Y144,IF(AND(Inputs!B143="false",Inputs!C143="false"),Calcs!J144,FALSE)))</f>
        <v>0</v>
      </c>
      <c r="AK143" s="93">
        <f>IF(AND(Inputs!C143="true",Inputs!B143="false"),Calcs!P144,IF(AND(Inputs!B143="true",Inputs!C143="false"),Calcs!X144,IF(AND(Inputs!B143="false",Inputs!C143="false"),Calcs!G144,FALSE)))</f>
        <v>0</v>
      </c>
      <c r="AL143" s="93">
        <f>Calcs!C144</f>
        <v>1421</v>
      </c>
      <c r="AM143" s="93">
        <f>IF(AND(Inputs!C143="true",Inputs!B143="false"),Calcs!O144,IF(AND(Inputs!B143="true",Inputs!C143="false"),Calcs!W144,IF(AND(Inputs!B143="false",Inputs!C143="false"),Calcs!F144,FALSE)))</f>
        <v>0</v>
      </c>
      <c r="AN143" s="93" t="str">
        <f>IF(AND(Inputs!C143="true",Inputs!B143="false"),"0.0",IF(AND(Inputs!B143="true",Inputs!C143="false"),Calcs!U144,IF(AND(Inputs!B143="false",Inputs!C143="false"),Calcs!D144,FALSE)))</f>
        <v>0.0</v>
      </c>
      <c r="AO143" s="95" t="str">
        <f>Calcs!AA144</f>
        <v/>
      </c>
      <c r="AP143" s="93" t="str">
        <f t="shared" si="24"/>
        <v>true</v>
      </c>
      <c r="AQ143" s="95">
        <f>IF(Inputs!C143="true",Calcs!N144,"0.0")</f>
        <v>0</v>
      </c>
      <c r="AR143" s="95">
        <f>IF(AND(Inputs!C143="true",Inputs!B143="false"),Calcs!M144,IF(AND(Inputs!B143="true",Inputs!C143="false"),Calcs!V144,IF(AND(Inputs!B143="false",Inputs!C143="false"),Calcs!E144,FALSE)))</f>
        <v>1421</v>
      </c>
      <c r="AS143" s="93" t="str">
        <f t="shared" si="25"/>
        <v>true</v>
      </c>
      <c r="AT143" s="93" t="str">
        <f t="shared" si="21"/>
        <v>false</v>
      </c>
    </row>
    <row r="144" spans="1:46" ht="14.25" customHeight="1" x14ac:dyDescent="0.2">
      <c r="A144" s="16">
        <v>143</v>
      </c>
      <c r="B144" s="19" t="s">
        <v>17</v>
      </c>
      <c r="C144" s="19" t="s">
        <v>16</v>
      </c>
      <c r="D144" s="18" t="s">
        <v>714</v>
      </c>
      <c r="E144" s="19" t="s">
        <v>16</v>
      </c>
      <c r="F144" s="4" t="s">
        <v>484</v>
      </c>
      <c r="G144" s="17" t="s">
        <v>17</v>
      </c>
      <c r="H144" s="65" t="s">
        <v>569</v>
      </c>
      <c r="I144" s="24">
        <v>1</v>
      </c>
      <c r="J144" s="24">
        <v>0.9</v>
      </c>
      <c r="K144" s="19" t="s">
        <v>17</v>
      </c>
      <c r="L144" s="19" t="s">
        <v>16</v>
      </c>
      <c r="M144" s="22">
        <v>1</v>
      </c>
      <c r="N144" s="19" t="s">
        <v>16</v>
      </c>
      <c r="O144" s="58" t="s">
        <v>434</v>
      </c>
      <c r="P144" s="18">
        <v>245</v>
      </c>
      <c r="Q144" s="18">
        <v>252</v>
      </c>
      <c r="R144" s="19" t="s">
        <v>16</v>
      </c>
      <c r="S144" s="17">
        <v>0</v>
      </c>
      <c r="T144" s="17">
        <v>293</v>
      </c>
      <c r="U144" s="102">
        <f>IF(B144="true",(Calcs!AB145),IF(C144="true",Calcs!S145,Calcs!K145))</f>
        <v>0</v>
      </c>
      <c r="V144" s="113" t="str">
        <f t="shared" si="18"/>
        <v/>
      </c>
      <c r="W144" s="103" t="str">
        <f>IF(AND(K144 = "true",C144="false"),(IF(Inputs!K144=Reduction_Values!B$2,Reduction_Values!D$2,Reduction_Values!D$3)),"")</f>
        <v/>
      </c>
      <c r="X144" s="104" t="str">
        <f>IF(L144="true",(IF(Inputs!L144=Reduction_Values!B$2,Reduction_Values!D$4,Reduction_Values!D$5)),"")</f>
        <v>CRT 0.5</v>
      </c>
      <c r="Y144" s="105">
        <f>(VLOOKUP(Inputs!D144,Charge_Categories!B$2:C$380,2,FALSE))</f>
        <v>1438</v>
      </c>
      <c r="Z144" s="105">
        <f>IF(AND(Inputs!B144="true",Inputs!G144="true"),Calcs!U145-Calcs!T145,IF(AND(Inputs!B144="false",Inputs!C144="false",Inputs!G144="true"),Calcs!D145-Calcs!C145,IF(AND(Inputs!G144="false",Inputs!H144="Not Applicable"),0,"0.0")))</f>
        <v>0</v>
      </c>
      <c r="AA144" s="105">
        <f>IF(AND(Inputs!B144="true",Inputs!N144="true"),Calcs!T145-Calcs!B145,IF(AND(Inputs!B144="false",Inputs!C144="true",Inputs!N144="true"),Calcs!L145-Calcs!B145,IF(AND(Inputs!B144="false",Inputs!C144="false",Inputs!N144="true"),Calcs!C145-Calcs!B145,"0.0")))</f>
        <v>228</v>
      </c>
      <c r="AB144" s="105" t="str">
        <f>IF(Inputs!C144="true",100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&amp;"%","")</f>
        <v>0%</v>
      </c>
      <c r="AC144" s="105" t="str">
        <f t="shared" si="22"/>
        <v/>
      </c>
      <c r="AD144" s="105">
        <f t="shared" si="23"/>
        <v>0.9</v>
      </c>
      <c r="AE144" s="104" t="str">
        <f>IF(R144="true",(IF(Inputs!R144=Reduction_Values!B$2,Reduction_Values!D$6,Reduction_Values!D$7)),"")</f>
        <v>Winter Only Discount 0.5</v>
      </c>
      <c r="AF144" s="93">
        <f>(VLOOKUP(Inputs!D144,Charge_Categories!B$2:C$380,2,FALSE))</f>
        <v>1438</v>
      </c>
      <c r="AG144" s="93" t="str">
        <f t="shared" si="19"/>
        <v>false</v>
      </c>
      <c r="AH144" s="93" t="str">
        <f t="shared" si="20"/>
        <v>true</v>
      </c>
      <c r="AI144" s="94">
        <f>IF(AND(Inputs!C144="true",Inputs!B144="false"),Calcs!Q145,IF(AND(Inputs!B144="true",Inputs!C144="false"),Calcs!Y145,IF(AND(Inputs!B144="false",Inputs!C144="false"),Calcs!H145,FALSE)))</f>
        <v>0</v>
      </c>
      <c r="AJ144" s="95">
        <f>IF(AND(Inputs!C144="true",Inputs!B144="false"),Calcs!Q145,IF(AND(Inputs!B144="true",Inputs!C144="false"),Calcs!Y145,IF(AND(Inputs!B144="false",Inputs!C144="false"),Calcs!J145,FALSE)))</f>
        <v>0</v>
      </c>
      <c r="AK144" s="93">
        <f>IF(AND(Inputs!C144="true",Inputs!B144="false"),Calcs!P145,IF(AND(Inputs!B144="true",Inputs!C144="false"),Calcs!X145,IF(AND(Inputs!B144="false",Inputs!C144="false"),Calcs!G145,FALSE)))</f>
        <v>0</v>
      </c>
      <c r="AL144" s="93">
        <f>Calcs!C145</f>
        <v>1666</v>
      </c>
      <c r="AM144" s="93">
        <f>IF(AND(Inputs!C144="true",Inputs!B144="false"),Calcs!O145,IF(AND(Inputs!B144="true",Inputs!C144="false"),Calcs!W145,IF(AND(Inputs!B144="false",Inputs!C144="false"),Calcs!F145,FALSE)))</f>
        <v>0</v>
      </c>
      <c r="AN144" s="93" t="str">
        <f>IF(AND(Inputs!C144="true",Inputs!B144="false"),"0.0",IF(AND(Inputs!B144="true",Inputs!C144="false"),Calcs!U145,IF(AND(Inputs!B144="false",Inputs!C144="false"),Calcs!D145,FALSE)))</f>
        <v>0.0</v>
      </c>
      <c r="AO144" s="95" t="str">
        <f>Calcs!AA145</f>
        <v/>
      </c>
      <c r="AP144" s="93" t="str">
        <f t="shared" si="24"/>
        <v>true</v>
      </c>
      <c r="AQ144" s="95">
        <f>IF(Inputs!C144="true",Calcs!N145,"0.0")</f>
        <v>0</v>
      </c>
      <c r="AR144" s="95">
        <f>IF(AND(Inputs!C144="true",Inputs!B144="false"),Calcs!M145,IF(AND(Inputs!B144="true",Inputs!C144="false"),Calcs!V145,IF(AND(Inputs!B144="false",Inputs!C144="false"),Calcs!E145,FALSE)))</f>
        <v>1666</v>
      </c>
      <c r="AS144" s="93" t="str">
        <f t="shared" si="25"/>
        <v>true</v>
      </c>
      <c r="AT144" s="93" t="str">
        <f t="shared" si="21"/>
        <v>false</v>
      </c>
    </row>
    <row r="145" spans="1:46" ht="14.25" customHeight="1" x14ac:dyDescent="0.2">
      <c r="A145" s="16">
        <v>144</v>
      </c>
      <c r="B145" s="19" t="s">
        <v>17</v>
      </c>
      <c r="C145" s="19" t="s">
        <v>16</v>
      </c>
      <c r="D145" s="18" t="s">
        <v>715</v>
      </c>
      <c r="E145" s="19" t="s">
        <v>16</v>
      </c>
      <c r="F145" s="4" t="s">
        <v>523</v>
      </c>
      <c r="G145" s="17" t="s">
        <v>17</v>
      </c>
      <c r="H145" s="65" t="s">
        <v>569</v>
      </c>
      <c r="I145" s="24">
        <v>1</v>
      </c>
      <c r="J145" s="25">
        <v>0.5</v>
      </c>
      <c r="K145" s="19" t="s">
        <v>17</v>
      </c>
      <c r="L145" s="17" t="s">
        <v>17</v>
      </c>
      <c r="M145" s="22">
        <v>1</v>
      </c>
      <c r="N145" s="19" t="s">
        <v>16</v>
      </c>
      <c r="O145" s="59" t="s">
        <v>454</v>
      </c>
      <c r="P145" s="18">
        <v>207</v>
      </c>
      <c r="Q145" s="18">
        <v>209</v>
      </c>
      <c r="R145" s="19" t="s">
        <v>16</v>
      </c>
      <c r="S145" s="17">
        <v>0</v>
      </c>
      <c r="T145" s="17">
        <v>2866</v>
      </c>
      <c r="U145" s="102">
        <f>IF(B145="true",(Calcs!AB146),IF(C145="true",Calcs!S146,Calcs!K146))</f>
        <v>0</v>
      </c>
      <c r="V145" s="113" t="str">
        <f t="shared" si="18"/>
        <v/>
      </c>
      <c r="W145" s="103" t="str">
        <f>IF(AND(K145 = "true",C145="false"),(IF(Inputs!K145=Reduction_Values!B$2,Reduction_Values!D$2,Reduction_Values!D$3)),"")</f>
        <v/>
      </c>
      <c r="X145" s="104" t="str">
        <f>IF(L145="true",(IF(Inputs!L145=Reduction_Values!B$2,Reduction_Values!D$4,Reduction_Values!D$5)),"")</f>
        <v/>
      </c>
      <c r="Y145" s="105">
        <f>(VLOOKUP(Inputs!D145,Charge_Categories!B$2:C$380,2,FALSE))</f>
        <v>1539</v>
      </c>
      <c r="Z145" s="105">
        <f>IF(AND(Inputs!B145="true",Inputs!G145="true"),Calcs!U146-Calcs!T146,IF(AND(Inputs!B145="false",Inputs!C145="false",Inputs!G145="true"),Calcs!D146-Calcs!C146,IF(AND(Inputs!G145="false",Inputs!H145="Not Applicable"),0,"0.0")))</f>
        <v>0</v>
      </c>
      <c r="AA145" s="105">
        <f>IF(AND(Inputs!B145="true",Inputs!N145="true"),Calcs!T146-Calcs!B146,IF(AND(Inputs!B145="false",Inputs!C145="true",Inputs!N145="true"),Calcs!L146-Calcs!B146,IF(AND(Inputs!B145="false",Inputs!C145="false",Inputs!N145="true"),Calcs!C146-Calcs!B146,"0.0")))</f>
        <v>5170</v>
      </c>
      <c r="AB145" s="105" t="str">
        <f>IF(Inputs!C145="true",100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&amp;"%","")</f>
        <v>0%</v>
      </c>
      <c r="AC145" s="105" t="str">
        <f t="shared" si="22"/>
        <v/>
      </c>
      <c r="AD145" s="105">
        <f t="shared" si="23"/>
        <v>0.5</v>
      </c>
      <c r="AE145" s="104" t="str">
        <f>IF(R145="true",(IF(Inputs!R145=Reduction_Values!B$2,Reduction_Values!D$6,Reduction_Values!D$7)),"")</f>
        <v>Winter Only Discount 0.5</v>
      </c>
      <c r="AF145" s="93">
        <f>(VLOOKUP(Inputs!D145,Charge_Categories!B$2:C$380,2,FALSE))</f>
        <v>1539</v>
      </c>
      <c r="AG145" s="93" t="str">
        <f t="shared" si="19"/>
        <v>false</v>
      </c>
      <c r="AH145" s="93" t="str">
        <f t="shared" si="20"/>
        <v>true</v>
      </c>
      <c r="AI145" s="94">
        <f>IF(AND(Inputs!C145="true",Inputs!B145="false"),Calcs!Q146,IF(AND(Inputs!B145="true",Inputs!C145="false"),Calcs!Y146,IF(AND(Inputs!B145="false",Inputs!C145="false"),Calcs!H146,FALSE)))</f>
        <v>0</v>
      </c>
      <c r="AJ145" s="95">
        <f>IF(AND(Inputs!C145="true",Inputs!B145="false"),Calcs!Q146,IF(AND(Inputs!B145="true",Inputs!C145="false"),Calcs!Y146,IF(AND(Inputs!B145="false",Inputs!C145="false"),Calcs!J146,FALSE)))</f>
        <v>0</v>
      </c>
      <c r="AK145" s="93">
        <f>IF(AND(Inputs!C145="true",Inputs!B145="false"),Calcs!P146,IF(AND(Inputs!B145="true",Inputs!C145="false"),Calcs!X146,IF(AND(Inputs!B145="false",Inputs!C145="false"),Calcs!G146,FALSE)))</f>
        <v>0</v>
      </c>
      <c r="AL145" s="93">
        <f>Calcs!C146</f>
        <v>6709</v>
      </c>
      <c r="AM145" s="93">
        <f>IF(AND(Inputs!C145="true",Inputs!B145="false"),Calcs!O146,IF(AND(Inputs!B145="true",Inputs!C145="false"),Calcs!W146,IF(AND(Inputs!B145="false",Inputs!C145="false"),Calcs!F146,FALSE)))</f>
        <v>0</v>
      </c>
      <c r="AN145" s="93" t="str">
        <f>IF(AND(Inputs!C145="true",Inputs!B145="false"),"0.0",IF(AND(Inputs!B145="true",Inputs!C145="false"),Calcs!U146,IF(AND(Inputs!B145="false",Inputs!C145="false"),Calcs!D146,FALSE)))</f>
        <v>0.0</v>
      </c>
      <c r="AO145" s="95" t="str">
        <f>Calcs!AA146</f>
        <v/>
      </c>
      <c r="AP145" s="93" t="str">
        <f t="shared" si="24"/>
        <v>true</v>
      </c>
      <c r="AQ145" s="95">
        <f>IF(Inputs!C145="true",Calcs!N146,"0.0")</f>
        <v>0</v>
      </c>
      <c r="AR145" s="95">
        <f>IF(AND(Inputs!C145="true",Inputs!B145="false"),Calcs!M146,IF(AND(Inputs!B145="true",Inputs!C145="false"),Calcs!V146,IF(AND(Inputs!B145="false",Inputs!C145="false"),Calcs!E146,FALSE)))</f>
        <v>6709</v>
      </c>
      <c r="AS145" s="93" t="str">
        <f t="shared" si="25"/>
        <v>true</v>
      </c>
      <c r="AT145" s="93" t="str">
        <f t="shared" si="21"/>
        <v>false</v>
      </c>
    </row>
    <row r="146" spans="1:46" ht="14.25" customHeight="1" x14ac:dyDescent="0.2">
      <c r="A146" s="16">
        <v>145</v>
      </c>
      <c r="B146" s="19" t="s">
        <v>17</v>
      </c>
      <c r="C146" s="19" t="s">
        <v>16</v>
      </c>
      <c r="D146" s="18" t="s">
        <v>716</v>
      </c>
      <c r="E146" s="19" t="s">
        <v>16</v>
      </c>
      <c r="F146" s="4" t="s">
        <v>524</v>
      </c>
      <c r="G146" s="17" t="s">
        <v>17</v>
      </c>
      <c r="H146" s="65" t="s">
        <v>569</v>
      </c>
      <c r="I146" s="25">
        <v>0.89</v>
      </c>
      <c r="J146" s="24">
        <v>1</v>
      </c>
      <c r="K146" s="19" t="s">
        <v>17</v>
      </c>
      <c r="L146" s="19" t="s">
        <v>16</v>
      </c>
      <c r="M146" s="22">
        <v>1</v>
      </c>
      <c r="N146" s="19" t="s">
        <v>16</v>
      </c>
      <c r="O146" s="58" t="s">
        <v>434</v>
      </c>
      <c r="P146" s="18">
        <v>15</v>
      </c>
      <c r="Q146" s="18">
        <v>37</v>
      </c>
      <c r="R146" s="19" t="s">
        <v>16</v>
      </c>
      <c r="S146" s="17">
        <v>0</v>
      </c>
      <c r="T146" s="17">
        <v>3786</v>
      </c>
      <c r="U146" s="102">
        <f>IF(B146="true",(Calcs!AB147),IF(C146="true",Calcs!S147,Calcs!K147))</f>
        <v>0</v>
      </c>
      <c r="V146" s="113">
        <f t="shared" si="18"/>
        <v>0.89</v>
      </c>
      <c r="W146" s="103" t="str">
        <f>IF(AND(K146 = "true",C146="false"),(IF(Inputs!K146=Reduction_Values!B$2,Reduction_Values!D$2,Reduction_Values!D$3)),"")</f>
        <v/>
      </c>
      <c r="X146" s="104" t="str">
        <f>IF(L146="true",(IF(Inputs!L146=Reduction_Values!B$2,Reduction_Values!D$4,Reduction_Values!D$5)),"")</f>
        <v>CRT 0.5</v>
      </c>
      <c r="Y146" s="105">
        <f>(VLOOKUP(Inputs!D146,Charge_Categories!B$2:C$380,2,FALSE))</f>
        <v>1783</v>
      </c>
      <c r="Z146" s="105">
        <f>IF(AND(Inputs!B146="true",Inputs!G146="true"),Calcs!U147-Calcs!T147,IF(AND(Inputs!B146="false",Inputs!C146="false",Inputs!G146="true"),Calcs!D147-Calcs!C147,IF(AND(Inputs!G146="false",Inputs!H146="Not Applicable"),0,"0.0")))</f>
        <v>0</v>
      </c>
      <c r="AA146" s="105">
        <f>IF(AND(Inputs!B146="true",Inputs!N146="true"),Calcs!T147-Calcs!B147,IF(AND(Inputs!B146="false",Inputs!C146="true",Inputs!N146="true"),Calcs!L147-Calcs!B147,IF(AND(Inputs!B146="false",Inputs!C146="false",Inputs!N146="true"),Calcs!C147-Calcs!B147,"0.0")))</f>
        <v>5170</v>
      </c>
      <c r="AB146" s="105" t="str">
        <f>IF(Inputs!C146="true",100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&amp;"%","")</f>
        <v>0%</v>
      </c>
      <c r="AC146" s="105" t="str">
        <f t="shared" si="22"/>
        <v/>
      </c>
      <c r="AD146" s="105" t="str">
        <f t="shared" si="23"/>
        <v/>
      </c>
      <c r="AE146" s="104" t="str">
        <f>IF(R146="true",(IF(Inputs!R146=Reduction_Values!B$2,Reduction_Values!D$6,Reduction_Values!D$7)),"")</f>
        <v>Winter Only Discount 0.5</v>
      </c>
      <c r="AF146" s="93">
        <f>(VLOOKUP(Inputs!D146,Charge_Categories!B$2:C$380,2,FALSE))</f>
        <v>1783</v>
      </c>
      <c r="AG146" s="93" t="str">
        <f t="shared" si="19"/>
        <v>false</v>
      </c>
      <c r="AH146" s="93" t="str">
        <f t="shared" si="20"/>
        <v>true</v>
      </c>
      <c r="AI146" s="94">
        <f>IF(AND(Inputs!C146="true",Inputs!B146="false"),Calcs!Q147,IF(AND(Inputs!B146="true",Inputs!C146="false"),Calcs!Y147,IF(AND(Inputs!B146="false",Inputs!C146="false"),Calcs!H147,FALSE)))</f>
        <v>0</v>
      </c>
      <c r="AJ146" s="95">
        <f>IF(AND(Inputs!C146="true",Inputs!B146="false"),Calcs!Q147,IF(AND(Inputs!B146="true",Inputs!C146="false"),Calcs!Y147,IF(AND(Inputs!B146="false",Inputs!C146="false"),Calcs!J147,FALSE)))</f>
        <v>0</v>
      </c>
      <c r="AK146" s="93">
        <f>IF(AND(Inputs!C146="true",Inputs!B146="false"),Calcs!P147,IF(AND(Inputs!B146="true",Inputs!C146="false"),Calcs!X147,IF(AND(Inputs!B146="false",Inputs!C146="false"),Calcs!G147,FALSE)))</f>
        <v>0</v>
      </c>
      <c r="AL146" s="93">
        <f>Calcs!C147</f>
        <v>6953</v>
      </c>
      <c r="AM146" s="93">
        <f>IF(AND(Inputs!C146="true",Inputs!B146="false"),Calcs!O147,IF(AND(Inputs!B146="true",Inputs!C146="false"),Calcs!W147,IF(AND(Inputs!B146="false",Inputs!C146="false"),Calcs!F147,FALSE)))</f>
        <v>0</v>
      </c>
      <c r="AN146" s="93" t="str">
        <f>IF(AND(Inputs!C146="true",Inputs!B146="false"),"0.0",IF(AND(Inputs!B146="true",Inputs!C146="false"),Calcs!U147,IF(AND(Inputs!B146="false",Inputs!C146="false"),Calcs!D147,FALSE)))</f>
        <v>0.0</v>
      </c>
      <c r="AO146" s="95" t="str">
        <f>Calcs!AA147</f>
        <v/>
      </c>
      <c r="AP146" s="93" t="str">
        <f t="shared" si="24"/>
        <v>true</v>
      </c>
      <c r="AQ146" s="95">
        <f>IF(Inputs!C146="true",Calcs!N147,"0.0")</f>
        <v>0</v>
      </c>
      <c r="AR146" s="95">
        <f>IF(AND(Inputs!C146="true",Inputs!B146="false"),Calcs!M147,IF(AND(Inputs!B146="true",Inputs!C146="false"),Calcs!V147,IF(AND(Inputs!B146="false",Inputs!C146="false"),Calcs!E147,FALSE)))</f>
        <v>6953</v>
      </c>
      <c r="AS146" s="93" t="str">
        <f t="shared" si="25"/>
        <v>true</v>
      </c>
      <c r="AT146" s="93" t="str">
        <f t="shared" si="21"/>
        <v>false</v>
      </c>
    </row>
    <row r="147" spans="1:46" ht="14.25" customHeight="1" x14ac:dyDescent="0.2">
      <c r="A147" s="16">
        <v>146</v>
      </c>
      <c r="B147" s="20" t="s">
        <v>17</v>
      </c>
      <c r="C147" s="20" t="s">
        <v>17</v>
      </c>
      <c r="D147" s="18" t="s">
        <v>717</v>
      </c>
      <c r="E147" s="17" t="s">
        <v>17</v>
      </c>
      <c r="F147" s="4" t="s">
        <v>525</v>
      </c>
      <c r="G147" s="19" t="s">
        <v>16</v>
      </c>
      <c r="H147" s="65" t="s">
        <v>484</v>
      </c>
      <c r="I147" s="24">
        <v>1</v>
      </c>
      <c r="J147" s="24">
        <v>1</v>
      </c>
      <c r="K147" s="20" t="s">
        <v>17</v>
      </c>
      <c r="L147" s="20" t="s">
        <v>17</v>
      </c>
      <c r="M147" s="22">
        <v>1</v>
      </c>
      <c r="N147" s="19" t="s">
        <v>16</v>
      </c>
      <c r="O147" s="59" t="s">
        <v>418</v>
      </c>
      <c r="P147" s="18">
        <v>116</v>
      </c>
      <c r="Q147" s="18">
        <v>138</v>
      </c>
      <c r="R147" s="19" t="s">
        <v>17</v>
      </c>
      <c r="S147" s="17">
        <v>0</v>
      </c>
      <c r="T147" s="17">
        <v>10785</v>
      </c>
      <c r="U147" s="102">
        <f>IF(B147="true",(Calcs!AB148),IF(C147="true",Calcs!S148,IF(AND(B147="false",C147="false"),Calcs!K148)))</f>
        <v>1935.855072463768</v>
      </c>
      <c r="V147" s="113" t="str">
        <f t="shared" si="18"/>
        <v/>
      </c>
      <c r="W147" s="103" t="str">
        <f>IF(AND(K147 = "true",C147="false"),(IF(Inputs!K147=Reduction_Values!B$2,Reduction_Values!D$2,Reduction_Values!D$3)),"")</f>
        <v/>
      </c>
      <c r="X147" s="104" t="str">
        <f>IF(L147="true",(IF(Inputs!L147=Reduction_Values!B$2,Reduction_Values!D$4,Reduction_Values!D$5)),"")</f>
        <v/>
      </c>
      <c r="Y147" s="105">
        <f>(VLOOKUP(Inputs!D147,Charge_Categories!B$2:C$380,2,FALSE))</f>
        <v>1871</v>
      </c>
      <c r="Z147" s="105">
        <f>IF(AND(Inputs!B147="true",Inputs!G147="true"),Calcs!U148-Calcs!T148,IF(AND(Inputs!B147="false",Inputs!C147="false",Inputs!G147="true"),Calcs!D148-Calcs!C148,IF(AND(Inputs!G147="false",Inputs!H147="Not Applicable"),0,"0.0")))</f>
        <v>391</v>
      </c>
      <c r="AA147" s="105">
        <f>IF(AND(Inputs!B147="true",Inputs!N147="true"),Calcs!T148-Calcs!B148,IF(AND(Inputs!B147="false",Inputs!C147="true",Inputs!N147="true"),Calcs!L148-Calcs!B148,IF(AND(Inputs!B147="false",Inputs!C147="false",Inputs!N147="true"),Calcs!C148-Calcs!B148,"0.0")))</f>
        <v>41</v>
      </c>
      <c r="AB147" s="105" t="str">
        <f>IF(Inputs!C147="true",100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&amp;"%","")</f>
        <v/>
      </c>
      <c r="AC147" s="105" t="str">
        <f t="shared" si="22"/>
        <v/>
      </c>
      <c r="AD147" s="105" t="str">
        <f t="shared" si="23"/>
        <v/>
      </c>
      <c r="AE147" s="104" t="str">
        <f>IF(R147="true",(IF(Inputs!R147=Reduction_Values!B$2,Reduction_Values!D$6,Reduction_Values!D$7)),"")</f>
        <v/>
      </c>
      <c r="AF147" s="93">
        <f>(VLOOKUP(Inputs!D147,Charge_Categories!B$2:C$380,2,FALSE))</f>
        <v>1871</v>
      </c>
      <c r="AG147" s="93" t="str">
        <f t="shared" si="19"/>
        <v>false</v>
      </c>
      <c r="AH147" s="93" t="str">
        <f t="shared" si="20"/>
        <v>false</v>
      </c>
      <c r="AI147" s="94">
        <f>IF(AND(Inputs!C147="true",Inputs!B147="false"),Calcs!Q148,IF(AND(Inputs!B147="true",Inputs!C147="false"),Calcs!Y148,IF(AND(Inputs!B147="false",Inputs!C147="false"),Calcs!H148,FALSE)))</f>
        <v>2303</v>
      </c>
      <c r="AJ147" s="95">
        <f>IF(AND(Inputs!C147="true",Inputs!B147="false"),Calcs!Q148,IF(AND(Inputs!B147="true",Inputs!C147="false"),Calcs!Y148,IF(AND(Inputs!B147="false",Inputs!C147="false"),Calcs!J148,FALSE)))</f>
        <v>2303</v>
      </c>
      <c r="AK147" s="93">
        <f>IF(AND(Inputs!C147="true",Inputs!B147="false"),Calcs!P148,IF(AND(Inputs!B147="true",Inputs!C147="false"),Calcs!X148,IF(AND(Inputs!B147="false",Inputs!C147="false"),Calcs!G148,FALSE)))</f>
        <v>2303</v>
      </c>
      <c r="AL147" s="93">
        <f>Calcs!C148</f>
        <v>1912</v>
      </c>
      <c r="AM147" s="93">
        <f>IF(AND(Inputs!C147="true",Inputs!B147="false"),Calcs!O148,IF(AND(Inputs!B147="true",Inputs!C147="false"),Calcs!W148,IF(AND(Inputs!B147="false",Inputs!C147="false"),Calcs!F148,FALSE)))</f>
        <v>2303</v>
      </c>
      <c r="AN147" s="93">
        <f>IF(AND(Inputs!C147="true",Inputs!B147="false"),"0.0",IF(AND(Inputs!B147="true",Inputs!C147="false"),Calcs!U148,IF(AND(Inputs!B147="false",Inputs!C147="false"),Calcs!D148,FALSE)))</f>
        <v>2303</v>
      </c>
      <c r="AO147" s="95" t="str">
        <f>Calcs!AA148</f>
        <v/>
      </c>
      <c r="AP147" s="93" t="str">
        <f t="shared" si="24"/>
        <v>true</v>
      </c>
      <c r="AQ147" s="95" t="str">
        <f>IF(Inputs!C147="true",Calcs!N148,"0.0")</f>
        <v>0.0</v>
      </c>
      <c r="AR147" s="95">
        <f>IF(AND(Inputs!C147="true",Inputs!B147="false"),Calcs!M148,IF(AND(Inputs!B147="true",Inputs!C147="false"),Calcs!V148,IF(AND(Inputs!B147="false",Inputs!C147="false"),Calcs!E148,FALSE)))</f>
        <v>2303</v>
      </c>
      <c r="AS147" s="93" t="str">
        <f t="shared" si="25"/>
        <v>false</v>
      </c>
      <c r="AT147" s="93" t="str">
        <f t="shared" si="21"/>
        <v>true</v>
      </c>
    </row>
    <row r="148" spans="1:46" ht="14.25" customHeight="1" x14ac:dyDescent="0.2">
      <c r="A148" s="16">
        <v>147</v>
      </c>
      <c r="B148" s="20" t="s">
        <v>16</v>
      </c>
      <c r="C148" s="20" t="s">
        <v>17</v>
      </c>
      <c r="D148" s="18" t="s">
        <v>718</v>
      </c>
      <c r="E148" s="19" t="s">
        <v>16</v>
      </c>
      <c r="F148" s="4" t="s">
        <v>526</v>
      </c>
      <c r="G148" s="19" t="s">
        <v>16</v>
      </c>
      <c r="H148" s="65" t="s">
        <v>485</v>
      </c>
      <c r="I148" s="24">
        <v>0.9</v>
      </c>
      <c r="J148" s="24">
        <v>1</v>
      </c>
      <c r="K148" s="20" t="s">
        <v>16</v>
      </c>
      <c r="L148" s="20" t="s">
        <v>17</v>
      </c>
      <c r="M148" s="22">
        <v>1</v>
      </c>
      <c r="N148" s="19" t="s">
        <v>16</v>
      </c>
      <c r="O148" s="59" t="s">
        <v>454</v>
      </c>
      <c r="P148" s="18">
        <v>0</v>
      </c>
      <c r="Q148" s="18">
        <v>0</v>
      </c>
      <c r="R148" s="19" t="s">
        <v>16</v>
      </c>
      <c r="S148" s="17">
        <v>8180</v>
      </c>
      <c r="T148" s="17">
        <v>6.4827000000000004</v>
      </c>
      <c r="U148" s="102">
        <f>IF(B148="true",(Calcs!AB149),IF(C148="true",Calcs!S149,Calcs!K149))</f>
        <v>607566.29182285164</v>
      </c>
      <c r="V148" s="113">
        <f t="shared" si="18"/>
        <v>0.9</v>
      </c>
      <c r="W148" s="103" t="str">
        <f>IF(AND(K148 = "true",C148="false"),(IF(Inputs!K148=Reduction_Values!B$2,Reduction_Values!D$2,Reduction_Values!D$3)),"")</f>
        <v>Two-part Tariff 0.5</v>
      </c>
      <c r="X148" s="104" t="str">
        <f>IF(L148="true",(IF(Inputs!L148=Reduction_Values!B$2,Reduction_Values!D$4,Reduction_Values!D$5)),"")</f>
        <v/>
      </c>
      <c r="Y148" s="105">
        <f>(VLOOKUP(Inputs!D148,Charge_Categories!B$2:C$380,2,FALSE))</f>
        <v>2027</v>
      </c>
      <c r="Z148" s="105">
        <f>IF(AND(Inputs!B148="true",Inputs!G148="true"),Calcs!U149-Calcs!T149,IF(AND(Inputs!B148="false",Inputs!C148="false",Inputs!G148="true"),Calcs!D149-Calcs!C149,IF(AND(Inputs!G148="false",Inputs!H148="Not Applicable"),0,"0.0")))</f>
        <v>105</v>
      </c>
      <c r="AA148" s="105">
        <f>IF(AND(Inputs!B148="true",Inputs!N148="true"),Calcs!T149-Calcs!B149,IF(AND(Inputs!B148="false",Inputs!C148="true",Inputs!N148="true"),Calcs!L149-Calcs!B149,IF(AND(Inputs!B148="false",Inputs!C148="false",Inputs!N148="true"),Calcs!C149-Calcs!B149,"0.0")))</f>
        <v>8</v>
      </c>
      <c r="AB148" s="105" t="str">
        <f>IF(Inputs!C148="true",100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&amp;"%","")</f>
        <v/>
      </c>
      <c r="AC148" s="105" t="str">
        <f t="shared" si="22"/>
        <v/>
      </c>
      <c r="AD148" s="105" t="str">
        <f t="shared" si="23"/>
        <v/>
      </c>
      <c r="AE148" s="104" t="str">
        <f>IF(R148="true",(IF(Inputs!R148=Reduction_Values!B$2,Reduction_Values!D$6,Reduction_Values!D$7)),"")</f>
        <v>Winter Only Discount 0.5</v>
      </c>
      <c r="AF148" s="93">
        <f>(VLOOKUP(Inputs!D148,Charge_Categories!B$2:C$380,2,FALSE))</f>
        <v>2027</v>
      </c>
      <c r="AG148" s="93" t="str">
        <f t="shared" si="19"/>
        <v>true</v>
      </c>
      <c r="AH148" s="93" t="str">
        <f t="shared" si="20"/>
        <v>false</v>
      </c>
      <c r="AI148" s="94">
        <f>IF(AND(Inputs!C148="true",Inputs!B148="false"),Calcs!Q149,IF(AND(Inputs!B148="true",Inputs!C148="false"),Calcs!Y149,IF(AND(Inputs!B148="false",Inputs!C148="false"),Calcs!H149,FALSE)))</f>
        <v>963</v>
      </c>
      <c r="AJ148" s="95">
        <f>IF(AND(Inputs!C148="true",Inputs!B148="false"),Calcs!Q149,IF(AND(Inputs!B148="true",Inputs!C148="false"),Calcs!Y149,IF(AND(Inputs!B148="false",Inputs!C148="false"),Calcs!J149,FALSE)))</f>
        <v>963</v>
      </c>
      <c r="AK148" s="93">
        <f>IF(AND(Inputs!C148="true",Inputs!B148="false"),Calcs!P149,IF(AND(Inputs!B148="true",Inputs!C148="false"),Calcs!X149,IF(AND(Inputs!B148="false",Inputs!C148="false"),Calcs!G149,FALSE)))</f>
        <v>1070</v>
      </c>
      <c r="AL148" s="93">
        <f>Calcs!C149</f>
        <v>2035</v>
      </c>
      <c r="AM148" s="93">
        <f>IF(AND(Inputs!C148="true",Inputs!B148="false"),Calcs!O149,IF(AND(Inputs!B148="true",Inputs!C148="false"),Calcs!W149,IF(AND(Inputs!B148="false",Inputs!C148="false"),Calcs!F149,FALSE)))</f>
        <v>1070</v>
      </c>
      <c r="AN148" s="93">
        <f>IF(AND(Inputs!C148="true",Inputs!B148="false"),"0.0",IF(AND(Inputs!B148="true",Inputs!C148="false"),Calcs!U149,IF(AND(Inputs!B148="false",Inputs!C148="false"),Calcs!D149,FALSE)))</f>
        <v>2140</v>
      </c>
      <c r="AO148" s="95">
        <f>Calcs!AA149</f>
        <v>1215132.5836457033</v>
      </c>
      <c r="AP148" s="93" t="str">
        <f t="shared" si="24"/>
        <v>true</v>
      </c>
      <c r="AQ148" s="95" t="str">
        <f>IF(Inputs!C148="true",Calcs!N149,"0.0")</f>
        <v>0.0</v>
      </c>
      <c r="AR148" s="95">
        <f>IF(AND(Inputs!C148="true",Inputs!B148="false"),Calcs!M149,IF(AND(Inputs!B148="true",Inputs!C148="false"),Calcs!V149,IF(AND(Inputs!B148="false",Inputs!C148="false"),Calcs!E149,FALSE)))</f>
        <v>2140</v>
      </c>
      <c r="AS148" s="93" t="str">
        <f t="shared" si="25"/>
        <v>true</v>
      </c>
      <c r="AT148" s="93" t="str">
        <f t="shared" si="21"/>
        <v>true</v>
      </c>
    </row>
    <row r="149" spans="1:46" ht="14.25" customHeight="1" x14ac:dyDescent="0.2">
      <c r="A149" s="16">
        <v>148</v>
      </c>
      <c r="B149" s="20" t="s">
        <v>17</v>
      </c>
      <c r="C149" s="20" t="s">
        <v>16</v>
      </c>
      <c r="D149" s="18" t="s">
        <v>719</v>
      </c>
      <c r="E149" s="19" t="s">
        <v>17</v>
      </c>
      <c r="F149" s="4" t="s">
        <v>527</v>
      </c>
      <c r="G149" s="17" t="s">
        <v>17</v>
      </c>
      <c r="H149" s="65" t="s">
        <v>569</v>
      </c>
      <c r="I149" s="24">
        <v>1</v>
      </c>
      <c r="J149" s="25">
        <v>0.5</v>
      </c>
      <c r="K149" s="20" t="s">
        <v>17</v>
      </c>
      <c r="L149" s="20" t="s">
        <v>16</v>
      </c>
      <c r="M149" s="22">
        <v>1</v>
      </c>
      <c r="N149" s="19" t="s">
        <v>17</v>
      </c>
      <c r="O149" s="59" t="s">
        <v>454</v>
      </c>
      <c r="P149" s="18">
        <v>322</v>
      </c>
      <c r="Q149" s="18">
        <v>340</v>
      </c>
      <c r="R149" s="19" t="s">
        <v>17</v>
      </c>
      <c r="S149" s="17">
        <v>0</v>
      </c>
      <c r="T149" s="17">
        <v>3.4089999999999998</v>
      </c>
      <c r="U149" s="102">
        <f>IF(B149="true",(Calcs!AB150),IF(C149="true",Calcs!S150,Calcs!K150))</f>
        <v>300.73852941176472</v>
      </c>
      <c r="V149" s="113" t="str">
        <f t="shared" si="18"/>
        <v/>
      </c>
      <c r="W149" s="103" t="str">
        <f>IF(AND(K149 = "true",C149="false"),(IF(Inputs!K149=Reduction_Values!B$2,Reduction_Values!D$2,Reduction_Values!D$3)),"")</f>
        <v/>
      </c>
      <c r="X149" s="104" t="str">
        <f>IF(L149="true",(IF(Inputs!L149=Reduction_Values!B$2,Reduction_Values!D$4,Reduction_Values!D$5)),"")</f>
        <v>CRT 0.5</v>
      </c>
      <c r="Y149" s="105">
        <f>(VLOOKUP(Inputs!D149,Charge_Categories!B$2:C$380,2,FALSE))</f>
        <v>2117</v>
      </c>
      <c r="Z149" s="105">
        <f>IF(AND(Inputs!B149="true",Inputs!G149="true"),Calcs!U150-Calcs!T150,IF(AND(Inputs!B149="false",Inputs!C149="false",Inputs!G149="true"),Calcs!D150-Calcs!C150,IF(AND(Inputs!G149="false",Inputs!H149="Not Applicable"),0,"0.0")))</f>
        <v>0</v>
      </c>
      <c r="AA149" s="105" t="str">
        <f>IF(AND(Inputs!B149="true",Inputs!N149="true"),Calcs!T150-Calcs!B150,IF(AND(Inputs!B149="false",Inputs!C149="true",Inputs!N149="true"),Calcs!L150-Calcs!B150,IF(AND(Inputs!B149="false",Inputs!C149="false",Inputs!N149="true"),Calcs!C150-Calcs!B150,"0.0")))</f>
        <v>0.0</v>
      </c>
      <c r="AB149" s="105" t="str">
        <f>IF(Inputs!C149="true",100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&amp;"%","")</f>
        <v>60%</v>
      </c>
      <c r="AC149" s="105" t="str">
        <f t="shared" si="22"/>
        <v/>
      </c>
      <c r="AD149" s="105">
        <f t="shared" si="23"/>
        <v>0.5</v>
      </c>
      <c r="AE149" s="104" t="str">
        <f>IF(R149="true",(IF(Inputs!R149=Reduction_Values!B$2,Reduction_Values!D$6,Reduction_Values!D$7)),"")</f>
        <v/>
      </c>
      <c r="AF149" s="93">
        <f>(VLOOKUP(Inputs!D149,Charge_Categories!B$2:C$380,2,FALSE))</f>
        <v>2117</v>
      </c>
      <c r="AG149" s="93" t="str">
        <f t="shared" si="19"/>
        <v>false</v>
      </c>
      <c r="AH149" s="93" t="str">
        <f t="shared" si="20"/>
        <v>true</v>
      </c>
      <c r="AI149" s="94">
        <f>IF(AND(Inputs!C149="true",Inputs!B149="false"),Calcs!Q150,IF(AND(Inputs!B149="true",Inputs!C149="false"),Calcs!Y150,IF(AND(Inputs!B149="false",Inputs!C149="false"),Calcs!H150,FALSE)))</f>
        <v>635.1</v>
      </c>
      <c r="AJ149" s="95">
        <f>IF(AND(Inputs!C149="true",Inputs!B149="false"),Calcs!Q150,IF(AND(Inputs!B149="true",Inputs!C149="false"),Calcs!Y150,IF(AND(Inputs!B149="false",Inputs!C149="false"),Calcs!J150,FALSE)))</f>
        <v>635.1</v>
      </c>
      <c r="AK149" s="93">
        <f>IF(AND(Inputs!C149="true",Inputs!B149="false"),Calcs!P150,IF(AND(Inputs!B149="true",Inputs!C149="false"),Calcs!X150,IF(AND(Inputs!B149="false",Inputs!C149="false"),Calcs!G150,FALSE)))</f>
        <v>635.1</v>
      </c>
      <c r="AL149" s="93">
        <f>Calcs!C150</f>
        <v>2117</v>
      </c>
      <c r="AM149" s="93">
        <f>IF(AND(Inputs!C149="true",Inputs!B149="false"),Calcs!O150,IF(AND(Inputs!B149="true",Inputs!C149="false"),Calcs!W150,IF(AND(Inputs!B149="false",Inputs!C149="false"),Calcs!F150,FALSE)))</f>
        <v>1270.2</v>
      </c>
      <c r="AN149" s="93" t="str">
        <f>IF(AND(Inputs!C149="true",Inputs!B149="false"),"0.0",IF(AND(Inputs!B149="true",Inputs!C149="false"),Calcs!U150,IF(AND(Inputs!B149="false",Inputs!C149="false"),Calcs!D150,FALSE)))</f>
        <v>0.0</v>
      </c>
      <c r="AO149" s="95" t="str">
        <f>Calcs!AA150</f>
        <v/>
      </c>
      <c r="AP149" s="93" t="str">
        <f t="shared" si="24"/>
        <v>false</v>
      </c>
      <c r="AQ149" s="95">
        <f>IF(Inputs!C149="true",Calcs!N150,"0.0")</f>
        <v>1270.2</v>
      </c>
      <c r="AR149" s="95">
        <f>IF(AND(Inputs!C149="true",Inputs!B149="false"),Calcs!M150,IF(AND(Inputs!B149="true",Inputs!C149="false"),Calcs!V150,IF(AND(Inputs!B149="false",Inputs!C149="false"),Calcs!E150,FALSE)))</f>
        <v>2117</v>
      </c>
      <c r="AS149" s="93" t="str">
        <f t="shared" si="25"/>
        <v>false</v>
      </c>
      <c r="AT149" s="93" t="str">
        <f t="shared" si="21"/>
        <v>false</v>
      </c>
    </row>
    <row r="150" spans="1:46" ht="14.25" customHeight="1" x14ac:dyDescent="0.2">
      <c r="A150" s="16">
        <v>149</v>
      </c>
      <c r="B150" s="20" t="s">
        <v>17</v>
      </c>
      <c r="C150" s="20" t="s">
        <v>17</v>
      </c>
      <c r="D150" s="18" t="s">
        <v>720</v>
      </c>
      <c r="E150" s="23" t="s">
        <v>16</v>
      </c>
      <c r="F150" s="4" t="s">
        <v>528</v>
      </c>
      <c r="G150" s="19" t="s">
        <v>16</v>
      </c>
      <c r="H150" s="65" t="s">
        <v>487</v>
      </c>
      <c r="I150" s="25">
        <v>0.99</v>
      </c>
      <c r="J150" s="24">
        <v>1</v>
      </c>
      <c r="K150" s="20" t="s">
        <v>17</v>
      </c>
      <c r="L150" s="20" t="s">
        <v>17</v>
      </c>
      <c r="M150" s="22">
        <v>1</v>
      </c>
      <c r="N150" s="19" t="s">
        <v>17</v>
      </c>
      <c r="O150" s="58" t="s">
        <v>434</v>
      </c>
      <c r="P150" s="18">
        <v>354</v>
      </c>
      <c r="Q150" s="18">
        <v>358</v>
      </c>
      <c r="R150" s="20" t="s">
        <v>16</v>
      </c>
      <c r="S150" s="17">
        <v>0</v>
      </c>
      <c r="T150" s="17">
        <v>25.6</v>
      </c>
      <c r="U150" s="102">
        <f>IF(B150="true",(Calcs!AB151),IF(C150="true",Calcs!S151,IF(AND(B150="false",C150="false"),Calcs!K151)))</f>
        <v>1523.7178491620111</v>
      </c>
      <c r="V150" s="113">
        <f t="shared" si="18"/>
        <v>0.99</v>
      </c>
      <c r="W150" s="103" t="str">
        <f>IF(AND(K150 = "true",C150="false"),(IF(Inputs!K150=Reduction_Values!B$2,Reduction_Values!D$2,Reduction_Values!D$3)),"")</f>
        <v/>
      </c>
      <c r="X150" s="104" t="str">
        <f>IF(L150="true",(IF(Inputs!L150=Reduction_Values!B$2,Reduction_Values!D$4,Reduction_Values!D$5)),"")</f>
        <v/>
      </c>
      <c r="Y150" s="105">
        <f>(VLOOKUP(Inputs!D150,Charge_Categories!B$2:C$380,2,FALSE))</f>
        <v>2205</v>
      </c>
      <c r="Z150" s="105">
        <f>IF(AND(Inputs!B150="true",Inputs!G150="true"),Calcs!U151-Calcs!T151,IF(AND(Inputs!B150="false",Inputs!C150="false",Inputs!G150="true"),Calcs!D151-Calcs!C151,IF(AND(Inputs!G150="false",Inputs!H150="Not Applicable"),0,"0.0")))</f>
        <v>908</v>
      </c>
      <c r="AA150" s="105" t="str">
        <f>IF(AND(Inputs!B150="true",Inputs!N150="true"),Calcs!T151-Calcs!B151,IF(AND(Inputs!B150="false",Inputs!C150="true",Inputs!N150="true"),Calcs!L151-Calcs!B151,IF(AND(Inputs!B150="false",Inputs!C150="false",Inputs!N150="true"),Calcs!C151-Calcs!B151,"0.0")))</f>
        <v>0.0</v>
      </c>
      <c r="AB150" s="105" t="str">
        <f>IF(Inputs!C150="true",100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&amp;"%","")</f>
        <v/>
      </c>
      <c r="AC150" s="105" t="str">
        <f t="shared" si="22"/>
        <v/>
      </c>
      <c r="AD150" s="105" t="str">
        <f t="shared" si="23"/>
        <v/>
      </c>
      <c r="AE150" s="104" t="str">
        <f>IF(R150="true",(IF(Inputs!R150=Reduction_Values!B$2,Reduction_Values!D$6,Reduction_Values!D$7)),"")</f>
        <v>Winter Only Discount 0.5</v>
      </c>
      <c r="AF150" s="93">
        <f>(VLOOKUP(Inputs!D150,Charge_Categories!B$2:C$380,2,FALSE))</f>
        <v>2205</v>
      </c>
      <c r="AG150" s="93" t="str">
        <f t="shared" si="19"/>
        <v>false</v>
      </c>
      <c r="AH150" s="93" t="str">
        <f t="shared" si="20"/>
        <v>false</v>
      </c>
      <c r="AI150" s="94">
        <f>IF(AND(Inputs!C150="true",Inputs!B150="false"),Calcs!Q151,IF(AND(Inputs!B150="true",Inputs!C150="false"),Calcs!Y151,IF(AND(Inputs!B150="false",Inputs!C150="false"),Calcs!H151,FALSE)))</f>
        <v>1540.9349999999999</v>
      </c>
      <c r="AJ150" s="95">
        <f>IF(AND(Inputs!C150="true",Inputs!B150="false"),Calcs!Q151,IF(AND(Inputs!B150="true",Inputs!C150="false"),Calcs!Y151,IF(AND(Inputs!B150="false",Inputs!C150="false"),Calcs!J151,FALSE)))</f>
        <v>1540.9349999999999</v>
      </c>
      <c r="AK150" s="93">
        <f>IF(AND(Inputs!C150="true",Inputs!B150="false"),Calcs!P151,IF(AND(Inputs!B150="true",Inputs!C150="false"),Calcs!X151,IF(AND(Inputs!B150="false",Inputs!C150="false"),Calcs!G151,FALSE)))</f>
        <v>1556.5</v>
      </c>
      <c r="AL150" s="93">
        <f>Calcs!C151</f>
        <v>2205</v>
      </c>
      <c r="AM150" s="93">
        <f>IF(AND(Inputs!C150="true",Inputs!B150="false"),Calcs!O151,IF(AND(Inputs!B150="true",Inputs!C150="false"),Calcs!W151,IF(AND(Inputs!B150="false",Inputs!C150="false"),Calcs!F151,FALSE)))</f>
        <v>1556.5</v>
      </c>
      <c r="AN150" s="93">
        <f>IF(AND(Inputs!C150="true",Inputs!B150="false"),"0.0",IF(AND(Inputs!B150="true",Inputs!C150="false"),Calcs!U151,IF(AND(Inputs!B150="false",Inputs!C150="false"),Calcs!D151,FALSE)))</f>
        <v>3113</v>
      </c>
      <c r="AO150" s="95" t="str">
        <f>Calcs!AA151</f>
        <v/>
      </c>
      <c r="AP150" s="93" t="str">
        <f t="shared" si="24"/>
        <v>false</v>
      </c>
      <c r="AQ150" s="95" t="str">
        <f>IF(Inputs!C150="true",Calcs!N151,"0.0")</f>
        <v>0.0</v>
      </c>
      <c r="AR150" s="95">
        <f>IF(AND(Inputs!C150="true",Inputs!B150="false"),Calcs!M151,IF(AND(Inputs!B150="true",Inputs!C150="false"),Calcs!V151,IF(AND(Inputs!B150="false",Inputs!C150="false"),Calcs!E151,FALSE)))</f>
        <v>3113</v>
      </c>
      <c r="AS150" s="93" t="str">
        <f t="shared" si="25"/>
        <v>true</v>
      </c>
      <c r="AT150" s="93" t="str">
        <f t="shared" si="21"/>
        <v>true</v>
      </c>
    </row>
    <row r="151" spans="1:46" ht="14.25" customHeight="1" x14ac:dyDescent="0.2">
      <c r="A151" s="16">
        <v>150</v>
      </c>
      <c r="B151" s="20" t="s">
        <v>17</v>
      </c>
      <c r="C151" s="20" t="s">
        <v>17</v>
      </c>
      <c r="D151" s="18" t="s">
        <v>721</v>
      </c>
      <c r="E151" s="19" t="s">
        <v>17</v>
      </c>
      <c r="F151" s="4" t="s">
        <v>529</v>
      </c>
      <c r="G151" s="19" t="s">
        <v>16</v>
      </c>
      <c r="H151" s="65" t="s">
        <v>488</v>
      </c>
      <c r="I151" s="24">
        <v>1</v>
      </c>
      <c r="J151" s="24">
        <v>1</v>
      </c>
      <c r="K151" s="20" t="s">
        <v>17</v>
      </c>
      <c r="L151" s="20" t="s">
        <v>17</v>
      </c>
      <c r="M151" s="22">
        <v>1</v>
      </c>
      <c r="N151" s="19" t="s">
        <v>17</v>
      </c>
      <c r="O151" s="59" t="s">
        <v>418</v>
      </c>
      <c r="P151" s="18">
        <v>3</v>
      </c>
      <c r="Q151" s="18">
        <v>22</v>
      </c>
      <c r="R151" s="19" t="s">
        <v>17</v>
      </c>
      <c r="S151" s="17">
        <v>0</v>
      </c>
      <c r="T151" s="17">
        <v>1004</v>
      </c>
      <c r="U151" s="102">
        <f>IF(B151="true",(Calcs!AB152),IF(C151="true",Calcs!S152,IF(AND(B151="false",C151="false"),Calcs!K152)))</f>
        <v>343.36363636363632</v>
      </c>
      <c r="V151" s="113" t="str">
        <f t="shared" si="18"/>
        <v/>
      </c>
      <c r="W151" s="103" t="str">
        <f>IF(AND(K151 = "true",C151="false"),(IF(Inputs!K151=Reduction_Values!B$2,Reduction_Values!D$2,Reduction_Values!D$3)),"")</f>
        <v/>
      </c>
      <c r="X151" s="104" t="str">
        <f>IF(L151="true",(IF(Inputs!L151=Reduction_Values!B$2,Reduction_Values!D$4,Reduction_Values!D$5)),"")</f>
        <v/>
      </c>
      <c r="Y151" s="105">
        <f>(VLOOKUP(Inputs!D151,Charge_Categories!B$2:C$380,2,FALSE))</f>
        <v>2361</v>
      </c>
      <c r="Z151" s="105">
        <f>IF(AND(Inputs!B151="true",Inputs!G151="true"),Calcs!U152-Calcs!T152,IF(AND(Inputs!B151="false",Inputs!C151="false",Inputs!G151="true"),Calcs!D152-Calcs!C152,IF(AND(Inputs!G151="false",Inputs!H151="Not Applicable"),0,"0.0")))</f>
        <v>157</v>
      </c>
      <c r="AA151" s="105" t="str">
        <f>IF(AND(Inputs!B151="true",Inputs!N151="true"),Calcs!T152-Calcs!B152,IF(AND(Inputs!B151="false",Inputs!C151="true",Inputs!N151="true"),Calcs!L152-Calcs!B152,IF(AND(Inputs!B151="false",Inputs!C151="false",Inputs!N151="true"),Calcs!C152-Calcs!B152,"0.0")))</f>
        <v>0.0</v>
      </c>
      <c r="AB151" s="105" t="str">
        <f>IF(Inputs!C151="true",100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&amp;"%","")</f>
        <v/>
      </c>
      <c r="AC151" s="105" t="str">
        <f t="shared" si="22"/>
        <v/>
      </c>
      <c r="AD151" s="105" t="str">
        <f t="shared" si="23"/>
        <v/>
      </c>
      <c r="AE151" s="104" t="str">
        <f>IF(R151="true",(IF(Inputs!R151=Reduction_Values!B$2,Reduction_Values!D$6,Reduction_Values!D$7)),"")</f>
        <v/>
      </c>
      <c r="AF151" s="93">
        <f>(VLOOKUP(Inputs!D151,Charge_Categories!B$2:C$380,2,FALSE))</f>
        <v>2361</v>
      </c>
      <c r="AG151" s="93" t="str">
        <f t="shared" si="19"/>
        <v>false</v>
      </c>
      <c r="AH151" s="93" t="str">
        <f t="shared" si="20"/>
        <v>false</v>
      </c>
      <c r="AI151" s="94">
        <f>IF(AND(Inputs!C151="true",Inputs!B151="false"),Calcs!Q152,IF(AND(Inputs!B151="true",Inputs!C151="false"),Calcs!Y152,IF(AND(Inputs!B151="false",Inputs!C151="false"),Calcs!H152,FALSE)))</f>
        <v>2518</v>
      </c>
      <c r="AJ151" s="95">
        <f>IF(AND(Inputs!C151="true",Inputs!B151="false"),Calcs!Q152,IF(AND(Inputs!B151="true",Inputs!C151="false"),Calcs!Y152,IF(AND(Inputs!B151="false",Inputs!C151="false"),Calcs!J152,FALSE)))</f>
        <v>2518</v>
      </c>
      <c r="AK151" s="93">
        <f>IF(AND(Inputs!C151="true",Inputs!B151="false"),Calcs!P152,IF(AND(Inputs!B151="true",Inputs!C151="false"),Calcs!X152,IF(AND(Inputs!B151="false",Inputs!C151="false"),Calcs!G152,FALSE)))</f>
        <v>2518</v>
      </c>
      <c r="AL151" s="93">
        <f>Calcs!C152</f>
        <v>2361</v>
      </c>
      <c r="AM151" s="93">
        <f>IF(AND(Inputs!C151="true",Inputs!B151="false"),Calcs!O152,IF(AND(Inputs!B151="true",Inputs!C151="false"),Calcs!W152,IF(AND(Inputs!B151="false",Inputs!C151="false"),Calcs!F152,FALSE)))</f>
        <v>2518</v>
      </c>
      <c r="AN151" s="93">
        <f>IF(AND(Inputs!C151="true",Inputs!B151="false"),"0.0",IF(AND(Inputs!B151="true",Inputs!C151="false"),Calcs!U152,IF(AND(Inputs!B151="false",Inputs!C151="false"),Calcs!D152,FALSE)))</f>
        <v>2518</v>
      </c>
      <c r="AO151" s="95" t="str">
        <f>Calcs!AA152</f>
        <v/>
      </c>
      <c r="AP151" s="93" t="str">
        <f t="shared" si="24"/>
        <v>false</v>
      </c>
      <c r="AQ151" s="95" t="str">
        <f>IF(Inputs!C151="true",Calcs!N152,"0.0")</f>
        <v>0.0</v>
      </c>
      <c r="AR151" s="95">
        <f>IF(AND(Inputs!C151="true",Inputs!B151="false"),Calcs!M152,IF(AND(Inputs!B151="true",Inputs!C151="false"),Calcs!V152,IF(AND(Inputs!B151="false",Inputs!C151="false"),Calcs!E152,FALSE)))</f>
        <v>2518</v>
      </c>
      <c r="AS151" s="93" t="str">
        <f t="shared" si="25"/>
        <v>false</v>
      </c>
      <c r="AT151" s="93" t="str">
        <f t="shared" si="21"/>
        <v>true</v>
      </c>
    </row>
    <row r="152" spans="1:46" ht="14.25" customHeight="1" x14ac:dyDescent="0.2">
      <c r="A152" s="16">
        <v>151</v>
      </c>
      <c r="B152" s="20" t="s">
        <v>16</v>
      </c>
      <c r="C152" s="20" t="s">
        <v>17</v>
      </c>
      <c r="D152" s="18" t="s">
        <v>722</v>
      </c>
      <c r="E152" s="19" t="s">
        <v>17</v>
      </c>
      <c r="F152" s="4"/>
      <c r="G152" s="17" t="s">
        <v>17</v>
      </c>
      <c r="H152" s="65" t="s">
        <v>569</v>
      </c>
      <c r="I152" s="25">
        <v>0.11</v>
      </c>
      <c r="J152" s="25">
        <v>0.5</v>
      </c>
      <c r="K152" s="20" t="s">
        <v>16</v>
      </c>
      <c r="L152" s="20" t="s">
        <v>17</v>
      </c>
      <c r="M152" s="22">
        <v>1</v>
      </c>
      <c r="N152" s="19" t="s">
        <v>17</v>
      </c>
      <c r="O152" s="59" t="s">
        <v>454</v>
      </c>
      <c r="P152" s="18">
        <v>0</v>
      </c>
      <c r="Q152" s="18">
        <v>0</v>
      </c>
      <c r="R152" s="19" t="s">
        <v>17</v>
      </c>
      <c r="S152" s="17">
        <v>14.3185</v>
      </c>
      <c r="T152" s="17">
        <v>100050</v>
      </c>
      <c r="U152" s="102">
        <f>IF(B152="true",(Calcs!AB153),IF(C152="true",Calcs!S153,Calcs!K153))</f>
        <v>1.1370005284857572E-2</v>
      </c>
      <c r="V152" s="113">
        <f t="shared" si="18"/>
        <v>0.11</v>
      </c>
      <c r="W152" s="103" t="str">
        <f>IF(AND(K152 = "true",C152="false"),(IF(Inputs!K152=Reduction_Values!B$2,Reduction_Values!D$2,Reduction_Values!D$3)),"")</f>
        <v>Two-part Tariff 0.5</v>
      </c>
      <c r="X152" s="104" t="str">
        <f>IF(L152="true",(IF(Inputs!L152=Reduction_Values!B$2,Reduction_Values!D$4,Reduction_Values!D$5)),"")</f>
        <v/>
      </c>
      <c r="Y152" s="105">
        <f>(VLOOKUP(Inputs!D152,Charge_Categories!B$2:C$380,2,FALSE))</f>
        <v>2889</v>
      </c>
      <c r="Z152" s="105">
        <f>IF(AND(Inputs!B152="true",Inputs!G152="true"),Calcs!U153-Calcs!T153,IF(AND(Inputs!B152="false",Inputs!C152="false",Inputs!G152="true"),Calcs!D153-Calcs!C153,IF(AND(Inputs!G152="false",Inputs!H152="Not Applicable"),0,"0.0")))</f>
        <v>0</v>
      </c>
      <c r="AA152" s="105" t="str">
        <f>IF(AND(Inputs!B152="true",Inputs!N152="true"),Calcs!T153-Calcs!B153,IF(AND(Inputs!B152="false",Inputs!C152="true",Inputs!N152="true"),Calcs!L153-Calcs!B153,IF(AND(Inputs!B152="false",Inputs!C152="false",Inputs!N152="true"),Calcs!C153-Calcs!B153,"0.0")))</f>
        <v>0.0</v>
      </c>
      <c r="AB152" s="105" t="str">
        <f>IF(Inputs!C152="true",100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&amp;"%","")</f>
        <v/>
      </c>
      <c r="AC152" s="105" t="str">
        <f t="shared" si="22"/>
        <v/>
      </c>
      <c r="AD152" s="105">
        <f t="shared" si="23"/>
        <v>0.5</v>
      </c>
      <c r="AE152" s="104" t="str">
        <f>IF(R152="true",(IF(Inputs!R152=Reduction_Values!B$2,Reduction_Values!D$6,Reduction_Values!D$7)),"")</f>
        <v/>
      </c>
      <c r="AF152" s="93">
        <f>(VLOOKUP(Inputs!D152,Charge_Categories!B$2:C$380,2,FALSE))</f>
        <v>2889</v>
      </c>
      <c r="AG152" s="93" t="str">
        <f t="shared" si="19"/>
        <v>true</v>
      </c>
      <c r="AH152" s="93" t="str">
        <f t="shared" si="20"/>
        <v>false</v>
      </c>
      <c r="AI152" s="94">
        <f>IF(AND(Inputs!C152="true",Inputs!B152="false"),Calcs!Q153,IF(AND(Inputs!B152="true",Inputs!C152="false"),Calcs!Y153,IF(AND(Inputs!B152="false",Inputs!C152="false"),Calcs!H153,FALSE)))</f>
        <v>317.79000000000002</v>
      </c>
      <c r="AJ152" s="95">
        <f>IF(AND(Inputs!C152="true",Inputs!B152="false"),Calcs!Q153,IF(AND(Inputs!B152="true",Inputs!C152="false"),Calcs!Y153,IF(AND(Inputs!B152="false",Inputs!C152="false"),Calcs!J153,FALSE)))</f>
        <v>317.79000000000002</v>
      </c>
      <c r="AK152" s="93">
        <f>IF(AND(Inputs!C152="true",Inputs!B152="false"),Calcs!P153,IF(AND(Inputs!B152="true",Inputs!C152="false"),Calcs!X153,IF(AND(Inputs!B152="false",Inputs!C152="false"),Calcs!G153,FALSE)))</f>
        <v>2889</v>
      </c>
      <c r="AL152" s="93">
        <f>Calcs!C153</f>
        <v>2889</v>
      </c>
      <c r="AM152" s="93">
        <f>IF(AND(Inputs!C152="true",Inputs!B152="false"),Calcs!O153,IF(AND(Inputs!B152="true",Inputs!C152="false"),Calcs!W153,IF(AND(Inputs!B152="false",Inputs!C152="false"),Calcs!F153,FALSE)))</f>
        <v>2889</v>
      </c>
      <c r="AN152" s="93">
        <f>IF(AND(Inputs!C152="true",Inputs!B152="false"),"0.0",IF(AND(Inputs!B152="true",Inputs!C152="false"),Calcs!U153,IF(AND(Inputs!B152="false",Inputs!C152="false"),Calcs!D153,FALSE)))</f>
        <v>2889</v>
      </c>
      <c r="AO152" s="95">
        <f>Calcs!AA153</f>
        <v>2.2740010569715145E-2</v>
      </c>
      <c r="AP152" s="93" t="str">
        <f t="shared" si="24"/>
        <v>false</v>
      </c>
      <c r="AQ152" s="95" t="str">
        <f>IF(Inputs!C152="true",Calcs!N153,"0.0")</f>
        <v>0.0</v>
      </c>
      <c r="AR152" s="95">
        <f>IF(AND(Inputs!C152="true",Inputs!B152="false"),Calcs!M153,IF(AND(Inputs!B152="true",Inputs!C152="false"),Calcs!V153,IF(AND(Inputs!B152="false",Inputs!C152="false"),Calcs!E153,FALSE)))</f>
        <v>2889</v>
      </c>
      <c r="AS152" s="93" t="str">
        <f t="shared" si="25"/>
        <v>false</v>
      </c>
      <c r="AT152" s="93" t="str">
        <f t="shared" si="21"/>
        <v>false</v>
      </c>
    </row>
    <row r="153" spans="1:46" ht="14.25" customHeight="1" x14ac:dyDescent="0.2">
      <c r="A153" s="16">
        <v>152</v>
      </c>
      <c r="B153" s="20" t="s">
        <v>17</v>
      </c>
      <c r="C153" s="20" t="s">
        <v>16</v>
      </c>
      <c r="D153" s="18" t="s">
        <v>723</v>
      </c>
      <c r="E153" s="20" t="s">
        <v>17</v>
      </c>
      <c r="F153" s="4" t="s">
        <v>495</v>
      </c>
      <c r="G153" s="19" t="s">
        <v>16</v>
      </c>
      <c r="H153" s="65" t="s">
        <v>484</v>
      </c>
      <c r="I153" s="24">
        <v>1</v>
      </c>
      <c r="J153" s="25">
        <v>0.01</v>
      </c>
      <c r="K153" s="20" t="s">
        <v>17</v>
      </c>
      <c r="L153" s="17" t="s">
        <v>17</v>
      </c>
      <c r="M153" s="22">
        <v>1</v>
      </c>
      <c r="N153" s="20" t="s">
        <v>17</v>
      </c>
      <c r="O153" s="59" t="s">
        <v>418</v>
      </c>
      <c r="P153" s="18">
        <v>127</v>
      </c>
      <c r="Q153" s="18">
        <v>151</v>
      </c>
      <c r="R153" s="20" t="s">
        <v>17</v>
      </c>
      <c r="S153" s="17">
        <v>0</v>
      </c>
      <c r="T153" s="17">
        <v>100</v>
      </c>
      <c r="U153" s="102">
        <f>IF(B153="true",(Calcs!AB154),IF(C153="true",Calcs!S154,Calcs!K154))</f>
        <v>25.500927152317878</v>
      </c>
      <c r="V153" s="113" t="str">
        <f t="shared" si="18"/>
        <v/>
      </c>
      <c r="W153" s="103" t="str">
        <f>IF(AND(K153 = "true",C153="false"),(IF(Inputs!K153=Reduction_Values!B$2,Reduction_Values!D$2,Reduction_Values!D$3)),"")</f>
        <v/>
      </c>
      <c r="X153" s="104" t="str">
        <f>IF(L153="true",(IF(Inputs!L153=Reduction_Values!B$2,Reduction_Values!D$4,Reduction_Values!D$5)),"")</f>
        <v/>
      </c>
      <c r="Y153" s="105">
        <f>(VLOOKUP(Inputs!D153,Charge_Categories!B$2:C$380,2,FALSE))</f>
        <v>3032</v>
      </c>
      <c r="Z153" s="105" t="str">
        <f>IF(AND(Inputs!B153="true",Inputs!G153="true"),Calcs!U154-Calcs!T154,IF(AND(Inputs!B153="false",Inputs!C153="false",Inputs!G153="true"),Calcs!D154-Calcs!C154,IF(AND(Inputs!G153="false",Inputs!H153="Not Applicable"),0,"0.0")))</f>
        <v>0.0</v>
      </c>
      <c r="AA153" s="105" t="str">
        <f>IF(AND(Inputs!B153="true",Inputs!N153="true"),Calcs!T154-Calcs!B154,IF(AND(Inputs!B153="false",Inputs!C153="true",Inputs!N153="true"),Calcs!L154-Calcs!B154,IF(AND(Inputs!B153="false",Inputs!C153="false",Inputs!N153="true"),Calcs!C154-Calcs!B154,"0.0")))</f>
        <v>0.0</v>
      </c>
      <c r="AB153" s="105" t="str">
        <f>IF(Inputs!C153="true",100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&amp;"%","")</f>
        <v>100%</v>
      </c>
      <c r="AC153" s="105" t="str">
        <f t="shared" si="22"/>
        <v/>
      </c>
      <c r="AD153" s="105">
        <f t="shared" si="23"/>
        <v>0.01</v>
      </c>
      <c r="AE153" s="104" t="str">
        <f>IF(R153="true",(IF(Inputs!R153=Reduction_Values!B$2,Reduction_Values!D$6,Reduction_Values!D$7)),"")</f>
        <v/>
      </c>
      <c r="AF153" s="93">
        <f>(VLOOKUP(Inputs!D153,Charge_Categories!B$2:C$380,2,FALSE))</f>
        <v>3032</v>
      </c>
      <c r="AG153" s="93" t="str">
        <f t="shared" si="19"/>
        <v>false</v>
      </c>
      <c r="AH153" s="93" t="str">
        <f t="shared" si="20"/>
        <v>true</v>
      </c>
      <c r="AI153" s="94">
        <f>IF(AND(Inputs!C153="true",Inputs!B153="false"),Calcs!Q154,IF(AND(Inputs!B153="true",Inputs!C153="false"),Calcs!Y154,IF(AND(Inputs!B153="false",Inputs!C153="false"),Calcs!H154,FALSE)))</f>
        <v>3032</v>
      </c>
      <c r="AJ153" s="95">
        <f>IF(AND(Inputs!C153="true",Inputs!B153="false"),Calcs!Q154,IF(AND(Inputs!B153="true",Inputs!C153="false"),Calcs!Y154,IF(AND(Inputs!B153="false",Inputs!C153="false"),Calcs!J154,FALSE)))</f>
        <v>3032</v>
      </c>
      <c r="AK153" s="93">
        <f>IF(AND(Inputs!C153="true",Inputs!B153="false"),Calcs!P154,IF(AND(Inputs!B153="true",Inputs!C153="false"),Calcs!X154,IF(AND(Inputs!B153="false",Inputs!C153="false"),Calcs!G154,FALSE)))</f>
        <v>3032</v>
      </c>
      <c r="AL153" s="93">
        <f>Calcs!C154</f>
        <v>3032</v>
      </c>
      <c r="AM153" s="93">
        <f>IF(AND(Inputs!C153="true",Inputs!B153="false"),Calcs!O154,IF(AND(Inputs!B153="true",Inputs!C153="false"),Calcs!W154,IF(AND(Inputs!B153="false",Inputs!C153="false"),Calcs!F154,FALSE)))</f>
        <v>3032</v>
      </c>
      <c r="AN153" s="93" t="str">
        <f>IF(AND(Inputs!C153="true",Inputs!B153="false"),"0.0",IF(AND(Inputs!B153="true",Inputs!C153="false"),Calcs!U154,IF(AND(Inputs!B153="false",Inputs!C153="false"),Calcs!D154,FALSE)))</f>
        <v>0.0</v>
      </c>
      <c r="AO153" s="95" t="str">
        <f>Calcs!AA154</f>
        <v/>
      </c>
      <c r="AP153" s="93" t="str">
        <f t="shared" si="24"/>
        <v>false</v>
      </c>
      <c r="AQ153" s="95">
        <f>IF(Inputs!C153="true",Calcs!N154,"0.0")</f>
        <v>3032</v>
      </c>
      <c r="AR153" s="95">
        <f>IF(AND(Inputs!C153="true",Inputs!B153="false"),Calcs!M154,IF(AND(Inputs!B153="true",Inputs!C153="false"),Calcs!V154,IF(AND(Inputs!B153="false",Inputs!C153="false"),Calcs!E154,FALSE)))</f>
        <v>3032</v>
      </c>
      <c r="AS153" s="93" t="str">
        <f t="shared" si="25"/>
        <v>false</v>
      </c>
      <c r="AT153" s="93" t="str">
        <f t="shared" si="21"/>
        <v>true</v>
      </c>
    </row>
    <row r="154" spans="1:46" ht="14.25" customHeight="1" x14ac:dyDescent="0.2">
      <c r="A154" s="16">
        <v>153</v>
      </c>
      <c r="B154" s="20" t="s">
        <v>17</v>
      </c>
      <c r="C154" s="20" t="s">
        <v>17</v>
      </c>
      <c r="D154" s="18" t="s">
        <v>724</v>
      </c>
      <c r="E154" s="23" t="s">
        <v>16</v>
      </c>
      <c r="F154" s="4" t="s">
        <v>531</v>
      </c>
      <c r="G154" s="19" t="s">
        <v>16</v>
      </c>
      <c r="H154" s="65" t="s">
        <v>490</v>
      </c>
      <c r="I154" s="25">
        <v>0.89</v>
      </c>
      <c r="J154" s="24">
        <v>1</v>
      </c>
      <c r="K154" s="20" t="s">
        <v>17</v>
      </c>
      <c r="L154" s="20" t="s">
        <v>17</v>
      </c>
      <c r="M154" s="22">
        <v>1</v>
      </c>
      <c r="N154" s="23" t="s">
        <v>16</v>
      </c>
      <c r="O154" s="58" t="s">
        <v>434</v>
      </c>
      <c r="P154" s="18">
        <v>233</v>
      </c>
      <c r="Q154" s="18">
        <v>255</v>
      </c>
      <c r="R154" s="20" t="s">
        <v>16</v>
      </c>
      <c r="S154" s="17">
        <v>0</v>
      </c>
      <c r="T154" s="17">
        <v>3637</v>
      </c>
      <c r="U154" s="102">
        <f>IF(B154="true",(Calcs!AB155),IF(C154="true",Calcs!S155,IF(AND(B154="false",C154="false"),Calcs!K155)))</f>
        <v>5344.4534901960778</v>
      </c>
      <c r="V154" s="113">
        <f t="shared" si="18"/>
        <v>0.89</v>
      </c>
      <c r="W154" s="103" t="str">
        <f>IF(AND(K154 = "true",C154="false"),(IF(Inputs!K154=Reduction_Values!B$2,Reduction_Values!D$2,Reduction_Values!D$3)),"")</f>
        <v/>
      </c>
      <c r="X154" s="104" t="str">
        <f>IF(L154="true",(IF(Inputs!L154=Reduction_Values!B$2,Reduction_Values!D$4,Reduction_Values!D$5)),"")</f>
        <v/>
      </c>
      <c r="Y154" s="105">
        <f>(VLOOKUP(Inputs!D154,Charge_Categories!B$2:C$380,2,FALSE))</f>
        <v>3283</v>
      </c>
      <c r="Z154" s="105">
        <f>IF(AND(Inputs!B154="true",Inputs!G154="true"),Calcs!U155-Calcs!T155,IF(AND(Inputs!B154="false",Inputs!C154="false",Inputs!G154="true"),Calcs!D155-Calcs!C155,IF(AND(Inputs!G154="false",Inputs!H154="Not Applicable"),0,"0.0")))</f>
        <v>7363</v>
      </c>
      <c r="AA154" s="105">
        <f>IF(AND(Inputs!B154="true",Inputs!N154="true"),Calcs!T155-Calcs!B155,IF(AND(Inputs!B154="false",Inputs!C154="true",Inputs!N154="true"),Calcs!L155-Calcs!B155,IF(AND(Inputs!B154="false",Inputs!C154="false",Inputs!N154="true"),Calcs!C155-Calcs!B155,"0.0")))</f>
        <v>2498</v>
      </c>
      <c r="AB154" s="105" t="str">
        <f>IF(Inputs!C154="true",100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&amp;"%","")</f>
        <v/>
      </c>
      <c r="AC154" s="105" t="str">
        <f t="shared" si="22"/>
        <v/>
      </c>
      <c r="AD154" s="105" t="str">
        <f t="shared" si="23"/>
        <v/>
      </c>
      <c r="AE154" s="104" t="str">
        <f>IF(R154="true",(IF(Inputs!R154=Reduction_Values!B$2,Reduction_Values!D$6,Reduction_Values!D$7)),"")</f>
        <v>Winter Only Discount 0.5</v>
      </c>
      <c r="AF154" s="93">
        <f>(VLOOKUP(Inputs!D154,Charge_Categories!B$2:C$380,2,FALSE))</f>
        <v>3283</v>
      </c>
      <c r="AG154" s="93" t="str">
        <f t="shared" si="19"/>
        <v>false</v>
      </c>
      <c r="AH154" s="93" t="str">
        <f t="shared" si="20"/>
        <v>false</v>
      </c>
      <c r="AI154" s="94">
        <f>IF(AND(Inputs!C154="true",Inputs!B154="false"),Calcs!Q155,IF(AND(Inputs!B154="true",Inputs!C154="false"),Calcs!Y155,IF(AND(Inputs!B154="false",Inputs!C154="false"),Calcs!H155,FALSE)))</f>
        <v>5849.08</v>
      </c>
      <c r="AJ154" s="95">
        <f>IF(AND(Inputs!C154="true",Inputs!B154="false"),Calcs!Q155,IF(AND(Inputs!B154="true",Inputs!C154="false"),Calcs!Y155,IF(AND(Inputs!B154="false",Inputs!C154="false"),Calcs!J155,FALSE)))</f>
        <v>5849.08</v>
      </c>
      <c r="AK154" s="93">
        <f>IF(AND(Inputs!C154="true",Inputs!B154="false"),Calcs!P155,IF(AND(Inputs!B154="true",Inputs!C154="false"),Calcs!X155,IF(AND(Inputs!B154="false",Inputs!C154="false"),Calcs!G155,FALSE)))</f>
        <v>6572</v>
      </c>
      <c r="AL154" s="93">
        <f>Calcs!C155</f>
        <v>5781</v>
      </c>
      <c r="AM154" s="93">
        <f>IF(AND(Inputs!C154="true",Inputs!B154="false"),Calcs!O155,IF(AND(Inputs!B154="true",Inputs!C154="false"),Calcs!W155,IF(AND(Inputs!B154="false",Inputs!C154="false"),Calcs!F155,FALSE)))</f>
        <v>6572</v>
      </c>
      <c r="AN154" s="93">
        <f>IF(AND(Inputs!C154="true",Inputs!B154="false"),"0.0",IF(AND(Inputs!B154="true",Inputs!C154="false"),Calcs!U155,IF(AND(Inputs!B154="false",Inputs!C154="false"),Calcs!D155,FALSE)))</f>
        <v>13144</v>
      </c>
      <c r="AO154" s="95" t="str">
        <f>Calcs!AA155</f>
        <v/>
      </c>
      <c r="AP154" s="93" t="str">
        <f t="shared" si="24"/>
        <v>true</v>
      </c>
      <c r="AQ154" s="95" t="str">
        <f>IF(Inputs!C154="true",Calcs!N155,"0.0")</f>
        <v>0.0</v>
      </c>
      <c r="AR154" s="95">
        <f>IF(AND(Inputs!C154="true",Inputs!B154="false"),Calcs!M155,IF(AND(Inputs!B154="true",Inputs!C154="false"),Calcs!V155,IF(AND(Inputs!B154="false",Inputs!C154="false"),Calcs!E155,FALSE)))</f>
        <v>13144</v>
      </c>
      <c r="AS154" s="93" t="str">
        <f t="shared" si="25"/>
        <v>true</v>
      </c>
      <c r="AT154" s="93" t="str">
        <f t="shared" si="21"/>
        <v>true</v>
      </c>
    </row>
    <row r="155" spans="1:46" ht="14.25" customHeight="1" x14ac:dyDescent="0.2">
      <c r="A155" s="16">
        <v>154</v>
      </c>
      <c r="B155" s="20" t="s">
        <v>17</v>
      </c>
      <c r="C155" s="20" t="s">
        <v>17</v>
      </c>
      <c r="D155" s="18" t="s">
        <v>725</v>
      </c>
      <c r="E155" s="17" t="s">
        <v>17</v>
      </c>
      <c r="F155" s="4" t="s">
        <v>484</v>
      </c>
      <c r="G155" s="19" t="s">
        <v>16</v>
      </c>
      <c r="H155" s="65" t="s">
        <v>491</v>
      </c>
      <c r="I155" s="24">
        <v>1</v>
      </c>
      <c r="J155" s="24">
        <v>1</v>
      </c>
      <c r="K155" s="20" t="s">
        <v>17</v>
      </c>
      <c r="L155" s="20" t="s">
        <v>17</v>
      </c>
      <c r="M155" s="22">
        <v>1</v>
      </c>
      <c r="N155" s="20" t="s">
        <v>16</v>
      </c>
      <c r="O155" s="58" t="s">
        <v>434</v>
      </c>
      <c r="P155" s="18">
        <v>93</v>
      </c>
      <c r="Q155" s="18">
        <v>101</v>
      </c>
      <c r="R155" s="19" t="s">
        <v>17</v>
      </c>
      <c r="S155" s="17">
        <v>0</v>
      </c>
      <c r="T155" s="17">
        <v>99999.9</v>
      </c>
      <c r="U155" s="102">
        <f>IF(B155="true",(Calcs!AB156),IF(C155="true",Calcs!S156,IF(AND(B155="false",C155="false"),Calcs!K156)))</f>
        <v>108841.30693069307</v>
      </c>
      <c r="V155" s="113" t="str">
        <f t="shared" si="18"/>
        <v/>
      </c>
      <c r="W155" s="103" t="str">
        <f>IF(AND(K155 = "true",C155="false"),(IF(Inputs!K155=Reduction_Values!B$2,Reduction_Values!D$2,Reduction_Values!D$3)),"")</f>
        <v/>
      </c>
      <c r="X155" s="104" t="str">
        <f>IF(L155="true",(IF(Inputs!L155=Reduction_Values!B$2,Reduction_Values!D$4,Reduction_Values!D$5)),"")</f>
        <v/>
      </c>
      <c r="Y155" s="105">
        <f>(VLOOKUP(Inputs!D155,Charge_Categories!B$2:C$380,2,FALSE))</f>
        <v>3431</v>
      </c>
      <c r="Z155" s="105">
        <f>IF(AND(Inputs!B155="true",Inputs!G155="true"),Calcs!U156-Calcs!T156,IF(AND(Inputs!B155="false",Inputs!C155="false",Inputs!G155="true"),Calcs!D156-Calcs!C156,IF(AND(Inputs!G155="false",Inputs!H155="Not Applicable"),0,"0.0")))</f>
        <v>62860</v>
      </c>
      <c r="AA155" s="105">
        <f>IF(AND(Inputs!B155="true",Inputs!N155="true"),Calcs!T156-Calcs!B156,IF(AND(Inputs!B155="false",Inputs!C155="true",Inputs!N155="true"),Calcs!L156-Calcs!B156,IF(AND(Inputs!B155="false",Inputs!C155="false",Inputs!N155="true"),Calcs!C156-Calcs!B156,"0.0")))</f>
        <v>51913</v>
      </c>
      <c r="AB155" s="105" t="str">
        <f>IF(Inputs!C155="true",100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&amp;"%","")</f>
        <v/>
      </c>
      <c r="AC155" s="105" t="str">
        <f t="shared" si="22"/>
        <v/>
      </c>
      <c r="AD155" s="105" t="str">
        <f t="shared" si="23"/>
        <v/>
      </c>
      <c r="AE155" s="104" t="str">
        <f>IF(R155="true",(IF(Inputs!R155=Reduction_Values!B$2,Reduction_Values!D$6,Reduction_Values!D$7)),"")</f>
        <v/>
      </c>
      <c r="AF155" s="93">
        <f>(VLOOKUP(Inputs!D155,Charge_Categories!B$2:C$380,2,FALSE))</f>
        <v>3431</v>
      </c>
      <c r="AG155" s="93" t="str">
        <f t="shared" si="19"/>
        <v>false</v>
      </c>
      <c r="AH155" s="93" t="str">
        <f t="shared" si="20"/>
        <v>false</v>
      </c>
      <c r="AI155" s="94">
        <f>IF(AND(Inputs!C155="true",Inputs!B155="false"),Calcs!Q156,IF(AND(Inputs!B155="true",Inputs!C155="false"),Calcs!Y156,IF(AND(Inputs!B155="false",Inputs!C155="false"),Calcs!H156,FALSE)))</f>
        <v>118204</v>
      </c>
      <c r="AJ155" s="95">
        <f>IF(AND(Inputs!C155="true",Inputs!B155="false"),Calcs!Q156,IF(AND(Inputs!B155="true",Inputs!C155="false"),Calcs!Y156,IF(AND(Inputs!B155="false",Inputs!C155="false"),Calcs!J156,FALSE)))</f>
        <v>118204</v>
      </c>
      <c r="AK155" s="93">
        <f>IF(AND(Inputs!C155="true",Inputs!B155="false"),Calcs!P156,IF(AND(Inputs!B155="true",Inputs!C155="false"),Calcs!X156,IF(AND(Inputs!B155="false",Inputs!C155="false"),Calcs!G156,FALSE)))</f>
        <v>118204</v>
      </c>
      <c r="AL155" s="93">
        <f>Calcs!C156</f>
        <v>55344</v>
      </c>
      <c r="AM155" s="93">
        <f>IF(AND(Inputs!C155="true",Inputs!B155="false"),Calcs!O156,IF(AND(Inputs!B155="true",Inputs!C155="false"),Calcs!W156,IF(AND(Inputs!B155="false",Inputs!C155="false"),Calcs!F156,FALSE)))</f>
        <v>118204</v>
      </c>
      <c r="AN155" s="93">
        <f>IF(AND(Inputs!C155="true",Inputs!B155="false"),"0.0",IF(AND(Inputs!B155="true",Inputs!C155="false"),Calcs!U156,IF(AND(Inputs!B155="false",Inputs!C155="false"),Calcs!D156,FALSE)))</f>
        <v>118204</v>
      </c>
      <c r="AO155" s="95" t="str">
        <f>Calcs!AA156</f>
        <v/>
      </c>
      <c r="AP155" s="93" t="str">
        <f t="shared" si="24"/>
        <v>true</v>
      </c>
      <c r="AQ155" s="95" t="str">
        <f>IF(Inputs!C155="true",Calcs!N156,"0.0")</f>
        <v>0.0</v>
      </c>
      <c r="AR155" s="95">
        <f>IF(AND(Inputs!C155="true",Inputs!B155="false"),Calcs!M156,IF(AND(Inputs!B155="true",Inputs!C155="false"),Calcs!V156,IF(AND(Inputs!B155="false",Inputs!C155="false"),Calcs!E156,FALSE)))</f>
        <v>118204</v>
      </c>
      <c r="AS155" s="93" t="str">
        <f t="shared" si="25"/>
        <v>false</v>
      </c>
      <c r="AT155" s="93" t="str">
        <f t="shared" si="21"/>
        <v>true</v>
      </c>
    </row>
    <row r="156" spans="1:46" ht="14.25" customHeight="1" x14ac:dyDescent="0.2">
      <c r="A156" s="16">
        <v>155</v>
      </c>
      <c r="B156" s="20" t="s">
        <v>16</v>
      </c>
      <c r="C156" s="20" t="s">
        <v>17</v>
      </c>
      <c r="D156" s="18" t="s">
        <v>726</v>
      </c>
      <c r="E156" s="20" t="s">
        <v>17</v>
      </c>
      <c r="F156" s="4"/>
      <c r="G156" s="19" t="s">
        <v>16</v>
      </c>
      <c r="H156" s="65" t="s">
        <v>954</v>
      </c>
      <c r="I156" s="21">
        <v>0.04</v>
      </c>
      <c r="J156" s="25">
        <v>0.03</v>
      </c>
      <c r="K156" s="20" t="s">
        <v>16</v>
      </c>
      <c r="L156" s="20" t="s">
        <v>17</v>
      </c>
      <c r="M156" s="22">
        <v>1</v>
      </c>
      <c r="N156" s="20" t="s">
        <v>17</v>
      </c>
      <c r="O156" s="59" t="s">
        <v>454</v>
      </c>
      <c r="P156" s="18">
        <v>0</v>
      </c>
      <c r="Q156" s="18">
        <v>0</v>
      </c>
      <c r="R156" s="20" t="s">
        <v>17</v>
      </c>
      <c r="S156" s="17">
        <v>75</v>
      </c>
      <c r="T156" s="17">
        <v>0.123</v>
      </c>
      <c r="U156" s="102">
        <f>IF(B156="true",(Calcs!AB157),IF(C156="true",Calcs!S157,Calcs!K157))</f>
        <v>94043.780487804877</v>
      </c>
      <c r="V156" s="113">
        <f t="shared" si="18"/>
        <v>0.04</v>
      </c>
      <c r="W156" s="103" t="str">
        <f>IF(AND(K156 = "true",C156="false"),(IF(Inputs!K156=Reduction_Values!B$2,Reduction_Values!D$2,Reduction_Values!D$3)),"")</f>
        <v>Two-part Tariff 0.5</v>
      </c>
      <c r="X156" s="104" t="str">
        <f>IF(L156="true",(IF(Inputs!L156=Reduction_Values!B$2,Reduction_Values!D$4,Reduction_Values!D$5)),"")</f>
        <v/>
      </c>
      <c r="Y156" s="105">
        <f>(VLOOKUP(Inputs!D156,Charge_Categories!B$2:C$380,2,FALSE))</f>
        <v>3574</v>
      </c>
      <c r="Z156" s="105">
        <f>IF(AND(Inputs!B156="true",Inputs!G156="true"),Calcs!U157-Calcs!T157,IF(AND(Inputs!B156="false",Inputs!C156="false",Inputs!G156="true"),Calcs!D157-Calcs!C157,IF(AND(Inputs!G156="false",Inputs!H156="Not Applicable"),0,"0.0")))</f>
        <v>253479</v>
      </c>
      <c r="AA156" s="105" t="str">
        <f>IF(AND(Inputs!B156="true",Inputs!N156="true"),Calcs!T157-Calcs!B157,IF(AND(Inputs!B156="false",Inputs!C156="true",Inputs!N156="true"),Calcs!L157-Calcs!B157,IF(AND(Inputs!B156="false",Inputs!C156="false",Inputs!N156="true"),Calcs!C157-Calcs!B157,"0.0")))</f>
        <v>0.0</v>
      </c>
      <c r="AB156" s="105" t="str">
        <f>IF(Inputs!C156="true",100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&amp;"%","")</f>
        <v/>
      </c>
      <c r="AC156" s="105" t="str">
        <f t="shared" si="22"/>
        <v/>
      </c>
      <c r="AD156" s="105">
        <f t="shared" si="23"/>
        <v>0.03</v>
      </c>
      <c r="AE156" s="104" t="str">
        <f>IF(R156="true",(IF(Inputs!R156=Reduction_Values!B$2,Reduction_Values!D$6,Reduction_Values!D$7)),"")</f>
        <v/>
      </c>
      <c r="AF156" s="93">
        <f>(VLOOKUP(Inputs!D156,Charge_Categories!B$2:C$380,2,FALSE))</f>
        <v>3574</v>
      </c>
      <c r="AG156" s="93" t="str">
        <f t="shared" si="19"/>
        <v>true</v>
      </c>
      <c r="AH156" s="93" t="str">
        <f t="shared" si="20"/>
        <v>false</v>
      </c>
      <c r="AI156" s="94">
        <f>IF(AND(Inputs!C156="true",Inputs!B156="false"),Calcs!Q157,IF(AND(Inputs!B156="true",Inputs!C156="false"),Calcs!Y157,IF(AND(Inputs!B156="false",Inputs!C156="false"),Calcs!H157,FALSE)))</f>
        <v>10282.120000000001</v>
      </c>
      <c r="AJ156" s="95">
        <f>IF(AND(Inputs!C156="true",Inputs!B156="false"),Calcs!Q157,IF(AND(Inputs!B156="true",Inputs!C156="false"),Calcs!Y157,IF(AND(Inputs!B156="false",Inputs!C156="false"),Calcs!J157,FALSE)))</f>
        <v>10282.120000000001</v>
      </c>
      <c r="AK156" s="93">
        <f>IF(AND(Inputs!C156="true",Inputs!B156="false"),Calcs!P157,IF(AND(Inputs!B156="true",Inputs!C156="false"),Calcs!X157,IF(AND(Inputs!B156="false",Inputs!C156="false"),Calcs!G157,FALSE)))</f>
        <v>257053</v>
      </c>
      <c r="AL156" s="93">
        <f>Calcs!C157</f>
        <v>3574</v>
      </c>
      <c r="AM156" s="93">
        <f>IF(AND(Inputs!C156="true",Inputs!B156="false"),Calcs!O157,IF(AND(Inputs!B156="true",Inputs!C156="false"),Calcs!W157,IF(AND(Inputs!B156="false",Inputs!C156="false"),Calcs!F157,FALSE)))</f>
        <v>257053</v>
      </c>
      <c r="AN156" s="93">
        <f>IF(AND(Inputs!C156="true",Inputs!B156="false"),"0.0",IF(AND(Inputs!B156="true",Inputs!C156="false"),Calcs!U157,IF(AND(Inputs!B156="false",Inputs!C156="false"),Calcs!D157,FALSE)))</f>
        <v>257053</v>
      </c>
      <c r="AO156" s="95">
        <f>Calcs!AA157</f>
        <v>188087.56097560975</v>
      </c>
      <c r="AP156" s="93" t="str">
        <f t="shared" si="24"/>
        <v>false</v>
      </c>
      <c r="AQ156" s="95" t="str">
        <f>IF(Inputs!C156="true",Calcs!N157,"0.0")</f>
        <v>0.0</v>
      </c>
      <c r="AR156" s="95">
        <f>IF(AND(Inputs!C156="true",Inputs!B156="false"),Calcs!M157,IF(AND(Inputs!B156="true",Inputs!C156="false"),Calcs!V157,IF(AND(Inputs!B156="false",Inputs!C156="false"),Calcs!E157,FALSE)))</f>
        <v>257053</v>
      </c>
      <c r="AS156" s="93" t="str">
        <f t="shared" si="25"/>
        <v>false</v>
      </c>
      <c r="AT156" s="93" t="str">
        <f t="shared" si="21"/>
        <v>true</v>
      </c>
    </row>
    <row r="157" spans="1:46" ht="14.25" customHeight="1" x14ac:dyDescent="0.2">
      <c r="A157" s="16">
        <v>156</v>
      </c>
      <c r="B157" s="20" t="s">
        <v>17</v>
      </c>
      <c r="C157" s="20" t="s">
        <v>16</v>
      </c>
      <c r="D157" s="18" t="s">
        <v>727</v>
      </c>
      <c r="E157" s="20" t="s">
        <v>17</v>
      </c>
      <c r="F157" s="4" t="s">
        <v>532</v>
      </c>
      <c r="G157" s="17" t="s">
        <v>17</v>
      </c>
      <c r="H157" s="65" t="s">
        <v>569</v>
      </c>
      <c r="I157" s="24">
        <v>1</v>
      </c>
      <c r="J157" s="25">
        <v>0.89</v>
      </c>
      <c r="K157" s="20" t="s">
        <v>17</v>
      </c>
      <c r="L157" s="20" t="s">
        <v>16</v>
      </c>
      <c r="M157" s="22">
        <v>1</v>
      </c>
      <c r="N157" s="20" t="s">
        <v>17</v>
      </c>
      <c r="O157" s="58" t="s">
        <v>434</v>
      </c>
      <c r="P157" s="18">
        <v>298</v>
      </c>
      <c r="Q157" s="18">
        <v>304</v>
      </c>
      <c r="R157" s="20" t="s">
        <v>17</v>
      </c>
      <c r="S157" s="17">
        <v>0</v>
      </c>
      <c r="T157" s="17">
        <v>1007</v>
      </c>
      <c r="U157" s="102">
        <f>IF(B157="true",(Calcs!AB158),IF(C157="true",Calcs!S158,Calcs!K158))</f>
        <v>0</v>
      </c>
      <c r="V157" s="113" t="str">
        <f t="shared" si="18"/>
        <v/>
      </c>
      <c r="W157" s="103" t="str">
        <f>IF(AND(K157 = "true",C157="false"),(IF(Inputs!K157=Reduction_Values!B$2,Reduction_Values!D$2,Reduction_Values!D$3)),"")</f>
        <v/>
      </c>
      <c r="X157" s="104" t="str">
        <f>IF(L157="true",(IF(Inputs!L157=Reduction_Values!B$2,Reduction_Values!D$4,Reduction_Values!D$5)),"")</f>
        <v>CRT 0.5</v>
      </c>
      <c r="Y157" s="105">
        <f>(VLOOKUP(Inputs!D157,Charge_Categories!B$2:C$380,2,FALSE))</f>
        <v>3825</v>
      </c>
      <c r="Z157" s="105">
        <f>IF(AND(Inputs!B157="true",Inputs!G157="true"),Calcs!U158-Calcs!T158,IF(AND(Inputs!B157="false",Inputs!C157="false",Inputs!G157="true"),Calcs!D158-Calcs!C158,IF(AND(Inputs!G157="false",Inputs!H157="Not Applicable"),0,"0.0")))</f>
        <v>0</v>
      </c>
      <c r="AA157" s="105" t="str">
        <f>IF(AND(Inputs!B157="true",Inputs!N157="true"),Calcs!T158-Calcs!B158,IF(AND(Inputs!B157="false",Inputs!C157="true",Inputs!N157="true"),Calcs!L158-Calcs!B158,IF(AND(Inputs!B157="false",Inputs!C157="false",Inputs!N157="true"),Calcs!C158-Calcs!B158,"0.0")))</f>
        <v>0.0</v>
      </c>
      <c r="AB157" s="105" t="str">
        <f>IF(Inputs!C157="true",100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&amp;"%","")</f>
        <v>0%</v>
      </c>
      <c r="AC157" s="105" t="str">
        <f t="shared" si="22"/>
        <v/>
      </c>
      <c r="AD157" s="105">
        <f t="shared" si="23"/>
        <v>0.89</v>
      </c>
      <c r="AE157" s="104" t="str">
        <f>IF(R157="true",(IF(Inputs!R157=Reduction_Values!B$2,Reduction_Values!D$6,Reduction_Values!D$7)),"")</f>
        <v/>
      </c>
      <c r="AF157" s="93">
        <f>(VLOOKUP(Inputs!D157,Charge_Categories!B$2:C$380,2,FALSE))</f>
        <v>3825</v>
      </c>
      <c r="AG157" s="93" t="str">
        <f t="shared" si="19"/>
        <v>false</v>
      </c>
      <c r="AH157" s="93" t="str">
        <f t="shared" si="20"/>
        <v>true</v>
      </c>
      <c r="AI157" s="94">
        <f>IF(AND(Inputs!C157="true",Inputs!B157="false"),Calcs!Q158,IF(AND(Inputs!B157="true",Inputs!C157="false"),Calcs!Y158,IF(AND(Inputs!B157="false",Inputs!C157="false"),Calcs!H158,FALSE)))</f>
        <v>0</v>
      </c>
      <c r="AJ157" s="95">
        <f>IF(AND(Inputs!C157="true",Inputs!B157="false"),Calcs!Q158,IF(AND(Inputs!B157="true",Inputs!C157="false"),Calcs!Y158,IF(AND(Inputs!B157="false",Inputs!C157="false"),Calcs!J158,FALSE)))</f>
        <v>0</v>
      </c>
      <c r="AK157" s="93">
        <f>IF(AND(Inputs!C157="true",Inputs!B157="false"),Calcs!P158,IF(AND(Inputs!B157="true",Inputs!C157="false"),Calcs!X158,IF(AND(Inputs!B157="false",Inputs!C157="false"),Calcs!G158,FALSE)))</f>
        <v>0</v>
      </c>
      <c r="AL157" s="93">
        <f>Calcs!C158</f>
        <v>3825</v>
      </c>
      <c r="AM157" s="93">
        <f>IF(AND(Inputs!C157="true",Inputs!B157="false"),Calcs!O158,IF(AND(Inputs!B157="true",Inputs!C157="false"),Calcs!W158,IF(AND(Inputs!B157="false",Inputs!C157="false"),Calcs!F158,FALSE)))</f>
        <v>0</v>
      </c>
      <c r="AN157" s="93" t="str">
        <f>IF(AND(Inputs!C157="true",Inputs!B157="false"),"0.0",IF(AND(Inputs!B157="true",Inputs!C157="false"),Calcs!U158,IF(AND(Inputs!B157="false",Inputs!C157="false"),Calcs!D158,FALSE)))</f>
        <v>0.0</v>
      </c>
      <c r="AO157" s="95" t="str">
        <f>Calcs!AA158</f>
        <v/>
      </c>
      <c r="AP157" s="93" t="str">
        <f t="shared" si="24"/>
        <v>false</v>
      </c>
      <c r="AQ157" s="95">
        <f>IF(Inputs!C157="true",Calcs!N158,"0.0")</f>
        <v>0</v>
      </c>
      <c r="AR157" s="95">
        <f>IF(AND(Inputs!C157="true",Inputs!B157="false"),Calcs!M158,IF(AND(Inputs!B157="true",Inputs!C157="false"),Calcs!V158,IF(AND(Inputs!B157="false",Inputs!C157="false"),Calcs!E158,FALSE)))</f>
        <v>3825</v>
      </c>
      <c r="AS157" s="93" t="str">
        <f t="shared" si="25"/>
        <v>false</v>
      </c>
      <c r="AT157" s="93" t="str">
        <f t="shared" si="21"/>
        <v>false</v>
      </c>
    </row>
    <row r="158" spans="1:46" ht="14.25" customHeight="1" x14ac:dyDescent="0.2">
      <c r="A158" s="16">
        <v>157</v>
      </c>
      <c r="B158" s="20" t="s">
        <v>17</v>
      </c>
      <c r="C158" s="20" t="s">
        <v>17</v>
      </c>
      <c r="D158" s="18" t="s">
        <v>728</v>
      </c>
      <c r="E158" s="23" t="s">
        <v>16</v>
      </c>
      <c r="F158" s="4" t="s">
        <v>531</v>
      </c>
      <c r="G158" s="19" t="s">
        <v>16</v>
      </c>
      <c r="H158" s="65" t="s">
        <v>955</v>
      </c>
      <c r="I158" s="24">
        <v>1</v>
      </c>
      <c r="J158" s="24">
        <v>1</v>
      </c>
      <c r="K158" s="20" t="s">
        <v>17</v>
      </c>
      <c r="L158" s="20" t="s">
        <v>17</v>
      </c>
      <c r="M158" s="22">
        <v>1</v>
      </c>
      <c r="N158" s="20" t="s">
        <v>17</v>
      </c>
      <c r="O158" s="59" t="s">
        <v>418</v>
      </c>
      <c r="P158" s="18">
        <v>122</v>
      </c>
      <c r="Q158" s="18">
        <v>147</v>
      </c>
      <c r="R158" s="20" t="s">
        <v>16</v>
      </c>
      <c r="S158" s="17">
        <v>0</v>
      </c>
      <c r="T158" s="17">
        <v>32100.001</v>
      </c>
      <c r="U158" s="102">
        <f>IF(B158="true",(Calcs!AB159),IF(C158="true",Calcs!S159,IF(AND(B158="false",C158="false"),Calcs!K159)))</f>
        <v>3599.8299319727894</v>
      </c>
      <c r="V158" s="113" t="str">
        <f t="shared" si="18"/>
        <v/>
      </c>
      <c r="W158" s="103" t="str">
        <f>IF(AND(K158 = "true",C158="false"),(IF(Inputs!K158=Reduction_Values!B$2,Reduction_Values!D$2,Reduction_Values!D$3)),"")</f>
        <v/>
      </c>
      <c r="X158" s="104" t="str">
        <f>IF(L158="true",(IF(Inputs!L158=Reduction_Values!B$2,Reduction_Values!D$4,Reduction_Values!D$5)),"")</f>
        <v/>
      </c>
      <c r="Y158" s="105">
        <f>(VLOOKUP(Inputs!D158,Charge_Categories!B$2:C$380,2,FALSE))</f>
        <v>5258</v>
      </c>
      <c r="Z158" s="105">
        <f>IF(AND(Inputs!B158="true",Inputs!G158="true"),Calcs!U159-Calcs!T159,IF(AND(Inputs!B158="false",Inputs!C158="false",Inputs!G158="true"),Calcs!D159-Calcs!C159,IF(AND(Inputs!G158="false",Inputs!H158="Not Applicable"),0,"0.0")))</f>
        <v>3417</v>
      </c>
      <c r="AA158" s="105" t="str">
        <f>IF(AND(Inputs!B158="true",Inputs!N158="true"),Calcs!T159-Calcs!B159,IF(AND(Inputs!B158="false",Inputs!C158="true",Inputs!N158="true"),Calcs!L159-Calcs!B159,IF(AND(Inputs!B158="false",Inputs!C158="false",Inputs!N158="true"),Calcs!C159-Calcs!B159,"0.0")))</f>
        <v>0.0</v>
      </c>
      <c r="AB158" s="105" t="str">
        <f>IF(Inputs!C158="true",100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&amp;"%","")</f>
        <v/>
      </c>
      <c r="AC158" s="105" t="str">
        <f t="shared" si="22"/>
        <v/>
      </c>
      <c r="AD158" s="105" t="str">
        <f t="shared" si="23"/>
        <v/>
      </c>
      <c r="AE158" s="104" t="str">
        <f>IF(R158="true",(IF(Inputs!R158=Reduction_Values!B$2,Reduction_Values!D$6,Reduction_Values!D$7)),"")</f>
        <v>Winter Only Discount 0.5</v>
      </c>
      <c r="AF158" s="93">
        <f>(VLOOKUP(Inputs!D158,Charge_Categories!B$2:C$380,2,FALSE))</f>
        <v>5258</v>
      </c>
      <c r="AG158" s="93" t="str">
        <f t="shared" si="19"/>
        <v>false</v>
      </c>
      <c r="AH158" s="93" t="str">
        <f t="shared" si="20"/>
        <v>false</v>
      </c>
      <c r="AI158" s="94">
        <f>IF(AND(Inputs!C158="true",Inputs!B158="false"),Calcs!Q159,IF(AND(Inputs!B158="true",Inputs!C158="false"),Calcs!Y159,IF(AND(Inputs!B158="false",Inputs!C158="false"),Calcs!H159,FALSE)))</f>
        <v>4337.5</v>
      </c>
      <c r="AJ158" s="95">
        <f>IF(AND(Inputs!C158="true",Inputs!B158="false"),Calcs!Q159,IF(AND(Inputs!B158="true",Inputs!C158="false"),Calcs!Y159,IF(AND(Inputs!B158="false",Inputs!C158="false"),Calcs!J159,FALSE)))</f>
        <v>4337.5</v>
      </c>
      <c r="AK158" s="93">
        <f>IF(AND(Inputs!C158="true",Inputs!B158="false"),Calcs!P159,IF(AND(Inputs!B158="true",Inputs!C158="false"),Calcs!X159,IF(AND(Inputs!B158="false",Inputs!C158="false"),Calcs!G159,FALSE)))</f>
        <v>4337.5</v>
      </c>
      <c r="AL158" s="93">
        <f>Calcs!C159</f>
        <v>5258</v>
      </c>
      <c r="AM158" s="93">
        <f>IF(AND(Inputs!C158="true",Inputs!B158="false"),Calcs!O159,IF(AND(Inputs!B158="true",Inputs!C158="false"),Calcs!W159,IF(AND(Inputs!B158="false",Inputs!C158="false"),Calcs!F159,FALSE)))</f>
        <v>4337.5</v>
      </c>
      <c r="AN158" s="93">
        <f>IF(AND(Inputs!C158="true",Inputs!B158="false"),"0.0",IF(AND(Inputs!B158="true",Inputs!C158="false"),Calcs!U159,IF(AND(Inputs!B158="false",Inputs!C158="false"),Calcs!D159,FALSE)))</f>
        <v>8675</v>
      </c>
      <c r="AO158" s="95" t="str">
        <f>Calcs!AA159</f>
        <v/>
      </c>
      <c r="AP158" s="93" t="str">
        <f t="shared" si="24"/>
        <v>false</v>
      </c>
      <c r="AQ158" s="95" t="str">
        <f>IF(Inputs!C158="true",Calcs!N159,"0.0")</f>
        <v>0.0</v>
      </c>
      <c r="AR158" s="95">
        <f>IF(AND(Inputs!C158="true",Inputs!B158="false"),Calcs!M159,IF(AND(Inputs!B158="true",Inputs!C158="false"),Calcs!V159,IF(AND(Inputs!B158="false",Inputs!C158="false"),Calcs!E159,FALSE)))</f>
        <v>8675</v>
      </c>
      <c r="AS158" s="93" t="str">
        <f t="shared" si="25"/>
        <v>true</v>
      </c>
      <c r="AT158" s="93" t="str">
        <f t="shared" si="21"/>
        <v>true</v>
      </c>
    </row>
    <row r="159" spans="1:46" ht="14.25" customHeight="1" x14ac:dyDescent="0.2">
      <c r="A159" s="16">
        <v>158</v>
      </c>
      <c r="B159" s="20" t="s">
        <v>17</v>
      </c>
      <c r="C159" s="20" t="s">
        <v>17</v>
      </c>
      <c r="D159" s="18" t="s">
        <v>729</v>
      </c>
      <c r="E159" s="17" t="s">
        <v>17</v>
      </c>
      <c r="F159" s="4" t="s">
        <v>523</v>
      </c>
      <c r="G159" s="19" t="s">
        <v>16</v>
      </c>
      <c r="H159" s="65" t="s">
        <v>951</v>
      </c>
      <c r="I159" s="25">
        <v>0</v>
      </c>
      <c r="J159" s="24">
        <v>1</v>
      </c>
      <c r="K159" s="20" t="s">
        <v>17</v>
      </c>
      <c r="L159" s="20" t="s">
        <v>17</v>
      </c>
      <c r="M159" s="22">
        <v>0.5</v>
      </c>
      <c r="N159" s="20" t="s">
        <v>17</v>
      </c>
      <c r="O159" s="59" t="s">
        <v>454</v>
      </c>
      <c r="P159" s="18">
        <v>361</v>
      </c>
      <c r="Q159" s="18">
        <v>361</v>
      </c>
      <c r="R159" s="20" t="s">
        <v>17</v>
      </c>
      <c r="S159" s="17">
        <v>0</v>
      </c>
      <c r="T159" s="17">
        <v>1008</v>
      </c>
      <c r="U159" s="102">
        <f>IF(B159="true",(Calcs!AB160),IF(C159="true",Calcs!S160,IF(AND(B159="false",C159="false"),Calcs!K160)))</f>
        <v>0</v>
      </c>
      <c r="V159" s="113" t="str">
        <f t="shared" si="18"/>
        <v>0.0</v>
      </c>
      <c r="W159" s="103" t="str">
        <f>IF(AND(K159 = "true",C159="false"),(IF(Inputs!K159=Reduction_Values!B$2,Reduction_Values!D$2,Reduction_Values!D$3)),"")</f>
        <v/>
      </c>
      <c r="X159" s="104" t="str">
        <f>IF(L159="true",(IF(Inputs!L159=Reduction_Values!B$2,Reduction_Values!D$4,Reduction_Values!D$5)),"")</f>
        <v/>
      </c>
      <c r="Y159" s="105">
        <f>(VLOOKUP(Inputs!D159,Charge_Categories!B$2:C$380,2,FALSE))</f>
        <v>5519</v>
      </c>
      <c r="Z159" s="105">
        <f>IF(AND(Inputs!B159="true",Inputs!G159="true"),Calcs!U160-Calcs!T160,IF(AND(Inputs!B159="false",Inputs!C159="false",Inputs!G159="true"),Calcs!D160-Calcs!C160,IF(AND(Inputs!G159="false",Inputs!H159="Not Applicable"),0,"0.0")))</f>
        <v>42772</v>
      </c>
      <c r="AA159" s="105" t="str">
        <f>IF(AND(Inputs!B159="true",Inputs!N159="true"),Calcs!T160-Calcs!B160,IF(AND(Inputs!B159="false",Inputs!C159="true",Inputs!N159="true"),Calcs!L160-Calcs!B160,IF(AND(Inputs!B159="false",Inputs!C159="false",Inputs!N159="true"),Calcs!C160-Calcs!B160,"0.0")))</f>
        <v>0.0</v>
      </c>
      <c r="AB159" s="105" t="str">
        <f>IF(Inputs!C159="true",100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&amp;"%","")</f>
        <v/>
      </c>
      <c r="AC159" s="105">
        <f t="shared" si="22"/>
        <v>0.5</v>
      </c>
      <c r="AD159" s="105" t="str">
        <f t="shared" si="23"/>
        <v/>
      </c>
      <c r="AE159" s="104" t="str">
        <f>IF(R159="true",(IF(Inputs!R159=Reduction_Values!B$2,Reduction_Values!D$6,Reduction_Values!D$7)),"")</f>
        <v/>
      </c>
      <c r="AF159" s="93">
        <f>(VLOOKUP(Inputs!D159,Charge_Categories!B$2:C$380,2,FALSE))</f>
        <v>5519</v>
      </c>
      <c r="AG159" s="93" t="str">
        <f t="shared" si="19"/>
        <v>false</v>
      </c>
      <c r="AH159" s="93" t="str">
        <f t="shared" si="20"/>
        <v>false</v>
      </c>
      <c r="AI159" s="94">
        <f>IF(AND(Inputs!C159="true",Inputs!B159="false"),Calcs!Q160,IF(AND(Inputs!B159="true",Inputs!C159="false"),Calcs!Y160,IF(AND(Inputs!B159="false",Inputs!C159="false"),Calcs!H160,FALSE)))</f>
        <v>0</v>
      </c>
      <c r="AJ159" s="95">
        <f>IF(AND(Inputs!C159="true",Inputs!B159="false"),Calcs!Q160,IF(AND(Inputs!B159="true",Inputs!C159="false"),Calcs!Y160,IF(AND(Inputs!B159="false",Inputs!C159="false"),Calcs!J160,FALSE)))</f>
        <v>0</v>
      </c>
      <c r="AK159" s="93">
        <f>IF(AND(Inputs!C159="true",Inputs!B159="false"),Calcs!P160,IF(AND(Inputs!B159="true",Inputs!C159="false"),Calcs!X160,IF(AND(Inputs!B159="false",Inputs!C159="false"),Calcs!G160,FALSE)))</f>
        <v>24145.5</v>
      </c>
      <c r="AL159" s="93">
        <f>Calcs!C160</f>
        <v>5519</v>
      </c>
      <c r="AM159" s="93">
        <f>IF(AND(Inputs!C159="true",Inputs!B159="false"),Calcs!O160,IF(AND(Inputs!B159="true",Inputs!C159="false"),Calcs!W160,IF(AND(Inputs!B159="false",Inputs!C159="false"),Calcs!F160,FALSE)))</f>
        <v>24145.5</v>
      </c>
      <c r="AN159" s="93">
        <f>IF(AND(Inputs!C159="true",Inputs!B159="false"),"0.0",IF(AND(Inputs!B159="true",Inputs!C159="false"),Calcs!U160,IF(AND(Inputs!B159="false",Inputs!C159="false"),Calcs!D160,FALSE)))</f>
        <v>48291</v>
      </c>
      <c r="AO159" s="95" t="str">
        <f>Calcs!AA160</f>
        <v/>
      </c>
      <c r="AP159" s="93" t="str">
        <f t="shared" si="24"/>
        <v>false</v>
      </c>
      <c r="AQ159" s="95" t="str">
        <f>IF(Inputs!C159="true",Calcs!N160,"0.0")</f>
        <v>0.0</v>
      </c>
      <c r="AR159" s="95">
        <f>IF(AND(Inputs!C159="true",Inputs!B159="false"),Calcs!M160,IF(AND(Inputs!B159="true",Inputs!C159="false"),Calcs!V160,IF(AND(Inputs!B159="false",Inputs!C159="false"),Calcs!E160,FALSE)))</f>
        <v>24145.5</v>
      </c>
      <c r="AS159" s="93" t="str">
        <f t="shared" si="25"/>
        <v>false</v>
      </c>
      <c r="AT159" s="93" t="str">
        <f t="shared" si="21"/>
        <v>true</v>
      </c>
    </row>
    <row r="160" spans="1:46" ht="14.25" customHeight="1" x14ac:dyDescent="0.2">
      <c r="A160" s="16">
        <v>159</v>
      </c>
      <c r="B160" s="20" t="s">
        <v>16</v>
      </c>
      <c r="C160" s="20" t="s">
        <v>17</v>
      </c>
      <c r="D160" s="18" t="s">
        <v>730</v>
      </c>
      <c r="E160" s="20" t="s">
        <v>17</v>
      </c>
      <c r="F160" s="4"/>
      <c r="G160" s="19" t="s">
        <v>16</v>
      </c>
      <c r="H160" s="65" t="s">
        <v>492</v>
      </c>
      <c r="I160" s="24">
        <v>1</v>
      </c>
      <c r="J160" s="24">
        <v>1</v>
      </c>
      <c r="K160" s="20" t="s">
        <v>16</v>
      </c>
      <c r="L160" s="20" t="s">
        <v>17</v>
      </c>
      <c r="M160" s="22">
        <v>1</v>
      </c>
      <c r="N160" s="20" t="s">
        <v>16</v>
      </c>
      <c r="O160" s="59" t="s">
        <v>454</v>
      </c>
      <c r="P160" s="18">
        <v>0</v>
      </c>
      <c r="Q160" s="18">
        <v>0</v>
      </c>
      <c r="R160" s="20" t="s">
        <v>17</v>
      </c>
      <c r="S160" s="17">
        <v>1E-3</v>
      </c>
      <c r="T160" s="17">
        <v>0.01</v>
      </c>
      <c r="U160" s="102">
        <f>IF(B160="true",(Calcs!AB161),IF(C160="true",Calcs!S161,Calcs!K161))</f>
        <v>325.75</v>
      </c>
      <c r="V160" s="113" t="str">
        <f t="shared" si="18"/>
        <v/>
      </c>
      <c r="W160" s="103" t="str">
        <f>IF(AND(K160 = "true",C160="false"),(IF(Inputs!K160=Reduction_Values!B$2,Reduction_Values!D$2,Reduction_Values!D$3)),"")</f>
        <v>Two-part Tariff 0.5</v>
      </c>
      <c r="X160" s="104" t="str">
        <f>IF(L160="true",(IF(Inputs!L160=Reduction_Values!B$2,Reduction_Values!D$4,Reduction_Values!D$5)),"")</f>
        <v/>
      </c>
      <c r="Y160" s="105">
        <f>(VLOOKUP(Inputs!D160,Charge_Categories!B$2:C$380,2,FALSE))</f>
        <v>5976</v>
      </c>
      <c r="Z160" s="105">
        <f>IF(AND(Inputs!B160="true",Inputs!G160="true"),Calcs!U161-Calcs!T161,IF(AND(Inputs!B160="false",Inputs!C160="false",Inputs!G160="true"),Calcs!D161-Calcs!C161,IF(AND(Inputs!G160="false",Inputs!H160="Not Applicable"),0,"0.0")))</f>
        <v>531</v>
      </c>
      <c r="AA160" s="105">
        <f>IF(AND(Inputs!B160="true",Inputs!N160="true"),Calcs!T161-Calcs!B161,IF(AND(Inputs!B160="false",Inputs!C160="true",Inputs!N160="true"),Calcs!L161-Calcs!B161,IF(AND(Inputs!B160="false",Inputs!C160="false",Inputs!N160="true"),Calcs!C161-Calcs!B161,"0.0")))</f>
        <v>8</v>
      </c>
      <c r="AB160" s="105" t="str">
        <f>IF(Inputs!C160="true",100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&amp;"%","")</f>
        <v/>
      </c>
      <c r="AC160" s="105" t="str">
        <f t="shared" si="22"/>
        <v/>
      </c>
      <c r="AD160" s="105" t="str">
        <f t="shared" si="23"/>
        <v/>
      </c>
      <c r="AE160" s="104" t="str">
        <f>IF(R160="true",(IF(Inputs!R160=Reduction_Values!B$2,Reduction_Values!D$6,Reduction_Values!D$7)),"")</f>
        <v/>
      </c>
      <c r="AF160" s="93">
        <f>(VLOOKUP(Inputs!D160,Charge_Categories!B$2:C$380,2,FALSE))</f>
        <v>5976</v>
      </c>
      <c r="AG160" s="93" t="str">
        <f t="shared" si="19"/>
        <v>true</v>
      </c>
      <c r="AH160" s="93" t="str">
        <f t="shared" si="20"/>
        <v>false</v>
      </c>
      <c r="AI160" s="94">
        <f>IF(AND(Inputs!C160="true",Inputs!B160="false"),Calcs!Q161,IF(AND(Inputs!B160="true",Inputs!C160="false"),Calcs!Y161,IF(AND(Inputs!B160="false",Inputs!C160="false"),Calcs!H161,FALSE)))</f>
        <v>6515</v>
      </c>
      <c r="AJ160" s="95">
        <f>IF(AND(Inputs!C160="true",Inputs!B160="false"),Calcs!Q161,IF(AND(Inputs!B160="true",Inputs!C160="false"),Calcs!Y161,IF(AND(Inputs!B160="false",Inputs!C160="false"),Calcs!J161,FALSE)))</f>
        <v>6515</v>
      </c>
      <c r="AK160" s="93">
        <f>IF(AND(Inputs!C160="true",Inputs!B160="false"),Calcs!P161,IF(AND(Inputs!B160="true",Inputs!C160="false"),Calcs!X161,IF(AND(Inputs!B160="false",Inputs!C160="false"),Calcs!G161,FALSE)))</f>
        <v>6515</v>
      </c>
      <c r="AL160" s="93">
        <f>Calcs!C161</f>
        <v>5984</v>
      </c>
      <c r="AM160" s="93">
        <f>IF(AND(Inputs!C160="true",Inputs!B160="false"),Calcs!O161,IF(AND(Inputs!B160="true",Inputs!C160="false"),Calcs!W161,IF(AND(Inputs!B160="false",Inputs!C160="false"),Calcs!F161,FALSE)))</f>
        <v>6515</v>
      </c>
      <c r="AN160" s="93">
        <f>IF(AND(Inputs!C160="true",Inputs!B160="false"),"0.0",IF(AND(Inputs!B160="true",Inputs!C160="false"),Calcs!U161,IF(AND(Inputs!B160="false",Inputs!C160="false"),Calcs!D161,FALSE)))</f>
        <v>6515</v>
      </c>
      <c r="AO160" s="95">
        <f>Calcs!AA161</f>
        <v>651.5</v>
      </c>
      <c r="AP160" s="93" t="str">
        <f t="shared" si="24"/>
        <v>true</v>
      </c>
      <c r="AQ160" s="95" t="str">
        <f>IF(Inputs!C160="true",Calcs!N161,"0.0")</f>
        <v>0.0</v>
      </c>
      <c r="AR160" s="95">
        <f>IF(AND(Inputs!C160="true",Inputs!B160="false"),Calcs!M161,IF(AND(Inputs!B160="true",Inputs!C160="false"),Calcs!V161,IF(AND(Inputs!B160="false",Inputs!C160="false"),Calcs!E161,FALSE)))</f>
        <v>6515</v>
      </c>
      <c r="AS160" s="93" t="str">
        <f t="shared" si="25"/>
        <v>false</v>
      </c>
      <c r="AT160" s="93" t="str">
        <f t="shared" si="21"/>
        <v>true</v>
      </c>
    </row>
    <row r="161" spans="1:46" ht="14.25" customHeight="1" x14ac:dyDescent="0.2">
      <c r="A161" s="16">
        <v>160</v>
      </c>
      <c r="B161" s="20" t="s">
        <v>17</v>
      </c>
      <c r="C161" s="20" t="s">
        <v>16</v>
      </c>
      <c r="D161" s="18" t="s">
        <v>731</v>
      </c>
      <c r="E161" s="20" t="s">
        <v>17</v>
      </c>
      <c r="F161" s="4" t="s">
        <v>532</v>
      </c>
      <c r="G161" s="17" t="s">
        <v>17</v>
      </c>
      <c r="H161" s="65" t="s">
        <v>569</v>
      </c>
      <c r="I161" s="24">
        <v>1</v>
      </c>
      <c r="J161" s="25">
        <v>0.99</v>
      </c>
      <c r="K161" s="20" t="s">
        <v>17</v>
      </c>
      <c r="L161" s="20" t="s">
        <v>16</v>
      </c>
      <c r="M161" s="22">
        <v>1</v>
      </c>
      <c r="N161" s="20" t="s">
        <v>17</v>
      </c>
      <c r="O161" s="59" t="s">
        <v>454</v>
      </c>
      <c r="P161" s="18">
        <v>103</v>
      </c>
      <c r="Q161" s="18">
        <v>111</v>
      </c>
      <c r="R161" s="20" t="s">
        <v>17</v>
      </c>
      <c r="S161" s="17">
        <v>0</v>
      </c>
      <c r="T161" s="17">
        <v>1001</v>
      </c>
      <c r="U161" s="102">
        <f>IF(B161="true",(Calcs!AB162),IF(C161="true",Calcs!S162,Calcs!K162))</f>
        <v>0</v>
      </c>
      <c r="V161" s="113" t="str">
        <f t="shared" si="18"/>
        <v/>
      </c>
      <c r="W161" s="103" t="str">
        <f>IF(AND(K161 = "true",C161="false"),(IF(Inputs!K161=Reduction_Values!B$2,Reduction_Values!D$2,Reduction_Values!D$3)),"")</f>
        <v/>
      </c>
      <c r="X161" s="104" t="str">
        <f>IF(L161="true",(IF(Inputs!L161=Reduction_Values!B$2,Reduction_Values!D$4,Reduction_Values!D$5)),"")</f>
        <v>CRT 0.5</v>
      </c>
      <c r="Y161" s="105">
        <f>(VLOOKUP(Inputs!D161,Charge_Categories!B$2:C$380,2,FALSE))</f>
        <v>6244</v>
      </c>
      <c r="Z161" s="105">
        <f>IF(AND(Inputs!B161="true",Inputs!G161="true"),Calcs!U162-Calcs!T162,IF(AND(Inputs!B161="false",Inputs!C161="false",Inputs!G161="true"),Calcs!D162-Calcs!C162,IF(AND(Inputs!G161="false",Inputs!H161="Not Applicable"),0,"0.0")))</f>
        <v>0</v>
      </c>
      <c r="AA161" s="105" t="str">
        <f>IF(AND(Inputs!B161="true",Inputs!N161="true"),Calcs!T162-Calcs!B162,IF(AND(Inputs!B161="false",Inputs!C161="true",Inputs!N161="true"),Calcs!L162-Calcs!B162,IF(AND(Inputs!B161="false",Inputs!C161="false",Inputs!N161="true"),Calcs!C162-Calcs!B162,"0.0")))</f>
        <v>0.0</v>
      </c>
      <c r="AB161" s="105" t="str">
        <f>IF(Inputs!C161="true",100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&amp;"%","")</f>
        <v>0%</v>
      </c>
      <c r="AC161" s="105" t="str">
        <f t="shared" si="22"/>
        <v/>
      </c>
      <c r="AD161" s="105">
        <f t="shared" si="23"/>
        <v>0.99</v>
      </c>
      <c r="AE161" s="104" t="str">
        <f>IF(R161="true",(IF(Inputs!R161=Reduction_Values!B$2,Reduction_Values!D$6,Reduction_Values!D$7)),"")</f>
        <v/>
      </c>
      <c r="AF161" s="93">
        <f>(VLOOKUP(Inputs!D161,Charge_Categories!B$2:C$380,2,FALSE))</f>
        <v>6244</v>
      </c>
      <c r="AG161" s="93" t="str">
        <f t="shared" si="19"/>
        <v>false</v>
      </c>
      <c r="AH161" s="93" t="str">
        <f t="shared" si="20"/>
        <v>true</v>
      </c>
      <c r="AI161" s="94">
        <f>IF(AND(Inputs!C161="true",Inputs!B161="false"),Calcs!Q162,IF(AND(Inputs!B161="true",Inputs!C161="false"),Calcs!Y162,IF(AND(Inputs!B161="false",Inputs!C161="false"),Calcs!H162,FALSE)))</f>
        <v>0</v>
      </c>
      <c r="AJ161" s="95">
        <f>IF(AND(Inputs!C161="true",Inputs!B161="false"),Calcs!Q162,IF(AND(Inputs!B161="true",Inputs!C161="false"),Calcs!Y162,IF(AND(Inputs!B161="false",Inputs!C161="false"),Calcs!J162,FALSE)))</f>
        <v>0</v>
      </c>
      <c r="AK161" s="93">
        <f>IF(AND(Inputs!C161="true",Inputs!B161="false"),Calcs!P162,IF(AND(Inputs!B161="true",Inputs!C161="false"),Calcs!X162,IF(AND(Inputs!B161="false",Inputs!C161="false"),Calcs!G162,FALSE)))</f>
        <v>0</v>
      </c>
      <c r="AL161" s="93">
        <f>Calcs!C162</f>
        <v>6244</v>
      </c>
      <c r="AM161" s="93">
        <f>IF(AND(Inputs!C161="true",Inputs!B161="false"),Calcs!O162,IF(AND(Inputs!B161="true",Inputs!C161="false"),Calcs!W162,IF(AND(Inputs!B161="false",Inputs!C161="false"),Calcs!F162,FALSE)))</f>
        <v>0</v>
      </c>
      <c r="AN161" s="93" t="str">
        <f>IF(AND(Inputs!C161="true",Inputs!B161="false"),"0.0",IF(AND(Inputs!B161="true",Inputs!C161="false"),Calcs!U162,IF(AND(Inputs!B161="false",Inputs!C161="false"),Calcs!D162,FALSE)))</f>
        <v>0.0</v>
      </c>
      <c r="AO161" s="95" t="str">
        <f>Calcs!AA162</f>
        <v/>
      </c>
      <c r="AP161" s="93" t="str">
        <f t="shared" si="24"/>
        <v>false</v>
      </c>
      <c r="AQ161" s="95">
        <f>IF(Inputs!C161="true",Calcs!N162,"0.0")</f>
        <v>0</v>
      </c>
      <c r="AR161" s="95">
        <f>IF(AND(Inputs!C161="true",Inputs!B161="false"),Calcs!M162,IF(AND(Inputs!B161="true",Inputs!C161="false"),Calcs!V162,IF(AND(Inputs!B161="false",Inputs!C161="false"),Calcs!E162,FALSE)))</f>
        <v>6244</v>
      </c>
      <c r="AS161" s="93" t="str">
        <f t="shared" si="25"/>
        <v>false</v>
      </c>
      <c r="AT161" s="93" t="str">
        <f t="shared" si="21"/>
        <v>false</v>
      </c>
    </row>
    <row r="162" spans="1:46" ht="14.25" customHeight="1" x14ac:dyDescent="0.2">
      <c r="A162" s="16">
        <v>161</v>
      </c>
      <c r="B162" s="20" t="s">
        <v>17</v>
      </c>
      <c r="C162" s="20" t="s">
        <v>17</v>
      </c>
      <c r="D162" s="18" t="s">
        <v>732</v>
      </c>
      <c r="E162" s="23" t="s">
        <v>16</v>
      </c>
      <c r="F162" s="4" t="s">
        <v>528</v>
      </c>
      <c r="G162" s="19" t="s">
        <v>16</v>
      </c>
      <c r="H162" s="65" t="s">
        <v>494</v>
      </c>
      <c r="I162" s="24">
        <v>1</v>
      </c>
      <c r="J162" s="24">
        <v>1</v>
      </c>
      <c r="K162" s="20" t="s">
        <v>17</v>
      </c>
      <c r="L162" s="20" t="s">
        <v>17</v>
      </c>
      <c r="M162" s="22">
        <v>1</v>
      </c>
      <c r="N162" s="23" t="s">
        <v>16</v>
      </c>
      <c r="O162" s="59" t="s">
        <v>454</v>
      </c>
      <c r="P162" s="18">
        <v>2</v>
      </c>
      <c r="Q162" s="18">
        <v>16</v>
      </c>
      <c r="R162" s="20" t="s">
        <v>16</v>
      </c>
      <c r="S162" s="17">
        <v>0</v>
      </c>
      <c r="T162" s="17">
        <v>100</v>
      </c>
      <c r="U162" s="102">
        <f>IF(B162="true",(Calcs!AB163),IF(C162="true",Calcs!S163,IF(AND(B162="false",C162="false"),Calcs!K163)))</f>
        <v>601.625</v>
      </c>
      <c r="V162" s="113" t="str">
        <f t="shared" ref="V162:V193" si="26">IF(I162=1,(""),IF(I162=0,(I162&amp;".0"),(I162)))</f>
        <v/>
      </c>
      <c r="W162" s="103" t="str">
        <f>IF(AND(K162 = "true",C162="false"),(IF(Inputs!K162=Reduction_Values!B$2,Reduction_Values!D$2,Reduction_Values!D$3)),"")</f>
        <v/>
      </c>
      <c r="X162" s="104" t="str">
        <f>IF(L162="true",(IF(Inputs!L162=Reduction_Values!B$2,Reduction_Values!D$4,Reduction_Values!D$5)),"")</f>
        <v/>
      </c>
      <c r="Y162" s="105">
        <f>(VLOOKUP(Inputs!D162,Charge_Categories!B$2:C$380,2,FALSE))</f>
        <v>6505</v>
      </c>
      <c r="Z162" s="105">
        <f>IF(AND(Inputs!B162="true",Inputs!G162="true"),Calcs!U163-Calcs!T163,IF(AND(Inputs!B162="false",Inputs!C162="false",Inputs!G162="true"),Calcs!D163-Calcs!C163,IF(AND(Inputs!G162="false",Inputs!H162="Not Applicable"),0,"0.0")))</f>
        <v>2980</v>
      </c>
      <c r="AA162" s="105">
        <f>IF(AND(Inputs!B162="true",Inputs!N162="true"),Calcs!T163-Calcs!B163,IF(AND(Inputs!B162="false",Inputs!C162="true",Inputs!N162="true"),Calcs!L163-Calcs!B163,IF(AND(Inputs!B162="false",Inputs!C162="false",Inputs!N162="true"),Calcs!C163-Calcs!B163,"0.0")))</f>
        <v>141</v>
      </c>
      <c r="AB162" s="105" t="str">
        <f>IF(Inputs!C162="true",100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&amp;"%","")</f>
        <v/>
      </c>
      <c r="AC162" s="105" t="str">
        <f t="shared" si="22"/>
        <v/>
      </c>
      <c r="AD162" s="105" t="str">
        <f t="shared" si="23"/>
        <v/>
      </c>
      <c r="AE162" s="104" t="str">
        <f>IF(R162="true",(IF(Inputs!R162=Reduction_Values!B$2,Reduction_Values!D$6,Reduction_Values!D$7)),"")</f>
        <v>Winter Only Discount 0.5</v>
      </c>
      <c r="AF162" s="93">
        <f>(VLOOKUP(Inputs!D162,Charge_Categories!B$2:C$380,2,FALSE))</f>
        <v>6505</v>
      </c>
      <c r="AG162" s="93" t="str">
        <f t="shared" si="19"/>
        <v>false</v>
      </c>
      <c r="AH162" s="93" t="str">
        <f t="shared" si="20"/>
        <v>false</v>
      </c>
      <c r="AI162" s="94">
        <f>IF(AND(Inputs!C162="true",Inputs!B162="false"),Calcs!Q163,IF(AND(Inputs!B162="true",Inputs!C162="false"),Calcs!Y163,IF(AND(Inputs!B162="false",Inputs!C162="false"),Calcs!H163,FALSE)))</f>
        <v>4813</v>
      </c>
      <c r="AJ162" s="95">
        <f>IF(AND(Inputs!C162="true",Inputs!B162="false"),Calcs!Q163,IF(AND(Inputs!B162="true",Inputs!C162="false"),Calcs!Y163,IF(AND(Inputs!B162="false",Inputs!C162="false"),Calcs!J163,FALSE)))</f>
        <v>4813</v>
      </c>
      <c r="AK162" s="93">
        <f>IF(AND(Inputs!C162="true",Inputs!B162="false"),Calcs!P163,IF(AND(Inputs!B162="true",Inputs!C162="false"),Calcs!X163,IF(AND(Inputs!B162="false",Inputs!C162="false"),Calcs!G163,FALSE)))</f>
        <v>4813</v>
      </c>
      <c r="AL162" s="93">
        <f>Calcs!C163</f>
        <v>6646</v>
      </c>
      <c r="AM162" s="93">
        <f>IF(AND(Inputs!C162="true",Inputs!B162="false"),Calcs!O163,IF(AND(Inputs!B162="true",Inputs!C162="false"),Calcs!W163,IF(AND(Inputs!B162="false",Inputs!C162="false"),Calcs!F163,FALSE)))</f>
        <v>4813</v>
      </c>
      <c r="AN162" s="93">
        <f>IF(AND(Inputs!C162="true",Inputs!B162="false"),"0.0",IF(AND(Inputs!B162="true",Inputs!C162="false"),Calcs!U163,IF(AND(Inputs!B162="false",Inputs!C162="false"),Calcs!D163,FALSE)))</f>
        <v>9626</v>
      </c>
      <c r="AO162" s="95" t="str">
        <f>Calcs!AA163</f>
        <v/>
      </c>
      <c r="AP162" s="93" t="str">
        <f t="shared" si="24"/>
        <v>true</v>
      </c>
      <c r="AQ162" s="95" t="str">
        <f>IF(Inputs!C162="true",Calcs!N163,"0.0")</f>
        <v>0.0</v>
      </c>
      <c r="AR162" s="95">
        <f>IF(AND(Inputs!C162="true",Inputs!B162="false"),Calcs!M163,IF(AND(Inputs!B162="true",Inputs!C162="false"),Calcs!V163,IF(AND(Inputs!B162="false",Inputs!C162="false"),Calcs!E163,FALSE)))</f>
        <v>9626</v>
      </c>
      <c r="AS162" s="93" t="str">
        <f t="shared" si="25"/>
        <v>true</v>
      </c>
      <c r="AT162" s="93" t="str">
        <f t="shared" si="21"/>
        <v>true</v>
      </c>
    </row>
    <row r="163" spans="1:46" ht="14.25" customHeight="1" x14ac:dyDescent="0.2">
      <c r="A163" s="16">
        <v>162</v>
      </c>
      <c r="B163" s="20" t="s">
        <v>17</v>
      </c>
      <c r="C163" s="20" t="s">
        <v>17</v>
      </c>
      <c r="D163" s="18" t="s">
        <v>733</v>
      </c>
      <c r="E163" s="17" t="s">
        <v>17</v>
      </c>
      <c r="F163" s="4" t="s">
        <v>525</v>
      </c>
      <c r="G163" s="19" t="s">
        <v>16</v>
      </c>
      <c r="H163" s="65" t="s">
        <v>495</v>
      </c>
      <c r="I163" s="25">
        <v>0.5</v>
      </c>
      <c r="J163" s="24">
        <v>1</v>
      </c>
      <c r="K163" s="20" t="s">
        <v>17</v>
      </c>
      <c r="L163" s="20" t="s">
        <v>17</v>
      </c>
      <c r="M163" s="22">
        <v>1</v>
      </c>
      <c r="N163" s="20" t="s">
        <v>16</v>
      </c>
      <c r="O163" s="58" t="s">
        <v>434</v>
      </c>
      <c r="P163" s="18">
        <v>315</v>
      </c>
      <c r="Q163" s="18">
        <v>316</v>
      </c>
      <c r="R163" s="20" t="s">
        <v>17</v>
      </c>
      <c r="S163" s="17">
        <v>0</v>
      </c>
      <c r="T163" s="17">
        <v>1.06</v>
      </c>
      <c r="U163" s="102">
        <f>IF(B163="true",(Calcs!AB164),IF(C163="true",Calcs!S164,IF(AND(B163="false",C163="false"),Calcs!K164)))</f>
        <v>3495.4034810126582</v>
      </c>
      <c r="V163" s="113">
        <f t="shared" si="26"/>
        <v>0.5</v>
      </c>
      <c r="W163" s="103" t="str">
        <f>IF(AND(K163 = "true",C163="false"),(IF(Inputs!K163=Reduction_Values!B$2,Reduction_Values!D$2,Reduction_Values!D$3)),"")</f>
        <v/>
      </c>
      <c r="X163" s="104" t="str">
        <f>IF(L163="true",(IF(Inputs!L163=Reduction_Values!B$2,Reduction_Values!D$4,Reduction_Values!D$5)),"")</f>
        <v/>
      </c>
      <c r="Y163" s="105">
        <f>(VLOOKUP(Inputs!D163,Charge_Categories!B$2:C$380,2,FALSE))</f>
        <v>6962</v>
      </c>
      <c r="Z163" s="105">
        <f>IF(AND(Inputs!B163="true",Inputs!G163="true"),Calcs!U164-Calcs!T164,IF(AND(Inputs!B163="false",Inputs!C163="false",Inputs!G163="true"),Calcs!D164-Calcs!C164,IF(AND(Inputs!G163="false",Inputs!H163="Not Applicable"),0,"0.0")))</f>
        <v>43</v>
      </c>
      <c r="AA163" s="105">
        <f>IF(AND(Inputs!B163="true",Inputs!N163="true"),Calcs!T164-Calcs!B164,IF(AND(Inputs!B163="false",Inputs!C163="true",Inputs!N163="true"),Calcs!L164-Calcs!B164,IF(AND(Inputs!B163="false",Inputs!C163="false",Inputs!N163="true"),Calcs!C164-Calcs!B164,"0.0")))</f>
        <v>8</v>
      </c>
      <c r="AB163" s="105" t="str">
        <f>IF(Inputs!C163="true",100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&amp;"%","")</f>
        <v/>
      </c>
      <c r="AC163" s="105" t="str">
        <f t="shared" si="22"/>
        <v/>
      </c>
      <c r="AD163" s="105" t="str">
        <f t="shared" si="23"/>
        <v/>
      </c>
      <c r="AE163" s="104" t="str">
        <f>IF(R163="true",(IF(Inputs!R163=Reduction_Values!B$2,Reduction_Values!D$6,Reduction_Values!D$7)),"")</f>
        <v/>
      </c>
      <c r="AF163" s="93">
        <f>(VLOOKUP(Inputs!D163,Charge_Categories!B$2:C$380,2,FALSE))</f>
        <v>6962</v>
      </c>
      <c r="AG163" s="93" t="str">
        <f t="shared" si="19"/>
        <v>false</v>
      </c>
      <c r="AH163" s="93" t="str">
        <f t="shared" si="20"/>
        <v>false</v>
      </c>
      <c r="AI163" s="94">
        <f>IF(AND(Inputs!C163="true",Inputs!B163="false"),Calcs!Q164,IF(AND(Inputs!B163="true",Inputs!C163="false"),Calcs!Y164,IF(AND(Inputs!B163="false",Inputs!C163="false"),Calcs!H164,FALSE)))</f>
        <v>3506.5</v>
      </c>
      <c r="AJ163" s="95">
        <f>IF(AND(Inputs!C163="true",Inputs!B163="false"),Calcs!Q164,IF(AND(Inputs!B163="true",Inputs!C163="false"),Calcs!Y164,IF(AND(Inputs!B163="false",Inputs!C163="false"),Calcs!J164,FALSE)))</f>
        <v>3506.5</v>
      </c>
      <c r="AK163" s="93">
        <f>IF(AND(Inputs!C163="true",Inputs!B163="false"),Calcs!P164,IF(AND(Inputs!B163="true",Inputs!C163="false"),Calcs!X164,IF(AND(Inputs!B163="false",Inputs!C163="false"),Calcs!G164,FALSE)))</f>
        <v>7013</v>
      </c>
      <c r="AL163" s="93">
        <f>Calcs!C164</f>
        <v>6970</v>
      </c>
      <c r="AM163" s="93">
        <f>IF(AND(Inputs!C163="true",Inputs!B163="false"),Calcs!O164,IF(AND(Inputs!B163="true",Inputs!C163="false"),Calcs!W164,IF(AND(Inputs!B163="false",Inputs!C163="false"),Calcs!F164,FALSE)))</f>
        <v>7013</v>
      </c>
      <c r="AN163" s="93">
        <f>IF(AND(Inputs!C163="true",Inputs!B163="false"),"0.0",IF(AND(Inputs!B163="true",Inputs!C163="false"),Calcs!U164,IF(AND(Inputs!B163="false",Inputs!C163="false"),Calcs!D164,FALSE)))</f>
        <v>7013</v>
      </c>
      <c r="AO163" s="95" t="str">
        <f>Calcs!AA164</f>
        <v/>
      </c>
      <c r="AP163" s="93" t="str">
        <f t="shared" si="24"/>
        <v>true</v>
      </c>
      <c r="AQ163" s="95" t="str">
        <f>IF(Inputs!C163="true",Calcs!N164,"0.0")</f>
        <v>0.0</v>
      </c>
      <c r="AR163" s="95">
        <f>IF(AND(Inputs!C163="true",Inputs!B163="false"),Calcs!M164,IF(AND(Inputs!B163="true",Inputs!C163="false"),Calcs!V164,IF(AND(Inputs!B163="false",Inputs!C163="false"),Calcs!E164,FALSE)))</f>
        <v>7013</v>
      </c>
      <c r="AS163" s="93" t="str">
        <f t="shared" si="25"/>
        <v>false</v>
      </c>
      <c r="AT163" s="93" t="str">
        <f t="shared" si="21"/>
        <v>true</v>
      </c>
    </row>
    <row r="164" spans="1:46" ht="14.25" customHeight="1" x14ac:dyDescent="0.2">
      <c r="A164" s="16">
        <v>163</v>
      </c>
      <c r="B164" s="20" t="s">
        <v>16</v>
      </c>
      <c r="C164" s="20" t="s">
        <v>17</v>
      </c>
      <c r="D164" s="18" t="s">
        <v>734</v>
      </c>
      <c r="E164" s="20" t="s">
        <v>17</v>
      </c>
      <c r="F164" s="4"/>
      <c r="G164" s="19" t="s">
        <v>16</v>
      </c>
      <c r="H164" s="65" t="s">
        <v>496</v>
      </c>
      <c r="I164" s="24">
        <v>1</v>
      </c>
      <c r="J164" s="24">
        <v>1</v>
      </c>
      <c r="K164" s="20" t="s">
        <v>16</v>
      </c>
      <c r="L164" s="20" t="s">
        <v>17</v>
      </c>
      <c r="M164" s="22">
        <v>1</v>
      </c>
      <c r="N164" s="20" t="s">
        <v>16</v>
      </c>
      <c r="O164" s="59" t="s">
        <v>418</v>
      </c>
      <c r="P164" s="18">
        <v>0</v>
      </c>
      <c r="Q164" s="18">
        <v>0</v>
      </c>
      <c r="R164" s="20" t="s">
        <v>17</v>
      </c>
      <c r="S164" s="17">
        <v>2</v>
      </c>
      <c r="T164" s="17">
        <v>0.01</v>
      </c>
      <c r="U164" s="102">
        <f>IF(B164="true",(Calcs!AB165),IF(C164="true",Calcs!S165,Calcs!K165))</f>
        <v>1065300</v>
      </c>
      <c r="V164" s="113" t="str">
        <f t="shared" si="26"/>
        <v/>
      </c>
      <c r="W164" s="103" t="str">
        <f>IF(AND(K164 = "true",C164="false"),(IF(Inputs!K164=Reduction_Values!B$2,Reduction_Values!D$2,Reduction_Values!D$3)),"")</f>
        <v>Two-part Tariff 0.5</v>
      </c>
      <c r="X164" s="104" t="str">
        <f>IF(L164="true",(IF(Inputs!L164=Reduction_Values!B$2,Reduction_Values!D$4,Reduction_Values!D$5)),"")</f>
        <v/>
      </c>
      <c r="Y164" s="105">
        <f>(VLOOKUP(Inputs!D164,Charge_Categories!B$2:C$380,2,FALSE))</f>
        <v>9938</v>
      </c>
      <c r="Z164" s="105">
        <f>IF(AND(Inputs!B164="true",Inputs!G164="true"),Calcs!U165-Calcs!T165,IF(AND(Inputs!B164="false",Inputs!C164="false",Inputs!G164="true"),Calcs!D165-Calcs!C165,IF(AND(Inputs!G164="false",Inputs!H164="Not Applicable"),0,"0.0")))</f>
        <v>707</v>
      </c>
      <c r="AA164" s="105">
        <f>IF(AND(Inputs!B164="true",Inputs!N164="true"),Calcs!T165-Calcs!B165,IF(AND(Inputs!B164="false",Inputs!C164="true",Inputs!N164="true"),Calcs!L165-Calcs!B165,IF(AND(Inputs!B164="false",Inputs!C164="false",Inputs!N164="true"),Calcs!C165-Calcs!B165,"0.0")))</f>
        <v>8</v>
      </c>
      <c r="AB164" s="105" t="str">
        <f>IF(Inputs!C164="true",100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&amp;"%","")</f>
        <v/>
      </c>
      <c r="AC164" s="105" t="str">
        <f t="shared" si="22"/>
        <v/>
      </c>
      <c r="AD164" s="105" t="str">
        <f t="shared" si="23"/>
        <v/>
      </c>
      <c r="AE164" s="104" t="str">
        <f>IF(R164="true",(IF(Inputs!R164=Reduction_Values!B$2,Reduction_Values!D$6,Reduction_Values!D$7)),"")</f>
        <v/>
      </c>
      <c r="AF164" s="93">
        <f>(VLOOKUP(Inputs!D164,Charge_Categories!B$2:C$380,2,FALSE))</f>
        <v>9938</v>
      </c>
      <c r="AG164" s="93" t="str">
        <f t="shared" si="19"/>
        <v>true</v>
      </c>
      <c r="AH164" s="93" t="str">
        <f t="shared" si="20"/>
        <v>false</v>
      </c>
      <c r="AI164" s="94">
        <f>IF(AND(Inputs!C164="true",Inputs!B164="false"),Calcs!Q165,IF(AND(Inputs!B164="true",Inputs!C164="false"),Calcs!Y165,IF(AND(Inputs!B164="false",Inputs!C164="false"),Calcs!H165,FALSE)))</f>
        <v>10653</v>
      </c>
      <c r="AJ164" s="95">
        <f>IF(AND(Inputs!C164="true",Inputs!B164="false"),Calcs!Q165,IF(AND(Inputs!B164="true",Inputs!C164="false"),Calcs!Y165,IF(AND(Inputs!B164="false",Inputs!C164="false"),Calcs!J165,FALSE)))</f>
        <v>10653</v>
      </c>
      <c r="AK164" s="93">
        <f>IF(AND(Inputs!C164="true",Inputs!B164="false"),Calcs!P165,IF(AND(Inputs!B164="true",Inputs!C164="false"),Calcs!X165,IF(AND(Inputs!B164="false",Inputs!C164="false"),Calcs!G165,FALSE)))</f>
        <v>10653</v>
      </c>
      <c r="AL164" s="93">
        <f>Calcs!C165</f>
        <v>9946</v>
      </c>
      <c r="AM164" s="93">
        <f>IF(AND(Inputs!C164="true",Inputs!B164="false"),Calcs!O165,IF(AND(Inputs!B164="true",Inputs!C164="false"),Calcs!W165,IF(AND(Inputs!B164="false",Inputs!C164="false"),Calcs!F165,FALSE)))</f>
        <v>10653</v>
      </c>
      <c r="AN164" s="93">
        <f>IF(AND(Inputs!C164="true",Inputs!B164="false"),"0.0",IF(AND(Inputs!B164="true",Inputs!C164="false"),Calcs!U165,IF(AND(Inputs!B164="false",Inputs!C164="false"),Calcs!D165,FALSE)))</f>
        <v>10653</v>
      </c>
      <c r="AO164" s="95">
        <f>Calcs!AA165</f>
        <v>2130600</v>
      </c>
      <c r="AP164" s="93" t="str">
        <f t="shared" si="24"/>
        <v>true</v>
      </c>
      <c r="AQ164" s="95" t="str">
        <f>IF(Inputs!C164="true",Calcs!N165,"0.0")</f>
        <v>0.0</v>
      </c>
      <c r="AR164" s="95">
        <f>IF(AND(Inputs!C164="true",Inputs!B164="false"),Calcs!M165,IF(AND(Inputs!B164="true",Inputs!C164="false"),Calcs!V165,IF(AND(Inputs!B164="false",Inputs!C164="false"),Calcs!E165,FALSE)))</f>
        <v>10653</v>
      </c>
      <c r="AS164" s="93" t="str">
        <f t="shared" si="25"/>
        <v>false</v>
      </c>
      <c r="AT164" s="93" t="str">
        <f t="shared" si="21"/>
        <v>true</v>
      </c>
    </row>
    <row r="165" spans="1:46" ht="14.25" customHeight="1" x14ac:dyDescent="0.2">
      <c r="A165" s="16">
        <v>164</v>
      </c>
      <c r="B165" s="20" t="s">
        <v>17</v>
      </c>
      <c r="C165" s="20" t="s">
        <v>16</v>
      </c>
      <c r="D165" s="18" t="s">
        <v>735</v>
      </c>
      <c r="E165" s="20" t="s">
        <v>17</v>
      </c>
      <c r="F165" s="4" t="s">
        <v>526</v>
      </c>
      <c r="G165" s="17" t="s">
        <v>17</v>
      </c>
      <c r="H165" s="65" t="s">
        <v>569</v>
      </c>
      <c r="I165" s="24">
        <v>1</v>
      </c>
      <c r="J165" s="24">
        <v>0.9</v>
      </c>
      <c r="K165" s="20" t="s">
        <v>17</v>
      </c>
      <c r="L165" s="20" t="s">
        <v>17</v>
      </c>
      <c r="M165" s="22">
        <v>1</v>
      </c>
      <c r="N165" s="20" t="s">
        <v>17</v>
      </c>
      <c r="O165" s="59" t="s">
        <v>418</v>
      </c>
      <c r="P165" s="18">
        <v>330</v>
      </c>
      <c r="Q165" s="18">
        <v>349</v>
      </c>
      <c r="R165" s="20" t="s">
        <v>17</v>
      </c>
      <c r="S165" s="17">
        <v>0</v>
      </c>
      <c r="T165" s="17">
        <v>1001.999</v>
      </c>
      <c r="U165" s="102">
        <f>IF(B165="true",(Calcs!AB166),IF(C165="true",Calcs!S166,Calcs!K166))</f>
        <v>0</v>
      </c>
      <c r="V165" s="113" t="str">
        <f t="shared" si="26"/>
        <v/>
      </c>
      <c r="W165" s="103" t="str">
        <f>IF(AND(K165 = "true",C165="false"),(IF(Inputs!K165=Reduction_Values!B$2,Reduction_Values!D$2,Reduction_Values!D$3)),"")</f>
        <v/>
      </c>
      <c r="X165" s="104" t="str">
        <f>IF(L165="true",(IF(Inputs!L165=Reduction_Values!B$2,Reduction_Values!D$4,Reduction_Values!D$5)),"")</f>
        <v/>
      </c>
      <c r="Y165" s="105">
        <f>(VLOOKUP(Inputs!D165,Charge_Categories!B$2:C$380,2,FALSE))</f>
        <v>10431</v>
      </c>
      <c r="Z165" s="105">
        <f>IF(AND(Inputs!B165="true",Inputs!G165="true"),Calcs!U166-Calcs!T166,IF(AND(Inputs!B165="false",Inputs!C165="false",Inputs!G165="true"),Calcs!D166-Calcs!C166,IF(AND(Inputs!G165="false",Inputs!H165="Not Applicable"),0,"0.0")))</f>
        <v>0</v>
      </c>
      <c r="AA165" s="105" t="str">
        <f>IF(AND(Inputs!B165="true",Inputs!N165="true"),Calcs!T166-Calcs!B166,IF(AND(Inputs!B165="false",Inputs!C165="true",Inputs!N165="true"),Calcs!L166-Calcs!B166,IF(AND(Inputs!B165="false",Inputs!C165="false",Inputs!N165="true"),Calcs!C166-Calcs!B166,"0.0")))</f>
        <v>0.0</v>
      </c>
      <c r="AB165" s="105" t="str">
        <f>IF(Inputs!C165="true",100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&amp;"%","")</f>
        <v>0%</v>
      </c>
      <c r="AC165" s="105" t="str">
        <f t="shared" si="22"/>
        <v/>
      </c>
      <c r="AD165" s="105">
        <f t="shared" si="23"/>
        <v>0.9</v>
      </c>
      <c r="AE165" s="104" t="str">
        <f>IF(R165="true",(IF(Inputs!R165=Reduction_Values!B$2,Reduction_Values!D$6,Reduction_Values!D$7)),"")</f>
        <v/>
      </c>
      <c r="AF165" s="93">
        <f>(VLOOKUP(Inputs!D165,Charge_Categories!B$2:C$380,2,FALSE))</f>
        <v>10431</v>
      </c>
      <c r="AG165" s="93" t="str">
        <f t="shared" si="19"/>
        <v>false</v>
      </c>
      <c r="AH165" s="93" t="str">
        <f t="shared" si="20"/>
        <v>true</v>
      </c>
      <c r="AI165" s="94">
        <f>IF(AND(Inputs!C165="true",Inputs!B165="false"),Calcs!Q166,IF(AND(Inputs!B165="true",Inputs!C165="false"),Calcs!Y166,IF(AND(Inputs!B165="false",Inputs!C165="false"),Calcs!H166,FALSE)))</f>
        <v>0</v>
      </c>
      <c r="AJ165" s="95">
        <f>IF(AND(Inputs!C165="true",Inputs!B165="false"),Calcs!Q166,IF(AND(Inputs!B165="true",Inputs!C165="false"),Calcs!Y166,IF(AND(Inputs!B165="false",Inputs!C165="false"),Calcs!J166,FALSE)))</f>
        <v>0</v>
      </c>
      <c r="AK165" s="93">
        <f>IF(AND(Inputs!C165="true",Inputs!B165="false"),Calcs!P166,IF(AND(Inputs!B165="true",Inputs!C165="false"),Calcs!X166,IF(AND(Inputs!B165="false",Inputs!C165="false"),Calcs!G166,FALSE)))</f>
        <v>0</v>
      </c>
      <c r="AL165" s="93">
        <f>Calcs!C166</f>
        <v>10431</v>
      </c>
      <c r="AM165" s="93">
        <f>IF(AND(Inputs!C165="true",Inputs!B165="false"),Calcs!O166,IF(AND(Inputs!B165="true",Inputs!C165="false"),Calcs!W166,IF(AND(Inputs!B165="false",Inputs!C165="false"),Calcs!F166,FALSE)))</f>
        <v>0</v>
      </c>
      <c r="AN165" s="93" t="str">
        <f>IF(AND(Inputs!C165="true",Inputs!B165="false"),"0.0",IF(AND(Inputs!B165="true",Inputs!C165="false"),Calcs!U166,IF(AND(Inputs!B165="false",Inputs!C165="false"),Calcs!D166,FALSE)))</f>
        <v>0.0</v>
      </c>
      <c r="AO165" s="95" t="str">
        <f>Calcs!AA166</f>
        <v/>
      </c>
      <c r="AP165" s="93" t="str">
        <f t="shared" si="24"/>
        <v>false</v>
      </c>
      <c r="AQ165" s="95">
        <f>IF(Inputs!C165="true",Calcs!N166,"0.0")</f>
        <v>0</v>
      </c>
      <c r="AR165" s="95">
        <f>IF(AND(Inputs!C165="true",Inputs!B165="false"),Calcs!M166,IF(AND(Inputs!B165="true",Inputs!C165="false"),Calcs!V166,IF(AND(Inputs!B165="false",Inputs!C165="false"),Calcs!E166,FALSE)))</f>
        <v>10431</v>
      </c>
      <c r="AS165" s="93" t="str">
        <f t="shared" si="25"/>
        <v>false</v>
      </c>
      <c r="AT165" s="93" t="str">
        <f t="shared" si="21"/>
        <v>false</v>
      </c>
    </row>
    <row r="166" spans="1:46" ht="14.25" customHeight="1" x14ac:dyDescent="0.2">
      <c r="A166" s="16">
        <v>165</v>
      </c>
      <c r="B166" s="20" t="s">
        <v>17</v>
      </c>
      <c r="C166" s="20" t="s">
        <v>17</v>
      </c>
      <c r="D166" s="18" t="s">
        <v>736</v>
      </c>
      <c r="E166" s="23" t="s">
        <v>16</v>
      </c>
      <c r="F166" s="4" t="s">
        <v>530</v>
      </c>
      <c r="G166" s="19" t="s">
        <v>16</v>
      </c>
      <c r="H166" s="65" t="s">
        <v>498</v>
      </c>
      <c r="I166" s="25">
        <v>0.5</v>
      </c>
      <c r="J166" s="25">
        <v>0.5</v>
      </c>
      <c r="K166" s="20" t="s">
        <v>17</v>
      </c>
      <c r="L166" s="20" t="s">
        <v>17</v>
      </c>
      <c r="M166" s="22">
        <v>1</v>
      </c>
      <c r="N166" s="20" t="s">
        <v>17</v>
      </c>
      <c r="O166" s="58" t="s">
        <v>434</v>
      </c>
      <c r="P166" s="18">
        <v>87</v>
      </c>
      <c r="Q166" s="18">
        <v>107</v>
      </c>
      <c r="R166" s="20" t="s">
        <v>16</v>
      </c>
      <c r="S166" s="17">
        <v>0</v>
      </c>
      <c r="T166" s="17">
        <v>2.6539999999999999</v>
      </c>
      <c r="U166" s="102">
        <f>IF(B166="true",(Calcs!AB167),IF(C166="true",Calcs!S167,IF(AND(B166="false",C166="false"),Calcs!K167)))</f>
        <v>1155.3925233644859</v>
      </c>
      <c r="V166" s="113">
        <f t="shared" si="26"/>
        <v>0.5</v>
      </c>
      <c r="W166" s="103" t="str">
        <f>IF(AND(K166 = "true",C166="false"),(IF(Inputs!K166=Reduction_Values!B$2,Reduction_Values!D$2,Reduction_Values!D$3)),"")</f>
        <v/>
      </c>
      <c r="X166" s="104" t="str">
        <f>IF(L166="true",(IF(Inputs!L166=Reduction_Values!B$2,Reduction_Values!D$4,Reduction_Values!D$5)),"")</f>
        <v/>
      </c>
      <c r="Y166" s="105">
        <f>(VLOOKUP(Inputs!D166,Charge_Categories!B$2:C$380,2,FALSE))</f>
        <v>11295</v>
      </c>
      <c r="Z166" s="105">
        <f>IF(AND(Inputs!B166="true",Inputs!G166="true"),Calcs!U167-Calcs!T167,IF(AND(Inputs!B166="false",Inputs!C166="false",Inputs!G166="true"),Calcs!D167-Calcs!C167,IF(AND(Inputs!G166="false",Inputs!H166="Not Applicable"),0,"0.0")))</f>
        <v>73</v>
      </c>
      <c r="AA166" s="105" t="str">
        <f>IF(AND(Inputs!B166="true",Inputs!N166="true"),Calcs!T167-Calcs!B167,IF(AND(Inputs!B166="false",Inputs!C166="true",Inputs!N166="true"),Calcs!L167-Calcs!B167,IF(AND(Inputs!B166="false",Inputs!C166="false",Inputs!N166="true"),Calcs!C167-Calcs!B167,"0.0")))</f>
        <v>0.0</v>
      </c>
      <c r="AB166" s="105" t="str">
        <f>IF(Inputs!C166="true",100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&amp;"%","")</f>
        <v/>
      </c>
      <c r="AC166" s="105" t="str">
        <f t="shared" si="22"/>
        <v/>
      </c>
      <c r="AD166" s="105">
        <f t="shared" si="23"/>
        <v>0.5</v>
      </c>
      <c r="AE166" s="104" t="str">
        <f>IF(R166="true",(IF(Inputs!R166=Reduction_Values!B$2,Reduction_Values!D$6,Reduction_Values!D$7)),"")</f>
        <v>Winter Only Discount 0.5</v>
      </c>
      <c r="AF166" s="93">
        <f>(VLOOKUP(Inputs!D166,Charge_Categories!B$2:C$380,2,FALSE))</f>
        <v>11295</v>
      </c>
      <c r="AG166" s="93" t="str">
        <f t="shared" si="19"/>
        <v>false</v>
      </c>
      <c r="AH166" s="93" t="str">
        <f t="shared" si="20"/>
        <v>false</v>
      </c>
      <c r="AI166" s="94">
        <f>IF(AND(Inputs!C166="true",Inputs!B166="false"),Calcs!Q167,IF(AND(Inputs!B166="true",Inputs!C166="false"),Calcs!Y167,IF(AND(Inputs!B166="false",Inputs!C166="false"),Calcs!H167,FALSE)))</f>
        <v>2842</v>
      </c>
      <c r="AJ166" s="95">
        <f>IF(AND(Inputs!C166="true",Inputs!B166="false"),Calcs!Q167,IF(AND(Inputs!B166="true",Inputs!C166="false"),Calcs!Y167,IF(AND(Inputs!B166="false",Inputs!C166="false"),Calcs!J167,FALSE)))</f>
        <v>1421</v>
      </c>
      <c r="AK166" s="93">
        <f>IF(AND(Inputs!C166="true",Inputs!B166="false"),Calcs!P167,IF(AND(Inputs!B166="true",Inputs!C166="false"),Calcs!X167,IF(AND(Inputs!B166="false",Inputs!C166="false"),Calcs!G167,FALSE)))</f>
        <v>5684</v>
      </c>
      <c r="AL166" s="93">
        <f>Calcs!C167</f>
        <v>11295</v>
      </c>
      <c r="AM166" s="93">
        <f>IF(AND(Inputs!C166="true",Inputs!B166="false"),Calcs!O167,IF(AND(Inputs!B166="true",Inputs!C166="false"),Calcs!W167,IF(AND(Inputs!B166="false",Inputs!C166="false"),Calcs!F167,FALSE)))</f>
        <v>5684</v>
      </c>
      <c r="AN166" s="93">
        <f>IF(AND(Inputs!C166="true",Inputs!B166="false"),"0.0",IF(AND(Inputs!B166="true",Inputs!C166="false"),Calcs!U167,IF(AND(Inputs!B166="false",Inputs!C166="false"),Calcs!D167,FALSE)))</f>
        <v>11368</v>
      </c>
      <c r="AO166" s="95" t="str">
        <f>Calcs!AA167</f>
        <v/>
      </c>
      <c r="AP166" s="93" t="str">
        <f t="shared" si="24"/>
        <v>false</v>
      </c>
      <c r="AQ166" s="95" t="str">
        <f>IF(Inputs!C166="true",Calcs!N167,"0.0")</f>
        <v>0.0</v>
      </c>
      <c r="AR166" s="95">
        <f>IF(AND(Inputs!C166="true",Inputs!B166="false"),Calcs!M167,IF(AND(Inputs!B166="true",Inputs!C166="false"),Calcs!V167,IF(AND(Inputs!B166="false",Inputs!C166="false"),Calcs!E167,FALSE)))</f>
        <v>11368</v>
      </c>
      <c r="AS166" s="93" t="str">
        <f t="shared" si="25"/>
        <v>true</v>
      </c>
      <c r="AT166" s="93" t="str">
        <f t="shared" si="21"/>
        <v>true</v>
      </c>
    </row>
    <row r="167" spans="1:46" ht="14.25" customHeight="1" x14ac:dyDescent="0.2">
      <c r="A167" s="16">
        <v>166</v>
      </c>
      <c r="B167" s="20" t="s">
        <v>17</v>
      </c>
      <c r="C167" s="20" t="s">
        <v>17</v>
      </c>
      <c r="D167" s="18" t="s">
        <v>737</v>
      </c>
      <c r="E167" s="17" t="s">
        <v>17</v>
      </c>
      <c r="F167" s="4" t="s">
        <v>495</v>
      </c>
      <c r="G167" s="19" t="s">
        <v>16</v>
      </c>
      <c r="H167" s="65" t="s">
        <v>952</v>
      </c>
      <c r="I167" s="25">
        <v>0.01</v>
      </c>
      <c r="J167" s="24">
        <v>1</v>
      </c>
      <c r="K167" s="20" t="s">
        <v>17</v>
      </c>
      <c r="L167" s="20" t="s">
        <v>17</v>
      </c>
      <c r="M167" s="22">
        <v>1</v>
      </c>
      <c r="N167" s="20" t="s">
        <v>17</v>
      </c>
      <c r="O167" s="58" t="s">
        <v>434</v>
      </c>
      <c r="P167" s="18">
        <v>81</v>
      </c>
      <c r="Q167" s="18">
        <v>94</v>
      </c>
      <c r="R167" s="20" t="s">
        <v>17</v>
      </c>
      <c r="S167" s="17">
        <v>0</v>
      </c>
      <c r="T167" s="17">
        <v>0.999</v>
      </c>
      <c r="U167" s="102">
        <f>IF(B167="true",(Calcs!AB168),IF(C167="true",Calcs!S168,IF(AND(B167="false",C167="false"),Calcs!K168)))</f>
        <v>106.29095744680852</v>
      </c>
      <c r="V167" s="113">
        <f t="shared" si="26"/>
        <v>0.01</v>
      </c>
      <c r="W167" s="103" t="str">
        <f>IF(AND(K167 = "true",C167="false"),(IF(Inputs!K167=Reduction_Values!B$2,Reduction_Values!D$2,Reduction_Values!D$3)),"")</f>
        <v/>
      </c>
      <c r="X167" s="104" t="str">
        <f>IF(L167="true",(IF(Inputs!L167=Reduction_Values!B$2,Reduction_Values!D$4,Reduction_Values!D$5)),"")</f>
        <v/>
      </c>
      <c r="Y167" s="105">
        <f>(VLOOKUP(Inputs!D167,Charge_Categories!B$2:C$380,2,FALSE))</f>
        <v>11801</v>
      </c>
      <c r="Z167" s="105">
        <f>IF(AND(Inputs!B167="true",Inputs!G167="true"),Calcs!U168-Calcs!T168,IF(AND(Inputs!B167="false",Inputs!C167="false",Inputs!G167="true"),Calcs!D168-Calcs!C168,IF(AND(Inputs!G167="false",Inputs!H167="Not Applicable"),0,"0.0")))</f>
        <v>534</v>
      </c>
      <c r="AA167" s="105" t="str">
        <f>IF(AND(Inputs!B167="true",Inputs!N167="true"),Calcs!T168-Calcs!B168,IF(AND(Inputs!B167="false",Inputs!C167="true",Inputs!N167="true"),Calcs!L168-Calcs!B168,IF(AND(Inputs!B167="false",Inputs!C167="false",Inputs!N167="true"),Calcs!C168-Calcs!B168,"0.0")))</f>
        <v>0.0</v>
      </c>
      <c r="AB167" s="105" t="str">
        <f>IF(Inputs!C167="true",100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&amp;"%","")</f>
        <v/>
      </c>
      <c r="AC167" s="105" t="str">
        <f t="shared" si="22"/>
        <v/>
      </c>
      <c r="AD167" s="105" t="str">
        <f t="shared" si="23"/>
        <v/>
      </c>
      <c r="AE167" s="104" t="str">
        <f>IF(R167="true",(IF(Inputs!R167=Reduction_Values!B$2,Reduction_Values!D$6,Reduction_Values!D$7)),"")</f>
        <v/>
      </c>
      <c r="AF167" s="93">
        <f>(VLOOKUP(Inputs!D167,Charge_Categories!B$2:C$380,2,FALSE))</f>
        <v>11801</v>
      </c>
      <c r="AG167" s="93" t="str">
        <f t="shared" si="19"/>
        <v>false</v>
      </c>
      <c r="AH167" s="93" t="str">
        <f t="shared" si="20"/>
        <v>false</v>
      </c>
      <c r="AI167" s="94">
        <f>IF(AND(Inputs!C167="true",Inputs!B167="false"),Calcs!Q168,IF(AND(Inputs!B167="true",Inputs!C167="false"),Calcs!Y168,IF(AND(Inputs!B167="false",Inputs!C167="false"),Calcs!H168,FALSE)))</f>
        <v>123.35000000000001</v>
      </c>
      <c r="AJ167" s="95">
        <f>IF(AND(Inputs!C167="true",Inputs!B167="false"),Calcs!Q168,IF(AND(Inputs!B167="true",Inputs!C167="false"),Calcs!Y168,IF(AND(Inputs!B167="false",Inputs!C167="false"),Calcs!J168,FALSE)))</f>
        <v>123.35000000000001</v>
      </c>
      <c r="AK167" s="93">
        <f>IF(AND(Inputs!C167="true",Inputs!B167="false"),Calcs!P168,IF(AND(Inputs!B167="true",Inputs!C167="false"),Calcs!X168,IF(AND(Inputs!B167="false",Inputs!C167="false"),Calcs!G168,FALSE)))</f>
        <v>12335</v>
      </c>
      <c r="AL167" s="93">
        <f>Calcs!C168</f>
        <v>11801</v>
      </c>
      <c r="AM167" s="93">
        <f>IF(AND(Inputs!C167="true",Inputs!B167="false"),Calcs!O168,IF(AND(Inputs!B167="true",Inputs!C167="false"),Calcs!W168,IF(AND(Inputs!B167="false",Inputs!C167="false"),Calcs!F168,FALSE)))</f>
        <v>12335</v>
      </c>
      <c r="AN167" s="93">
        <f>IF(AND(Inputs!C167="true",Inputs!B167="false"),"0.0",IF(AND(Inputs!B167="true",Inputs!C167="false"),Calcs!U168,IF(AND(Inputs!B167="false",Inputs!C167="false"),Calcs!D168,FALSE)))</f>
        <v>12335</v>
      </c>
      <c r="AO167" s="95" t="str">
        <f>Calcs!AA168</f>
        <v/>
      </c>
      <c r="AP167" s="93" t="str">
        <f t="shared" si="24"/>
        <v>false</v>
      </c>
      <c r="AQ167" s="95" t="str">
        <f>IF(Inputs!C167="true",Calcs!N168,"0.0")</f>
        <v>0.0</v>
      </c>
      <c r="AR167" s="95">
        <f>IF(AND(Inputs!C167="true",Inputs!B167="false"),Calcs!M168,IF(AND(Inputs!B167="true",Inputs!C167="false"),Calcs!V168,IF(AND(Inputs!B167="false",Inputs!C167="false"),Calcs!E168,FALSE)))</f>
        <v>12335</v>
      </c>
      <c r="AS167" s="93" t="str">
        <f t="shared" si="25"/>
        <v>false</v>
      </c>
      <c r="AT167" s="93" t="str">
        <f t="shared" si="21"/>
        <v>true</v>
      </c>
    </row>
    <row r="168" spans="1:46" ht="14.25" customHeight="1" x14ac:dyDescent="0.2">
      <c r="A168" s="16">
        <v>167</v>
      </c>
      <c r="B168" s="20" t="s">
        <v>16</v>
      </c>
      <c r="C168" s="20" t="s">
        <v>17</v>
      </c>
      <c r="D168" s="18" t="s">
        <v>738</v>
      </c>
      <c r="E168" s="20" t="s">
        <v>17</v>
      </c>
      <c r="F168" s="4"/>
      <c r="G168" s="19" t="s">
        <v>16</v>
      </c>
      <c r="H168" s="65" t="s">
        <v>499</v>
      </c>
      <c r="I168" s="24">
        <v>1</v>
      </c>
      <c r="J168" s="24">
        <v>1</v>
      </c>
      <c r="K168" s="20" t="s">
        <v>16</v>
      </c>
      <c r="L168" s="20" t="s">
        <v>17</v>
      </c>
      <c r="M168" s="22">
        <v>1</v>
      </c>
      <c r="N168" s="20" t="s">
        <v>16</v>
      </c>
      <c r="O168" s="59" t="s">
        <v>454</v>
      </c>
      <c r="P168" s="18">
        <v>0</v>
      </c>
      <c r="Q168" s="18">
        <v>0</v>
      </c>
      <c r="R168" s="20" t="s">
        <v>17</v>
      </c>
      <c r="S168" s="17">
        <v>75</v>
      </c>
      <c r="T168" s="17">
        <v>14.9</v>
      </c>
      <c r="U168" s="102">
        <f>IF(B168="true",(Calcs!AB169),IF(C168="true",Calcs!S169,Calcs!K169))</f>
        <v>32328.020134228187</v>
      </c>
      <c r="V168" s="113" t="str">
        <f t="shared" si="26"/>
        <v/>
      </c>
      <c r="W168" s="103" t="str">
        <f>IF(AND(K168 = "true",C168="false"),(IF(Inputs!K168=Reduction_Values!B$2,Reduction_Values!D$2,Reduction_Values!D$3)),"")</f>
        <v>Two-part Tariff 0.5</v>
      </c>
      <c r="X168" s="104" t="str">
        <f>IF(L168="true",(IF(Inputs!L168=Reduction_Values!B$2,Reduction_Values!D$4,Reduction_Values!D$5)),"")</f>
        <v/>
      </c>
      <c r="Y168" s="105">
        <f>(VLOOKUP(Inputs!D168,Charge_Categories!B$2:C$380,2,FALSE))</f>
        <v>12294</v>
      </c>
      <c r="Z168" s="105">
        <f>IF(AND(Inputs!B168="true",Inputs!G168="true"),Calcs!U169-Calcs!T169,IF(AND(Inputs!B168="false",Inputs!C168="false",Inputs!G168="true"),Calcs!D169-Calcs!C169,IF(AND(Inputs!G168="false",Inputs!H168="Not Applicable"),0,"0.0")))</f>
        <v>543</v>
      </c>
      <c r="AA168" s="105">
        <f>IF(AND(Inputs!B168="true",Inputs!N168="true"),Calcs!T169-Calcs!B169,IF(AND(Inputs!B168="false",Inputs!C168="true",Inputs!N168="true"),Calcs!L169-Calcs!B169,IF(AND(Inputs!B168="false",Inputs!C168="false",Inputs!N168="true"),Calcs!C169-Calcs!B169,"0.0")))</f>
        <v>8</v>
      </c>
      <c r="AB168" s="105" t="str">
        <f>IF(Inputs!C168="true",100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&amp;"%","")</f>
        <v/>
      </c>
      <c r="AC168" s="105" t="str">
        <f t="shared" si="22"/>
        <v/>
      </c>
      <c r="AD168" s="105" t="str">
        <f t="shared" si="23"/>
        <v/>
      </c>
      <c r="AE168" s="104" t="str">
        <f>IF(R168="true",(IF(Inputs!R168=Reduction_Values!B$2,Reduction_Values!D$6,Reduction_Values!D$7)),"")</f>
        <v/>
      </c>
      <c r="AF168" s="93">
        <f>(VLOOKUP(Inputs!D168,Charge_Categories!B$2:C$380,2,FALSE))</f>
        <v>12294</v>
      </c>
      <c r="AG168" s="93" t="str">
        <f t="shared" si="19"/>
        <v>true</v>
      </c>
      <c r="AH168" s="93" t="str">
        <f t="shared" si="20"/>
        <v>false</v>
      </c>
      <c r="AI168" s="94">
        <f>IF(AND(Inputs!C168="true",Inputs!B168="false"),Calcs!Q169,IF(AND(Inputs!B168="true",Inputs!C168="false"),Calcs!Y169,IF(AND(Inputs!B168="false",Inputs!C168="false"),Calcs!H169,FALSE)))</f>
        <v>12845</v>
      </c>
      <c r="AJ168" s="95">
        <f>IF(AND(Inputs!C168="true",Inputs!B168="false"),Calcs!Q169,IF(AND(Inputs!B168="true",Inputs!C168="false"),Calcs!Y169,IF(AND(Inputs!B168="false",Inputs!C168="false"),Calcs!J169,FALSE)))</f>
        <v>12845</v>
      </c>
      <c r="AK168" s="93">
        <f>IF(AND(Inputs!C168="true",Inputs!B168="false"),Calcs!P169,IF(AND(Inputs!B168="true",Inputs!C168="false"),Calcs!X169,IF(AND(Inputs!B168="false",Inputs!C168="false"),Calcs!G169,FALSE)))</f>
        <v>12845</v>
      </c>
      <c r="AL168" s="93">
        <f>Calcs!C169</f>
        <v>12302</v>
      </c>
      <c r="AM168" s="93">
        <f>IF(AND(Inputs!C168="true",Inputs!B168="false"),Calcs!O169,IF(AND(Inputs!B168="true",Inputs!C168="false"),Calcs!W169,IF(AND(Inputs!B168="false",Inputs!C168="false"),Calcs!F169,FALSE)))</f>
        <v>12845</v>
      </c>
      <c r="AN168" s="93">
        <f>IF(AND(Inputs!C168="true",Inputs!B168="false"),"0.0",IF(AND(Inputs!B168="true",Inputs!C168="false"),Calcs!U169,IF(AND(Inputs!B168="false",Inputs!C168="false"),Calcs!D169,FALSE)))</f>
        <v>12845</v>
      </c>
      <c r="AO168" s="95">
        <f>Calcs!AA169</f>
        <v>64656.040268456374</v>
      </c>
      <c r="AP168" s="93" t="str">
        <f t="shared" si="24"/>
        <v>true</v>
      </c>
      <c r="AQ168" s="95" t="str">
        <f>IF(Inputs!C168="true",Calcs!N169,"0.0")</f>
        <v>0.0</v>
      </c>
      <c r="AR168" s="95">
        <f>IF(AND(Inputs!C168="true",Inputs!B168="false"),Calcs!M169,IF(AND(Inputs!B168="true",Inputs!C168="false"),Calcs!V169,IF(AND(Inputs!B168="false",Inputs!C168="false"),Calcs!E169,FALSE)))</f>
        <v>12845</v>
      </c>
      <c r="AS168" s="93" t="str">
        <f t="shared" si="25"/>
        <v>false</v>
      </c>
      <c r="AT168" s="93" t="str">
        <f t="shared" si="21"/>
        <v>true</v>
      </c>
    </row>
    <row r="169" spans="1:46" ht="14.25" customHeight="1" x14ac:dyDescent="0.2">
      <c r="A169" s="16">
        <v>168</v>
      </c>
      <c r="B169" s="20" t="s">
        <v>17</v>
      </c>
      <c r="C169" s="20" t="s">
        <v>16</v>
      </c>
      <c r="D169" s="18" t="s">
        <v>739</v>
      </c>
      <c r="E169" s="20" t="s">
        <v>17</v>
      </c>
      <c r="F169" s="4" t="s">
        <v>500</v>
      </c>
      <c r="G169" s="17" t="s">
        <v>17</v>
      </c>
      <c r="H169" s="65" t="s">
        <v>569</v>
      </c>
      <c r="I169" s="24">
        <v>1</v>
      </c>
      <c r="J169" s="24">
        <v>1</v>
      </c>
      <c r="K169" s="20" t="s">
        <v>17</v>
      </c>
      <c r="L169" s="20" t="s">
        <v>16</v>
      </c>
      <c r="M169" s="22">
        <v>1</v>
      </c>
      <c r="N169" s="20" t="s">
        <v>17</v>
      </c>
      <c r="O169" s="58" t="s">
        <v>434</v>
      </c>
      <c r="P169" s="18">
        <v>99</v>
      </c>
      <c r="Q169" s="18">
        <v>105</v>
      </c>
      <c r="R169" s="20" t="s">
        <v>17</v>
      </c>
      <c r="S169" s="17">
        <v>0</v>
      </c>
      <c r="T169" s="17">
        <v>1</v>
      </c>
      <c r="U169" s="102">
        <f>IF(B169="true",(Calcs!AB170),IF(C169="true",Calcs!S170,Calcs!K170))</f>
        <v>0</v>
      </c>
      <c r="V169" s="113" t="str">
        <f t="shared" si="26"/>
        <v/>
      </c>
      <c r="W169" s="103" t="str">
        <f>IF(AND(K169 = "true",C169="false"),(IF(Inputs!K169=Reduction_Values!B$2,Reduction_Values!D$2,Reduction_Values!D$3)),"")</f>
        <v/>
      </c>
      <c r="X169" s="104" t="str">
        <f>IF(L169="true",(IF(Inputs!L169=Reduction_Values!B$2,Reduction_Values!D$4,Reduction_Values!D$5)),"")</f>
        <v>CRT 0.5</v>
      </c>
      <c r="Y169" s="105">
        <f>(VLOOKUP(Inputs!D169,Charge_Categories!B$2:C$380,2,FALSE))</f>
        <v>13158</v>
      </c>
      <c r="Z169" s="105">
        <f>IF(AND(Inputs!B169="true",Inputs!G169="true"),Calcs!U170-Calcs!T170,IF(AND(Inputs!B169="false",Inputs!C169="false",Inputs!G169="true"),Calcs!D170-Calcs!C170,IF(AND(Inputs!G169="false",Inputs!H169="Not Applicable"),0,"0.0")))</f>
        <v>0</v>
      </c>
      <c r="AA169" s="105" t="str">
        <f>IF(AND(Inputs!B169="true",Inputs!N169="true"),Calcs!T170-Calcs!B170,IF(AND(Inputs!B169="false",Inputs!C169="true",Inputs!N169="true"),Calcs!L170-Calcs!B170,IF(AND(Inputs!B169="false",Inputs!C169="false",Inputs!N169="true"),Calcs!C170-Calcs!B170,"0.0")))</f>
        <v>0.0</v>
      </c>
      <c r="AB169" s="105" t="str">
        <f>IF(Inputs!C169="true",100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&amp;"%","")</f>
        <v>0%</v>
      </c>
      <c r="AC169" s="105" t="str">
        <f t="shared" si="22"/>
        <v/>
      </c>
      <c r="AD169" s="105" t="str">
        <f t="shared" si="23"/>
        <v/>
      </c>
      <c r="AE169" s="104" t="str">
        <f>IF(R169="true",(IF(Inputs!R169=Reduction_Values!B$2,Reduction_Values!D$6,Reduction_Values!D$7)),"")</f>
        <v/>
      </c>
      <c r="AF169" s="93">
        <f>(VLOOKUP(Inputs!D169,Charge_Categories!B$2:C$380,2,FALSE))</f>
        <v>13158</v>
      </c>
      <c r="AG169" s="93" t="str">
        <f t="shared" si="19"/>
        <v>false</v>
      </c>
      <c r="AH169" s="93" t="str">
        <f t="shared" si="20"/>
        <v>true</v>
      </c>
      <c r="AI169" s="94">
        <f>IF(AND(Inputs!C169="true",Inputs!B169="false"),Calcs!Q170,IF(AND(Inputs!B169="true",Inputs!C169="false"),Calcs!Y170,IF(AND(Inputs!B169="false",Inputs!C169="false"),Calcs!H170,FALSE)))</f>
        <v>0</v>
      </c>
      <c r="AJ169" s="95">
        <f>IF(AND(Inputs!C169="true",Inputs!B169="false"),Calcs!Q170,IF(AND(Inputs!B169="true",Inputs!C169="false"),Calcs!Y170,IF(AND(Inputs!B169="false",Inputs!C169="false"),Calcs!J170,FALSE)))</f>
        <v>0</v>
      </c>
      <c r="AK169" s="93">
        <f>IF(AND(Inputs!C169="true",Inputs!B169="false"),Calcs!P170,IF(AND(Inputs!B169="true",Inputs!C169="false"),Calcs!X170,IF(AND(Inputs!B169="false",Inputs!C169="false"),Calcs!G170,FALSE)))</f>
        <v>0</v>
      </c>
      <c r="AL169" s="93">
        <f>Calcs!C170</f>
        <v>13158</v>
      </c>
      <c r="AM169" s="93">
        <f>IF(AND(Inputs!C169="true",Inputs!B169="false"),Calcs!O170,IF(AND(Inputs!B169="true",Inputs!C169="false"),Calcs!W170,IF(AND(Inputs!B169="false",Inputs!C169="false"),Calcs!F170,FALSE)))</f>
        <v>0</v>
      </c>
      <c r="AN169" s="93" t="str">
        <f>IF(AND(Inputs!C169="true",Inputs!B169="false"),"0.0",IF(AND(Inputs!B169="true",Inputs!C169="false"),Calcs!U170,IF(AND(Inputs!B169="false",Inputs!C169="false"),Calcs!D170,FALSE)))</f>
        <v>0.0</v>
      </c>
      <c r="AO169" s="95" t="str">
        <f>Calcs!AA170</f>
        <v/>
      </c>
      <c r="AP169" s="93" t="str">
        <f t="shared" si="24"/>
        <v>false</v>
      </c>
      <c r="AQ169" s="95">
        <f>IF(Inputs!C169="true",Calcs!N170,"0.0")</f>
        <v>0</v>
      </c>
      <c r="AR169" s="95">
        <f>IF(AND(Inputs!C169="true",Inputs!B169="false"),Calcs!M170,IF(AND(Inputs!B169="true",Inputs!C169="false"),Calcs!V170,IF(AND(Inputs!B169="false",Inputs!C169="false"),Calcs!E170,FALSE)))</f>
        <v>13158</v>
      </c>
      <c r="AS169" s="93" t="str">
        <f t="shared" si="25"/>
        <v>false</v>
      </c>
      <c r="AT169" s="93" t="str">
        <f t="shared" si="21"/>
        <v>false</v>
      </c>
    </row>
    <row r="170" spans="1:46" ht="14.25" customHeight="1" x14ac:dyDescent="0.2">
      <c r="A170" s="16">
        <v>169</v>
      </c>
      <c r="B170" s="20" t="s">
        <v>17</v>
      </c>
      <c r="C170" s="20" t="s">
        <v>17</v>
      </c>
      <c r="D170" s="18" t="s">
        <v>740</v>
      </c>
      <c r="E170" s="23" t="s">
        <v>16</v>
      </c>
      <c r="F170" s="4" t="s">
        <v>484</v>
      </c>
      <c r="G170" s="19" t="s">
        <v>16</v>
      </c>
      <c r="H170" s="65" t="s">
        <v>483</v>
      </c>
      <c r="I170" s="25">
        <v>0.03</v>
      </c>
      <c r="J170" s="25">
        <v>0.5</v>
      </c>
      <c r="K170" s="23" t="s">
        <v>16</v>
      </c>
      <c r="L170" s="20" t="s">
        <v>17</v>
      </c>
      <c r="M170" s="22">
        <v>1</v>
      </c>
      <c r="N170" s="20" t="s">
        <v>16</v>
      </c>
      <c r="O170" s="59" t="s">
        <v>418</v>
      </c>
      <c r="P170" s="18">
        <v>361</v>
      </c>
      <c r="Q170" s="18">
        <v>364</v>
      </c>
      <c r="R170" s="20" t="s">
        <v>16</v>
      </c>
      <c r="S170" s="17">
        <v>0</v>
      </c>
      <c r="T170" s="17">
        <v>0.01</v>
      </c>
      <c r="U170" s="102">
        <f>IF(B170="true",(Calcs!AB171),IF(C170="true",Calcs!S171,IF(AND(B170="false",C170="false"),Calcs!K171)))</f>
        <v>68.728846153846149</v>
      </c>
      <c r="V170" s="113">
        <f t="shared" si="26"/>
        <v>0.03</v>
      </c>
      <c r="W170" s="103" t="str">
        <f>IF(AND(K170 = "true",C170="false"),(IF(Inputs!K170=Reduction_Values!B$2,Reduction_Values!D$2,Reduction_Values!D$3)),"")</f>
        <v>Two-part Tariff 0.5</v>
      </c>
      <c r="X170" s="104" t="str">
        <f>IF(L170="true",(IF(Inputs!L170=Reduction_Values!B$2,Reduction_Values!D$4,Reduction_Values!D$5)),"")</f>
        <v/>
      </c>
      <c r="Y170" s="105">
        <f>(VLOOKUP(Inputs!D170,Charge_Categories!B$2:C$380,2,FALSE))</f>
        <v>18437</v>
      </c>
      <c r="Z170" s="105">
        <f>IF(AND(Inputs!B170="true",Inputs!G170="true"),Calcs!U171-Calcs!T171,IF(AND(Inputs!B170="false",Inputs!C170="false",Inputs!G170="true"),Calcs!D171-Calcs!C171,IF(AND(Inputs!G170="false",Inputs!H170="Not Applicable"),0,"0.0")))</f>
        <v>35</v>
      </c>
      <c r="AA170" s="105">
        <f>IF(AND(Inputs!B170="true",Inputs!N170="true"),Calcs!T171-Calcs!B171,IF(AND(Inputs!B170="false",Inputs!C170="true",Inputs!N170="true"),Calcs!L171-Calcs!B171,IF(AND(Inputs!B170="false",Inputs!C170="false",Inputs!N170="true"),Calcs!C171-Calcs!B171,"0.0")))</f>
        <v>8</v>
      </c>
      <c r="AB170" s="105" t="str">
        <f>IF(Inputs!C170="true",100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&amp;"%","")</f>
        <v/>
      </c>
      <c r="AC170" s="105" t="str">
        <f t="shared" si="22"/>
        <v/>
      </c>
      <c r="AD170" s="105">
        <f t="shared" si="23"/>
        <v>0.5</v>
      </c>
      <c r="AE170" s="104" t="str">
        <f>IF(R170="true",(IF(Inputs!R170=Reduction_Values!B$2,Reduction_Values!D$6,Reduction_Values!D$7)),"")</f>
        <v>Winter Only Discount 0.5</v>
      </c>
      <c r="AF170" s="93">
        <f>(VLOOKUP(Inputs!D170,Charge_Categories!B$2:C$380,2,FALSE))</f>
        <v>18437</v>
      </c>
      <c r="AG170" s="93" t="str">
        <f t="shared" si="19"/>
        <v>false</v>
      </c>
      <c r="AH170" s="93" t="str">
        <f t="shared" si="20"/>
        <v>false</v>
      </c>
      <c r="AI170" s="94">
        <f>IF(AND(Inputs!C170="true",Inputs!B170="false"),Calcs!Q171,IF(AND(Inputs!B170="true",Inputs!C170="false"),Calcs!Y171,IF(AND(Inputs!B170="false",Inputs!C170="false"),Calcs!H171,FALSE)))</f>
        <v>277.2</v>
      </c>
      <c r="AJ170" s="95">
        <f>IF(AND(Inputs!C170="true",Inputs!B170="false"),Calcs!Q171,IF(AND(Inputs!B170="true",Inputs!C170="false"),Calcs!Y171,IF(AND(Inputs!B170="false",Inputs!C170="false"),Calcs!J171,FALSE)))</f>
        <v>69.3</v>
      </c>
      <c r="AK170" s="93">
        <f>IF(AND(Inputs!C170="true",Inputs!B170="false"),Calcs!P171,IF(AND(Inputs!B170="true",Inputs!C170="false"),Calcs!X171,IF(AND(Inputs!B170="false",Inputs!C170="false"),Calcs!G171,FALSE)))</f>
        <v>9240</v>
      </c>
      <c r="AL170" s="93">
        <f>Calcs!C171</f>
        <v>18445</v>
      </c>
      <c r="AM170" s="93">
        <f>IF(AND(Inputs!C170="true",Inputs!B170="false"),Calcs!O171,IF(AND(Inputs!B170="true",Inputs!C170="false"),Calcs!W171,IF(AND(Inputs!B170="false",Inputs!C170="false"),Calcs!F171,FALSE)))</f>
        <v>9240</v>
      </c>
      <c r="AN170" s="93">
        <f>IF(AND(Inputs!C170="true",Inputs!B170="false"),"0.0",IF(AND(Inputs!B170="true",Inputs!C170="false"),Calcs!U171,IF(AND(Inputs!B170="false",Inputs!C170="false"),Calcs!D171,FALSE)))</f>
        <v>18480</v>
      </c>
      <c r="AO170" s="95" t="str">
        <f>Calcs!AA171</f>
        <v/>
      </c>
      <c r="AP170" s="93" t="str">
        <f t="shared" si="24"/>
        <v>true</v>
      </c>
      <c r="AQ170" s="95" t="str">
        <f>IF(Inputs!C170="true",Calcs!N171,"0.0")</f>
        <v>0.0</v>
      </c>
      <c r="AR170" s="95">
        <f>IF(AND(Inputs!C170="true",Inputs!B170="false"),Calcs!M171,IF(AND(Inputs!B170="true",Inputs!C170="false"),Calcs!V171,IF(AND(Inputs!B170="false",Inputs!C170="false"),Calcs!E171,FALSE)))</f>
        <v>18480</v>
      </c>
      <c r="AS170" s="93" t="str">
        <f t="shared" si="25"/>
        <v>true</v>
      </c>
      <c r="AT170" s="93" t="str">
        <f t="shared" si="21"/>
        <v>true</v>
      </c>
    </row>
    <row r="171" spans="1:46" ht="14.25" customHeight="1" x14ac:dyDescent="0.2">
      <c r="A171" s="16">
        <v>170</v>
      </c>
      <c r="B171" s="20" t="s">
        <v>17</v>
      </c>
      <c r="C171" s="20" t="s">
        <v>17</v>
      </c>
      <c r="D171" s="18" t="s">
        <v>741</v>
      </c>
      <c r="E171" s="17" t="s">
        <v>17</v>
      </c>
      <c r="F171" s="4" t="s">
        <v>523</v>
      </c>
      <c r="G171" s="19" t="s">
        <v>16</v>
      </c>
      <c r="H171" s="65" t="s">
        <v>484</v>
      </c>
      <c r="I171" s="25">
        <v>0.89</v>
      </c>
      <c r="J171" s="24">
        <v>1</v>
      </c>
      <c r="K171" s="20" t="s">
        <v>17</v>
      </c>
      <c r="L171" s="20" t="s">
        <v>17</v>
      </c>
      <c r="M171" s="22">
        <v>1</v>
      </c>
      <c r="N171" s="20" t="s">
        <v>16</v>
      </c>
      <c r="O171" s="59" t="s">
        <v>418</v>
      </c>
      <c r="P171" s="18">
        <v>74</v>
      </c>
      <c r="Q171" s="18">
        <v>80</v>
      </c>
      <c r="R171" s="20" t="s">
        <v>17</v>
      </c>
      <c r="S171" s="17">
        <v>0</v>
      </c>
      <c r="T171" s="17">
        <v>101.99914</v>
      </c>
      <c r="U171" s="102">
        <f>IF(B171="true",(Calcs!AB172),IF(C171="true",Calcs!S172,IF(AND(B171="false",C171="false"),Calcs!K172)))</f>
        <v>15998.21725</v>
      </c>
      <c r="V171" s="113">
        <f t="shared" si="26"/>
        <v>0.89</v>
      </c>
      <c r="W171" s="103" t="str">
        <f>IF(AND(K171 = "true",C171="false"),(IF(Inputs!K171=Reduction_Values!B$2,Reduction_Values!D$2,Reduction_Values!D$3)),"")</f>
        <v/>
      </c>
      <c r="X171" s="104" t="str">
        <f>IF(L171="true",(IF(Inputs!L171=Reduction_Values!B$2,Reduction_Values!D$4,Reduction_Values!D$5)),"")</f>
        <v/>
      </c>
      <c r="Y171" s="105">
        <f>(VLOOKUP(Inputs!D171,Charge_Categories!B$2:C$380,2,FALSE))</f>
        <v>19351</v>
      </c>
      <c r="Z171" s="105">
        <f>IF(AND(Inputs!B171="true",Inputs!G171="true"),Calcs!U172-Calcs!T172,IF(AND(Inputs!B171="false",Inputs!C171="false",Inputs!G171="true"),Calcs!D172-Calcs!C172,IF(AND(Inputs!G171="false",Inputs!H171="Not Applicable"),0,"0.0")))</f>
        <v>74</v>
      </c>
      <c r="AA171" s="105">
        <f>IF(AND(Inputs!B171="true",Inputs!N171="true"),Calcs!T172-Calcs!B172,IF(AND(Inputs!B171="false",Inputs!C171="true",Inputs!N171="true"),Calcs!L172-Calcs!B172,IF(AND(Inputs!B171="false",Inputs!C171="false",Inputs!N171="true"),Calcs!C172-Calcs!B172,"0.0")))</f>
        <v>8</v>
      </c>
      <c r="AB171" s="105" t="str">
        <f>IF(Inputs!C171="true",100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&amp;"%","")</f>
        <v/>
      </c>
      <c r="AC171" s="105" t="str">
        <f t="shared" si="22"/>
        <v/>
      </c>
      <c r="AD171" s="105" t="str">
        <f t="shared" si="23"/>
        <v/>
      </c>
      <c r="AE171" s="104" t="str">
        <f>IF(R171="true",(IF(Inputs!R171=Reduction_Values!B$2,Reduction_Values!D$6,Reduction_Values!D$7)),"")</f>
        <v/>
      </c>
      <c r="AF171" s="93">
        <f>(VLOOKUP(Inputs!D171,Charge_Categories!B$2:C$380,2,FALSE))</f>
        <v>19351</v>
      </c>
      <c r="AG171" s="93" t="str">
        <f t="shared" si="19"/>
        <v>false</v>
      </c>
      <c r="AH171" s="93" t="str">
        <f t="shared" si="20"/>
        <v>false</v>
      </c>
      <c r="AI171" s="94">
        <f>IF(AND(Inputs!C171="true",Inputs!B171="false"),Calcs!Q172,IF(AND(Inputs!B171="true",Inputs!C171="false"),Calcs!Y172,IF(AND(Inputs!B171="false",Inputs!C171="false"),Calcs!H172,FALSE)))</f>
        <v>17295.37</v>
      </c>
      <c r="AJ171" s="95">
        <f>IF(AND(Inputs!C171="true",Inputs!B171="false"),Calcs!Q172,IF(AND(Inputs!B171="true",Inputs!C171="false"),Calcs!Y172,IF(AND(Inputs!B171="false",Inputs!C171="false"),Calcs!J172,FALSE)))</f>
        <v>17295.37</v>
      </c>
      <c r="AK171" s="93">
        <f>IF(AND(Inputs!C171="true",Inputs!B171="false"),Calcs!P172,IF(AND(Inputs!B171="true",Inputs!C171="false"),Calcs!X172,IF(AND(Inputs!B171="false",Inputs!C171="false"),Calcs!G172,FALSE)))</f>
        <v>19433</v>
      </c>
      <c r="AL171" s="93">
        <f>Calcs!C172</f>
        <v>19359</v>
      </c>
      <c r="AM171" s="93">
        <f>IF(AND(Inputs!C171="true",Inputs!B171="false"),Calcs!O172,IF(AND(Inputs!B171="true",Inputs!C171="false"),Calcs!W172,IF(AND(Inputs!B171="false",Inputs!C171="false"),Calcs!F172,FALSE)))</f>
        <v>19433</v>
      </c>
      <c r="AN171" s="93">
        <f>IF(AND(Inputs!C171="true",Inputs!B171="false"),"0.0",IF(AND(Inputs!B171="true",Inputs!C171="false"),Calcs!U172,IF(AND(Inputs!B171="false",Inputs!C171="false"),Calcs!D172,FALSE)))</f>
        <v>19433</v>
      </c>
      <c r="AO171" s="95" t="str">
        <f>Calcs!AA172</f>
        <v/>
      </c>
      <c r="AP171" s="93" t="str">
        <f t="shared" si="24"/>
        <v>true</v>
      </c>
      <c r="AQ171" s="95" t="str">
        <f>IF(Inputs!C171="true",Calcs!N172,"0.0")</f>
        <v>0.0</v>
      </c>
      <c r="AR171" s="95">
        <f>IF(AND(Inputs!C171="true",Inputs!B171="false"),Calcs!M172,IF(AND(Inputs!B171="true",Inputs!C171="false"),Calcs!V172,IF(AND(Inputs!B171="false",Inputs!C171="false"),Calcs!E172,FALSE)))</f>
        <v>19433</v>
      </c>
      <c r="AS171" s="93" t="str">
        <f t="shared" si="25"/>
        <v>false</v>
      </c>
      <c r="AT171" s="93" t="str">
        <f t="shared" si="21"/>
        <v>true</v>
      </c>
    </row>
    <row r="172" spans="1:46" ht="14.25" customHeight="1" x14ac:dyDescent="0.2">
      <c r="A172" s="16">
        <v>171</v>
      </c>
      <c r="B172" s="20" t="s">
        <v>16</v>
      </c>
      <c r="C172" s="20" t="s">
        <v>17</v>
      </c>
      <c r="D172" s="18" t="s">
        <v>742</v>
      </c>
      <c r="E172" s="20" t="s">
        <v>17</v>
      </c>
      <c r="F172" s="4"/>
      <c r="G172" s="19" t="s">
        <v>16</v>
      </c>
      <c r="H172" s="65" t="s">
        <v>485</v>
      </c>
      <c r="I172" s="24">
        <v>1</v>
      </c>
      <c r="J172" s="24">
        <v>1</v>
      </c>
      <c r="K172" s="20" t="s">
        <v>16</v>
      </c>
      <c r="L172" s="20" t="s">
        <v>17</v>
      </c>
      <c r="M172" s="22">
        <v>1</v>
      </c>
      <c r="N172" s="20" t="s">
        <v>17</v>
      </c>
      <c r="O172" s="59" t="s">
        <v>418</v>
      </c>
      <c r="P172" s="18">
        <v>0</v>
      </c>
      <c r="Q172" s="18">
        <v>0</v>
      </c>
      <c r="R172" s="20" t="s">
        <v>17</v>
      </c>
      <c r="S172" s="17">
        <v>8117</v>
      </c>
      <c r="T172" s="17">
        <v>1007</v>
      </c>
      <c r="U172" s="102">
        <f>IF(B172="true",(Calcs!AB173),IF(C172="true",Calcs!S173,Calcs!K173))</f>
        <v>84877.864945382316</v>
      </c>
      <c r="V172" s="113" t="str">
        <f t="shared" si="26"/>
        <v/>
      </c>
      <c r="W172" s="103" t="str">
        <f>IF(AND(K172 = "true",C172="false"),(IF(Inputs!K172=Reduction_Values!B$2,Reduction_Values!D$2,Reduction_Values!D$3)),"")</f>
        <v>Two-part Tariff 0.5</v>
      </c>
      <c r="X172" s="104" t="str">
        <f>IF(L172="true",(IF(Inputs!L172=Reduction_Values!B$2,Reduction_Values!D$4,Reduction_Values!D$5)),"")</f>
        <v/>
      </c>
      <c r="Y172" s="105">
        <f>(VLOOKUP(Inputs!D172,Charge_Categories!B$2:C$380,2,FALSE))</f>
        <v>20955</v>
      </c>
      <c r="Z172" s="105">
        <f>IF(AND(Inputs!B172="true",Inputs!G172="true"),Calcs!U173-Calcs!T173,IF(AND(Inputs!B172="false",Inputs!C172="false",Inputs!G172="true"),Calcs!D173-Calcs!C173,IF(AND(Inputs!G172="false",Inputs!H172="Not Applicable"),0,"0.0")))</f>
        <v>105</v>
      </c>
      <c r="AA172" s="105" t="str">
        <f>IF(AND(Inputs!B172="true",Inputs!N172="true"),Calcs!T173-Calcs!B173,IF(AND(Inputs!B172="false",Inputs!C172="true",Inputs!N172="true"),Calcs!L173-Calcs!B173,IF(AND(Inputs!B172="false",Inputs!C172="false",Inputs!N172="true"),Calcs!C173-Calcs!B173,"0.0")))</f>
        <v>0.0</v>
      </c>
      <c r="AB172" s="105" t="str">
        <f>IF(Inputs!C172="true",100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&amp;"%","")</f>
        <v/>
      </c>
      <c r="AC172" s="105" t="str">
        <f t="shared" si="22"/>
        <v/>
      </c>
      <c r="AD172" s="105" t="str">
        <f t="shared" si="23"/>
        <v/>
      </c>
      <c r="AE172" s="104" t="str">
        <f>IF(R172="true",(IF(Inputs!R172=Reduction_Values!B$2,Reduction_Values!D$6,Reduction_Values!D$7)),"")</f>
        <v/>
      </c>
      <c r="AF172" s="93">
        <f>(VLOOKUP(Inputs!D172,Charge_Categories!B$2:C$380,2,FALSE))</f>
        <v>20955</v>
      </c>
      <c r="AG172" s="93" t="str">
        <f t="shared" si="19"/>
        <v>true</v>
      </c>
      <c r="AH172" s="93" t="str">
        <f t="shared" si="20"/>
        <v>false</v>
      </c>
      <c r="AI172" s="94">
        <f>IF(AND(Inputs!C172="true",Inputs!B172="false"),Calcs!Q173,IF(AND(Inputs!B172="true",Inputs!C172="false"),Calcs!Y173,IF(AND(Inputs!B172="false",Inputs!C172="false"),Calcs!H173,FALSE)))</f>
        <v>21060</v>
      </c>
      <c r="AJ172" s="95">
        <f>IF(AND(Inputs!C172="true",Inputs!B172="false"),Calcs!Q173,IF(AND(Inputs!B172="true",Inputs!C172="false"),Calcs!Y173,IF(AND(Inputs!B172="false",Inputs!C172="false"),Calcs!J173,FALSE)))</f>
        <v>21060</v>
      </c>
      <c r="AK172" s="93">
        <f>IF(AND(Inputs!C172="true",Inputs!B172="false"),Calcs!P173,IF(AND(Inputs!B172="true",Inputs!C172="false"),Calcs!X173,IF(AND(Inputs!B172="false",Inputs!C172="false"),Calcs!G173,FALSE)))</f>
        <v>21060</v>
      </c>
      <c r="AL172" s="93">
        <f>Calcs!C173</f>
        <v>20955</v>
      </c>
      <c r="AM172" s="93">
        <f>IF(AND(Inputs!C172="true",Inputs!B172="false"),Calcs!O173,IF(AND(Inputs!B172="true",Inputs!C172="false"),Calcs!W173,IF(AND(Inputs!B172="false",Inputs!C172="false"),Calcs!F173,FALSE)))</f>
        <v>21060</v>
      </c>
      <c r="AN172" s="93">
        <f>IF(AND(Inputs!C172="true",Inputs!B172="false"),"0.0",IF(AND(Inputs!B172="true",Inputs!C172="false"),Calcs!U173,IF(AND(Inputs!B172="false",Inputs!C172="false"),Calcs!D173,FALSE)))</f>
        <v>21060</v>
      </c>
      <c r="AO172" s="95">
        <f>Calcs!AA173</f>
        <v>169755.72989076463</v>
      </c>
      <c r="AP172" s="93" t="str">
        <f t="shared" si="24"/>
        <v>false</v>
      </c>
      <c r="AQ172" s="95" t="str">
        <f>IF(Inputs!C172="true",Calcs!N173,"0.0")</f>
        <v>0.0</v>
      </c>
      <c r="AR172" s="95">
        <f>IF(AND(Inputs!C172="true",Inputs!B172="false"),Calcs!M173,IF(AND(Inputs!B172="true",Inputs!C172="false"),Calcs!V173,IF(AND(Inputs!B172="false",Inputs!C172="false"),Calcs!E173,FALSE)))</f>
        <v>21060</v>
      </c>
      <c r="AS172" s="93" t="str">
        <f t="shared" si="25"/>
        <v>false</v>
      </c>
      <c r="AT172" s="93" t="str">
        <f t="shared" si="21"/>
        <v>true</v>
      </c>
    </row>
    <row r="173" spans="1:46" ht="14.25" customHeight="1" x14ac:dyDescent="0.2">
      <c r="A173" s="16">
        <v>172</v>
      </c>
      <c r="B173" s="20" t="s">
        <v>17</v>
      </c>
      <c r="C173" s="20" t="s">
        <v>16</v>
      </c>
      <c r="D173" s="18" t="s">
        <v>743</v>
      </c>
      <c r="E173" s="20" t="s">
        <v>17</v>
      </c>
      <c r="F173" s="4" t="s">
        <v>525</v>
      </c>
      <c r="G173" s="17" t="s">
        <v>17</v>
      </c>
      <c r="H173" s="65" t="s">
        <v>569</v>
      </c>
      <c r="I173" s="24">
        <v>1</v>
      </c>
      <c r="J173" s="25">
        <v>0.5</v>
      </c>
      <c r="K173" s="20" t="s">
        <v>17</v>
      </c>
      <c r="L173" s="20" t="s">
        <v>16</v>
      </c>
      <c r="M173" s="22">
        <v>1</v>
      </c>
      <c r="N173" s="20" t="s">
        <v>17</v>
      </c>
      <c r="O173" s="59" t="s">
        <v>454</v>
      </c>
      <c r="P173" s="18">
        <v>189</v>
      </c>
      <c r="Q173" s="18">
        <v>204</v>
      </c>
      <c r="R173" s="19" t="s">
        <v>16</v>
      </c>
      <c r="S173" s="17">
        <v>0</v>
      </c>
      <c r="T173" s="17">
        <v>0.999</v>
      </c>
      <c r="U173" s="102">
        <f>IF(B173="true",(Calcs!AB174),IF(C173="true",Calcs!S174,Calcs!K174))</f>
        <v>0</v>
      </c>
      <c r="V173" s="113" t="str">
        <f t="shared" si="26"/>
        <v/>
      </c>
      <c r="W173" s="103" t="str">
        <f>IF(AND(K173 = "true",C173="false"),(IF(Inputs!K173=Reduction_Values!B$2,Reduction_Values!D$2,Reduction_Values!D$3)),"")</f>
        <v/>
      </c>
      <c r="X173" s="104" t="str">
        <f>IF(L173="true",(IF(Inputs!L173=Reduction_Values!B$2,Reduction_Values!D$4,Reduction_Values!D$5)),"")</f>
        <v>CRT 0.5</v>
      </c>
      <c r="Y173" s="105">
        <f>(VLOOKUP(Inputs!D173,Charge_Categories!B$2:C$380,2,FALSE))</f>
        <v>21894</v>
      </c>
      <c r="Z173" s="105">
        <f>IF(AND(Inputs!B173="true",Inputs!G173="true"),Calcs!U174-Calcs!T174,IF(AND(Inputs!B173="false",Inputs!C173="false",Inputs!G173="true"),Calcs!D174-Calcs!C174,IF(AND(Inputs!G173="false",Inputs!H173="Not Applicable"),0,"0.0")))</f>
        <v>0</v>
      </c>
      <c r="AA173" s="105" t="str">
        <f>IF(AND(Inputs!B173="true",Inputs!N173="true"),Calcs!T174-Calcs!B174,IF(AND(Inputs!B173="false",Inputs!C173="true",Inputs!N173="true"),Calcs!L174-Calcs!B174,IF(AND(Inputs!B173="false",Inputs!C173="false",Inputs!N173="true"),Calcs!C174-Calcs!B174,"0.0")))</f>
        <v>0.0</v>
      </c>
      <c r="AB173" s="105" t="str">
        <f>IF(Inputs!C173="true",100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&amp;"%","")</f>
        <v>0%</v>
      </c>
      <c r="AC173" s="105" t="str">
        <f t="shared" si="22"/>
        <v/>
      </c>
      <c r="AD173" s="105">
        <f t="shared" si="23"/>
        <v>0.5</v>
      </c>
      <c r="AE173" s="104" t="str">
        <f>IF(R173="true",(IF(Inputs!R173=Reduction_Values!B$2,Reduction_Values!D$6,Reduction_Values!D$7)),"")</f>
        <v>Winter Only Discount 0.5</v>
      </c>
      <c r="AF173" s="93">
        <f>(VLOOKUP(Inputs!D173,Charge_Categories!B$2:C$380,2,FALSE))</f>
        <v>21894</v>
      </c>
      <c r="AG173" s="93" t="str">
        <f t="shared" si="19"/>
        <v>false</v>
      </c>
      <c r="AH173" s="93" t="str">
        <f t="shared" si="20"/>
        <v>true</v>
      </c>
      <c r="AI173" s="94">
        <f>IF(AND(Inputs!C173="true",Inputs!B173="false"),Calcs!Q174,IF(AND(Inputs!B173="true",Inputs!C173="false"),Calcs!Y174,IF(AND(Inputs!B173="false",Inputs!C173="false"),Calcs!H174,FALSE)))</f>
        <v>0</v>
      </c>
      <c r="AJ173" s="95">
        <f>IF(AND(Inputs!C173="true",Inputs!B173="false"),Calcs!Q174,IF(AND(Inputs!B173="true",Inputs!C173="false"),Calcs!Y174,IF(AND(Inputs!B173="false",Inputs!C173="false"),Calcs!J174,FALSE)))</f>
        <v>0</v>
      </c>
      <c r="AK173" s="93">
        <f>IF(AND(Inputs!C173="true",Inputs!B173="false"),Calcs!P174,IF(AND(Inputs!B173="true",Inputs!C173="false"),Calcs!X174,IF(AND(Inputs!B173="false",Inputs!C173="false"),Calcs!G174,FALSE)))</f>
        <v>0</v>
      </c>
      <c r="AL173" s="93">
        <f>Calcs!C174</f>
        <v>21894</v>
      </c>
      <c r="AM173" s="93">
        <f>IF(AND(Inputs!C173="true",Inputs!B173="false"),Calcs!O174,IF(AND(Inputs!B173="true",Inputs!C173="false"),Calcs!W174,IF(AND(Inputs!B173="false",Inputs!C173="false"),Calcs!F174,FALSE)))</f>
        <v>0</v>
      </c>
      <c r="AN173" s="93" t="str">
        <f>IF(AND(Inputs!C173="true",Inputs!B173="false"),"0.0",IF(AND(Inputs!B173="true",Inputs!C173="false"),Calcs!U174,IF(AND(Inputs!B173="false",Inputs!C173="false"),Calcs!D174,FALSE)))</f>
        <v>0.0</v>
      </c>
      <c r="AO173" s="95" t="str">
        <f>Calcs!AA174</f>
        <v/>
      </c>
      <c r="AP173" s="93" t="str">
        <f t="shared" si="24"/>
        <v>false</v>
      </c>
      <c r="AQ173" s="95">
        <f>IF(Inputs!C173="true",Calcs!N174,"0.0")</f>
        <v>0</v>
      </c>
      <c r="AR173" s="95">
        <f>IF(AND(Inputs!C173="true",Inputs!B173="false"),Calcs!M174,IF(AND(Inputs!B173="true",Inputs!C173="false"),Calcs!V174,IF(AND(Inputs!B173="false",Inputs!C173="false"),Calcs!E174,FALSE)))</f>
        <v>21894</v>
      </c>
      <c r="AS173" s="93" t="str">
        <f t="shared" si="25"/>
        <v>true</v>
      </c>
      <c r="AT173" s="93" t="str">
        <f t="shared" si="21"/>
        <v>false</v>
      </c>
    </row>
    <row r="174" spans="1:46" ht="14.25" customHeight="1" x14ac:dyDescent="0.2">
      <c r="A174" s="16">
        <v>173</v>
      </c>
      <c r="B174" s="20" t="s">
        <v>17</v>
      </c>
      <c r="C174" s="20" t="s">
        <v>17</v>
      </c>
      <c r="D174" s="18" t="s">
        <v>744</v>
      </c>
      <c r="E174" s="23" t="s">
        <v>16</v>
      </c>
      <c r="F174" s="4" t="s">
        <v>526</v>
      </c>
      <c r="G174" s="19" t="s">
        <v>16</v>
      </c>
      <c r="H174" s="65" t="s">
        <v>487</v>
      </c>
      <c r="I174" s="24">
        <v>1</v>
      </c>
      <c r="J174" s="25">
        <v>0.01</v>
      </c>
      <c r="K174" s="20" t="s">
        <v>17</v>
      </c>
      <c r="L174" s="20" t="s">
        <v>17</v>
      </c>
      <c r="M174" s="22">
        <v>1</v>
      </c>
      <c r="N174" s="20" t="s">
        <v>17</v>
      </c>
      <c r="O174" s="59" t="s">
        <v>454</v>
      </c>
      <c r="P174" s="18">
        <v>4</v>
      </c>
      <c r="Q174" s="18">
        <v>26</v>
      </c>
      <c r="R174" s="20" t="s">
        <v>16</v>
      </c>
      <c r="S174" s="17">
        <v>0</v>
      </c>
      <c r="T174" s="17">
        <v>1E-4</v>
      </c>
      <c r="U174" s="102">
        <f>IF(B174="true",(Calcs!AB175),IF(C174="true",Calcs!S175,IF(AND(B174="false",C174="false"),Calcs!K175)))</f>
        <v>17.676923076923078</v>
      </c>
      <c r="V174" s="113" t="str">
        <f t="shared" si="26"/>
        <v/>
      </c>
      <c r="W174" s="103" t="str">
        <f>IF(AND(K174 = "true",C174="false"),(IF(Inputs!K174=Reduction_Values!B$2,Reduction_Values!D$2,Reduction_Values!D$3)),"")</f>
        <v/>
      </c>
      <c r="X174" s="104" t="str">
        <f>IF(L174="true",(IF(Inputs!L174=Reduction_Values!B$2,Reduction_Values!D$4,Reduction_Values!D$5)),"")</f>
        <v/>
      </c>
      <c r="Y174" s="105">
        <f>(VLOOKUP(Inputs!D174,Charge_Categories!B$2:C$380,2,FALSE))</f>
        <v>22808</v>
      </c>
      <c r="Z174" s="105">
        <f>IF(AND(Inputs!B174="true",Inputs!G174="true"),Calcs!U175-Calcs!T175,IF(AND(Inputs!B174="false",Inputs!C174="false",Inputs!G174="true"),Calcs!D175-Calcs!C175,IF(AND(Inputs!G174="false",Inputs!H174="Not Applicable"),0,"0.0")))</f>
        <v>172</v>
      </c>
      <c r="AA174" s="105" t="str">
        <f>IF(AND(Inputs!B174="true",Inputs!N174="true"),Calcs!T175-Calcs!B175,IF(AND(Inputs!B174="false",Inputs!C174="true",Inputs!N174="true"),Calcs!L175-Calcs!B175,IF(AND(Inputs!B174="false",Inputs!C174="false",Inputs!N174="true"),Calcs!C175-Calcs!B175,"0.0")))</f>
        <v>0.0</v>
      </c>
      <c r="AB174" s="105" t="str">
        <f>IF(Inputs!C174="true",100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&amp;"%","")</f>
        <v/>
      </c>
      <c r="AC174" s="105" t="str">
        <f t="shared" si="22"/>
        <v/>
      </c>
      <c r="AD174" s="105">
        <f t="shared" si="23"/>
        <v>0.01</v>
      </c>
      <c r="AE174" s="104" t="str">
        <f>IF(R174="true",(IF(Inputs!R174=Reduction_Values!B$2,Reduction_Values!D$6,Reduction_Values!D$7)),"")</f>
        <v>Winter Only Discount 0.5</v>
      </c>
      <c r="AF174" s="93">
        <f>(VLOOKUP(Inputs!D174,Charge_Categories!B$2:C$380,2,FALSE))</f>
        <v>22808</v>
      </c>
      <c r="AG174" s="93" t="str">
        <f t="shared" si="19"/>
        <v>false</v>
      </c>
      <c r="AH174" s="93" t="str">
        <f t="shared" si="20"/>
        <v>false</v>
      </c>
      <c r="AI174" s="94">
        <f>IF(AND(Inputs!C174="true",Inputs!B174="false"),Calcs!Q175,IF(AND(Inputs!B174="true",Inputs!C174="false"),Calcs!Y175,IF(AND(Inputs!B174="false",Inputs!C174="false"),Calcs!H175,FALSE)))</f>
        <v>11490</v>
      </c>
      <c r="AJ174" s="95">
        <f>IF(AND(Inputs!C174="true",Inputs!B174="false"),Calcs!Q175,IF(AND(Inputs!B174="true",Inputs!C174="false"),Calcs!Y175,IF(AND(Inputs!B174="false",Inputs!C174="false"),Calcs!J175,FALSE)))</f>
        <v>114.9</v>
      </c>
      <c r="AK174" s="93">
        <f>IF(AND(Inputs!C174="true",Inputs!B174="false"),Calcs!P175,IF(AND(Inputs!B174="true",Inputs!C174="false"),Calcs!X175,IF(AND(Inputs!B174="false",Inputs!C174="false"),Calcs!G175,FALSE)))</f>
        <v>11490</v>
      </c>
      <c r="AL174" s="93">
        <f>Calcs!C175</f>
        <v>22808</v>
      </c>
      <c r="AM174" s="93">
        <f>IF(AND(Inputs!C174="true",Inputs!B174="false"),Calcs!O175,IF(AND(Inputs!B174="true",Inputs!C174="false"),Calcs!W175,IF(AND(Inputs!B174="false",Inputs!C174="false"),Calcs!F175,FALSE)))</f>
        <v>11490</v>
      </c>
      <c r="AN174" s="93">
        <f>IF(AND(Inputs!C174="true",Inputs!B174="false"),"0.0",IF(AND(Inputs!B174="true",Inputs!C174="false"),Calcs!U175,IF(AND(Inputs!B174="false",Inputs!C174="false"),Calcs!D175,FALSE)))</f>
        <v>22980</v>
      </c>
      <c r="AO174" s="95" t="str">
        <f>Calcs!AA175</f>
        <v/>
      </c>
      <c r="AP174" s="93" t="str">
        <f t="shared" si="24"/>
        <v>false</v>
      </c>
      <c r="AQ174" s="95" t="str">
        <f>IF(Inputs!C174="true",Calcs!N175,"0.0")</f>
        <v>0.0</v>
      </c>
      <c r="AR174" s="95">
        <f>IF(AND(Inputs!C174="true",Inputs!B174="false"),Calcs!M175,IF(AND(Inputs!B174="true",Inputs!C174="false"),Calcs!V175,IF(AND(Inputs!B174="false",Inputs!C174="false"),Calcs!E175,FALSE)))</f>
        <v>22980</v>
      </c>
      <c r="AS174" s="93" t="str">
        <f t="shared" si="25"/>
        <v>true</v>
      </c>
      <c r="AT174" s="93" t="str">
        <f t="shared" si="21"/>
        <v>true</v>
      </c>
    </row>
    <row r="175" spans="1:46" ht="14.25" customHeight="1" x14ac:dyDescent="0.2">
      <c r="A175" s="16">
        <v>174</v>
      </c>
      <c r="B175" s="20" t="s">
        <v>17</v>
      </c>
      <c r="C175" s="20" t="s">
        <v>17</v>
      </c>
      <c r="D175" s="18" t="s">
        <v>745</v>
      </c>
      <c r="E175" s="17" t="s">
        <v>17</v>
      </c>
      <c r="F175" s="4"/>
      <c r="G175" s="19" t="s">
        <v>16</v>
      </c>
      <c r="H175" s="65" t="s">
        <v>488</v>
      </c>
      <c r="I175" s="25">
        <v>0.99</v>
      </c>
      <c r="J175" s="24">
        <v>1</v>
      </c>
      <c r="K175" s="20" t="s">
        <v>17</v>
      </c>
      <c r="L175" s="20" t="s">
        <v>17</v>
      </c>
      <c r="M175" s="22">
        <v>1</v>
      </c>
      <c r="N175" s="20" t="s">
        <v>17</v>
      </c>
      <c r="O175" s="59" t="s">
        <v>454</v>
      </c>
      <c r="P175" s="18">
        <v>107</v>
      </c>
      <c r="Q175" s="18">
        <v>116</v>
      </c>
      <c r="R175" s="20" t="s">
        <v>17</v>
      </c>
      <c r="S175" s="17">
        <v>0</v>
      </c>
      <c r="T175" s="17">
        <v>32100.001199999999</v>
      </c>
      <c r="U175" s="102">
        <f>IF(B175="true",(Calcs!AB176),IF(C175="true",Calcs!S176,IF(AND(B175="false",C175="false"),Calcs!K176)))</f>
        <v>995025.14612068981</v>
      </c>
      <c r="V175" s="113">
        <f t="shared" si="26"/>
        <v>0.99</v>
      </c>
      <c r="W175" s="103" t="str">
        <f>IF(AND(K175 = "true",C175="false"),(IF(Inputs!K175=Reduction_Values!B$2,Reduction_Values!D$2,Reduction_Values!D$3)),"")</f>
        <v/>
      </c>
      <c r="X175" s="104" t="str">
        <f>IF(L175="true",(IF(Inputs!L175=Reduction_Values!B$2,Reduction_Values!D$4,Reduction_Values!D$5)),"")</f>
        <v/>
      </c>
      <c r="Y175" s="105">
        <f>(VLOOKUP(Inputs!D175,Charge_Categories!B$2:C$380,2,FALSE))</f>
        <v>24412</v>
      </c>
      <c r="Z175" s="105">
        <f>IF(AND(Inputs!B175="true",Inputs!G175="true"),Calcs!U176-Calcs!T176,IF(AND(Inputs!B175="false",Inputs!C175="false",Inputs!G175="true"),Calcs!D176-Calcs!C176,IF(AND(Inputs!G175="false",Inputs!H175="Not Applicable"),0,"0.0")))</f>
        <v>1065203</v>
      </c>
      <c r="AA175" s="105" t="str">
        <f>IF(AND(Inputs!B175="true",Inputs!N175="true"),Calcs!T176-Calcs!B176,IF(AND(Inputs!B175="false",Inputs!C175="true",Inputs!N175="true"),Calcs!L176-Calcs!B176,IF(AND(Inputs!B175="false",Inputs!C175="false",Inputs!N175="true"),Calcs!C176-Calcs!B176,"0.0")))</f>
        <v>0.0</v>
      </c>
      <c r="AB175" s="105" t="str">
        <f>IF(Inputs!C175="true",100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&amp;"%","")</f>
        <v/>
      </c>
      <c r="AC175" s="105" t="str">
        <f t="shared" si="22"/>
        <v/>
      </c>
      <c r="AD175" s="105" t="str">
        <f t="shared" si="23"/>
        <v/>
      </c>
      <c r="AE175" s="104" t="str">
        <f>IF(R175="true",(IF(Inputs!R175=Reduction_Values!B$2,Reduction_Values!D$6,Reduction_Values!D$7)),"")</f>
        <v/>
      </c>
      <c r="AF175" s="93">
        <f>(VLOOKUP(Inputs!D175,Charge_Categories!B$2:C$380,2,FALSE))</f>
        <v>24412</v>
      </c>
      <c r="AG175" s="93" t="str">
        <f t="shared" si="19"/>
        <v>false</v>
      </c>
      <c r="AH175" s="93" t="str">
        <f t="shared" si="20"/>
        <v>false</v>
      </c>
      <c r="AI175" s="94">
        <f>IF(AND(Inputs!C175="true",Inputs!B175="false"),Calcs!Q176,IF(AND(Inputs!B175="true",Inputs!C175="false"),Calcs!Y176,IF(AND(Inputs!B175="false",Inputs!C175="false"),Calcs!H176,FALSE)))</f>
        <v>1078718.8500000001</v>
      </c>
      <c r="AJ175" s="95">
        <f>IF(AND(Inputs!C175="true",Inputs!B175="false"),Calcs!Q176,IF(AND(Inputs!B175="true",Inputs!C175="false"),Calcs!Y176,IF(AND(Inputs!B175="false",Inputs!C175="false"),Calcs!J176,FALSE)))</f>
        <v>1078718.8500000001</v>
      </c>
      <c r="AK175" s="93">
        <f>IF(AND(Inputs!C175="true",Inputs!B175="false"),Calcs!P176,IF(AND(Inputs!B175="true",Inputs!C175="false"),Calcs!X176,IF(AND(Inputs!B175="false",Inputs!C175="false"),Calcs!G176,FALSE)))</f>
        <v>1089615</v>
      </c>
      <c r="AL175" s="93">
        <f>Calcs!C176</f>
        <v>24412</v>
      </c>
      <c r="AM175" s="93">
        <f>IF(AND(Inputs!C175="true",Inputs!B175="false"),Calcs!O176,IF(AND(Inputs!B175="true",Inputs!C175="false"),Calcs!W176,IF(AND(Inputs!B175="false",Inputs!C175="false"),Calcs!F176,FALSE)))</f>
        <v>1089615</v>
      </c>
      <c r="AN175" s="93">
        <f>IF(AND(Inputs!C175="true",Inputs!B175="false"),"0.0",IF(AND(Inputs!B175="true",Inputs!C175="false"),Calcs!U176,IF(AND(Inputs!B175="false",Inputs!C175="false"),Calcs!D176,FALSE)))</f>
        <v>1089615</v>
      </c>
      <c r="AO175" s="95" t="str">
        <f>Calcs!AA176</f>
        <v/>
      </c>
      <c r="AP175" s="93" t="str">
        <f t="shared" si="24"/>
        <v>false</v>
      </c>
      <c r="AQ175" s="95" t="str">
        <f>IF(Inputs!C175="true",Calcs!N176,"0.0")</f>
        <v>0.0</v>
      </c>
      <c r="AR175" s="95">
        <f>IF(AND(Inputs!C175="true",Inputs!B175="false"),Calcs!M176,IF(AND(Inputs!B175="true",Inputs!C175="false"),Calcs!V176,IF(AND(Inputs!B175="false",Inputs!C175="false"),Calcs!E176,FALSE)))</f>
        <v>1089615</v>
      </c>
      <c r="AS175" s="93" t="str">
        <f t="shared" si="25"/>
        <v>false</v>
      </c>
      <c r="AT175" s="93" t="str">
        <f t="shared" si="21"/>
        <v>true</v>
      </c>
    </row>
    <row r="176" spans="1:46" ht="14.25" customHeight="1" x14ac:dyDescent="0.2">
      <c r="A176" s="16">
        <v>175</v>
      </c>
      <c r="B176" s="20" t="s">
        <v>17</v>
      </c>
      <c r="C176" s="20" t="s">
        <v>16</v>
      </c>
      <c r="D176" s="18" t="s">
        <v>746</v>
      </c>
      <c r="E176" s="20" t="s">
        <v>17</v>
      </c>
      <c r="F176" s="4" t="s">
        <v>528</v>
      </c>
      <c r="G176" s="17" t="s">
        <v>17</v>
      </c>
      <c r="H176" s="65" t="s">
        <v>569</v>
      </c>
      <c r="I176" s="24">
        <v>1</v>
      </c>
      <c r="J176" s="24">
        <v>1</v>
      </c>
      <c r="K176" s="20" t="s">
        <v>17</v>
      </c>
      <c r="L176" s="20" t="s">
        <v>16</v>
      </c>
      <c r="M176" s="22">
        <v>1</v>
      </c>
      <c r="N176" s="20" t="s">
        <v>17</v>
      </c>
      <c r="O176" s="58" t="s">
        <v>434</v>
      </c>
      <c r="P176" s="18">
        <v>54</v>
      </c>
      <c r="Q176" s="18">
        <v>76</v>
      </c>
      <c r="R176" s="19" t="s">
        <v>16</v>
      </c>
      <c r="S176" s="17">
        <v>0</v>
      </c>
      <c r="T176" s="17">
        <v>321</v>
      </c>
      <c r="U176" s="102">
        <f>IF(B176="true",(Calcs!AB177),IF(C176="true",Calcs!S177,Calcs!K177))</f>
        <v>0</v>
      </c>
      <c r="V176" s="113" t="str">
        <f t="shared" si="26"/>
        <v/>
      </c>
      <c r="W176" s="103" t="str">
        <f>IF(AND(K176 = "true",C176="false"),(IF(Inputs!K176=Reduction_Values!B$2,Reduction_Values!D$2,Reduction_Values!D$3)),"")</f>
        <v/>
      </c>
      <c r="X176" s="104" t="str">
        <f>IF(L176="true",(IF(Inputs!L176=Reduction_Values!B$2,Reduction_Values!D$4,Reduction_Values!D$5)),"")</f>
        <v>CRT 0.5</v>
      </c>
      <c r="Y176" s="105">
        <f>(VLOOKUP(Inputs!D176,Charge_Categories!B$2:C$380,2,FALSE))</f>
        <v>31621</v>
      </c>
      <c r="Z176" s="105">
        <f>IF(AND(Inputs!B176="true",Inputs!G176="true"),Calcs!U177-Calcs!T177,IF(AND(Inputs!B176="false",Inputs!C176="false",Inputs!G176="true"),Calcs!D177-Calcs!C177,IF(AND(Inputs!G176="false",Inputs!H176="Not Applicable"),0,"0.0")))</f>
        <v>0</v>
      </c>
      <c r="AA176" s="105" t="str">
        <f>IF(AND(Inputs!B176="true",Inputs!N176="true"),Calcs!T177-Calcs!B177,IF(AND(Inputs!B176="false",Inputs!C176="true",Inputs!N176="true"),Calcs!L177-Calcs!B177,IF(AND(Inputs!B176="false",Inputs!C176="false",Inputs!N176="true"),Calcs!C177-Calcs!B177,"0.0")))</f>
        <v>0.0</v>
      </c>
      <c r="AB176" s="105" t="str">
        <f>IF(Inputs!C176="true",100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&amp;"%","")</f>
        <v>0%</v>
      </c>
      <c r="AC176" s="105" t="str">
        <f t="shared" si="22"/>
        <v/>
      </c>
      <c r="AD176" s="105" t="str">
        <f t="shared" si="23"/>
        <v/>
      </c>
      <c r="AE176" s="104" t="str">
        <f>IF(R176="true",(IF(Inputs!R176=Reduction_Values!B$2,Reduction_Values!D$6,Reduction_Values!D$7)),"")</f>
        <v>Winter Only Discount 0.5</v>
      </c>
      <c r="AF176" s="93">
        <f>(VLOOKUP(Inputs!D176,Charge_Categories!B$2:C$380,2,FALSE))</f>
        <v>31621</v>
      </c>
      <c r="AG176" s="93" t="str">
        <f t="shared" si="19"/>
        <v>false</v>
      </c>
      <c r="AH176" s="93" t="str">
        <f t="shared" si="20"/>
        <v>true</v>
      </c>
      <c r="AI176" s="94">
        <f>IF(AND(Inputs!C176="true",Inputs!B176="false"),Calcs!Q177,IF(AND(Inputs!B176="true",Inputs!C176="false"),Calcs!Y177,IF(AND(Inputs!B176="false",Inputs!C176="false"),Calcs!H177,FALSE)))</f>
        <v>0</v>
      </c>
      <c r="AJ176" s="95">
        <f>IF(AND(Inputs!C176="true",Inputs!B176="false"),Calcs!Q177,IF(AND(Inputs!B176="true",Inputs!C176="false"),Calcs!Y177,IF(AND(Inputs!B176="false",Inputs!C176="false"),Calcs!J177,FALSE)))</f>
        <v>0</v>
      </c>
      <c r="AK176" s="93">
        <f>IF(AND(Inputs!C176="true",Inputs!B176="false"),Calcs!P177,IF(AND(Inputs!B176="true",Inputs!C176="false"),Calcs!X177,IF(AND(Inputs!B176="false",Inputs!C176="false"),Calcs!G177,FALSE)))</f>
        <v>0</v>
      </c>
      <c r="AL176" s="93">
        <f>Calcs!C177</f>
        <v>31621</v>
      </c>
      <c r="AM176" s="93">
        <f>IF(AND(Inputs!C176="true",Inputs!B176="false"),Calcs!O177,IF(AND(Inputs!B176="true",Inputs!C176="false"),Calcs!W177,IF(AND(Inputs!B176="false",Inputs!C176="false"),Calcs!F177,FALSE)))</f>
        <v>0</v>
      </c>
      <c r="AN176" s="93" t="str">
        <f>IF(AND(Inputs!C176="true",Inputs!B176="false"),"0.0",IF(AND(Inputs!B176="true",Inputs!C176="false"),Calcs!U177,IF(AND(Inputs!B176="false",Inputs!C176="false"),Calcs!D177,FALSE)))</f>
        <v>0.0</v>
      </c>
      <c r="AO176" s="95" t="str">
        <f>Calcs!AA177</f>
        <v/>
      </c>
      <c r="AP176" s="93" t="str">
        <f t="shared" si="24"/>
        <v>false</v>
      </c>
      <c r="AQ176" s="95">
        <f>IF(Inputs!C176="true",Calcs!N177,"0.0")</f>
        <v>0</v>
      </c>
      <c r="AR176" s="95">
        <f>IF(AND(Inputs!C176="true",Inputs!B176="false"),Calcs!M177,IF(AND(Inputs!B176="true",Inputs!C176="false"),Calcs!V177,IF(AND(Inputs!B176="false",Inputs!C176="false"),Calcs!E177,FALSE)))</f>
        <v>31621</v>
      </c>
      <c r="AS176" s="93" t="str">
        <f t="shared" si="25"/>
        <v>true</v>
      </c>
      <c r="AT176" s="93" t="str">
        <f t="shared" si="21"/>
        <v>false</v>
      </c>
    </row>
    <row r="177" spans="1:46" ht="14.25" customHeight="1" x14ac:dyDescent="0.2">
      <c r="A177" s="16">
        <v>176</v>
      </c>
      <c r="B177" s="20" t="s">
        <v>16</v>
      </c>
      <c r="C177" s="20" t="s">
        <v>17</v>
      </c>
      <c r="D177" s="18" t="s">
        <v>747</v>
      </c>
      <c r="E177" s="20" t="s">
        <v>17</v>
      </c>
      <c r="F177" s="4"/>
      <c r="G177" s="19" t="s">
        <v>16</v>
      </c>
      <c r="H177" s="65" t="s">
        <v>489</v>
      </c>
      <c r="I177" s="24">
        <v>1</v>
      </c>
      <c r="J177" s="25">
        <v>0.03</v>
      </c>
      <c r="K177" s="20" t="s">
        <v>16</v>
      </c>
      <c r="L177" s="20" t="s">
        <v>16</v>
      </c>
      <c r="M177" s="22">
        <v>1</v>
      </c>
      <c r="N177" s="20" t="s">
        <v>17</v>
      </c>
      <c r="O177" s="59" t="s">
        <v>434</v>
      </c>
      <c r="P177" s="18">
        <v>0</v>
      </c>
      <c r="Q177" s="18">
        <v>0</v>
      </c>
      <c r="R177" s="20" t="s">
        <v>17</v>
      </c>
      <c r="S177" s="17">
        <v>9022</v>
      </c>
      <c r="T177" s="17">
        <v>2.2120000000000002</v>
      </c>
      <c r="U177" s="102">
        <f>IF(B177="true",(Calcs!AB178),IF(C177="true",Calcs!S178,Calcs!K178))</f>
        <v>1018676.3856238697</v>
      </c>
      <c r="V177" s="113" t="str">
        <f t="shared" si="26"/>
        <v/>
      </c>
      <c r="W177" s="103" t="str">
        <f>IF(AND(K177 = "true",C177="false"),(IF(Inputs!K177=Reduction_Values!B$2,Reduction_Values!D$2,Reduction_Values!D$3)),"")</f>
        <v>Two-part Tariff 0.5</v>
      </c>
      <c r="X177" s="104" t="str">
        <f>IF(L177="true",(IF(Inputs!L177=Reduction_Values!B$2,Reduction_Values!D$4,Reduction_Values!D$5)),"")</f>
        <v>CRT 0.5</v>
      </c>
      <c r="Y177" s="105">
        <f>(VLOOKUP(Inputs!D177,Charge_Categories!B$2:C$380,2,FALSE))</f>
        <v>33189</v>
      </c>
      <c r="Z177" s="105">
        <f>IF(AND(Inputs!B177="true",Inputs!G177="true"),Calcs!U178-Calcs!T178,IF(AND(Inputs!B177="false",Inputs!C177="false",Inputs!G177="true"),Calcs!D178-Calcs!C178,IF(AND(Inputs!G177="false",Inputs!H177="Not Applicable"),0,"0.0")))</f>
        <v>112</v>
      </c>
      <c r="AA177" s="105" t="str">
        <f>IF(AND(Inputs!B177="true",Inputs!N177="true"),Calcs!T178-Calcs!B178,IF(AND(Inputs!B177="false",Inputs!C177="true",Inputs!N177="true"),Calcs!L178-Calcs!B178,IF(AND(Inputs!B177="false",Inputs!C177="false",Inputs!N177="true"),Calcs!C178-Calcs!B178,"0.0")))</f>
        <v>0.0</v>
      </c>
      <c r="AB177" s="105" t="str">
        <f>IF(Inputs!C177="true",100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&amp;"%","")</f>
        <v/>
      </c>
      <c r="AC177" s="105" t="str">
        <f t="shared" si="22"/>
        <v/>
      </c>
      <c r="AD177" s="105">
        <f t="shared" si="23"/>
        <v>0.03</v>
      </c>
      <c r="AE177" s="104" t="str">
        <f>IF(R177="true",(IF(Inputs!R177=Reduction_Values!B$2,Reduction_Values!D$6,Reduction_Values!D$7)),"")</f>
        <v/>
      </c>
      <c r="AF177" s="93">
        <f>(VLOOKUP(Inputs!D177,Charge_Categories!B$2:C$380,2,FALSE))</f>
        <v>33189</v>
      </c>
      <c r="AG177" s="93" t="str">
        <f t="shared" si="19"/>
        <v>true</v>
      </c>
      <c r="AH177" s="93" t="str">
        <f t="shared" si="20"/>
        <v>false</v>
      </c>
      <c r="AI177" s="94">
        <f>IF(AND(Inputs!C177="true",Inputs!B177="false"),Calcs!Q178,IF(AND(Inputs!B177="true",Inputs!C177="false"),Calcs!Y178,IF(AND(Inputs!B177="false",Inputs!C177="false"),Calcs!H178,FALSE)))</f>
        <v>16650.5</v>
      </c>
      <c r="AJ177" s="95">
        <f>IF(AND(Inputs!C177="true",Inputs!B177="false"),Calcs!Q178,IF(AND(Inputs!B177="true",Inputs!C177="false"),Calcs!Y178,IF(AND(Inputs!B177="false",Inputs!C177="false"),Calcs!J178,FALSE)))</f>
        <v>16650.5</v>
      </c>
      <c r="AK177" s="93">
        <f>IF(AND(Inputs!C177="true",Inputs!B177="false"),Calcs!P178,IF(AND(Inputs!B177="true",Inputs!C177="false"),Calcs!X178,IF(AND(Inputs!B177="false",Inputs!C177="false"),Calcs!G178,FALSE)))</f>
        <v>16650.5</v>
      </c>
      <c r="AL177" s="93">
        <f>Calcs!C178</f>
        <v>33189</v>
      </c>
      <c r="AM177" s="93">
        <f>IF(AND(Inputs!C177="true",Inputs!B177="false"),Calcs!O178,IF(AND(Inputs!B177="true",Inputs!C177="false"),Calcs!W178,IF(AND(Inputs!B177="false",Inputs!C177="false"),Calcs!F178,FALSE)))</f>
        <v>33301</v>
      </c>
      <c r="AN177" s="93">
        <f>IF(AND(Inputs!C177="true",Inputs!B177="false"),"0.0",IF(AND(Inputs!B177="true",Inputs!C177="false"),Calcs!U178,IF(AND(Inputs!B177="false",Inputs!C177="false"),Calcs!D178,FALSE)))</f>
        <v>33301</v>
      </c>
      <c r="AO177" s="95">
        <f>Calcs!AA178</f>
        <v>2037352.7712477394</v>
      </c>
      <c r="AP177" s="93" t="str">
        <f t="shared" si="24"/>
        <v>false</v>
      </c>
      <c r="AQ177" s="95" t="str">
        <f>IF(Inputs!C177="true",Calcs!N178,"0.0")</f>
        <v>0.0</v>
      </c>
      <c r="AR177" s="95">
        <f>IF(AND(Inputs!C177="true",Inputs!B177="false"),Calcs!M178,IF(AND(Inputs!B177="true",Inputs!C177="false"),Calcs!V178,IF(AND(Inputs!B177="false",Inputs!C177="false"),Calcs!E178,FALSE)))</f>
        <v>33301</v>
      </c>
      <c r="AS177" s="93" t="str">
        <f t="shared" si="25"/>
        <v>false</v>
      </c>
      <c r="AT177" s="93" t="str">
        <f t="shared" si="21"/>
        <v>true</v>
      </c>
    </row>
    <row r="178" spans="1:46" ht="14.25" customHeight="1" x14ac:dyDescent="0.2">
      <c r="A178" s="16">
        <v>177</v>
      </c>
      <c r="B178" s="20" t="s">
        <v>17</v>
      </c>
      <c r="C178" s="20" t="s">
        <v>17</v>
      </c>
      <c r="D178" s="18" t="s">
        <v>748</v>
      </c>
      <c r="E178" s="23" t="s">
        <v>16</v>
      </c>
      <c r="F178" s="4" t="s">
        <v>530</v>
      </c>
      <c r="G178" s="19" t="s">
        <v>16</v>
      </c>
      <c r="H178" s="65" t="s">
        <v>490</v>
      </c>
      <c r="I178" s="24">
        <v>1</v>
      </c>
      <c r="J178" s="25">
        <v>0.89</v>
      </c>
      <c r="K178" s="20" t="s">
        <v>17</v>
      </c>
      <c r="L178" s="20" t="s">
        <v>17</v>
      </c>
      <c r="M178" s="22">
        <v>1</v>
      </c>
      <c r="N178" s="20" t="s">
        <v>16</v>
      </c>
      <c r="O178" s="59" t="s">
        <v>418</v>
      </c>
      <c r="P178" s="18">
        <v>359</v>
      </c>
      <c r="Q178" s="18">
        <v>359</v>
      </c>
      <c r="R178" s="20" t="s">
        <v>16</v>
      </c>
      <c r="S178" s="17">
        <v>0</v>
      </c>
      <c r="T178" s="17">
        <v>14.3185</v>
      </c>
      <c r="U178" s="102">
        <f>IF(B178="true",(Calcs!AB179),IF(C178="true",Calcs!S179,IF(AND(B178="false",C178="false"),Calcs!K179)))</f>
        <v>16007.094999999999</v>
      </c>
      <c r="V178" s="113" t="str">
        <f t="shared" si="26"/>
        <v/>
      </c>
      <c r="W178" s="103" t="str">
        <f>IF(AND(K178 = "true",C178="false"),(IF(Inputs!K178=Reduction_Values!B$2,Reduction_Values!D$2,Reduction_Values!D$3)),"")</f>
        <v/>
      </c>
      <c r="X178" s="104" t="str">
        <f>IF(L178="true",(IF(Inputs!L178=Reduction_Values!B$2,Reduction_Values!D$4,Reduction_Values!D$5)),"")</f>
        <v/>
      </c>
      <c r="Y178" s="105">
        <f>(VLOOKUP(Inputs!D178,Charge_Categories!B$2:C$380,2,FALSE))</f>
        <v>35940</v>
      </c>
      <c r="Z178" s="105">
        <f>IF(AND(Inputs!B178="true",Inputs!G178="true"),Calcs!U179-Calcs!T179,IF(AND(Inputs!B178="false",Inputs!C178="false",Inputs!G178="true"),Calcs!D179-Calcs!C179,IF(AND(Inputs!G178="false",Inputs!H178="Not Applicable"),0,"0.0")))</f>
        <v>23</v>
      </c>
      <c r="AA178" s="105">
        <f>IF(AND(Inputs!B178="true",Inputs!N178="true"),Calcs!T179-Calcs!B179,IF(AND(Inputs!B178="false",Inputs!C178="true",Inputs!N178="true"),Calcs!L179-Calcs!B179,IF(AND(Inputs!B178="false",Inputs!C178="false",Inputs!N178="true"),Calcs!C179-Calcs!B179,"0.0")))</f>
        <v>8</v>
      </c>
      <c r="AB178" s="105" t="str">
        <f>IF(Inputs!C178="true",100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&amp;"%","")</f>
        <v/>
      </c>
      <c r="AC178" s="105" t="str">
        <f t="shared" si="22"/>
        <v/>
      </c>
      <c r="AD178" s="105">
        <f t="shared" si="23"/>
        <v>0.89</v>
      </c>
      <c r="AE178" s="104" t="str">
        <f>IF(R178="true",(IF(Inputs!R178=Reduction_Values!B$2,Reduction_Values!D$6,Reduction_Values!D$7)),"")</f>
        <v>Winter Only Discount 0.5</v>
      </c>
      <c r="AF178" s="93">
        <f>(VLOOKUP(Inputs!D178,Charge_Categories!B$2:C$380,2,FALSE))</f>
        <v>35940</v>
      </c>
      <c r="AG178" s="93" t="str">
        <f t="shared" si="19"/>
        <v>false</v>
      </c>
      <c r="AH178" s="93" t="str">
        <f t="shared" si="20"/>
        <v>false</v>
      </c>
      <c r="AI178" s="94">
        <f>IF(AND(Inputs!C178="true",Inputs!B178="false"),Calcs!Q179,IF(AND(Inputs!B178="true",Inputs!C178="false"),Calcs!Y179,IF(AND(Inputs!B178="false",Inputs!C178="false"),Calcs!H179,FALSE)))</f>
        <v>17985.5</v>
      </c>
      <c r="AJ178" s="95">
        <f>IF(AND(Inputs!C178="true",Inputs!B178="false"),Calcs!Q179,IF(AND(Inputs!B178="true",Inputs!C178="false"),Calcs!Y179,IF(AND(Inputs!B178="false",Inputs!C178="false"),Calcs!J179,FALSE)))</f>
        <v>16007.094999999999</v>
      </c>
      <c r="AK178" s="93">
        <f>IF(AND(Inputs!C178="true",Inputs!B178="false"),Calcs!P179,IF(AND(Inputs!B178="true",Inputs!C178="false"),Calcs!X179,IF(AND(Inputs!B178="false",Inputs!C178="false"),Calcs!G179,FALSE)))</f>
        <v>17985.5</v>
      </c>
      <c r="AL178" s="93">
        <f>Calcs!C179</f>
        <v>35948</v>
      </c>
      <c r="AM178" s="93">
        <f>IF(AND(Inputs!C178="true",Inputs!B178="false"),Calcs!O179,IF(AND(Inputs!B178="true",Inputs!C178="false"),Calcs!W179,IF(AND(Inputs!B178="false",Inputs!C178="false"),Calcs!F179,FALSE)))</f>
        <v>17985.5</v>
      </c>
      <c r="AN178" s="93">
        <f>IF(AND(Inputs!C178="true",Inputs!B178="false"),"0.0",IF(AND(Inputs!B178="true",Inputs!C178="false"),Calcs!U179,IF(AND(Inputs!B178="false",Inputs!C178="false"),Calcs!D179,FALSE)))</f>
        <v>35971</v>
      </c>
      <c r="AO178" s="95" t="str">
        <f>Calcs!AA179</f>
        <v/>
      </c>
      <c r="AP178" s="93" t="str">
        <f t="shared" si="24"/>
        <v>true</v>
      </c>
      <c r="AQ178" s="95" t="str">
        <f>IF(Inputs!C178="true",Calcs!N179,"0.0")</f>
        <v>0.0</v>
      </c>
      <c r="AR178" s="95">
        <f>IF(AND(Inputs!C178="true",Inputs!B178="false"),Calcs!M179,IF(AND(Inputs!B178="true",Inputs!C178="false"),Calcs!V179,IF(AND(Inputs!B178="false",Inputs!C178="false"),Calcs!E179,FALSE)))</f>
        <v>35971</v>
      </c>
      <c r="AS178" s="93" t="str">
        <f t="shared" si="25"/>
        <v>true</v>
      </c>
      <c r="AT178" s="93" t="str">
        <f t="shared" si="21"/>
        <v>true</v>
      </c>
    </row>
    <row r="179" spans="1:46" ht="14.25" customHeight="1" x14ac:dyDescent="0.2">
      <c r="A179" s="16">
        <v>178</v>
      </c>
      <c r="B179" s="20" t="s">
        <v>17</v>
      </c>
      <c r="C179" s="20" t="s">
        <v>17</v>
      </c>
      <c r="D179" s="18" t="s">
        <v>749</v>
      </c>
      <c r="E179" s="20" t="s">
        <v>17</v>
      </c>
      <c r="F179" s="4" t="s">
        <v>495</v>
      </c>
      <c r="G179" s="19" t="s">
        <v>16</v>
      </c>
      <c r="H179" s="65" t="s">
        <v>491</v>
      </c>
      <c r="I179" s="24">
        <v>0.9</v>
      </c>
      <c r="J179" s="24">
        <v>1</v>
      </c>
      <c r="K179" s="20" t="s">
        <v>17</v>
      </c>
      <c r="L179" s="20" t="s">
        <v>17</v>
      </c>
      <c r="M179" s="22">
        <v>1</v>
      </c>
      <c r="N179" s="20" t="s">
        <v>16</v>
      </c>
      <c r="O179" s="59" t="s">
        <v>418</v>
      </c>
      <c r="P179" s="18">
        <v>294</v>
      </c>
      <c r="Q179" s="18">
        <v>296</v>
      </c>
      <c r="R179" s="20" t="s">
        <v>17</v>
      </c>
      <c r="S179" s="17">
        <v>0</v>
      </c>
      <c r="T179" s="17">
        <v>99.091999999999999</v>
      </c>
      <c r="U179" s="102">
        <f>IF(B179="true",(Calcs!AB180),IF(C179="true",Calcs!S180,IF(AND(B179="false",C179="false"),Calcs!K180)))</f>
        <v>33581.852027027031</v>
      </c>
      <c r="V179" s="113">
        <f t="shared" si="26"/>
        <v>0.9</v>
      </c>
      <c r="W179" s="103" t="str">
        <f>IF(AND(K179 = "true",C179="false"),(IF(Inputs!K179=Reduction_Values!B$2,Reduction_Values!D$2,Reduction_Values!D$3)),"")</f>
        <v/>
      </c>
      <c r="X179" s="104" t="str">
        <f>IF(L179="true",(IF(Inputs!L179=Reduction_Values!B$2,Reduction_Values!D$4,Reduction_Values!D$5)),"")</f>
        <v/>
      </c>
      <c r="Y179" s="105">
        <f>(VLOOKUP(Inputs!D179,Charge_Categories!B$2:C$380,2,FALSE))</f>
        <v>37550</v>
      </c>
      <c r="Z179" s="105">
        <f>IF(AND(Inputs!B179="true",Inputs!G179="true"),Calcs!U180-Calcs!T180,IF(AND(Inputs!B179="false",Inputs!C179="false",Inputs!G179="true"),Calcs!D180-Calcs!C180,IF(AND(Inputs!G179="false",Inputs!H179="Not Applicable"),0,"0.0")))</f>
        <v>9</v>
      </c>
      <c r="AA179" s="105">
        <f>IF(AND(Inputs!B179="true",Inputs!N179="true"),Calcs!T180-Calcs!B180,IF(AND(Inputs!B179="false",Inputs!C179="true",Inputs!N179="true"),Calcs!L180-Calcs!B180,IF(AND(Inputs!B179="false",Inputs!C179="false",Inputs!N179="true"),Calcs!C180-Calcs!B180,"0.0")))</f>
        <v>8</v>
      </c>
      <c r="AB179" s="105" t="str">
        <f>IF(Inputs!C179="true",100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&amp;"%","")</f>
        <v/>
      </c>
      <c r="AC179" s="105" t="str">
        <f t="shared" si="22"/>
        <v/>
      </c>
      <c r="AD179" s="105" t="str">
        <f t="shared" si="23"/>
        <v/>
      </c>
      <c r="AE179" s="104" t="str">
        <f>IF(R179="true",(IF(Inputs!R179=Reduction_Values!B$2,Reduction_Values!D$6,Reduction_Values!D$7)),"")</f>
        <v/>
      </c>
      <c r="AF179" s="93">
        <f>(VLOOKUP(Inputs!D179,Charge_Categories!B$2:C$380,2,FALSE))</f>
        <v>37550</v>
      </c>
      <c r="AG179" s="93" t="str">
        <f t="shared" si="19"/>
        <v>false</v>
      </c>
      <c r="AH179" s="93" t="str">
        <f t="shared" si="20"/>
        <v>false</v>
      </c>
      <c r="AI179" s="94">
        <f>IF(AND(Inputs!C179="true",Inputs!B179="false"),Calcs!Q180,IF(AND(Inputs!B179="true",Inputs!C179="false"),Calcs!Y180,IF(AND(Inputs!B179="false",Inputs!C179="false"),Calcs!H180,FALSE)))</f>
        <v>33810.300000000003</v>
      </c>
      <c r="AJ179" s="95">
        <f>IF(AND(Inputs!C179="true",Inputs!B179="false"),Calcs!Q180,IF(AND(Inputs!B179="true",Inputs!C179="false"),Calcs!Y180,IF(AND(Inputs!B179="false",Inputs!C179="false"),Calcs!J180,FALSE)))</f>
        <v>33810.300000000003</v>
      </c>
      <c r="AK179" s="93">
        <f>IF(AND(Inputs!C179="true",Inputs!B179="false"),Calcs!P180,IF(AND(Inputs!B179="true",Inputs!C179="false"),Calcs!X180,IF(AND(Inputs!B179="false",Inputs!C179="false"),Calcs!G180,FALSE)))</f>
        <v>37567</v>
      </c>
      <c r="AL179" s="93">
        <f>Calcs!C180</f>
        <v>37558</v>
      </c>
      <c r="AM179" s="93">
        <f>IF(AND(Inputs!C179="true",Inputs!B179="false"),Calcs!O180,IF(AND(Inputs!B179="true",Inputs!C179="false"),Calcs!W180,IF(AND(Inputs!B179="false",Inputs!C179="false"),Calcs!F180,FALSE)))</f>
        <v>37567</v>
      </c>
      <c r="AN179" s="93">
        <f>IF(AND(Inputs!C179="true",Inputs!B179="false"),"0.0",IF(AND(Inputs!B179="true",Inputs!C179="false"),Calcs!U180,IF(AND(Inputs!B179="false",Inputs!C179="false"),Calcs!D180,FALSE)))</f>
        <v>37567</v>
      </c>
      <c r="AO179" s="95" t="str">
        <f>Calcs!AA180</f>
        <v/>
      </c>
      <c r="AP179" s="93" t="str">
        <f t="shared" si="24"/>
        <v>true</v>
      </c>
      <c r="AQ179" s="95" t="str">
        <f>IF(Inputs!C179="true",Calcs!N180,"0.0")</f>
        <v>0.0</v>
      </c>
      <c r="AR179" s="95">
        <f>IF(AND(Inputs!C179="true",Inputs!B179="false"),Calcs!M180,IF(AND(Inputs!B179="true",Inputs!C179="false"),Calcs!V180,IF(AND(Inputs!B179="false",Inputs!C179="false"),Calcs!E180,FALSE)))</f>
        <v>37567</v>
      </c>
      <c r="AS179" s="93" t="str">
        <f t="shared" si="25"/>
        <v>false</v>
      </c>
      <c r="AT179" s="93" t="str">
        <f t="shared" si="21"/>
        <v>true</v>
      </c>
    </row>
    <row r="180" spans="1:46" ht="14.25" customHeight="1" x14ac:dyDescent="0.2">
      <c r="A180" s="16">
        <v>179</v>
      </c>
      <c r="B180" s="20" t="s">
        <v>16</v>
      </c>
      <c r="C180" s="20" t="s">
        <v>17</v>
      </c>
      <c r="D180" s="18" t="s">
        <v>750</v>
      </c>
      <c r="E180" s="20" t="s">
        <v>16</v>
      </c>
      <c r="F180" s="4" t="s">
        <v>531</v>
      </c>
      <c r="G180" s="19" t="s">
        <v>16</v>
      </c>
      <c r="H180" s="65" t="s">
        <v>954</v>
      </c>
      <c r="I180" s="25">
        <v>0.5</v>
      </c>
      <c r="J180" s="24">
        <v>1</v>
      </c>
      <c r="K180" s="20" t="s">
        <v>16</v>
      </c>
      <c r="L180" s="20" t="s">
        <v>17</v>
      </c>
      <c r="M180" s="22">
        <v>1</v>
      </c>
      <c r="N180" s="20" t="s">
        <v>16</v>
      </c>
      <c r="O180" s="59" t="s">
        <v>418</v>
      </c>
      <c r="P180" s="18">
        <v>0</v>
      </c>
      <c r="Q180" s="18">
        <v>0</v>
      </c>
      <c r="R180" s="20" t="s">
        <v>16</v>
      </c>
      <c r="S180" s="17">
        <v>20</v>
      </c>
      <c r="T180" s="17">
        <v>20</v>
      </c>
      <c r="U180" s="102">
        <f>IF(B180="true",(Calcs!AB181),IF(C180="true",Calcs!S181,Calcs!K181))</f>
        <v>36575.625</v>
      </c>
      <c r="V180" s="113">
        <f t="shared" si="26"/>
        <v>0.5</v>
      </c>
      <c r="W180" s="103" t="str">
        <f>IF(AND(K180 = "true",C180="false"),(IF(Inputs!K180=Reduction_Values!B$2,Reduction_Values!D$2,Reduction_Values!D$3)),"")</f>
        <v>Two-part Tariff 0.5</v>
      </c>
      <c r="X180" s="104" t="str">
        <f>IF(L180="true",(IF(Inputs!L180=Reduction_Values!B$2,Reduction_Values!D$4,Reduction_Values!D$5)),"")</f>
        <v/>
      </c>
      <c r="Y180" s="105">
        <f>(VLOOKUP(Inputs!D180,Charge_Categories!B$2:C$380,2,FALSE))</f>
        <v>39118</v>
      </c>
      <c r="Z180" s="105">
        <f>IF(AND(Inputs!B180="true",Inputs!G180="true"),Calcs!U181-Calcs!T181,IF(AND(Inputs!B180="false",Inputs!C180="false",Inputs!G180="true"),Calcs!D181-Calcs!C181,IF(AND(Inputs!G180="false",Inputs!H180="Not Applicable"),0,"0.0")))</f>
        <v>253479</v>
      </c>
      <c r="AA180" s="105">
        <f>IF(AND(Inputs!B180="true",Inputs!N180="true"),Calcs!T181-Calcs!B181,IF(AND(Inputs!B180="false",Inputs!C180="true",Inputs!N180="true"),Calcs!L181-Calcs!B181,IF(AND(Inputs!B180="false",Inputs!C180="false",Inputs!N180="true"),Calcs!C181-Calcs!B181,"0.0")))</f>
        <v>8</v>
      </c>
      <c r="AB180" s="105" t="str">
        <f>IF(Inputs!C180="true",100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&amp;"%","")</f>
        <v/>
      </c>
      <c r="AC180" s="105" t="str">
        <f t="shared" si="22"/>
        <v/>
      </c>
      <c r="AD180" s="105" t="str">
        <f t="shared" si="23"/>
        <v/>
      </c>
      <c r="AE180" s="104" t="str">
        <f>IF(R180="true",(IF(Inputs!R180=Reduction_Values!B$2,Reduction_Values!D$6,Reduction_Values!D$7)),"")</f>
        <v>Winter Only Discount 0.5</v>
      </c>
      <c r="AF180" s="93">
        <f>(VLOOKUP(Inputs!D180,Charge_Categories!B$2:C$380,2,FALSE))</f>
        <v>39118</v>
      </c>
      <c r="AG180" s="93" t="str">
        <f t="shared" si="19"/>
        <v>true</v>
      </c>
      <c r="AH180" s="93" t="str">
        <f t="shared" si="20"/>
        <v>false</v>
      </c>
      <c r="AI180" s="94">
        <f>IF(AND(Inputs!C180="true",Inputs!B180="false"),Calcs!Q181,IF(AND(Inputs!B180="true",Inputs!C180="false"),Calcs!Y181,IF(AND(Inputs!B180="false",Inputs!C180="false"),Calcs!H181,FALSE)))</f>
        <v>73151.25</v>
      </c>
      <c r="AJ180" s="95">
        <f>IF(AND(Inputs!C180="true",Inputs!B180="false"),Calcs!Q181,IF(AND(Inputs!B180="true",Inputs!C180="false"),Calcs!Y181,IF(AND(Inputs!B180="false",Inputs!C180="false"),Calcs!J181,FALSE)))</f>
        <v>73151.25</v>
      </c>
      <c r="AK180" s="93">
        <f>IF(AND(Inputs!C180="true",Inputs!B180="false"),Calcs!P181,IF(AND(Inputs!B180="true",Inputs!C180="false"),Calcs!X181,IF(AND(Inputs!B180="false",Inputs!C180="false"),Calcs!G181,FALSE)))</f>
        <v>146302.5</v>
      </c>
      <c r="AL180" s="93">
        <f>Calcs!C181</f>
        <v>39126</v>
      </c>
      <c r="AM180" s="93">
        <f>IF(AND(Inputs!C180="true",Inputs!B180="false"),Calcs!O181,IF(AND(Inputs!B180="true",Inputs!C180="false"),Calcs!W181,IF(AND(Inputs!B180="false",Inputs!C180="false"),Calcs!F181,FALSE)))</f>
        <v>146302.5</v>
      </c>
      <c r="AN180" s="93">
        <f>IF(AND(Inputs!C180="true",Inputs!B180="false"),"0.0",IF(AND(Inputs!B180="true",Inputs!C180="false"),Calcs!U181,IF(AND(Inputs!B180="false",Inputs!C180="false"),Calcs!D181,FALSE)))</f>
        <v>292605</v>
      </c>
      <c r="AO180" s="95">
        <f>Calcs!AA181</f>
        <v>73151.25</v>
      </c>
      <c r="AP180" s="93" t="str">
        <f t="shared" si="24"/>
        <v>true</v>
      </c>
      <c r="AQ180" s="95" t="str">
        <f>IF(Inputs!C180="true",Calcs!N181,"0.0")</f>
        <v>0.0</v>
      </c>
      <c r="AR180" s="95">
        <f>IF(AND(Inputs!C180="true",Inputs!B180="false"),Calcs!M181,IF(AND(Inputs!B180="true",Inputs!C180="false"),Calcs!V181,IF(AND(Inputs!B180="false",Inputs!C180="false"),Calcs!E181,FALSE)))</f>
        <v>292605</v>
      </c>
      <c r="AS180" s="93" t="str">
        <f t="shared" si="25"/>
        <v>true</v>
      </c>
      <c r="AT180" s="93" t="str">
        <f t="shared" si="21"/>
        <v>true</v>
      </c>
    </row>
    <row r="181" spans="1:46" ht="14.25" customHeight="1" x14ac:dyDescent="0.2">
      <c r="A181" s="16">
        <v>180</v>
      </c>
      <c r="B181" s="20" t="s">
        <v>17</v>
      </c>
      <c r="C181" s="20" t="s">
        <v>16</v>
      </c>
      <c r="D181" s="18" t="s">
        <v>751</v>
      </c>
      <c r="E181" s="20" t="s">
        <v>17</v>
      </c>
      <c r="F181" s="4" t="s">
        <v>484</v>
      </c>
      <c r="G181" s="17" t="s">
        <v>17</v>
      </c>
      <c r="H181" s="65" t="s">
        <v>569</v>
      </c>
      <c r="I181" s="24">
        <v>1</v>
      </c>
      <c r="J181" s="24">
        <v>1</v>
      </c>
      <c r="K181" s="20" t="s">
        <v>17</v>
      </c>
      <c r="L181" s="20" t="s">
        <v>16</v>
      </c>
      <c r="M181" s="22">
        <v>1</v>
      </c>
      <c r="N181" s="20" t="s">
        <v>17</v>
      </c>
      <c r="O181" s="59" t="s">
        <v>454</v>
      </c>
      <c r="P181" s="18">
        <v>76</v>
      </c>
      <c r="Q181" s="18">
        <v>90</v>
      </c>
      <c r="R181" s="20" t="s">
        <v>17</v>
      </c>
      <c r="S181" s="17">
        <v>0</v>
      </c>
      <c r="T181" s="17">
        <v>32.991</v>
      </c>
      <c r="U181" s="102">
        <f>IF(B181="true",(Calcs!AB182),IF(C181="true",Calcs!S182,Calcs!K182))</f>
        <v>0</v>
      </c>
      <c r="V181" s="113" t="str">
        <f t="shared" si="26"/>
        <v/>
      </c>
      <c r="W181" s="103" t="str">
        <f>IF(AND(K181 = "true",C181="false"),(IF(Inputs!K181=Reduction_Values!B$2,Reduction_Values!D$2,Reduction_Values!D$3)),"")</f>
        <v/>
      </c>
      <c r="X181" s="104" t="str">
        <f>IF(L181="true",(IF(Inputs!L181=Reduction_Values!B$2,Reduction_Values!D$4,Reduction_Values!D$5)),"")</f>
        <v>CRT 0.5</v>
      </c>
      <c r="Y181" s="105">
        <f>(VLOOKUP(Inputs!D181,Charge_Categories!B$2:C$380,2,FALSE))</f>
        <v>41869</v>
      </c>
      <c r="Z181" s="105">
        <f>IF(AND(Inputs!B181="true",Inputs!G181="true"),Calcs!U182-Calcs!T182,IF(AND(Inputs!B181="false",Inputs!C181="false",Inputs!G181="true"),Calcs!D182-Calcs!C182,IF(AND(Inputs!G181="false",Inputs!H181="Not Applicable"),0,"0.0")))</f>
        <v>0</v>
      </c>
      <c r="AA181" s="105" t="str">
        <f>IF(AND(Inputs!B181="true",Inputs!N181="true"),Calcs!T182-Calcs!B182,IF(AND(Inputs!B181="false",Inputs!C181="true",Inputs!N181="true"),Calcs!L182-Calcs!B182,IF(AND(Inputs!B181="false",Inputs!C181="false",Inputs!N181="true"),Calcs!C182-Calcs!B182,"0.0")))</f>
        <v>0.0</v>
      </c>
      <c r="AB181" s="105" t="str">
        <f>IF(Inputs!C181="true",100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&amp;"%","")</f>
        <v>0%</v>
      </c>
      <c r="AC181" s="105" t="str">
        <f t="shared" si="22"/>
        <v/>
      </c>
      <c r="AD181" s="105" t="str">
        <f t="shared" si="23"/>
        <v/>
      </c>
      <c r="AE181" s="104" t="str">
        <f>IF(R181="true",(IF(Inputs!R181=Reduction_Values!B$2,Reduction_Values!D$6,Reduction_Values!D$7)),"")</f>
        <v/>
      </c>
      <c r="AF181" s="93">
        <f>(VLOOKUP(Inputs!D181,Charge_Categories!B$2:C$380,2,FALSE))</f>
        <v>41869</v>
      </c>
      <c r="AG181" s="93" t="str">
        <f t="shared" si="19"/>
        <v>false</v>
      </c>
      <c r="AH181" s="93" t="str">
        <f t="shared" si="20"/>
        <v>true</v>
      </c>
      <c r="AI181" s="94">
        <f>IF(AND(Inputs!C181="true",Inputs!B181="false"),Calcs!Q182,IF(AND(Inputs!B181="true",Inputs!C181="false"),Calcs!Y182,IF(AND(Inputs!B181="false",Inputs!C181="false"),Calcs!H182,FALSE)))</f>
        <v>0</v>
      </c>
      <c r="AJ181" s="95">
        <f>IF(AND(Inputs!C181="true",Inputs!B181="false"),Calcs!Q182,IF(AND(Inputs!B181="true",Inputs!C181="false"),Calcs!Y182,IF(AND(Inputs!B181="false",Inputs!C181="false"),Calcs!J182,FALSE)))</f>
        <v>0</v>
      </c>
      <c r="AK181" s="93">
        <f>IF(AND(Inputs!C181="true",Inputs!B181="false"),Calcs!P182,IF(AND(Inputs!B181="true",Inputs!C181="false"),Calcs!X182,IF(AND(Inputs!B181="false",Inputs!C181="false"),Calcs!G182,FALSE)))</f>
        <v>0</v>
      </c>
      <c r="AL181" s="93">
        <f>Calcs!C182</f>
        <v>41869</v>
      </c>
      <c r="AM181" s="93">
        <f>IF(AND(Inputs!C181="true",Inputs!B181="false"),Calcs!O182,IF(AND(Inputs!B181="true",Inputs!C181="false"),Calcs!W182,IF(AND(Inputs!B181="false",Inputs!C181="false"),Calcs!F182,FALSE)))</f>
        <v>0</v>
      </c>
      <c r="AN181" s="93" t="str">
        <f>IF(AND(Inputs!C181="true",Inputs!B181="false"),"0.0",IF(AND(Inputs!B181="true",Inputs!C181="false"),Calcs!U182,IF(AND(Inputs!B181="false",Inputs!C181="false"),Calcs!D182,FALSE)))</f>
        <v>0.0</v>
      </c>
      <c r="AO181" s="95" t="str">
        <f>Calcs!AA182</f>
        <v/>
      </c>
      <c r="AP181" s="93" t="str">
        <f t="shared" si="24"/>
        <v>false</v>
      </c>
      <c r="AQ181" s="95">
        <f>IF(Inputs!C181="true",Calcs!N182,"0.0")</f>
        <v>0</v>
      </c>
      <c r="AR181" s="95">
        <f>IF(AND(Inputs!C181="true",Inputs!B181="false"),Calcs!M182,IF(AND(Inputs!B181="true",Inputs!C181="false"),Calcs!V182,IF(AND(Inputs!B181="false",Inputs!C181="false"),Calcs!E182,FALSE)))</f>
        <v>41869</v>
      </c>
      <c r="AS181" s="93" t="str">
        <f t="shared" si="25"/>
        <v>false</v>
      </c>
      <c r="AT181" s="93" t="str">
        <f t="shared" si="21"/>
        <v>false</v>
      </c>
    </row>
    <row r="182" spans="1:46" ht="14.25" customHeight="1" x14ac:dyDescent="0.2">
      <c r="A182" s="16">
        <v>181</v>
      </c>
      <c r="B182" s="20" t="s">
        <v>17</v>
      </c>
      <c r="C182" s="20" t="s">
        <v>17</v>
      </c>
      <c r="D182" s="18" t="s">
        <v>752</v>
      </c>
      <c r="E182" s="23" t="s">
        <v>16</v>
      </c>
      <c r="F182" s="4" t="s">
        <v>500</v>
      </c>
      <c r="G182" s="19" t="s">
        <v>16</v>
      </c>
      <c r="H182" s="65" t="s">
        <v>955</v>
      </c>
      <c r="I182" s="24">
        <v>1</v>
      </c>
      <c r="J182" s="25">
        <v>0.99</v>
      </c>
      <c r="K182" s="20" t="s">
        <v>17</v>
      </c>
      <c r="L182" s="20" t="s">
        <v>17</v>
      </c>
      <c r="M182" s="22">
        <v>1</v>
      </c>
      <c r="N182" s="20" t="s">
        <v>17</v>
      </c>
      <c r="O182" s="59" t="s">
        <v>454</v>
      </c>
      <c r="P182" s="18">
        <v>154</v>
      </c>
      <c r="Q182" s="18">
        <v>165</v>
      </c>
      <c r="R182" s="20" t="s">
        <v>16</v>
      </c>
      <c r="S182" s="17">
        <v>0</v>
      </c>
      <c r="T182" s="17">
        <v>15</v>
      </c>
      <c r="U182" s="102">
        <f>IF(B182="true",(Calcs!AB183),IF(C182="true",Calcs!S183,IF(AND(B182="false",C182="false"),Calcs!K183)))</f>
        <v>30324.293999999998</v>
      </c>
      <c r="V182" s="113" t="str">
        <f t="shared" si="26"/>
        <v/>
      </c>
      <c r="W182" s="103" t="str">
        <f>IF(AND(K182 = "true",C182="false"),(IF(Inputs!K182=Reduction_Values!B$2,Reduction_Values!D$2,Reduction_Values!D$3)),"")</f>
        <v/>
      </c>
      <c r="X182" s="104" t="str">
        <f>IF(L182="true",(IF(Inputs!L182=Reduction_Values!B$2,Reduction_Values!D$4,Reduction_Values!D$5)),"")</f>
        <v/>
      </c>
      <c r="Y182" s="105">
        <f>(VLOOKUP(Inputs!D182,Charge_Categories!B$2:C$380,2,FALSE))</f>
        <v>65451</v>
      </c>
      <c r="Z182" s="105">
        <f>IF(AND(Inputs!B182="true",Inputs!G182="true"),Calcs!U183-Calcs!T183,IF(AND(Inputs!B182="false",Inputs!C182="false",Inputs!G182="true"),Calcs!D183-Calcs!C183,IF(AND(Inputs!G182="false",Inputs!H182="Not Applicable"),0,"0.0")))</f>
        <v>186</v>
      </c>
      <c r="AA182" s="105" t="str">
        <f>IF(AND(Inputs!B182="true",Inputs!N182="true"),Calcs!T183-Calcs!B183,IF(AND(Inputs!B182="false",Inputs!C182="true",Inputs!N182="true"),Calcs!L183-Calcs!B183,IF(AND(Inputs!B182="false",Inputs!C182="false",Inputs!N182="true"),Calcs!C183-Calcs!B183,"0.0")))</f>
        <v>0.0</v>
      </c>
      <c r="AB182" s="105" t="str">
        <f>IF(Inputs!C182="true",100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&amp;"%","")</f>
        <v/>
      </c>
      <c r="AC182" s="105" t="str">
        <f t="shared" si="22"/>
        <v/>
      </c>
      <c r="AD182" s="105">
        <f t="shared" si="23"/>
        <v>0.99</v>
      </c>
      <c r="AE182" s="104" t="str">
        <f>IF(R182="true",(IF(Inputs!R182=Reduction_Values!B$2,Reduction_Values!D$6,Reduction_Values!D$7)),"")</f>
        <v>Winter Only Discount 0.5</v>
      </c>
      <c r="AF182" s="93">
        <f>(VLOOKUP(Inputs!D182,Charge_Categories!B$2:C$380,2,FALSE))</f>
        <v>65451</v>
      </c>
      <c r="AG182" s="93" t="str">
        <f t="shared" si="19"/>
        <v>false</v>
      </c>
      <c r="AH182" s="93" t="str">
        <f t="shared" si="20"/>
        <v>false</v>
      </c>
      <c r="AI182" s="94">
        <f>IF(AND(Inputs!C182="true",Inputs!B182="false"),Calcs!Q183,IF(AND(Inputs!B182="true",Inputs!C182="false"),Calcs!Y183,IF(AND(Inputs!B182="false",Inputs!C182="false"),Calcs!H183,FALSE)))</f>
        <v>32818.5</v>
      </c>
      <c r="AJ182" s="95">
        <f>IF(AND(Inputs!C182="true",Inputs!B182="false"),Calcs!Q183,IF(AND(Inputs!B182="true",Inputs!C182="false"),Calcs!Y183,IF(AND(Inputs!B182="false",Inputs!C182="false"),Calcs!J183,FALSE)))</f>
        <v>32490.314999999999</v>
      </c>
      <c r="AK182" s="93">
        <f>IF(AND(Inputs!C182="true",Inputs!B182="false"),Calcs!P183,IF(AND(Inputs!B182="true",Inputs!C182="false"),Calcs!X183,IF(AND(Inputs!B182="false",Inputs!C182="false"),Calcs!G183,FALSE)))</f>
        <v>32818.5</v>
      </c>
      <c r="AL182" s="93">
        <f>Calcs!C183</f>
        <v>65451</v>
      </c>
      <c r="AM182" s="93">
        <f>IF(AND(Inputs!C182="true",Inputs!B182="false"),Calcs!O183,IF(AND(Inputs!B182="true",Inputs!C182="false"),Calcs!W183,IF(AND(Inputs!B182="false",Inputs!C182="false"),Calcs!F183,FALSE)))</f>
        <v>32818.5</v>
      </c>
      <c r="AN182" s="93">
        <f>IF(AND(Inputs!C182="true",Inputs!B182="false"),"0.0",IF(AND(Inputs!B182="true",Inputs!C182="false"),Calcs!U183,IF(AND(Inputs!B182="false",Inputs!C182="false"),Calcs!D183,FALSE)))</f>
        <v>65637</v>
      </c>
      <c r="AO182" s="95" t="str">
        <f>Calcs!AA183</f>
        <v/>
      </c>
      <c r="AP182" s="93" t="str">
        <f t="shared" si="24"/>
        <v>false</v>
      </c>
      <c r="AQ182" s="95" t="str">
        <f>IF(Inputs!C182="true",Calcs!N183,"0.0")</f>
        <v>0.0</v>
      </c>
      <c r="AR182" s="95">
        <f>IF(AND(Inputs!C182="true",Inputs!B182="false"),Calcs!M183,IF(AND(Inputs!B182="true",Inputs!C182="false"),Calcs!V183,IF(AND(Inputs!B182="false",Inputs!C182="false"),Calcs!E183,FALSE)))</f>
        <v>65637</v>
      </c>
      <c r="AS182" s="93" t="str">
        <f t="shared" si="25"/>
        <v>true</v>
      </c>
      <c r="AT182" s="93" t="str">
        <f t="shared" si="21"/>
        <v>true</v>
      </c>
    </row>
    <row r="183" spans="1:46" ht="14.25" customHeight="1" x14ac:dyDescent="0.2">
      <c r="A183" s="16">
        <v>182</v>
      </c>
      <c r="B183" s="20" t="s">
        <v>17</v>
      </c>
      <c r="C183" s="20" t="s">
        <v>17</v>
      </c>
      <c r="D183" s="18" t="s">
        <v>753</v>
      </c>
      <c r="E183" s="17" t="s">
        <v>17</v>
      </c>
      <c r="F183" s="4" t="s">
        <v>532</v>
      </c>
      <c r="G183" s="19" t="s">
        <v>16</v>
      </c>
      <c r="H183" s="65" t="s">
        <v>951</v>
      </c>
      <c r="I183" s="25">
        <v>0.96</v>
      </c>
      <c r="J183" s="24">
        <v>1</v>
      </c>
      <c r="K183" s="20" t="s">
        <v>17</v>
      </c>
      <c r="L183" s="20" t="s">
        <v>17</v>
      </c>
      <c r="M183" s="22">
        <v>1</v>
      </c>
      <c r="N183" s="20" t="s">
        <v>16</v>
      </c>
      <c r="O183" s="59" t="s">
        <v>454</v>
      </c>
      <c r="P183" s="18">
        <v>251</v>
      </c>
      <c r="Q183" s="18">
        <v>274</v>
      </c>
      <c r="R183" s="20" t="s">
        <v>17</v>
      </c>
      <c r="S183" s="17">
        <v>0</v>
      </c>
      <c r="T183" s="17">
        <v>1.1000000000000001</v>
      </c>
      <c r="U183" s="102">
        <f>IF(B183="true",(Calcs!AB184),IF(C183="true",Calcs!S184,IF(AND(B183="false",C183="false"),Calcs!K184)))</f>
        <v>60903.959124087596</v>
      </c>
      <c r="V183" s="113">
        <f t="shared" si="26"/>
        <v>0.96</v>
      </c>
      <c r="W183" s="103" t="str">
        <f>IF(AND(K183 = "true",C183="false"),(IF(Inputs!K183=Reduction_Values!B$2,Reduction_Values!D$2,Reduction_Values!D$3)),"")</f>
        <v/>
      </c>
      <c r="X183" s="104" t="str">
        <f>IF(L183="true",(IF(Inputs!L183=Reduction_Values!B$2,Reduction_Values!D$4,Reduction_Values!D$5)),"")</f>
        <v/>
      </c>
      <c r="Y183" s="105">
        <f>(VLOOKUP(Inputs!D183,Charge_Categories!B$2:C$380,2,FALSE))</f>
        <v>68697</v>
      </c>
      <c r="Z183" s="105">
        <f>IF(AND(Inputs!B183="true",Inputs!G183="true"),Calcs!U184-Calcs!T184,IF(AND(Inputs!B183="false",Inputs!C183="false",Inputs!G183="true"),Calcs!D184-Calcs!C184,IF(AND(Inputs!G183="false",Inputs!H183="Not Applicable"),0,"0.0")))</f>
        <v>550</v>
      </c>
      <c r="AA183" s="105">
        <f>IF(AND(Inputs!B183="true",Inputs!N183="true"),Calcs!T184-Calcs!B184,IF(AND(Inputs!B183="false",Inputs!C183="true",Inputs!N183="true"),Calcs!L184-Calcs!B184,IF(AND(Inputs!B183="false",Inputs!C183="false",Inputs!N183="true"),Calcs!C184-Calcs!B184,"0.0")))</f>
        <v>8</v>
      </c>
      <c r="AB183" s="105" t="str">
        <f>IF(Inputs!C183="true",100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&amp;"%","")</f>
        <v/>
      </c>
      <c r="AC183" s="105" t="str">
        <f t="shared" si="22"/>
        <v/>
      </c>
      <c r="AD183" s="105" t="str">
        <f t="shared" si="23"/>
        <v/>
      </c>
      <c r="AE183" s="104" t="str">
        <f>IF(R183="true",(IF(Inputs!R183=Reduction_Values!B$2,Reduction_Values!D$6,Reduction_Values!D$7)),"")</f>
        <v/>
      </c>
      <c r="AF183" s="93">
        <f>(VLOOKUP(Inputs!D183,Charge_Categories!B$2:C$380,2,FALSE))</f>
        <v>68697</v>
      </c>
      <c r="AG183" s="93" t="str">
        <f t="shared" si="19"/>
        <v>false</v>
      </c>
      <c r="AH183" s="93" t="str">
        <f t="shared" si="20"/>
        <v>false</v>
      </c>
      <c r="AI183" s="94">
        <f>IF(AND(Inputs!C183="true",Inputs!B183="false"),Calcs!Q184,IF(AND(Inputs!B183="true",Inputs!C183="false"),Calcs!Y184,IF(AND(Inputs!B183="false",Inputs!C183="false"),Calcs!H184,FALSE)))</f>
        <v>66484.800000000003</v>
      </c>
      <c r="AJ183" s="95">
        <f>IF(AND(Inputs!C183="true",Inputs!B183="false"),Calcs!Q184,IF(AND(Inputs!B183="true",Inputs!C183="false"),Calcs!Y184,IF(AND(Inputs!B183="false",Inputs!C183="false"),Calcs!J184,FALSE)))</f>
        <v>66484.800000000003</v>
      </c>
      <c r="AK183" s="93">
        <f>IF(AND(Inputs!C183="true",Inputs!B183="false"),Calcs!P184,IF(AND(Inputs!B183="true",Inputs!C183="false"),Calcs!X184,IF(AND(Inputs!B183="false",Inputs!C183="false"),Calcs!G184,FALSE)))</f>
        <v>69255</v>
      </c>
      <c r="AL183" s="93">
        <f>Calcs!C184</f>
        <v>68705</v>
      </c>
      <c r="AM183" s="93">
        <f>IF(AND(Inputs!C183="true",Inputs!B183="false"),Calcs!O184,IF(AND(Inputs!B183="true",Inputs!C183="false"),Calcs!W184,IF(AND(Inputs!B183="false",Inputs!C183="false"),Calcs!F184,FALSE)))</f>
        <v>69255</v>
      </c>
      <c r="AN183" s="93">
        <f>IF(AND(Inputs!C183="true",Inputs!B183="false"),"0.0",IF(AND(Inputs!B183="true",Inputs!C183="false"),Calcs!U184,IF(AND(Inputs!B183="false",Inputs!C183="false"),Calcs!D184,FALSE)))</f>
        <v>69255</v>
      </c>
      <c r="AO183" s="95" t="str">
        <f>Calcs!AA184</f>
        <v/>
      </c>
      <c r="AP183" s="93" t="str">
        <f t="shared" si="24"/>
        <v>true</v>
      </c>
      <c r="AQ183" s="95" t="str">
        <f>IF(Inputs!C183="true",Calcs!N184,"0.0")</f>
        <v>0.0</v>
      </c>
      <c r="AR183" s="95">
        <f>IF(AND(Inputs!C183="true",Inputs!B183="false"),Calcs!M184,IF(AND(Inputs!B183="true",Inputs!C183="false"),Calcs!V184,IF(AND(Inputs!B183="false",Inputs!C183="false"),Calcs!E184,FALSE)))</f>
        <v>69255</v>
      </c>
      <c r="AS183" s="93" t="str">
        <f t="shared" si="25"/>
        <v>false</v>
      </c>
      <c r="AT183" s="93" t="str">
        <f t="shared" si="21"/>
        <v>true</v>
      </c>
    </row>
    <row r="184" spans="1:46" ht="14.25" customHeight="1" x14ac:dyDescent="0.2">
      <c r="A184" s="16">
        <v>183</v>
      </c>
      <c r="B184" s="20" t="s">
        <v>16</v>
      </c>
      <c r="C184" s="20" t="s">
        <v>17</v>
      </c>
      <c r="D184" s="18" t="s">
        <v>754</v>
      </c>
      <c r="E184" s="20" t="s">
        <v>17</v>
      </c>
      <c r="F184" s="4"/>
      <c r="G184" s="19" t="s">
        <v>16</v>
      </c>
      <c r="H184" s="65" t="s">
        <v>492</v>
      </c>
      <c r="I184" s="25">
        <v>0.5</v>
      </c>
      <c r="J184" s="24">
        <v>1</v>
      </c>
      <c r="K184" s="20" t="s">
        <v>16</v>
      </c>
      <c r="L184" s="20" t="s">
        <v>17</v>
      </c>
      <c r="M184" s="22">
        <v>1</v>
      </c>
      <c r="N184" s="20" t="s">
        <v>17</v>
      </c>
      <c r="O184" s="59" t="s">
        <v>454</v>
      </c>
      <c r="P184" s="18">
        <v>0</v>
      </c>
      <c r="Q184" s="18">
        <v>0</v>
      </c>
      <c r="R184" s="20" t="s">
        <v>17</v>
      </c>
      <c r="S184" s="17">
        <v>2</v>
      </c>
      <c r="T184" s="17">
        <v>225</v>
      </c>
      <c r="U184" s="102">
        <f>IF(B184="true",(Calcs!AB185),IF(C184="true",Calcs!S185,Calcs!K185))</f>
        <v>229.08222222222221</v>
      </c>
      <c r="V184" s="113">
        <f t="shared" si="26"/>
        <v>0.5</v>
      </c>
      <c r="W184" s="103" t="str">
        <f>IF(AND(K184 = "true",C184="false"),(IF(Inputs!K184=Reduction_Values!B$2,Reduction_Values!D$2,Reduction_Values!D$3)),"")</f>
        <v>Two-part Tariff 0.5</v>
      </c>
      <c r="X184" s="104" t="str">
        <f>IF(L184="true",(IF(Inputs!L184=Reduction_Values!B$2,Reduction_Values!D$4,Reduction_Values!D$5)),"")</f>
        <v/>
      </c>
      <c r="Y184" s="105">
        <f>(VLOOKUP(Inputs!D184,Charge_Categories!B$2:C$380,2,FALSE))</f>
        <v>74390</v>
      </c>
      <c r="Z184" s="105">
        <f>IF(AND(Inputs!B184="true",Inputs!G184="true"),Calcs!U185-Calcs!T185,IF(AND(Inputs!B184="false",Inputs!C184="false",Inputs!G184="true"),Calcs!D185-Calcs!C185,IF(AND(Inputs!G184="false",Inputs!H184="Not Applicable"),0,"0.0")))</f>
        <v>28697</v>
      </c>
      <c r="AA184" s="105" t="str">
        <f>IF(AND(Inputs!B184="true",Inputs!N184="true"),Calcs!T185-Calcs!B185,IF(AND(Inputs!B184="false",Inputs!C184="true",Inputs!N184="true"),Calcs!L185-Calcs!B185,IF(AND(Inputs!B184="false",Inputs!C184="false",Inputs!N184="true"),Calcs!C185-Calcs!B185,"0.0")))</f>
        <v>0.0</v>
      </c>
      <c r="AB184" s="105" t="str">
        <f>IF(Inputs!C184="true",100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&amp;"%","")</f>
        <v/>
      </c>
      <c r="AC184" s="105" t="str">
        <f t="shared" si="22"/>
        <v/>
      </c>
      <c r="AD184" s="105" t="str">
        <f t="shared" si="23"/>
        <v/>
      </c>
      <c r="AE184" s="104" t="str">
        <f>IF(R184="true",(IF(Inputs!R184=Reduction_Values!B$2,Reduction_Values!D$6,Reduction_Values!D$7)),"")</f>
        <v/>
      </c>
      <c r="AF184" s="93">
        <f>(VLOOKUP(Inputs!D184,Charge_Categories!B$2:C$380,2,FALSE))</f>
        <v>74390</v>
      </c>
      <c r="AG184" s="93" t="str">
        <f t="shared" si="19"/>
        <v>true</v>
      </c>
      <c r="AH184" s="93" t="str">
        <f t="shared" si="20"/>
        <v>false</v>
      </c>
      <c r="AI184" s="94">
        <f>IF(AND(Inputs!C184="true",Inputs!B184="false"),Calcs!Q185,IF(AND(Inputs!B184="true",Inputs!C184="false"),Calcs!Y185,IF(AND(Inputs!B184="false",Inputs!C184="false"),Calcs!H185,FALSE)))</f>
        <v>51543.5</v>
      </c>
      <c r="AJ184" s="95">
        <f>IF(AND(Inputs!C184="true",Inputs!B184="false"),Calcs!Q185,IF(AND(Inputs!B184="true",Inputs!C184="false"),Calcs!Y185,IF(AND(Inputs!B184="false",Inputs!C184="false"),Calcs!J185,FALSE)))</f>
        <v>51543.5</v>
      </c>
      <c r="AK184" s="93">
        <f>IF(AND(Inputs!C184="true",Inputs!B184="false"),Calcs!P185,IF(AND(Inputs!B184="true",Inputs!C184="false"),Calcs!X185,IF(AND(Inputs!B184="false",Inputs!C184="false"),Calcs!G185,FALSE)))</f>
        <v>103087</v>
      </c>
      <c r="AL184" s="93">
        <f>Calcs!C185</f>
        <v>74390</v>
      </c>
      <c r="AM184" s="93">
        <f>IF(AND(Inputs!C184="true",Inputs!B184="false"),Calcs!O185,IF(AND(Inputs!B184="true",Inputs!C184="false"),Calcs!W185,IF(AND(Inputs!B184="false",Inputs!C184="false"),Calcs!F185,FALSE)))</f>
        <v>103087</v>
      </c>
      <c r="AN184" s="93">
        <f>IF(AND(Inputs!C184="true",Inputs!B184="false"),"0.0",IF(AND(Inputs!B184="true",Inputs!C184="false"),Calcs!U185,IF(AND(Inputs!B184="false",Inputs!C184="false"),Calcs!D185,FALSE)))</f>
        <v>103087</v>
      </c>
      <c r="AO184" s="95">
        <f>Calcs!AA185</f>
        <v>458.16444444444443</v>
      </c>
      <c r="AP184" s="93" t="str">
        <f t="shared" si="24"/>
        <v>false</v>
      </c>
      <c r="AQ184" s="95" t="str">
        <f>IF(Inputs!C184="true",Calcs!N185,"0.0")</f>
        <v>0.0</v>
      </c>
      <c r="AR184" s="95">
        <f>IF(AND(Inputs!C184="true",Inputs!B184="false"),Calcs!M185,IF(AND(Inputs!B184="true",Inputs!C184="false"),Calcs!V185,IF(AND(Inputs!B184="false",Inputs!C184="false"),Calcs!E185,FALSE)))</f>
        <v>103087</v>
      </c>
      <c r="AS184" s="93" t="str">
        <f t="shared" si="25"/>
        <v>false</v>
      </c>
      <c r="AT184" s="93" t="str">
        <f t="shared" si="21"/>
        <v>true</v>
      </c>
    </row>
    <row r="185" spans="1:46" ht="14.25" customHeight="1" x14ac:dyDescent="0.2">
      <c r="A185" s="16">
        <v>184</v>
      </c>
      <c r="B185" s="20" t="s">
        <v>17</v>
      </c>
      <c r="C185" s="20" t="s">
        <v>16</v>
      </c>
      <c r="D185" s="18" t="s">
        <v>755</v>
      </c>
      <c r="E185" s="20" t="s">
        <v>17</v>
      </c>
      <c r="F185" s="4" t="s">
        <v>523</v>
      </c>
      <c r="G185" s="17" t="s">
        <v>17</v>
      </c>
      <c r="H185" s="65" t="s">
        <v>569</v>
      </c>
      <c r="I185" s="24">
        <v>1</v>
      </c>
      <c r="J185" s="24">
        <v>1</v>
      </c>
      <c r="K185" s="20" t="s">
        <v>17</v>
      </c>
      <c r="L185" s="20" t="s">
        <v>16</v>
      </c>
      <c r="M185" s="22">
        <v>1</v>
      </c>
      <c r="N185" s="20" t="s">
        <v>17</v>
      </c>
      <c r="O185" s="58" t="s">
        <v>434</v>
      </c>
      <c r="P185" s="18">
        <v>124</v>
      </c>
      <c r="Q185" s="18">
        <v>149</v>
      </c>
      <c r="R185" s="20" t="s">
        <v>17</v>
      </c>
      <c r="S185" s="17">
        <v>0</v>
      </c>
      <c r="T185" s="17">
        <v>0.999</v>
      </c>
      <c r="U185" s="102">
        <f>IF(B185="true",(Calcs!AB186),IF(C185="true",Calcs!S186,Calcs!K186))</f>
        <v>3234.1114093959732</v>
      </c>
      <c r="V185" s="113" t="str">
        <f t="shared" si="26"/>
        <v/>
      </c>
      <c r="W185" s="103" t="str">
        <f>IF(AND(K185 = "true",C185="false"),(IF(Inputs!K185=Reduction_Values!B$2,Reduction_Values!D$2,Reduction_Values!D$3)),"")</f>
        <v/>
      </c>
      <c r="X185" s="104" t="str">
        <f>IF(L185="true",(IF(Inputs!L185=Reduction_Values!B$2,Reduction_Values!D$4,Reduction_Values!D$5)),"")</f>
        <v>CRT 0.5</v>
      </c>
      <c r="Y185" s="105">
        <f>(VLOOKUP(Inputs!D185,Charge_Categories!B$2:C$380,2,FALSE))</f>
        <v>77723</v>
      </c>
      <c r="Z185" s="105">
        <f>IF(AND(Inputs!B185="true",Inputs!G185="true"),Calcs!U186-Calcs!T186,IF(AND(Inputs!B185="false",Inputs!C185="false",Inputs!G185="true"),Calcs!D186-Calcs!C186,IF(AND(Inputs!G185="false",Inputs!H185="Not Applicable"),0,"0.0")))</f>
        <v>0</v>
      </c>
      <c r="AA185" s="105" t="str">
        <f>IF(AND(Inputs!B185="true",Inputs!N185="true"),Calcs!T186-Calcs!B186,IF(AND(Inputs!B185="false",Inputs!C185="true",Inputs!N185="true"),Calcs!L186-Calcs!B186,IF(AND(Inputs!B185="false",Inputs!C185="false",Inputs!N185="true"),Calcs!C186-Calcs!B186,"0.0")))</f>
        <v>0.0</v>
      </c>
      <c r="AB185" s="105" t="str">
        <f>IF(Inputs!C185="true",100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&amp;"%","")</f>
        <v>10%</v>
      </c>
      <c r="AC185" s="105" t="str">
        <f t="shared" si="22"/>
        <v/>
      </c>
      <c r="AD185" s="105" t="str">
        <f t="shared" si="23"/>
        <v/>
      </c>
      <c r="AE185" s="104" t="str">
        <f>IF(R185="true",(IF(Inputs!R185=Reduction_Values!B$2,Reduction_Values!D$6,Reduction_Values!D$7)),"")</f>
        <v/>
      </c>
      <c r="AF185" s="93">
        <f>(VLOOKUP(Inputs!D185,Charge_Categories!B$2:C$380,2,FALSE))</f>
        <v>77723</v>
      </c>
      <c r="AG185" s="93" t="str">
        <f t="shared" si="19"/>
        <v>false</v>
      </c>
      <c r="AH185" s="93" t="str">
        <f t="shared" si="20"/>
        <v>true</v>
      </c>
      <c r="AI185" s="94">
        <f>IF(AND(Inputs!C185="true",Inputs!B185="false"),Calcs!Q186,IF(AND(Inputs!B185="true",Inputs!C185="false"),Calcs!Y186,IF(AND(Inputs!B185="false",Inputs!C185="false"),Calcs!H186,FALSE)))</f>
        <v>3886.15</v>
      </c>
      <c r="AJ185" s="95">
        <f>IF(AND(Inputs!C185="true",Inputs!B185="false"),Calcs!Q186,IF(AND(Inputs!B185="true",Inputs!C185="false"),Calcs!Y186,IF(AND(Inputs!B185="false",Inputs!C185="false"),Calcs!J186,FALSE)))</f>
        <v>3886.15</v>
      </c>
      <c r="AK185" s="93">
        <f>IF(AND(Inputs!C185="true",Inputs!B185="false"),Calcs!P186,IF(AND(Inputs!B185="true",Inputs!C185="false"),Calcs!X186,IF(AND(Inputs!B185="false",Inputs!C185="false"),Calcs!G186,FALSE)))</f>
        <v>3886.15</v>
      </c>
      <c r="AL185" s="93">
        <f>Calcs!C186</f>
        <v>77723</v>
      </c>
      <c r="AM185" s="93">
        <f>IF(AND(Inputs!C185="true",Inputs!B185="false"),Calcs!O186,IF(AND(Inputs!B185="true",Inputs!C185="false"),Calcs!W186,IF(AND(Inputs!B185="false",Inputs!C185="false"),Calcs!F186,FALSE)))</f>
        <v>7772.3</v>
      </c>
      <c r="AN185" s="93" t="str">
        <f>IF(AND(Inputs!C185="true",Inputs!B185="false"),"0.0",IF(AND(Inputs!B185="true",Inputs!C185="false"),Calcs!U186,IF(AND(Inputs!B185="false",Inputs!C185="false"),Calcs!D186,FALSE)))</f>
        <v>0.0</v>
      </c>
      <c r="AO185" s="95" t="str">
        <f>Calcs!AA186</f>
        <v/>
      </c>
      <c r="AP185" s="93" t="str">
        <f t="shared" si="24"/>
        <v>false</v>
      </c>
      <c r="AQ185" s="95">
        <f>IF(Inputs!C185="true",Calcs!N186,"0.0")</f>
        <v>7772.3</v>
      </c>
      <c r="AR185" s="95">
        <f>IF(AND(Inputs!C185="true",Inputs!B185="false"),Calcs!M186,IF(AND(Inputs!B185="true",Inputs!C185="false"),Calcs!V186,IF(AND(Inputs!B185="false",Inputs!C185="false"),Calcs!E186,FALSE)))</f>
        <v>77723</v>
      </c>
      <c r="AS185" s="93" t="str">
        <f t="shared" si="25"/>
        <v>false</v>
      </c>
      <c r="AT185" s="93" t="str">
        <f t="shared" si="21"/>
        <v>false</v>
      </c>
    </row>
    <row r="186" spans="1:46" ht="14.25" customHeight="1" x14ac:dyDescent="0.2">
      <c r="A186" s="16">
        <v>185</v>
      </c>
      <c r="B186" s="20" t="s">
        <v>17</v>
      </c>
      <c r="C186" s="20" t="s">
        <v>17</v>
      </c>
      <c r="D186" s="18" t="s">
        <v>756</v>
      </c>
      <c r="E186" s="23" t="s">
        <v>16</v>
      </c>
      <c r="F186" s="4" t="s">
        <v>524</v>
      </c>
      <c r="G186" s="19" t="s">
        <v>16</v>
      </c>
      <c r="H186" s="65" t="s">
        <v>494</v>
      </c>
      <c r="I186" s="24">
        <v>1</v>
      </c>
      <c r="J186" s="24">
        <v>0.9</v>
      </c>
      <c r="K186" s="20" t="s">
        <v>17</v>
      </c>
      <c r="L186" s="20" t="s">
        <v>17</v>
      </c>
      <c r="M186" s="22">
        <v>1</v>
      </c>
      <c r="N186" s="20" t="s">
        <v>17</v>
      </c>
      <c r="O186" s="59" t="s">
        <v>418</v>
      </c>
      <c r="P186" s="18">
        <v>108</v>
      </c>
      <c r="Q186" s="18">
        <v>117</v>
      </c>
      <c r="R186" s="20" t="s">
        <v>17</v>
      </c>
      <c r="S186" s="17">
        <v>0</v>
      </c>
      <c r="T186" s="17">
        <v>852</v>
      </c>
      <c r="U186" s="102">
        <f>IF(B186="true",(Calcs!AB187),IF(C186="true",Calcs!S187,IF(AND(B186="false",C186="false"),Calcs!K187)))</f>
        <v>67401.969230769231</v>
      </c>
      <c r="V186" s="113" t="str">
        <f t="shared" si="26"/>
        <v/>
      </c>
      <c r="W186" s="103" t="str">
        <f>IF(AND(K186 = "true",C186="false"),(IF(Inputs!K186=Reduction_Values!B$2,Reduction_Values!D$2,Reduction_Values!D$3)),"")</f>
        <v/>
      </c>
      <c r="X186" s="104" t="str">
        <f>IF(L186="true",(IF(Inputs!L186=Reduction_Values!B$2,Reduction_Values!D$4,Reduction_Values!D$5)),"")</f>
        <v/>
      </c>
      <c r="Y186" s="105">
        <f>(VLOOKUP(Inputs!D186,Charge_Categories!B$2:C$380,2,FALSE))</f>
        <v>80969</v>
      </c>
      <c r="Z186" s="105">
        <f>IF(AND(Inputs!B186="true",Inputs!G186="true"),Calcs!U187-Calcs!T187,IF(AND(Inputs!B186="false",Inputs!C186="false",Inputs!G186="true"),Calcs!D187-Calcs!C187,IF(AND(Inputs!G186="false",Inputs!H186="Not Applicable"),0,"0.0")))</f>
        <v>163</v>
      </c>
      <c r="AA186" s="105" t="str">
        <f>IF(AND(Inputs!B186="true",Inputs!N186="true"),Calcs!T187-Calcs!B187,IF(AND(Inputs!B186="false",Inputs!C186="true",Inputs!N186="true"),Calcs!L187-Calcs!B187,IF(AND(Inputs!B186="false",Inputs!C186="false",Inputs!N186="true"),Calcs!C187-Calcs!B187,"0.0")))</f>
        <v>0.0</v>
      </c>
      <c r="AB186" s="105" t="str">
        <f>IF(Inputs!C186="true",100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&amp;"%","")</f>
        <v/>
      </c>
      <c r="AC186" s="105" t="str">
        <f t="shared" si="22"/>
        <v/>
      </c>
      <c r="AD186" s="105">
        <f t="shared" si="23"/>
        <v>0.9</v>
      </c>
      <c r="AE186" s="104" t="str">
        <f>IF(R186="true",(IF(Inputs!R186=Reduction_Values!B$2,Reduction_Values!D$6,Reduction_Values!D$7)),"")</f>
        <v/>
      </c>
      <c r="AF186" s="93">
        <f>(VLOOKUP(Inputs!D186,Charge_Categories!B$2:C$380,2,FALSE))</f>
        <v>80969</v>
      </c>
      <c r="AG186" s="93" t="str">
        <f t="shared" si="19"/>
        <v>false</v>
      </c>
      <c r="AH186" s="93" t="str">
        <f t="shared" si="20"/>
        <v>false</v>
      </c>
      <c r="AI186" s="94">
        <f>IF(AND(Inputs!C186="true",Inputs!B186="false"),Calcs!Q187,IF(AND(Inputs!B186="true",Inputs!C186="false"),Calcs!Y187,IF(AND(Inputs!B186="false",Inputs!C186="false"),Calcs!H187,FALSE)))</f>
        <v>81132</v>
      </c>
      <c r="AJ186" s="95">
        <f>IF(AND(Inputs!C186="true",Inputs!B186="false"),Calcs!Q187,IF(AND(Inputs!B186="true",Inputs!C186="false"),Calcs!Y187,IF(AND(Inputs!B186="false",Inputs!C186="false"),Calcs!J187,FALSE)))</f>
        <v>73018.8</v>
      </c>
      <c r="AK186" s="93">
        <f>IF(AND(Inputs!C186="true",Inputs!B186="false"),Calcs!P187,IF(AND(Inputs!B186="true",Inputs!C186="false"),Calcs!X187,IF(AND(Inputs!B186="false",Inputs!C186="false"),Calcs!G187,FALSE)))</f>
        <v>81132</v>
      </c>
      <c r="AL186" s="93">
        <f>Calcs!C187</f>
        <v>80969</v>
      </c>
      <c r="AM186" s="93">
        <f>IF(AND(Inputs!C186="true",Inputs!B186="false"),Calcs!O187,IF(AND(Inputs!B186="true",Inputs!C186="false"),Calcs!W187,IF(AND(Inputs!B186="false",Inputs!C186="false"),Calcs!F187,FALSE)))</f>
        <v>81132</v>
      </c>
      <c r="AN186" s="93">
        <f>IF(AND(Inputs!C186="true",Inputs!B186="false"),"0.0",IF(AND(Inputs!B186="true",Inputs!C186="false"),Calcs!U187,IF(AND(Inputs!B186="false",Inputs!C186="false"),Calcs!D187,FALSE)))</f>
        <v>81132</v>
      </c>
      <c r="AO186" s="95" t="str">
        <f>Calcs!AA187</f>
        <v/>
      </c>
      <c r="AP186" s="93" t="str">
        <f t="shared" si="24"/>
        <v>false</v>
      </c>
      <c r="AQ186" s="95" t="str">
        <f>IF(Inputs!C186="true",Calcs!N187,"0.0")</f>
        <v>0.0</v>
      </c>
      <c r="AR186" s="95">
        <f>IF(AND(Inputs!C186="true",Inputs!B186="false"),Calcs!M187,IF(AND(Inputs!B186="true",Inputs!C186="false"),Calcs!V187,IF(AND(Inputs!B186="false",Inputs!C186="false"),Calcs!E187,FALSE)))</f>
        <v>81132</v>
      </c>
      <c r="AS186" s="93" t="str">
        <f t="shared" si="25"/>
        <v>false</v>
      </c>
      <c r="AT186" s="93" t="str">
        <f t="shared" si="21"/>
        <v>true</v>
      </c>
    </row>
    <row r="187" spans="1:46" ht="14.25" customHeight="1" x14ac:dyDescent="0.2">
      <c r="A187" s="16">
        <v>186</v>
      </c>
      <c r="B187" s="20" t="s">
        <v>17</v>
      </c>
      <c r="C187" s="20" t="s">
        <v>17</v>
      </c>
      <c r="D187" s="18" t="s">
        <v>757</v>
      </c>
      <c r="E187" s="17" t="s">
        <v>17</v>
      </c>
      <c r="F187" s="4"/>
      <c r="G187" s="19" t="s">
        <v>16</v>
      </c>
      <c r="H187" s="65" t="s">
        <v>495</v>
      </c>
      <c r="I187" s="24">
        <v>1</v>
      </c>
      <c r="J187" s="25">
        <v>0.5</v>
      </c>
      <c r="K187" s="20" t="s">
        <v>17</v>
      </c>
      <c r="L187" s="20" t="s">
        <v>17</v>
      </c>
      <c r="M187" s="22">
        <v>1</v>
      </c>
      <c r="N187" s="17" t="s">
        <v>17</v>
      </c>
      <c r="O187" s="59" t="s">
        <v>418</v>
      </c>
      <c r="P187" s="18">
        <v>32</v>
      </c>
      <c r="Q187" s="18">
        <v>39</v>
      </c>
      <c r="R187" s="17" t="s">
        <v>17</v>
      </c>
      <c r="S187" s="17">
        <v>0</v>
      </c>
      <c r="T187" s="17">
        <v>9402</v>
      </c>
      <c r="U187" s="102">
        <f>IF(B187="true",(Calcs!AB188),IF(C187="true",Calcs!S188,IF(AND(B187="false",C187="false"),Calcs!K188)))</f>
        <v>35647.589743589742</v>
      </c>
      <c r="V187" s="113" t="str">
        <f t="shared" si="26"/>
        <v/>
      </c>
      <c r="W187" s="103" t="str">
        <f>IF(AND(K187 = "true",C187="false"),(IF(Inputs!K187=Reduction_Values!B$2,Reduction_Values!D$2,Reduction_Values!D$3)),"")</f>
        <v/>
      </c>
      <c r="X187" s="104" t="str">
        <f>IF(L187="true",(IF(Inputs!L187=Reduction_Values!B$2,Reduction_Values!D$4,Reduction_Values!D$5)),"")</f>
        <v/>
      </c>
      <c r="Y187" s="105">
        <f>(VLOOKUP(Inputs!D187,Charge_Categories!B$2:C$380,2,FALSE))</f>
        <v>86662</v>
      </c>
      <c r="Z187" s="105">
        <f>IF(AND(Inputs!B187="true",Inputs!G187="true"),Calcs!U188-Calcs!T188,IF(AND(Inputs!B187="false",Inputs!C187="false",Inputs!G187="true"),Calcs!D188-Calcs!C188,IF(AND(Inputs!G187="false",Inputs!H187="Not Applicable"),0,"0.0")))</f>
        <v>229</v>
      </c>
      <c r="AA187" s="105" t="str">
        <f>IF(AND(Inputs!B187="true",Inputs!N187="true"),Calcs!T188-Calcs!B188,IF(AND(Inputs!B187="false",Inputs!C187="true",Inputs!N187="true"),Calcs!L188-Calcs!B188,IF(AND(Inputs!B187="false",Inputs!C187="false",Inputs!N187="true"),Calcs!C188-Calcs!B188,"0.0")))</f>
        <v>0.0</v>
      </c>
      <c r="AB187" s="105" t="str">
        <f>IF(Inputs!C187="true",100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&amp;"%","")</f>
        <v/>
      </c>
      <c r="AC187" s="105" t="str">
        <f t="shared" si="22"/>
        <v/>
      </c>
      <c r="AD187" s="105">
        <f t="shared" si="23"/>
        <v>0.5</v>
      </c>
      <c r="AE187" s="104" t="str">
        <f>IF(R187="true",(IF(Inputs!R187=Reduction_Values!B$2,Reduction_Values!D$6,Reduction_Values!D$7)),"")</f>
        <v/>
      </c>
      <c r="AF187" s="93">
        <f>(VLOOKUP(Inputs!D187,Charge_Categories!B$2:C$380,2,FALSE))</f>
        <v>86662</v>
      </c>
      <c r="AG187" s="93" t="str">
        <f t="shared" si="19"/>
        <v>false</v>
      </c>
      <c r="AH187" s="93" t="str">
        <f t="shared" si="20"/>
        <v>false</v>
      </c>
      <c r="AI187" s="94">
        <f>IF(AND(Inputs!C187="true",Inputs!B187="false"),Calcs!Q188,IF(AND(Inputs!B187="true",Inputs!C187="false"),Calcs!Y188,IF(AND(Inputs!B187="false",Inputs!C187="false"),Calcs!H188,FALSE)))</f>
        <v>86891</v>
      </c>
      <c r="AJ187" s="95">
        <f>IF(AND(Inputs!C187="true",Inputs!B187="false"),Calcs!Q188,IF(AND(Inputs!B187="true",Inputs!C187="false"),Calcs!Y188,IF(AND(Inputs!B187="false",Inputs!C187="false"),Calcs!J188,FALSE)))</f>
        <v>43445.5</v>
      </c>
      <c r="AK187" s="93">
        <f>IF(AND(Inputs!C187="true",Inputs!B187="false"),Calcs!P188,IF(AND(Inputs!B187="true",Inputs!C187="false"),Calcs!X188,IF(AND(Inputs!B187="false",Inputs!C187="false"),Calcs!G188,FALSE)))</f>
        <v>86891</v>
      </c>
      <c r="AL187" s="93">
        <f>Calcs!C188</f>
        <v>86662</v>
      </c>
      <c r="AM187" s="93">
        <f>IF(AND(Inputs!C187="true",Inputs!B187="false"),Calcs!O188,IF(AND(Inputs!B187="true",Inputs!C187="false"),Calcs!W188,IF(AND(Inputs!B187="false",Inputs!C187="false"),Calcs!F188,FALSE)))</f>
        <v>86891</v>
      </c>
      <c r="AN187" s="93">
        <f>IF(AND(Inputs!C187="true",Inputs!B187="false"),"0.0",IF(AND(Inputs!B187="true",Inputs!C187="false"),Calcs!U188,IF(AND(Inputs!B187="false",Inputs!C187="false"),Calcs!D188,FALSE)))</f>
        <v>86891</v>
      </c>
      <c r="AO187" s="95" t="str">
        <f>Calcs!AA188</f>
        <v/>
      </c>
      <c r="AP187" s="93" t="str">
        <f t="shared" si="24"/>
        <v>false</v>
      </c>
      <c r="AQ187" s="95" t="str">
        <f>IF(Inputs!C187="true",Calcs!N188,"0.0")</f>
        <v>0.0</v>
      </c>
      <c r="AR187" s="95">
        <f>IF(AND(Inputs!C187="true",Inputs!B187="false"),Calcs!M188,IF(AND(Inputs!B187="true",Inputs!C187="false"),Calcs!V188,IF(AND(Inputs!B187="false",Inputs!C187="false"),Calcs!E188,FALSE)))</f>
        <v>86891</v>
      </c>
      <c r="AS187" s="93" t="str">
        <f t="shared" si="25"/>
        <v>false</v>
      </c>
      <c r="AT187" s="93" t="str">
        <f t="shared" si="21"/>
        <v>true</v>
      </c>
    </row>
    <row r="188" spans="1:46" ht="14.25" customHeight="1" x14ac:dyDescent="0.2">
      <c r="A188" s="16">
        <v>187</v>
      </c>
      <c r="B188" s="20" t="s">
        <v>16</v>
      </c>
      <c r="C188" s="20" t="s">
        <v>17</v>
      </c>
      <c r="D188" s="18" t="s">
        <v>758</v>
      </c>
      <c r="E188" s="17" t="s">
        <v>17</v>
      </c>
      <c r="F188" s="4"/>
      <c r="G188" s="19" t="s">
        <v>16</v>
      </c>
      <c r="H188" s="65" t="s">
        <v>496</v>
      </c>
      <c r="I188" s="24">
        <v>1</v>
      </c>
      <c r="J188" s="24">
        <v>1</v>
      </c>
      <c r="K188" s="20" t="s">
        <v>16</v>
      </c>
      <c r="L188" s="20" t="s">
        <v>17</v>
      </c>
      <c r="M188" s="22">
        <v>1</v>
      </c>
      <c r="N188" s="17" t="s">
        <v>17</v>
      </c>
      <c r="O188" s="58" t="s">
        <v>434</v>
      </c>
      <c r="P188" s="18">
        <v>0</v>
      </c>
      <c r="Q188" s="18">
        <v>0</v>
      </c>
      <c r="R188" s="17" t="s">
        <v>17</v>
      </c>
      <c r="S188" s="17">
        <v>145</v>
      </c>
      <c r="T188" s="17">
        <v>58</v>
      </c>
      <c r="U188" s="102">
        <f>IF(B188="true",(Calcs!AB189),IF(C188="true",Calcs!S189,Calcs!K189))</f>
        <v>179132.5</v>
      </c>
      <c r="V188" s="113" t="str">
        <f t="shared" si="26"/>
        <v/>
      </c>
      <c r="W188" s="103" t="str">
        <f>IF(AND(K188 = "true",C188="false"),(IF(Inputs!K188=Reduction_Values!B$2,Reduction_Values!D$2,Reduction_Values!D$3)),"")</f>
        <v>Two-part Tariff 0.5</v>
      </c>
      <c r="X188" s="104" t="str">
        <f>IF(L188="true",(IF(Inputs!L188=Reduction_Values!B$2,Reduction_Values!D$4,Reduction_Values!D$5)),"")</f>
        <v/>
      </c>
      <c r="Y188" s="105">
        <f>(VLOOKUP(Inputs!D188,Charge_Categories!B$2:C$380,2,FALSE))</f>
        <v>139580</v>
      </c>
      <c r="Z188" s="105">
        <f>IF(AND(Inputs!B188="true",Inputs!G188="true"),Calcs!U189-Calcs!T189,IF(AND(Inputs!B188="false",Inputs!C188="false",Inputs!G188="true"),Calcs!D189-Calcs!C189,IF(AND(Inputs!G188="false",Inputs!H188="Not Applicable"),0,"0.0")))</f>
        <v>3726</v>
      </c>
      <c r="AA188" s="105" t="str">
        <f>IF(AND(Inputs!B188="true",Inputs!N188="true"),Calcs!T189-Calcs!B189,IF(AND(Inputs!B188="false",Inputs!C188="true",Inputs!N188="true"),Calcs!L189-Calcs!B189,IF(AND(Inputs!B188="false",Inputs!C188="false",Inputs!N188="true"),Calcs!C189-Calcs!B189,"0.0")))</f>
        <v>0.0</v>
      </c>
      <c r="AB188" s="105" t="str">
        <f>IF(Inputs!C188="true",100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&amp;"%","")</f>
        <v/>
      </c>
      <c r="AC188" s="105" t="str">
        <f t="shared" si="22"/>
        <v/>
      </c>
      <c r="AD188" s="105" t="str">
        <f t="shared" si="23"/>
        <v/>
      </c>
      <c r="AE188" s="104" t="str">
        <f>IF(R188="true",(IF(Inputs!R188=Reduction_Values!B$2,Reduction_Values!D$6,Reduction_Values!D$7)),"")</f>
        <v/>
      </c>
      <c r="AF188" s="93">
        <f>(VLOOKUP(Inputs!D188,Charge_Categories!B$2:C$380,2,FALSE))</f>
        <v>139580</v>
      </c>
      <c r="AG188" s="93" t="str">
        <f t="shared" si="19"/>
        <v>true</v>
      </c>
      <c r="AH188" s="93" t="str">
        <f t="shared" si="20"/>
        <v>false</v>
      </c>
      <c r="AI188" s="94">
        <f>IF(AND(Inputs!C188="true",Inputs!B188="false"),Calcs!Q189,IF(AND(Inputs!B188="true",Inputs!C188="false"),Calcs!Y189,IF(AND(Inputs!B188="false",Inputs!C188="false"),Calcs!H189,FALSE)))</f>
        <v>143306</v>
      </c>
      <c r="AJ188" s="95">
        <f>IF(AND(Inputs!C188="true",Inputs!B188="false"),Calcs!Q189,IF(AND(Inputs!B188="true",Inputs!C188="false"),Calcs!Y189,IF(AND(Inputs!B188="false",Inputs!C188="false"),Calcs!J189,FALSE)))</f>
        <v>143306</v>
      </c>
      <c r="AK188" s="93">
        <f>IF(AND(Inputs!C188="true",Inputs!B188="false"),Calcs!P189,IF(AND(Inputs!B188="true",Inputs!C188="false"),Calcs!X189,IF(AND(Inputs!B188="false",Inputs!C188="false"),Calcs!G189,FALSE)))</f>
        <v>143306</v>
      </c>
      <c r="AL188" s="93">
        <f>Calcs!C189</f>
        <v>139580</v>
      </c>
      <c r="AM188" s="93">
        <f>IF(AND(Inputs!C188="true",Inputs!B188="false"),Calcs!O189,IF(AND(Inputs!B188="true",Inputs!C188="false"),Calcs!W189,IF(AND(Inputs!B188="false",Inputs!C188="false"),Calcs!F189,FALSE)))</f>
        <v>143306</v>
      </c>
      <c r="AN188" s="93">
        <f>IF(AND(Inputs!C188="true",Inputs!B188="false"),"0.0",IF(AND(Inputs!B188="true",Inputs!C188="false"),Calcs!U189,IF(AND(Inputs!B188="false",Inputs!C188="false"),Calcs!D189,FALSE)))</f>
        <v>143306</v>
      </c>
      <c r="AO188" s="95">
        <f>Calcs!AA189</f>
        <v>358265</v>
      </c>
      <c r="AP188" s="93" t="str">
        <f t="shared" si="24"/>
        <v>false</v>
      </c>
      <c r="AQ188" s="95" t="str">
        <f>IF(Inputs!C188="true",Calcs!N189,"0.0")</f>
        <v>0.0</v>
      </c>
      <c r="AR188" s="95">
        <f>IF(AND(Inputs!C188="true",Inputs!B188="false"),Calcs!M189,IF(AND(Inputs!B188="true",Inputs!C188="false"),Calcs!V189,IF(AND(Inputs!B188="false",Inputs!C188="false"),Calcs!E189,FALSE)))</f>
        <v>143306</v>
      </c>
      <c r="AS188" s="93" t="str">
        <f t="shared" si="25"/>
        <v>false</v>
      </c>
      <c r="AT188" s="93" t="str">
        <f t="shared" si="21"/>
        <v>true</v>
      </c>
    </row>
    <row r="189" spans="1:46" ht="14.25" customHeight="1" x14ac:dyDescent="0.2">
      <c r="A189" s="16">
        <v>188</v>
      </c>
      <c r="B189" s="20" t="s">
        <v>17</v>
      </c>
      <c r="C189" s="20" t="s">
        <v>16</v>
      </c>
      <c r="D189" s="18" t="s">
        <v>759</v>
      </c>
      <c r="E189" s="20" t="s">
        <v>17</v>
      </c>
      <c r="F189" s="4" t="s">
        <v>525</v>
      </c>
      <c r="G189" s="17" t="s">
        <v>17</v>
      </c>
      <c r="H189" s="65" t="s">
        <v>569</v>
      </c>
      <c r="I189" s="25">
        <v>0.5</v>
      </c>
      <c r="J189" s="24">
        <v>1</v>
      </c>
      <c r="K189" s="20" t="s">
        <v>17</v>
      </c>
      <c r="L189" s="17" t="s">
        <v>17</v>
      </c>
      <c r="M189" s="22">
        <v>1</v>
      </c>
      <c r="N189" s="19" t="s">
        <v>16</v>
      </c>
      <c r="O189" s="58" t="s">
        <v>434</v>
      </c>
      <c r="P189" s="18">
        <v>182</v>
      </c>
      <c r="Q189" s="18">
        <v>196</v>
      </c>
      <c r="R189" s="20" t="s">
        <v>17</v>
      </c>
      <c r="S189" s="17">
        <v>0</v>
      </c>
      <c r="T189" s="17">
        <v>1150</v>
      </c>
      <c r="U189" s="102">
        <f>IF(B189="true",(Calcs!AB190),IF(C189="true",Calcs!S190,Calcs!K190))</f>
        <v>0</v>
      </c>
      <c r="V189" s="113">
        <f t="shared" si="26"/>
        <v>0.5</v>
      </c>
      <c r="W189" s="103" t="str">
        <f>IF(AND(K189 = "true",C189="false"),(IF(Inputs!K189=Reduction_Values!B$2,Reduction_Values!D$2,Reduction_Values!D$3)),"")</f>
        <v/>
      </c>
      <c r="X189" s="104" t="str">
        <f>IF(L189="true",(IF(Inputs!L189=Reduction_Values!B$2,Reduction_Values!D$4,Reduction_Values!D$5)),"")</f>
        <v/>
      </c>
      <c r="Y189" s="105">
        <f>(VLOOKUP(Inputs!D189,Charge_Categories!B$2:C$380,2,FALSE))</f>
        <v>146503</v>
      </c>
      <c r="Z189" s="105">
        <f>IF(AND(Inputs!B189="true",Inputs!G189="true"),Calcs!U190-Calcs!T190,IF(AND(Inputs!B189="false",Inputs!C189="false",Inputs!G189="true"),Calcs!D190-Calcs!C190,IF(AND(Inputs!G189="false",Inputs!H189="Not Applicable"),0,"0.0")))</f>
        <v>0</v>
      </c>
      <c r="AA189" s="105">
        <f>IF(AND(Inputs!B189="true",Inputs!N189="true"),Calcs!T190-Calcs!B190,IF(AND(Inputs!B189="false",Inputs!C189="true",Inputs!N189="true"),Calcs!L190-Calcs!B190,IF(AND(Inputs!B189="false",Inputs!C189="false",Inputs!N189="true"),Calcs!C190-Calcs!B190,"0.0")))</f>
        <v>785</v>
      </c>
      <c r="AB189" s="105" t="str">
        <f>IF(Inputs!C189="true",100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&amp;"%","")</f>
        <v>0%</v>
      </c>
      <c r="AC189" s="105" t="str">
        <f t="shared" si="22"/>
        <v/>
      </c>
      <c r="AD189" s="105" t="str">
        <f t="shared" si="23"/>
        <v/>
      </c>
      <c r="AE189" s="104" t="str">
        <f>IF(R189="true",(IF(Inputs!R189=Reduction_Values!B$2,Reduction_Values!D$6,Reduction_Values!D$7)),"")</f>
        <v/>
      </c>
      <c r="AF189" s="93">
        <f>(VLOOKUP(Inputs!D189,Charge_Categories!B$2:C$380,2,FALSE))</f>
        <v>146503</v>
      </c>
      <c r="AG189" s="93" t="str">
        <f t="shared" si="19"/>
        <v>false</v>
      </c>
      <c r="AH189" s="93" t="str">
        <f t="shared" si="20"/>
        <v>true</v>
      </c>
      <c r="AI189" s="94">
        <f>IF(AND(Inputs!C189="true",Inputs!B189="false"),Calcs!Q190,IF(AND(Inputs!B189="true",Inputs!C189="false"),Calcs!Y190,IF(AND(Inputs!B189="false",Inputs!C189="false"),Calcs!H190,FALSE)))</f>
        <v>0</v>
      </c>
      <c r="AJ189" s="95">
        <f>IF(AND(Inputs!C189="true",Inputs!B189="false"),Calcs!Q190,IF(AND(Inputs!B189="true",Inputs!C189="false"),Calcs!Y190,IF(AND(Inputs!B189="false",Inputs!C189="false"),Calcs!J190,FALSE)))</f>
        <v>0</v>
      </c>
      <c r="AK189" s="93">
        <f>IF(AND(Inputs!C189="true",Inputs!B189="false"),Calcs!P190,IF(AND(Inputs!B189="true",Inputs!C189="false"),Calcs!X190,IF(AND(Inputs!B189="false",Inputs!C189="false"),Calcs!G190,FALSE)))</f>
        <v>0</v>
      </c>
      <c r="AL189" s="93">
        <f>Calcs!C190</f>
        <v>147288</v>
      </c>
      <c r="AM189" s="93">
        <f>IF(AND(Inputs!C189="true",Inputs!B189="false"),Calcs!O190,IF(AND(Inputs!B189="true",Inputs!C189="false"),Calcs!W190,IF(AND(Inputs!B189="false",Inputs!C189="false"),Calcs!F190,FALSE)))</f>
        <v>0</v>
      </c>
      <c r="AN189" s="93" t="str">
        <f>IF(AND(Inputs!C189="true",Inputs!B189="false"),"0.0",IF(AND(Inputs!B189="true",Inputs!C189="false"),Calcs!U190,IF(AND(Inputs!B189="false",Inputs!C189="false"),Calcs!D190,FALSE)))</f>
        <v>0.0</v>
      </c>
      <c r="AO189" s="95" t="str">
        <f>Calcs!AA190</f>
        <v/>
      </c>
      <c r="AP189" s="93" t="str">
        <f t="shared" si="24"/>
        <v>true</v>
      </c>
      <c r="AQ189" s="95">
        <f>IF(Inputs!C189="true",Calcs!N190,"0.0")</f>
        <v>0</v>
      </c>
      <c r="AR189" s="95">
        <f>IF(AND(Inputs!C189="true",Inputs!B189="false"),Calcs!M190,IF(AND(Inputs!B189="true",Inputs!C189="false"),Calcs!V190,IF(AND(Inputs!B189="false",Inputs!C189="false"),Calcs!E190,FALSE)))</f>
        <v>147288</v>
      </c>
      <c r="AS189" s="93" t="str">
        <f t="shared" si="25"/>
        <v>false</v>
      </c>
      <c r="AT189" s="93" t="str">
        <f t="shared" si="21"/>
        <v>false</v>
      </c>
    </row>
    <row r="190" spans="1:46" ht="14.25" customHeight="1" x14ac:dyDescent="0.2">
      <c r="A190" s="16">
        <v>189</v>
      </c>
      <c r="B190" s="20" t="s">
        <v>17</v>
      </c>
      <c r="C190" s="20" t="s">
        <v>17</v>
      </c>
      <c r="D190" s="18" t="s">
        <v>760</v>
      </c>
      <c r="E190" s="23" t="s">
        <v>16</v>
      </c>
      <c r="F190" s="4" t="s">
        <v>529</v>
      </c>
      <c r="G190" s="19" t="s">
        <v>16</v>
      </c>
      <c r="H190" s="65" t="s">
        <v>498</v>
      </c>
      <c r="I190" s="24">
        <v>1</v>
      </c>
      <c r="J190" s="24">
        <v>1</v>
      </c>
      <c r="K190" s="20" t="s">
        <v>17</v>
      </c>
      <c r="L190" s="20" t="s">
        <v>17</v>
      </c>
      <c r="M190" s="22">
        <v>1</v>
      </c>
      <c r="N190" s="17" t="s">
        <v>17</v>
      </c>
      <c r="O190" s="59" t="s">
        <v>454</v>
      </c>
      <c r="P190" s="18">
        <v>98</v>
      </c>
      <c r="Q190" s="18">
        <v>98</v>
      </c>
      <c r="R190" s="17" t="s">
        <v>17</v>
      </c>
      <c r="S190" s="17">
        <v>0</v>
      </c>
      <c r="T190" s="17">
        <v>2748</v>
      </c>
      <c r="U190" s="102">
        <f>IF(B190="true",(Calcs!AB191),IF(C190="true",Calcs!S191,IF(AND(B190="false",C190="false"),Calcs!K191)))</f>
        <v>207964</v>
      </c>
      <c r="V190" s="113" t="str">
        <f t="shared" si="26"/>
        <v/>
      </c>
      <c r="W190" s="103" t="str">
        <f>IF(AND(K190 = "true",C190="false"),(IF(Inputs!K190=Reduction_Values!B$2,Reduction_Values!D$2,Reduction_Values!D$3)),"")</f>
        <v/>
      </c>
      <c r="X190" s="104" t="str">
        <f>IF(L190="true",(IF(Inputs!L190=Reduction_Values!B$2,Reduction_Values!D$4,Reduction_Values!D$5)),"")</f>
        <v/>
      </c>
      <c r="Y190" s="105">
        <f>(VLOOKUP(Inputs!D190,Charge_Categories!B$2:C$380,2,FALSE))</f>
        <v>158618</v>
      </c>
      <c r="Z190" s="105">
        <f>IF(AND(Inputs!B190="true",Inputs!G190="true"),Calcs!U191-Calcs!T191,IF(AND(Inputs!B190="false",Inputs!C190="false",Inputs!G190="true"),Calcs!D191-Calcs!C191,IF(AND(Inputs!G190="false",Inputs!H190="Not Applicable"),0,"0.0")))</f>
        <v>49346</v>
      </c>
      <c r="AA190" s="105" t="str">
        <f>IF(AND(Inputs!B190="true",Inputs!N190="true"),Calcs!T191-Calcs!B191,IF(AND(Inputs!B190="false",Inputs!C190="true",Inputs!N190="true"),Calcs!L191-Calcs!B191,IF(AND(Inputs!B190="false",Inputs!C190="false",Inputs!N190="true"),Calcs!C191-Calcs!B191,"0.0")))</f>
        <v>0.0</v>
      </c>
      <c r="AB190" s="105" t="str">
        <f>IF(Inputs!C190="true",100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&amp;"%","")</f>
        <v/>
      </c>
      <c r="AC190" s="105" t="str">
        <f t="shared" si="22"/>
        <v/>
      </c>
      <c r="AD190" s="105" t="str">
        <f t="shared" si="23"/>
        <v/>
      </c>
      <c r="AE190" s="104" t="str">
        <f>IF(R190="true",(IF(Inputs!R190=Reduction_Values!B$2,Reduction_Values!D$6,Reduction_Values!D$7)),"")</f>
        <v/>
      </c>
      <c r="AF190" s="93">
        <f>(VLOOKUP(Inputs!D190,Charge_Categories!B$2:C$380,2,FALSE))</f>
        <v>158618</v>
      </c>
      <c r="AG190" s="93" t="str">
        <f t="shared" si="19"/>
        <v>false</v>
      </c>
      <c r="AH190" s="93" t="str">
        <f t="shared" si="20"/>
        <v>false</v>
      </c>
      <c r="AI190" s="94">
        <f>IF(AND(Inputs!C190="true",Inputs!B190="false"),Calcs!Q191,IF(AND(Inputs!B190="true",Inputs!C190="false"),Calcs!Y191,IF(AND(Inputs!B190="false",Inputs!C190="false"),Calcs!H191,FALSE)))</f>
        <v>207964</v>
      </c>
      <c r="AJ190" s="95">
        <f>IF(AND(Inputs!C190="true",Inputs!B190="false"),Calcs!Q191,IF(AND(Inputs!B190="true",Inputs!C190="false"),Calcs!Y191,IF(AND(Inputs!B190="false",Inputs!C190="false"),Calcs!J191,FALSE)))</f>
        <v>207964</v>
      </c>
      <c r="AK190" s="93">
        <f>IF(AND(Inputs!C190="true",Inputs!B190="false"),Calcs!P191,IF(AND(Inputs!B190="true",Inputs!C190="false"),Calcs!X191,IF(AND(Inputs!B190="false",Inputs!C190="false"),Calcs!G191,FALSE)))</f>
        <v>207964</v>
      </c>
      <c r="AL190" s="93">
        <f>Calcs!C191</f>
        <v>158618</v>
      </c>
      <c r="AM190" s="93">
        <f>IF(AND(Inputs!C190="true",Inputs!B190="false"),Calcs!O191,IF(AND(Inputs!B190="true",Inputs!C190="false"),Calcs!W191,IF(AND(Inputs!B190="false",Inputs!C190="false"),Calcs!F191,FALSE)))</f>
        <v>207964</v>
      </c>
      <c r="AN190" s="93">
        <f>IF(AND(Inputs!C190="true",Inputs!B190="false"),"0.0",IF(AND(Inputs!B190="true",Inputs!C190="false"),Calcs!U191,IF(AND(Inputs!B190="false",Inputs!C190="false"),Calcs!D191,FALSE)))</f>
        <v>207964</v>
      </c>
      <c r="AO190" s="95" t="str">
        <f>Calcs!AA191</f>
        <v/>
      </c>
      <c r="AP190" s="93" t="str">
        <f t="shared" si="24"/>
        <v>false</v>
      </c>
      <c r="AQ190" s="95" t="str">
        <f>IF(Inputs!C190="true",Calcs!N191,"0.0")</f>
        <v>0.0</v>
      </c>
      <c r="AR190" s="95">
        <f>IF(AND(Inputs!C190="true",Inputs!B190="false"),Calcs!M191,IF(AND(Inputs!B190="true",Inputs!C190="false"),Calcs!V191,IF(AND(Inputs!B190="false",Inputs!C190="false"),Calcs!E191,FALSE)))</f>
        <v>207964</v>
      </c>
      <c r="AS190" s="93" t="str">
        <f t="shared" si="25"/>
        <v>false</v>
      </c>
      <c r="AT190" s="93" t="str">
        <f t="shared" si="21"/>
        <v>true</v>
      </c>
    </row>
    <row r="191" spans="1:46" ht="14.25" customHeight="1" x14ac:dyDescent="0.2">
      <c r="A191" s="16">
        <v>190</v>
      </c>
      <c r="B191" s="20" t="s">
        <v>17</v>
      </c>
      <c r="C191" s="20" t="s">
        <v>17</v>
      </c>
      <c r="D191" s="18" t="s">
        <v>761</v>
      </c>
      <c r="E191" s="17" t="s">
        <v>17</v>
      </c>
      <c r="F191" s="4" t="s">
        <v>526</v>
      </c>
      <c r="G191" s="19" t="s">
        <v>16</v>
      </c>
      <c r="H191" s="65" t="s">
        <v>952</v>
      </c>
      <c r="I191" s="24">
        <v>1</v>
      </c>
      <c r="J191" s="25">
        <v>0.5</v>
      </c>
      <c r="K191" s="20" t="s">
        <v>17</v>
      </c>
      <c r="L191" s="20" t="s">
        <v>17</v>
      </c>
      <c r="M191" s="22">
        <v>1</v>
      </c>
      <c r="N191" s="17" t="s">
        <v>17</v>
      </c>
      <c r="O191" s="58" t="s">
        <v>434</v>
      </c>
      <c r="P191" s="18">
        <v>308</v>
      </c>
      <c r="Q191" s="18">
        <v>329</v>
      </c>
      <c r="R191" s="17" t="s">
        <v>17</v>
      </c>
      <c r="S191" s="17">
        <v>0</v>
      </c>
      <c r="T191" s="17">
        <v>747</v>
      </c>
      <c r="U191" s="102">
        <f>IF(B191="true",(Calcs!AB192),IF(C191="true",Calcs!S192,IF(AND(B191="false",C191="false"),Calcs!K192)))</f>
        <v>93796.765957446813</v>
      </c>
      <c r="V191" s="113" t="str">
        <f t="shared" si="26"/>
        <v/>
      </c>
      <c r="W191" s="103" t="str">
        <f>IF(AND(K191 = "true",C191="false"),(IF(Inputs!K191=Reduction_Values!B$2,Reduction_Values!D$2,Reduction_Values!D$3)),"")</f>
        <v/>
      </c>
      <c r="X191" s="104" t="str">
        <f>IF(L191="true",(IF(Inputs!L191=Reduction_Values!B$2,Reduction_Values!D$4,Reduction_Values!D$5)),"")</f>
        <v/>
      </c>
      <c r="Y191" s="105">
        <f>(VLOOKUP(Inputs!D191,Charge_Categories!B$2:C$380,2,FALSE))</f>
        <v>165751</v>
      </c>
      <c r="Z191" s="105">
        <f>IF(AND(Inputs!B191="true",Inputs!G191="true"),Calcs!U192-Calcs!T192,IF(AND(Inputs!B191="false",Inputs!C191="false",Inputs!G191="true"),Calcs!D192-Calcs!C192,IF(AND(Inputs!G191="false",Inputs!H191="Not Applicable"),0,"0.0")))</f>
        <v>34633</v>
      </c>
      <c r="AA191" s="105" t="str">
        <f>IF(AND(Inputs!B191="true",Inputs!N191="true"),Calcs!T192-Calcs!B192,IF(AND(Inputs!B191="false",Inputs!C191="true",Inputs!N191="true"),Calcs!L192-Calcs!B192,IF(AND(Inputs!B191="false",Inputs!C191="false",Inputs!N191="true"),Calcs!C192-Calcs!B192,"0.0")))</f>
        <v>0.0</v>
      </c>
      <c r="AB191" s="105" t="str">
        <f>IF(Inputs!C191="true",100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&amp;"%","")</f>
        <v/>
      </c>
      <c r="AC191" s="105" t="str">
        <f t="shared" si="22"/>
        <v/>
      </c>
      <c r="AD191" s="105">
        <f t="shared" si="23"/>
        <v>0.5</v>
      </c>
      <c r="AE191" s="104" t="str">
        <f>IF(R191="true",(IF(Inputs!R191=Reduction_Values!B$2,Reduction_Values!D$6,Reduction_Values!D$7)),"")</f>
        <v/>
      </c>
      <c r="AF191" s="93">
        <f>(VLOOKUP(Inputs!D191,Charge_Categories!B$2:C$380,2,FALSE))</f>
        <v>165751</v>
      </c>
      <c r="AG191" s="93" t="str">
        <f t="shared" si="19"/>
        <v>false</v>
      </c>
      <c r="AH191" s="93" t="str">
        <f t="shared" si="20"/>
        <v>false</v>
      </c>
      <c r="AI191" s="94">
        <f>IF(AND(Inputs!C191="true",Inputs!B191="false"),Calcs!Q192,IF(AND(Inputs!B191="true",Inputs!C191="false"),Calcs!Y192,IF(AND(Inputs!B191="false",Inputs!C191="false"),Calcs!H192,FALSE)))</f>
        <v>200384</v>
      </c>
      <c r="AJ191" s="95">
        <f>IF(AND(Inputs!C191="true",Inputs!B191="false"),Calcs!Q192,IF(AND(Inputs!B191="true",Inputs!C191="false"),Calcs!Y192,IF(AND(Inputs!B191="false",Inputs!C191="false"),Calcs!J192,FALSE)))</f>
        <v>100192</v>
      </c>
      <c r="AK191" s="93">
        <f>IF(AND(Inputs!C191="true",Inputs!B191="false"),Calcs!P192,IF(AND(Inputs!B191="true",Inputs!C191="false"),Calcs!X192,IF(AND(Inputs!B191="false",Inputs!C191="false"),Calcs!G192,FALSE)))</f>
        <v>200384</v>
      </c>
      <c r="AL191" s="93">
        <f>Calcs!C192</f>
        <v>165751</v>
      </c>
      <c r="AM191" s="93">
        <f>IF(AND(Inputs!C191="true",Inputs!B191="false"),Calcs!O192,IF(AND(Inputs!B191="true",Inputs!C191="false"),Calcs!W192,IF(AND(Inputs!B191="false",Inputs!C191="false"),Calcs!F192,FALSE)))</f>
        <v>200384</v>
      </c>
      <c r="AN191" s="93">
        <f>IF(AND(Inputs!C191="true",Inputs!B191="false"),"0.0",IF(AND(Inputs!B191="true",Inputs!C191="false"),Calcs!U192,IF(AND(Inputs!B191="false",Inputs!C191="false"),Calcs!D192,FALSE)))</f>
        <v>200384</v>
      </c>
      <c r="AO191" s="95" t="str">
        <f>Calcs!AA192</f>
        <v/>
      </c>
      <c r="AP191" s="93" t="str">
        <f t="shared" si="24"/>
        <v>false</v>
      </c>
      <c r="AQ191" s="95" t="str">
        <f>IF(Inputs!C191="true",Calcs!N192,"0.0")</f>
        <v>0.0</v>
      </c>
      <c r="AR191" s="95">
        <f>IF(AND(Inputs!C191="true",Inputs!B191="false"),Calcs!M192,IF(AND(Inputs!B191="true",Inputs!C191="false"),Calcs!V192,IF(AND(Inputs!B191="false",Inputs!C191="false"),Calcs!E192,FALSE)))</f>
        <v>200384</v>
      </c>
      <c r="AS191" s="93" t="str">
        <f t="shared" si="25"/>
        <v>false</v>
      </c>
      <c r="AT191" s="93" t="str">
        <f t="shared" si="21"/>
        <v>true</v>
      </c>
    </row>
    <row r="192" spans="1:46" ht="14.25" customHeight="1" x14ac:dyDescent="0.2">
      <c r="A192" s="16">
        <v>191</v>
      </c>
      <c r="B192" s="20" t="s">
        <v>16</v>
      </c>
      <c r="C192" s="20" t="s">
        <v>17</v>
      </c>
      <c r="D192" s="18" t="s">
        <v>762</v>
      </c>
      <c r="E192" s="17" t="s">
        <v>17</v>
      </c>
      <c r="F192" s="4"/>
      <c r="G192" s="19" t="s">
        <v>16</v>
      </c>
      <c r="H192" s="65" t="s">
        <v>499</v>
      </c>
      <c r="I192" s="24">
        <v>1</v>
      </c>
      <c r="J192" s="24">
        <v>1</v>
      </c>
      <c r="K192" s="20" t="s">
        <v>16</v>
      </c>
      <c r="L192" s="20" t="s">
        <v>17</v>
      </c>
      <c r="M192" s="22">
        <v>1</v>
      </c>
      <c r="N192" s="17" t="s">
        <v>17</v>
      </c>
      <c r="O192" s="59" t="s">
        <v>418</v>
      </c>
      <c r="P192" s="18">
        <v>0</v>
      </c>
      <c r="Q192" s="18">
        <v>0</v>
      </c>
      <c r="R192" s="17" t="s">
        <v>17</v>
      </c>
      <c r="S192" s="17">
        <v>321</v>
      </c>
      <c r="T192" s="17">
        <v>0.999</v>
      </c>
      <c r="U192" s="102">
        <f>IF(B192="true",(Calcs!AB193),IF(C192="true",Calcs!S193,Calcs!K193))</f>
        <v>27829157.657657657</v>
      </c>
      <c r="V192" s="113" t="str">
        <f t="shared" si="26"/>
        <v/>
      </c>
      <c r="W192" s="103" t="str">
        <f>IF(AND(K192 = "true",C192="false"),(IF(Inputs!K192=Reduction_Values!B$2,Reduction_Values!D$2,Reduction_Values!D$3)),"")</f>
        <v>Two-part Tariff 0.5</v>
      </c>
      <c r="X192" s="104" t="str">
        <f>IF(L192="true",(IF(Inputs!L192=Reduction_Values!B$2,Reduction_Values!D$4,Reduction_Values!D$5)),"")</f>
        <v/>
      </c>
      <c r="Y192" s="105">
        <f>(VLOOKUP(Inputs!D192,Charge_Categories!B$2:C$380,2,FALSE))</f>
        <v>172674</v>
      </c>
      <c r="Z192" s="105">
        <f>IF(AND(Inputs!B192="true",Inputs!G192="true"),Calcs!U193-Calcs!T193,IF(AND(Inputs!B192="false",Inputs!C192="false",Inputs!G192="true"),Calcs!D193-Calcs!C193,IF(AND(Inputs!G192="false",Inputs!H192="Not Applicable"),0,"0.0")))</f>
        <v>543</v>
      </c>
      <c r="AA192" s="105" t="str">
        <f>IF(AND(Inputs!B192="true",Inputs!N192="true"),Calcs!T193-Calcs!B193,IF(AND(Inputs!B192="false",Inputs!C192="true",Inputs!N192="true"),Calcs!L193-Calcs!B193,IF(AND(Inputs!B192="false",Inputs!C192="false",Inputs!N192="true"),Calcs!C193-Calcs!B193,"0.0")))</f>
        <v>0.0</v>
      </c>
      <c r="AB192" s="105" t="str">
        <f>IF(Inputs!C192="true",100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&amp;"%","")</f>
        <v/>
      </c>
      <c r="AC192" s="105" t="str">
        <f t="shared" si="22"/>
        <v/>
      </c>
      <c r="AD192" s="105" t="str">
        <f t="shared" si="23"/>
        <v/>
      </c>
      <c r="AE192" s="104" t="str">
        <f>IF(R192="true",(IF(Inputs!R192=Reduction_Values!B$2,Reduction_Values!D$6,Reduction_Values!D$7)),"")</f>
        <v/>
      </c>
      <c r="AF192" s="93">
        <f>(VLOOKUP(Inputs!D192,Charge_Categories!B$2:C$380,2,FALSE))</f>
        <v>172674</v>
      </c>
      <c r="AG192" s="93" t="str">
        <f t="shared" si="19"/>
        <v>true</v>
      </c>
      <c r="AH192" s="93" t="str">
        <f t="shared" si="20"/>
        <v>false</v>
      </c>
      <c r="AI192" s="94">
        <f>IF(AND(Inputs!C192="true",Inputs!B192="false"),Calcs!Q193,IF(AND(Inputs!B192="true",Inputs!C192="false"),Calcs!Y193,IF(AND(Inputs!B192="false",Inputs!C192="false"),Calcs!H193,FALSE)))</f>
        <v>173217</v>
      </c>
      <c r="AJ192" s="95">
        <f>IF(AND(Inputs!C192="true",Inputs!B192="false"),Calcs!Q193,IF(AND(Inputs!B192="true",Inputs!C192="false"),Calcs!Y193,IF(AND(Inputs!B192="false",Inputs!C192="false"),Calcs!J193,FALSE)))</f>
        <v>173217</v>
      </c>
      <c r="AK192" s="93">
        <f>IF(AND(Inputs!C192="true",Inputs!B192="false"),Calcs!P193,IF(AND(Inputs!B192="true",Inputs!C192="false"),Calcs!X193,IF(AND(Inputs!B192="false",Inputs!C192="false"),Calcs!G193,FALSE)))</f>
        <v>173217</v>
      </c>
      <c r="AL192" s="93">
        <f>Calcs!C193</f>
        <v>172674</v>
      </c>
      <c r="AM192" s="93">
        <f>IF(AND(Inputs!C192="true",Inputs!B192="false"),Calcs!O193,IF(AND(Inputs!B192="true",Inputs!C192="false"),Calcs!W193,IF(AND(Inputs!B192="false",Inputs!C192="false"),Calcs!F193,FALSE)))</f>
        <v>173217</v>
      </c>
      <c r="AN192" s="93">
        <f>IF(AND(Inputs!C192="true",Inputs!B192="false"),"0.0",IF(AND(Inputs!B192="true",Inputs!C192="false"),Calcs!U193,IF(AND(Inputs!B192="false",Inputs!C192="false"),Calcs!D193,FALSE)))</f>
        <v>173217</v>
      </c>
      <c r="AO192" s="95">
        <f>Calcs!AA193</f>
        <v>55658315.315315314</v>
      </c>
      <c r="AP192" s="93" t="str">
        <f t="shared" si="24"/>
        <v>false</v>
      </c>
      <c r="AQ192" s="95" t="str">
        <f>IF(Inputs!C192="true",Calcs!N193,"0.0")</f>
        <v>0.0</v>
      </c>
      <c r="AR192" s="95">
        <f>IF(AND(Inputs!C192="true",Inputs!B192="false"),Calcs!M193,IF(AND(Inputs!B192="true",Inputs!C192="false"),Calcs!V193,IF(AND(Inputs!B192="false",Inputs!C192="false"),Calcs!E193,FALSE)))</f>
        <v>173217</v>
      </c>
      <c r="AS192" s="93" t="str">
        <f t="shared" si="25"/>
        <v>false</v>
      </c>
      <c r="AT192" s="93" t="str">
        <f t="shared" si="21"/>
        <v>true</v>
      </c>
    </row>
    <row r="193" spans="1:46" ht="14.25" customHeight="1" x14ac:dyDescent="0.2">
      <c r="A193" s="16">
        <v>192</v>
      </c>
      <c r="B193" s="20" t="s">
        <v>17</v>
      </c>
      <c r="C193" s="20" t="s">
        <v>16</v>
      </c>
      <c r="D193" s="18" t="s">
        <v>763</v>
      </c>
      <c r="E193" s="20" t="s">
        <v>17</v>
      </c>
      <c r="F193" s="4" t="s">
        <v>495</v>
      </c>
      <c r="G193" s="17" t="s">
        <v>17</v>
      </c>
      <c r="H193" s="65" t="s">
        <v>569</v>
      </c>
      <c r="I193" s="25">
        <v>0.89</v>
      </c>
      <c r="J193" s="24">
        <v>1</v>
      </c>
      <c r="K193" s="20" t="s">
        <v>17</v>
      </c>
      <c r="L193" s="20" t="s">
        <v>16</v>
      </c>
      <c r="M193" s="22">
        <v>1</v>
      </c>
      <c r="N193" s="19" t="s">
        <v>16</v>
      </c>
      <c r="O193" s="59" t="s">
        <v>418</v>
      </c>
      <c r="P193" s="18">
        <v>216</v>
      </c>
      <c r="Q193" s="18">
        <v>240</v>
      </c>
      <c r="R193" s="20" t="s">
        <v>17</v>
      </c>
      <c r="S193" s="17">
        <v>0</v>
      </c>
      <c r="T193" s="17">
        <v>14.3185</v>
      </c>
      <c r="U193" s="102">
        <f>IF(B193="true",(Calcs!AB194),IF(C193="true",Calcs!S194,Calcs!K194))</f>
        <v>74011.198500000013</v>
      </c>
      <c r="V193" s="113">
        <f t="shared" si="26"/>
        <v>0.89</v>
      </c>
      <c r="W193" s="103" t="str">
        <f>IF(AND(K193 = "true",C193="false"),(IF(Inputs!K193=Reduction_Values!B$2,Reduction_Values!D$2,Reduction_Values!D$3)),"")</f>
        <v/>
      </c>
      <c r="X193" s="104" t="str">
        <f>IF(L193="true",(IF(Inputs!L193=Reduction_Values!B$2,Reduction_Values!D$4,Reduction_Values!D$5)),"")</f>
        <v>CRT 0.5</v>
      </c>
      <c r="Y193" s="105">
        <f>(VLOOKUP(Inputs!D193,Charge_Categories!B$2:C$380,2,FALSE))</f>
        <v>184789</v>
      </c>
      <c r="Z193" s="105">
        <f>IF(AND(Inputs!B193="true",Inputs!G193="true"),Calcs!U194-Calcs!T194,IF(AND(Inputs!B193="false",Inputs!C193="false",Inputs!G193="true"),Calcs!D194-Calcs!C194,IF(AND(Inputs!G193="false",Inputs!H193="Not Applicable"),0,"0.0")))</f>
        <v>0</v>
      </c>
      <c r="AA193" s="105">
        <f>IF(AND(Inputs!B193="true",Inputs!N193="true"),Calcs!T194-Calcs!B194,IF(AND(Inputs!B193="false",Inputs!C193="true",Inputs!N193="true"),Calcs!L194-Calcs!B194,IF(AND(Inputs!B193="false",Inputs!C193="false",Inputs!N193="true"),Calcs!C194-Calcs!B194,"0.0")))</f>
        <v>8</v>
      </c>
      <c r="AB193" s="105" t="str">
        <f>IF(Inputs!C193="true",100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&amp;"%","")</f>
        <v>100%</v>
      </c>
      <c r="AC193" s="105" t="str">
        <f t="shared" si="22"/>
        <v/>
      </c>
      <c r="AD193" s="105" t="str">
        <f t="shared" si="23"/>
        <v/>
      </c>
      <c r="AE193" s="104" t="str">
        <f>IF(R193="true",(IF(Inputs!R193=Reduction_Values!B$2,Reduction_Values!D$6,Reduction_Values!D$7)),"")</f>
        <v/>
      </c>
      <c r="AF193" s="93">
        <f>(VLOOKUP(Inputs!D193,Charge_Categories!B$2:C$380,2,FALSE))</f>
        <v>184789</v>
      </c>
      <c r="AG193" s="93" t="str">
        <f t="shared" si="19"/>
        <v>false</v>
      </c>
      <c r="AH193" s="93" t="str">
        <f t="shared" si="20"/>
        <v>true</v>
      </c>
      <c r="AI193" s="94">
        <f>IF(AND(Inputs!C193="true",Inputs!B193="false"),Calcs!Q194,IF(AND(Inputs!B193="true",Inputs!C193="false"),Calcs!Y194,IF(AND(Inputs!B193="false",Inputs!C193="false"),Calcs!H194,FALSE)))</f>
        <v>82234.665000000008</v>
      </c>
      <c r="AJ193" s="95">
        <f>IF(AND(Inputs!C193="true",Inputs!B193="false"),Calcs!Q194,IF(AND(Inputs!B193="true",Inputs!C193="false"),Calcs!Y194,IF(AND(Inputs!B193="false",Inputs!C193="false"),Calcs!J194,FALSE)))</f>
        <v>82234.665000000008</v>
      </c>
      <c r="AK193" s="93">
        <f>IF(AND(Inputs!C193="true",Inputs!B193="false"),Calcs!P194,IF(AND(Inputs!B193="true",Inputs!C193="false"),Calcs!X194,IF(AND(Inputs!B193="false",Inputs!C193="false"),Calcs!G194,FALSE)))</f>
        <v>92398.5</v>
      </c>
      <c r="AL193" s="93">
        <f>Calcs!C194</f>
        <v>184797</v>
      </c>
      <c r="AM193" s="93">
        <f>IF(AND(Inputs!C193="true",Inputs!B193="false"),Calcs!O194,IF(AND(Inputs!B193="true",Inputs!C193="false"),Calcs!W194,IF(AND(Inputs!B193="false",Inputs!C193="false"),Calcs!F194,FALSE)))</f>
        <v>184797</v>
      </c>
      <c r="AN193" s="93" t="str">
        <f>IF(AND(Inputs!C193="true",Inputs!B193="false"),"0.0",IF(AND(Inputs!B193="true",Inputs!C193="false"),Calcs!U194,IF(AND(Inputs!B193="false",Inputs!C193="false"),Calcs!D194,FALSE)))</f>
        <v>0.0</v>
      </c>
      <c r="AO193" s="95" t="str">
        <f>Calcs!AA194</f>
        <v/>
      </c>
      <c r="AP193" s="93" t="str">
        <f t="shared" si="24"/>
        <v>true</v>
      </c>
      <c r="AQ193" s="95">
        <f>IF(Inputs!C193="true",Calcs!N194,"0.0")</f>
        <v>184797</v>
      </c>
      <c r="AR193" s="95">
        <f>IF(AND(Inputs!C193="true",Inputs!B193="false"),Calcs!M194,IF(AND(Inputs!B193="true",Inputs!C193="false"),Calcs!V194,IF(AND(Inputs!B193="false",Inputs!C193="false"),Calcs!E194,FALSE)))</f>
        <v>184797</v>
      </c>
      <c r="AS193" s="93" t="str">
        <f t="shared" si="25"/>
        <v>false</v>
      </c>
      <c r="AT193" s="93" t="str">
        <f t="shared" si="21"/>
        <v>false</v>
      </c>
    </row>
    <row r="194" spans="1:46" ht="14.25" customHeight="1" x14ac:dyDescent="0.2">
      <c r="A194" s="16">
        <v>193</v>
      </c>
      <c r="B194" s="20" t="s">
        <v>17</v>
      </c>
      <c r="C194" s="20" t="s">
        <v>17</v>
      </c>
      <c r="D194" s="18" t="s">
        <v>764</v>
      </c>
      <c r="E194" s="23" t="s">
        <v>16</v>
      </c>
      <c r="F194" s="4" t="s">
        <v>527</v>
      </c>
      <c r="G194" s="19" t="s">
        <v>16</v>
      </c>
      <c r="H194" s="65" t="s">
        <v>955</v>
      </c>
      <c r="I194" s="24">
        <v>1</v>
      </c>
      <c r="J194" s="25">
        <v>0.5</v>
      </c>
      <c r="K194" s="20" t="s">
        <v>17</v>
      </c>
      <c r="L194" s="20" t="s">
        <v>17</v>
      </c>
      <c r="M194" s="22">
        <v>1</v>
      </c>
      <c r="N194" s="17" t="s">
        <v>17</v>
      </c>
      <c r="O194" s="59" t="s">
        <v>418</v>
      </c>
      <c r="P194" s="18">
        <v>315</v>
      </c>
      <c r="Q194" s="18">
        <v>336</v>
      </c>
      <c r="R194" s="17" t="s">
        <v>17</v>
      </c>
      <c r="S194" s="17">
        <v>0</v>
      </c>
      <c r="T194" s="17">
        <v>4396</v>
      </c>
      <c r="U194" s="102">
        <f>IF(B194="true",(Calcs!AB195),IF(C194="true",Calcs!S195,IF(AND(B194="false",C194="false"),Calcs!K195)))</f>
        <v>120783.75</v>
      </c>
      <c r="V194" s="113" t="str">
        <f t="shared" ref="V194:V201" si="27">IF(I194=1,(""),IF(I194=0,(I194&amp;".0"),(I194)))</f>
        <v/>
      </c>
      <c r="W194" s="103" t="str">
        <f>IF(AND(K194 = "true",C194="false"),(IF(Inputs!K194=Reduction_Values!B$2,Reduction_Values!D$2,Reduction_Values!D$3)),"")</f>
        <v/>
      </c>
      <c r="X194" s="104" t="str">
        <f>IF(L194="true",(IF(Inputs!L194=Reduction_Values!B$2,Reduction_Values!D$4,Reduction_Values!D$5)),"")</f>
        <v/>
      </c>
      <c r="Y194" s="105">
        <f>(VLOOKUP(Inputs!D194,Charge_Categories!B$2:C$380,2,FALSE))</f>
        <v>257486</v>
      </c>
      <c r="Z194" s="105">
        <f>IF(AND(Inputs!B194="true",Inputs!G194="true"),Calcs!U195-Calcs!T195,IF(AND(Inputs!B194="false",Inputs!C194="false",Inputs!G194="true"),Calcs!D195-Calcs!C195,IF(AND(Inputs!G194="false",Inputs!H194="Not Applicable"),0,"0.0")))</f>
        <v>186</v>
      </c>
      <c r="AA194" s="105" t="str">
        <f>IF(AND(Inputs!B194="true",Inputs!N194="true"),Calcs!T195-Calcs!B195,IF(AND(Inputs!B194="false",Inputs!C194="true",Inputs!N194="true"),Calcs!L195-Calcs!B195,IF(AND(Inputs!B194="false",Inputs!C194="false",Inputs!N194="true"),Calcs!C195-Calcs!B195,"0.0")))</f>
        <v>0.0</v>
      </c>
      <c r="AB194" s="105" t="str">
        <f>IF(Inputs!C194="true",100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&amp;"%","")</f>
        <v/>
      </c>
      <c r="AC194" s="105" t="str">
        <f t="shared" si="22"/>
        <v/>
      </c>
      <c r="AD194" s="105">
        <f t="shared" si="23"/>
        <v>0.5</v>
      </c>
      <c r="AE194" s="104" t="str">
        <f>IF(R194="true",(IF(Inputs!R194=Reduction_Values!B$2,Reduction_Values!D$6,Reduction_Values!D$7)),"")</f>
        <v/>
      </c>
      <c r="AF194" s="93">
        <f>(VLOOKUP(Inputs!D194,Charge_Categories!B$2:C$380,2,FALSE))</f>
        <v>257486</v>
      </c>
      <c r="AG194" s="93" t="str">
        <f t="shared" ref="AG194:AG257" si="28">B194</f>
        <v>false</v>
      </c>
      <c r="AH194" s="93" t="str">
        <f t="shared" ref="AH194:AH257" si="29">C194</f>
        <v>false</v>
      </c>
      <c r="AI194" s="94">
        <f>IF(AND(Inputs!C194="true",Inputs!B194="false"),Calcs!Q195,IF(AND(Inputs!B194="true",Inputs!C194="false"),Calcs!Y195,IF(AND(Inputs!B194="false",Inputs!C194="false"),Calcs!H195,FALSE)))</f>
        <v>257672</v>
      </c>
      <c r="AJ194" s="95">
        <f>IF(AND(Inputs!C194="true",Inputs!B194="false"),Calcs!Q195,IF(AND(Inputs!B194="true",Inputs!C194="false"),Calcs!Y195,IF(AND(Inputs!B194="false",Inputs!C194="false"),Calcs!J195,FALSE)))</f>
        <v>128836</v>
      </c>
      <c r="AK194" s="93">
        <f>IF(AND(Inputs!C194="true",Inputs!B194="false"),Calcs!P195,IF(AND(Inputs!B194="true",Inputs!C194="false"),Calcs!X195,IF(AND(Inputs!B194="false",Inputs!C194="false"),Calcs!G195,FALSE)))</f>
        <v>257672</v>
      </c>
      <c r="AL194" s="93">
        <f>Calcs!C195</f>
        <v>257486</v>
      </c>
      <c r="AM194" s="93">
        <f>IF(AND(Inputs!C194="true",Inputs!B194="false"),Calcs!O195,IF(AND(Inputs!B194="true",Inputs!C194="false"),Calcs!W195,IF(AND(Inputs!B194="false",Inputs!C194="false"),Calcs!F195,FALSE)))</f>
        <v>257672</v>
      </c>
      <c r="AN194" s="93">
        <f>IF(AND(Inputs!C194="true",Inputs!B194="false"),"0.0",IF(AND(Inputs!B194="true",Inputs!C194="false"),Calcs!U195,IF(AND(Inputs!B194="false",Inputs!C194="false"),Calcs!D195,FALSE)))</f>
        <v>257672</v>
      </c>
      <c r="AO194" s="95" t="str">
        <f>Calcs!AA195</f>
        <v/>
      </c>
      <c r="AP194" s="93" t="str">
        <f t="shared" si="24"/>
        <v>false</v>
      </c>
      <c r="AQ194" s="95" t="str">
        <f>IF(Inputs!C194="true",Calcs!N195,"0.0")</f>
        <v>0.0</v>
      </c>
      <c r="AR194" s="95">
        <f>IF(AND(Inputs!C194="true",Inputs!B194="false"),Calcs!M195,IF(AND(Inputs!B194="true",Inputs!C194="false"),Calcs!V195,IF(AND(Inputs!B194="false",Inputs!C194="false"),Calcs!E195,FALSE)))</f>
        <v>257672</v>
      </c>
      <c r="AS194" s="93" t="str">
        <f t="shared" si="25"/>
        <v>false</v>
      </c>
      <c r="AT194" s="93" t="str">
        <f t="shared" ref="AT194:AT257" si="30">G194</f>
        <v>true</v>
      </c>
    </row>
    <row r="195" spans="1:46" ht="14.25" customHeight="1" x14ac:dyDescent="0.2">
      <c r="A195" s="16">
        <v>194</v>
      </c>
      <c r="B195" s="20" t="s">
        <v>17</v>
      </c>
      <c r="C195" s="20" t="s">
        <v>17</v>
      </c>
      <c r="D195" s="18" t="s">
        <v>765</v>
      </c>
      <c r="E195" s="17" t="s">
        <v>17</v>
      </c>
      <c r="F195" s="4" t="s">
        <v>500</v>
      </c>
      <c r="G195" s="19" t="s">
        <v>16</v>
      </c>
      <c r="H195" s="65" t="s">
        <v>951</v>
      </c>
      <c r="I195" s="24">
        <v>1</v>
      </c>
      <c r="J195" s="25">
        <v>0.01</v>
      </c>
      <c r="K195" s="20" t="s">
        <v>17</v>
      </c>
      <c r="L195" s="20" t="s">
        <v>17</v>
      </c>
      <c r="M195" s="22">
        <v>1</v>
      </c>
      <c r="N195" s="17" t="s">
        <v>17</v>
      </c>
      <c r="O195" s="59" t="s">
        <v>454</v>
      </c>
      <c r="P195" s="18">
        <v>280</v>
      </c>
      <c r="Q195" s="18">
        <v>285</v>
      </c>
      <c r="R195" s="17" t="s">
        <v>17</v>
      </c>
      <c r="S195" s="17">
        <v>0</v>
      </c>
      <c r="T195" s="17">
        <v>4999</v>
      </c>
      <c r="U195" s="102">
        <f>IF(B195="true",(Calcs!AB196),IF(C195="true",Calcs!S196,IF(AND(B195="false",C195="false"),Calcs!K196)))</f>
        <v>3260.2708771929824</v>
      </c>
      <c r="V195" s="113" t="str">
        <f t="shared" si="27"/>
        <v/>
      </c>
      <c r="W195" s="103" t="str">
        <f>IF(AND(K195 = "true",C195="false"),(IF(Inputs!K195=Reduction_Values!B$2,Reduction_Values!D$2,Reduction_Values!D$3)),"")</f>
        <v/>
      </c>
      <c r="X195" s="104" t="str">
        <f>IF(L195="true",(IF(Inputs!L195=Reduction_Values!B$2,Reduction_Values!D$4,Reduction_Values!D$5)),"")</f>
        <v/>
      </c>
      <c r="Y195" s="105">
        <f>(VLOOKUP(Inputs!D195,Charge_Categories!B$2:C$380,2,FALSE))</f>
        <v>270257</v>
      </c>
      <c r="Z195" s="105">
        <f>IF(AND(Inputs!B195="true",Inputs!G195="true"),Calcs!U196-Calcs!T196,IF(AND(Inputs!B195="false",Inputs!C195="false",Inputs!G195="true"),Calcs!D196-Calcs!C196,IF(AND(Inputs!G195="false",Inputs!H195="Not Applicable"),0,"0.0")))</f>
        <v>61592</v>
      </c>
      <c r="AA195" s="105" t="str">
        <f>IF(AND(Inputs!B195="true",Inputs!N195="true"),Calcs!T196-Calcs!B196,IF(AND(Inputs!B195="false",Inputs!C195="true",Inputs!N195="true"),Calcs!L196-Calcs!B196,IF(AND(Inputs!B195="false",Inputs!C195="false",Inputs!N195="true"),Calcs!C196-Calcs!B196,"0.0")))</f>
        <v>0.0</v>
      </c>
      <c r="AB195" s="105" t="str">
        <f>IF(Inputs!C195="true",100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&amp;"%","")</f>
        <v/>
      </c>
      <c r="AC195" s="105" t="str">
        <f t="shared" ref="AC195:AC258" si="31">IF(M195=1,(""),IF(M195=0,(M195&amp;".0"),(M195)))</f>
        <v/>
      </c>
      <c r="AD195" s="105">
        <f t="shared" ref="AD195:AD258" si="32">IF(J195=1,(""),IF(J195=0,(J195&amp;".0"),(J195)))</f>
        <v>0.01</v>
      </c>
      <c r="AE195" s="104" t="str">
        <f>IF(R195="true",(IF(Inputs!R195=Reduction_Values!B$2,Reduction_Values!D$6,Reduction_Values!D$7)),"")</f>
        <v/>
      </c>
      <c r="AF195" s="93">
        <f>(VLOOKUP(Inputs!D195,Charge_Categories!B$2:C$380,2,FALSE))</f>
        <v>270257</v>
      </c>
      <c r="AG195" s="93" t="str">
        <f t="shared" si="28"/>
        <v>false</v>
      </c>
      <c r="AH195" s="93" t="str">
        <f t="shared" si="29"/>
        <v>false</v>
      </c>
      <c r="AI195" s="94">
        <f>IF(AND(Inputs!C195="true",Inputs!B195="false"),Calcs!Q196,IF(AND(Inputs!B195="true",Inputs!C195="false"),Calcs!Y196,IF(AND(Inputs!B195="false",Inputs!C195="false"),Calcs!H196,FALSE)))</f>
        <v>331849</v>
      </c>
      <c r="AJ195" s="95">
        <f>IF(AND(Inputs!C195="true",Inputs!B195="false"),Calcs!Q196,IF(AND(Inputs!B195="true",Inputs!C195="false"),Calcs!Y196,IF(AND(Inputs!B195="false",Inputs!C195="false"),Calcs!J196,FALSE)))</f>
        <v>3318.4900000000002</v>
      </c>
      <c r="AK195" s="93">
        <f>IF(AND(Inputs!C195="true",Inputs!B195="false"),Calcs!P196,IF(AND(Inputs!B195="true",Inputs!C195="false"),Calcs!X196,IF(AND(Inputs!B195="false",Inputs!C195="false"),Calcs!G196,FALSE)))</f>
        <v>331849</v>
      </c>
      <c r="AL195" s="93">
        <f>Calcs!C196</f>
        <v>270257</v>
      </c>
      <c r="AM195" s="93">
        <f>IF(AND(Inputs!C195="true",Inputs!B195="false"),Calcs!O196,IF(AND(Inputs!B195="true",Inputs!C195="false"),Calcs!W196,IF(AND(Inputs!B195="false",Inputs!C195="false"),Calcs!F196,FALSE)))</f>
        <v>331849</v>
      </c>
      <c r="AN195" s="93">
        <f>IF(AND(Inputs!C195="true",Inputs!B195="false"),"0.0",IF(AND(Inputs!B195="true",Inputs!C195="false"),Calcs!U196,IF(AND(Inputs!B195="false",Inputs!C195="false"),Calcs!D196,FALSE)))</f>
        <v>331849</v>
      </c>
      <c r="AO195" s="95" t="str">
        <f>Calcs!AA196</f>
        <v/>
      </c>
      <c r="AP195" s="93" t="str">
        <f t="shared" ref="AP195:AP258" si="33">N195</f>
        <v>false</v>
      </c>
      <c r="AQ195" s="95" t="str">
        <f>IF(Inputs!C195="true",Calcs!N196,"0.0")</f>
        <v>0.0</v>
      </c>
      <c r="AR195" s="95">
        <f>IF(AND(Inputs!C195="true",Inputs!B195="false"),Calcs!M196,IF(AND(Inputs!B195="true",Inputs!C195="false"),Calcs!V196,IF(AND(Inputs!B195="false",Inputs!C195="false"),Calcs!E196,FALSE)))</f>
        <v>331849</v>
      </c>
      <c r="AS195" s="93" t="str">
        <f t="shared" ref="AS195:AS258" si="34">R195</f>
        <v>false</v>
      </c>
      <c r="AT195" s="93" t="str">
        <f t="shared" si="30"/>
        <v>true</v>
      </c>
    </row>
    <row r="196" spans="1:46" ht="14.25" customHeight="1" x14ac:dyDescent="0.2">
      <c r="A196" s="16">
        <v>195</v>
      </c>
      <c r="B196" s="20" t="s">
        <v>16</v>
      </c>
      <c r="C196" s="20" t="s">
        <v>17</v>
      </c>
      <c r="D196" s="18" t="s">
        <v>766</v>
      </c>
      <c r="E196" s="17" t="s">
        <v>17</v>
      </c>
      <c r="F196" s="4"/>
      <c r="G196" s="19" t="s">
        <v>16</v>
      </c>
      <c r="H196" s="65" t="s">
        <v>492</v>
      </c>
      <c r="I196" s="24">
        <v>1</v>
      </c>
      <c r="J196" s="24">
        <v>1</v>
      </c>
      <c r="K196" s="20" t="s">
        <v>16</v>
      </c>
      <c r="L196" s="20" t="s">
        <v>17</v>
      </c>
      <c r="M196" s="22">
        <v>1</v>
      </c>
      <c r="N196" s="17" t="s">
        <v>17</v>
      </c>
      <c r="O196" s="59" t="s">
        <v>454</v>
      </c>
      <c r="P196" s="18">
        <v>0</v>
      </c>
      <c r="Q196" s="18">
        <v>0</v>
      </c>
      <c r="R196" s="17" t="s">
        <v>17</v>
      </c>
      <c r="S196" s="17">
        <v>3.1</v>
      </c>
      <c r="T196" s="17">
        <v>1306</v>
      </c>
      <c r="U196" s="102">
        <f>IF(B196="true",(Calcs!AB197),IF(C196="true",Calcs!S197,Calcs!K197))</f>
        <v>396.37155436447171</v>
      </c>
      <c r="V196" s="113" t="str">
        <f t="shared" si="27"/>
        <v/>
      </c>
      <c r="W196" s="103" t="str">
        <f>IF(AND(K196 = "true",C196="false"),(IF(Inputs!K196=Reduction_Values!B$2,Reduction_Values!D$2,Reduction_Values!D$3)),"")</f>
        <v>Two-part Tariff 0.5</v>
      </c>
      <c r="X196" s="104" t="str">
        <f>IF(L196="true",(IF(Inputs!L196=Reduction_Values!B$2,Reduction_Values!D$4,Reduction_Values!D$5)),"")</f>
        <v/>
      </c>
      <c r="Y196" s="105">
        <f>(VLOOKUP(Inputs!D196,Charge_Categories!B$2:C$380,2,FALSE))</f>
        <v>292651</v>
      </c>
      <c r="Z196" s="105">
        <f>IF(AND(Inputs!B196="true",Inputs!G196="true"),Calcs!U197-Calcs!T197,IF(AND(Inputs!B196="false",Inputs!C196="false",Inputs!G196="true"),Calcs!D197-Calcs!C197,IF(AND(Inputs!G196="false",Inputs!H196="Not Applicable"),0,"0.0")))</f>
        <v>41324</v>
      </c>
      <c r="AA196" s="105" t="str">
        <f>IF(AND(Inputs!B196="true",Inputs!N196="true"),Calcs!T197-Calcs!B197,IF(AND(Inputs!B196="false",Inputs!C196="true",Inputs!N196="true"),Calcs!L197-Calcs!B197,IF(AND(Inputs!B196="false",Inputs!C196="false",Inputs!N196="true"),Calcs!C197-Calcs!B197,"0.0")))</f>
        <v>0.0</v>
      </c>
      <c r="AB196" s="105" t="str">
        <f>IF(Inputs!C196="true",100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&amp;"%","")</f>
        <v/>
      </c>
      <c r="AC196" s="105" t="str">
        <f t="shared" si="31"/>
        <v/>
      </c>
      <c r="AD196" s="105" t="str">
        <f t="shared" si="32"/>
        <v/>
      </c>
      <c r="AE196" s="104" t="str">
        <f>IF(R196="true",(IF(Inputs!R196=Reduction_Values!B$2,Reduction_Values!D$6,Reduction_Values!D$7)),"")</f>
        <v/>
      </c>
      <c r="AF196" s="93">
        <f>(VLOOKUP(Inputs!D196,Charge_Categories!B$2:C$380,2,FALSE))</f>
        <v>292651</v>
      </c>
      <c r="AG196" s="93" t="str">
        <f t="shared" si="28"/>
        <v>true</v>
      </c>
      <c r="AH196" s="93" t="str">
        <f t="shared" si="29"/>
        <v>false</v>
      </c>
      <c r="AI196" s="94">
        <f>IF(AND(Inputs!C196="true",Inputs!B196="false"),Calcs!Q197,IF(AND(Inputs!B196="true",Inputs!C196="false"),Calcs!Y197,IF(AND(Inputs!B196="false",Inputs!C196="false"),Calcs!H197,FALSE)))</f>
        <v>333975</v>
      </c>
      <c r="AJ196" s="95">
        <f>IF(AND(Inputs!C196="true",Inputs!B196="false"),Calcs!Q197,IF(AND(Inputs!B196="true",Inputs!C196="false"),Calcs!Y197,IF(AND(Inputs!B196="false",Inputs!C196="false"),Calcs!J197,FALSE)))</f>
        <v>333975</v>
      </c>
      <c r="AK196" s="93">
        <f>IF(AND(Inputs!C196="true",Inputs!B196="false"),Calcs!P197,IF(AND(Inputs!B196="true",Inputs!C196="false"),Calcs!X197,IF(AND(Inputs!B196="false",Inputs!C196="false"),Calcs!G197,FALSE)))</f>
        <v>333975</v>
      </c>
      <c r="AL196" s="93">
        <f>Calcs!C197</f>
        <v>292651</v>
      </c>
      <c r="AM196" s="93">
        <f>IF(AND(Inputs!C196="true",Inputs!B196="false"),Calcs!O197,IF(AND(Inputs!B196="true",Inputs!C196="false"),Calcs!W197,IF(AND(Inputs!B196="false",Inputs!C196="false"),Calcs!F197,FALSE)))</f>
        <v>333975</v>
      </c>
      <c r="AN196" s="93">
        <f>IF(AND(Inputs!C196="true",Inputs!B196="false"),"0.0",IF(AND(Inputs!B196="true",Inputs!C196="false"),Calcs!U197,IF(AND(Inputs!B196="false",Inputs!C196="false"),Calcs!D197,FALSE)))</f>
        <v>333975</v>
      </c>
      <c r="AO196" s="95">
        <f>Calcs!AA197</f>
        <v>792.74310872894341</v>
      </c>
      <c r="AP196" s="93" t="str">
        <f t="shared" si="33"/>
        <v>false</v>
      </c>
      <c r="AQ196" s="95" t="str">
        <f>IF(Inputs!C196="true",Calcs!N197,"0.0")</f>
        <v>0.0</v>
      </c>
      <c r="AR196" s="95">
        <f>IF(AND(Inputs!C196="true",Inputs!B196="false"),Calcs!M197,IF(AND(Inputs!B196="true",Inputs!C196="false"),Calcs!V197,IF(AND(Inputs!B196="false",Inputs!C196="false"),Calcs!E197,FALSE)))</f>
        <v>333975</v>
      </c>
      <c r="AS196" s="93" t="str">
        <f t="shared" si="34"/>
        <v>false</v>
      </c>
      <c r="AT196" s="93" t="str">
        <f t="shared" si="30"/>
        <v>true</v>
      </c>
    </row>
    <row r="197" spans="1:46" ht="14.25" customHeight="1" x14ac:dyDescent="0.2">
      <c r="A197" s="16">
        <v>196</v>
      </c>
      <c r="B197" s="20" t="s">
        <v>17</v>
      </c>
      <c r="C197" s="20" t="s">
        <v>16</v>
      </c>
      <c r="D197" s="18" t="s">
        <v>767</v>
      </c>
      <c r="E197" s="20" t="s">
        <v>17</v>
      </c>
      <c r="F197" s="4" t="s">
        <v>523</v>
      </c>
      <c r="G197" s="17" t="s">
        <v>17</v>
      </c>
      <c r="H197" s="65" t="s">
        <v>569</v>
      </c>
      <c r="I197" s="25">
        <v>0.5</v>
      </c>
      <c r="J197" s="24">
        <v>1</v>
      </c>
      <c r="K197" s="20" t="s">
        <v>17</v>
      </c>
      <c r="L197" s="20" t="s">
        <v>16</v>
      </c>
      <c r="M197" s="22">
        <v>1</v>
      </c>
      <c r="N197" s="19" t="s">
        <v>16</v>
      </c>
      <c r="O197" s="59" t="s">
        <v>454</v>
      </c>
      <c r="P197" s="18">
        <v>3</v>
      </c>
      <c r="Q197" s="18">
        <v>5</v>
      </c>
      <c r="R197" s="20" t="s">
        <v>17</v>
      </c>
      <c r="S197" s="17">
        <v>0</v>
      </c>
      <c r="T197" s="17">
        <v>1407</v>
      </c>
      <c r="U197" s="102">
        <f>IF(B197="true",(Calcs!AB198),IF(C197="true",Calcs!S198,Calcs!K198))</f>
        <v>4623.9450000000006</v>
      </c>
      <c r="V197" s="113">
        <f t="shared" si="27"/>
        <v>0.5</v>
      </c>
      <c r="W197" s="103" t="str">
        <f>IF(AND(K197 = "true",C197="false"),(IF(Inputs!K197=Reduction_Values!B$2,Reduction_Values!D$2,Reduction_Values!D$3)),"")</f>
        <v/>
      </c>
      <c r="X197" s="104" t="str">
        <f>IF(L197="true",(IF(Inputs!L197=Reduction_Values!B$2,Reduction_Values!D$4,Reduction_Values!D$5)),"")</f>
        <v>CRT 0.5</v>
      </c>
      <c r="Y197" s="105">
        <f>(VLOOKUP(Inputs!D197,Charge_Categories!B$2:C$380,2,FALSE))</f>
        <v>305765</v>
      </c>
      <c r="Z197" s="105">
        <f>IF(AND(Inputs!B197="true",Inputs!G197="true"),Calcs!U198-Calcs!T198,IF(AND(Inputs!B197="false",Inputs!C197="false",Inputs!G197="true"),Calcs!D198-Calcs!C198,IF(AND(Inputs!G197="false",Inputs!H197="Not Applicable"),0,"0.0")))</f>
        <v>0</v>
      </c>
      <c r="AA197" s="105">
        <f>IF(AND(Inputs!B197="true",Inputs!N197="true"),Calcs!T198-Calcs!B198,IF(AND(Inputs!B197="false",Inputs!C197="true",Inputs!N197="true"),Calcs!L198-Calcs!B198,IF(AND(Inputs!B197="false",Inputs!C197="false",Inputs!N197="true"),Calcs!C198-Calcs!B198,"0.0")))</f>
        <v>2498</v>
      </c>
      <c r="AB197" s="105" t="str">
        <f>IF(Inputs!C197="true",100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&amp;"%","")</f>
        <v>10%</v>
      </c>
      <c r="AC197" s="105" t="str">
        <f t="shared" si="31"/>
        <v/>
      </c>
      <c r="AD197" s="105" t="str">
        <f t="shared" si="32"/>
        <v/>
      </c>
      <c r="AE197" s="104" t="str">
        <f>IF(R197="true",(IF(Inputs!R197=Reduction_Values!B$2,Reduction_Values!D$6,Reduction_Values!D$7)),"")</f>
        <v/>
      </c>
      <c r="AF197" s="93">
        <f>(VLOOKUP(Inputs!D197,Charge_Categories!B$2:C$380,2,FALSE))</f>
        <v>305765</v>
      </c>
      <c r="AG197" s="93" t="str">
        <f t="shared" si="28"/>
        <v>false</v>
      </c>
      <c r="AH197" s="93" t="str">
        <f t="shared" si="29"/>
        <v>true</v>
      </c>
      <c r="AI197" s="94">
        <f>IF(AND(Inputs!C197="true",Inputs!B197="false"),Calcs!Q198,IF(AND(Inputs!B197="true",Inputs!C197="false"),Calcs!Y198,IF(AND(Inputs!B197="false",Inputs!C197="false"),Calcs!H198,FALSE)))</f>
        <v>7706.5750000000007</v>
      </c>
      <c r="AJ197" s="95">
        <f>IF(AND(Inputs!C197="true",Inputs!B197="false"),Calcs!Q198,IF(AND(Inputs!B197="true",Inputs!C197="false"),Calcs!Y198,IF(AND(Inputs!B197="false",Inputs!C197="false"),Calcs!J198,FALSE)))</f>
        <v>7706.5750000000007</v>
      </c>
      <c r="AK197" s="93">
        <f>IF(AND(Inputs!C197="true",Inputs!B197="false"),Calcs!P198,IF(AND(Inputs!B197="true",Inputs!C197="false"),Calcs!X198,IF(AND(Inputs!B197="false",Inputs!C197="false"),Calcs!G198,FALSE)))</f>
        <v>15413.150000000001</v>
      </c>
      <c r="AL197" s="93">
        <f>Calcs!C198</f>
        <v>308263</v>
      </c>
      <c r="AM197" s="93">
        <f>IF(AND(Inputs!C197="true",Inputs!B197="false"),Calcs!O198,IF(AND(Inputs!B197="true",Inputs!C197="false"),Calcs!W198,IF(AND(Inputs!B197="false",Inputs!C197="false"),Calcs!F198,FALSE)))</f>
        <v>30826.300000000003</v>
      </c>
      <c r="AN197" s="93" t="str">
        <f>IF(AND(Inputs!C197="true",Inputs!B197="false"),"0.0",IF(AND(Inputs!B197="true",Inputs!C197="false"),Calcs!U198,IF(AND(Inputs!B197="false",Inputs!C197="false"),Calcs!D198,FALSE)))</f>
        <v>0.0</v>
      </c>
      <c r="AO197" s="95" t="str">
        <f>Calcs!AA198</f>
        <v/>
      </c>
      <c r="AP197" s="93" t="str">
        <f t="shared" si="33"/>
        <v>true</v>
      </c>
      <c r="AQ197" s="95">
        <f>IF(Inputs!C197="true",Calcs!N198,"0.0")</f>
        <v>30826.300000000003</v>
      </c>
      <c r="AR197" s="95">
        <f>IF(AND(Inputs!C197="true",Inputs!B197="false"),Calcs!M198,IF(AND(Inputs!B197="true",Inputs!C197="false"),Calcs!V198,IF(AND(Inputs!B197="false",Inputs!C197="false"),Calcs!E198,FALSE)))</f>
        <v>308263</v>
      </c>
      <c r="AS197" s="93" t="str">
        <f t="shared" si="34"/>
        <v>false</v>
      </c>
      <c r="AT197" s="93" t="str">
        <f t="shared" si="30"/>
        <v>false</v>
      </c>
    </row>
    <row r="198" spans="1:46" ht="14.25" customHeight="1" x14ac:dyDescent="0.2">
      <c r="A198" s="16">
        <v>197</v>
      </c>
      <c r="B198" s="20" t="s">
        <v>17</v>
      </c>
      <c r="C198" s="20" t="s">
        <v>17</v>
      </c>
      <c r="D198" s="18" t="s">
        <v>768</v>
      </c>
      <c r="E198" s="23" t="s">
        <v>16</v>
      </c>
      <c r="F198" s="4"/>
      <c r="G198" s="19" t="s">
        <v>16</v>
      </c>
      <c r="H198" s="65" t="s">
        <v>494</v>
      </c>
      <c r="I198" s="24">
        <v>1</v>
      </c>
      <c r="J198" s="25">
        <v>0.03</v>
      </c>
      <c r="K198" s="20" t="s">
        <v>17</v>
      </c>
      <c r="L198" s="20" t="s">
        <v>17</v>
      </c>
      <c r="M198" s="22">
        <v>1</v>
      </c>
      <c r="N198" s="17" t="s">
        <v>17</v>
      </c>
      <c r="O198" s="58" t="s">
        <v>434</v>
      </c>
      <c r="P198" s="18">
        <v>225</v>
      </c>
      <c r="Q198" s="18">
        <v>227</v>
      </c>
      <c r="R198" s="17" t="s">
        <v>17</v>
      </c>
      <c r="S198" s="17">
        <v>0</v>
      </c>
      <c r="T198" s="17">
        <v>2872</v>
      </c>
      <c r="U198" s="102">
        <f>IF(B198="true",(Calcs!AB199),IF(C198="true",Calcs!S199,IF(AND(B198="false",C198="false"),Calcs!K199)))</f>
        <v>11043.089207048459</v>
      </c>
      <c r="V198" s="113" t="str">
        <f t="shared" si="27"/>
        <v/>
      </c>
      <c r="W198" s="103" t="str">
        <f>IF(AND(K198 = "true",C198="false"),(IF(Inputs!K198=Reduction_Values!B$2,Reduction_Values!D$2,Reduction_Values!D$3)),"")</f>
        <v/>
      </c>
      <c r="X198" s="104" t="str">
        <f>IF(L198="true",(IF(Inputs!L198=Reduction_Values!B$2,Reduction_Values!D$4,Reduction_Values!D$5)),"")</f>
        <v/>
      </c>
      <c r="Y198" s="105">
        <f>(VLOOKUP(Inputs!D198,Charge_Categories!B$2:C$380,2,FALSE))</f>
        <v>318536</v>
      </c>
      <c r="Z198" s="105">
        <f>IF(AND(Inputs!B198="true",Inputs!G198="true"),Calcs!U199-Calcs!T199,IF(AND(Inputs!B198="false",Inputs!C198="false",Inputs!G198="true"),Calcs!D199-Calcs!C199,IF(AND(Inputs!G198="false",Inputs!H198="Not Applicable"),0,"0.0")))</f>
        <v>52839</v>
      </c>
      <c r="AA198" s="105" t="str">
        <f>IF(AND(Inputs!B198="true",Inputs!N198="true"),Calcs!T199-Calcs!B199,IF(AND(Inputs!B198="false",Inputs!C198="true",Inputs!N198="true"),Calcs!L199-Calcs!B199,IF(AND(Inputs!B198="false",Inputs!C198="false",Inputs!N198="true"),Calcs!C199-Calcs!B199,"0.0")))</f>
        <v>0.0</v>
      </c>
      <c r="AB198" s="105" t="str">
        <f>IF(Inputs!C198="true",100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&amp;"%","")</f>
        <v/>
      </c>
      <c r="AC198" s="105" t="str">
        <f t="shared" si="31"/>
        <v/>
      </c>
      <c r="AD198" s="105">
        <f t="shared" si="32"/>
        <v>0.03</v>
      </c>
      <c r="AE198" s="104" t="str">
        <f>IF(R198="true",(IF(Inputs!R198=Reduction_Values!B$2,Reduction_Values!D$6,Reduction_Values!D$7)),"")</f>
        <v/>
      </c>
      <c r="AF198" s="93">
        <f>(VLOOKUP(Inputs!D198,Charge_Categories!B$2:C$380,2,FALSE))</f>
        <v>318536</v>
      </c>
      <c r="AG198" s="93" t="str">
        <f t="shared" si="28"/>
        <v>false</v>
      </c>
      <c r="AH198" s="93" t="str">
        <f t="shared" si="29"/>
        <v>false</v>
      </c>
      <c r="AI198" s="94">
        <f>IF(AND(Inputs!C198="true",Inputs!B198="false"),Calcs!Q199,IF(AND(Inputs!B198="true",Inputs!C198="false"),Calcs!Y199,IF(AND(Inputs!B198="false",Inputs!C198="false"),Calcs!H199,FALSE)))</f>
        <v>371375</v>
      </c>
      <c r="AJ198" s="95">
        <f>IF(AND(Inputs!C198="true",Inputs!B198="false"),Calcs!Q199,IF(AND(Inputs!B198="true",Inputs!C198="false"),Calcs!Y199,IF(AND(Inputs!B198="false",Inputs!C198="false"),Calcs!J199,FALSE)))</f>
        <v>11141.25</v>
      </c>
      <c r="AK198" s="93">
        <f>IF(AND(Inputs!C198="true",Inputs!B198="false"),Calcs!P199,IF(AND(Inputs!B198="true",Inputs!C198="false"),Calcs!X199,IF(AND(Inputs!B198="false",Inputs!C198="false"),Calcs!G199,FALSE)))</f>
        <v>371375</v>
      </c>
      <c r="AL198" s="93">
        <f>Calcs!C199</f>
        <v>318536</v>
      </c>
      <c r="AM198" s="93">
        <f>IF(AND(Inputs!C198="true",Inputs!B198="false"),Calcs!O199,IF(AND(Inputs!B198="true",Inputs!C198="false"),Calcs!W199,IF(AND(Inputs!B198="false",Inputs!C198="false"),Calcs!F199,FALSE)))</f>
        <v>371375</v>
      </c>
      <c r="AN198" s="93">
        <f>IF(AND(Inputs!C198="true",Inputs!B198="false"),"0.0",IF(AND(Inputs!B198="true",Inputs!C198="false"),Calcs!U199,IF(AND(Inputs!B198="false",Inputs!C198="false"),Calcs!D199,FALSE)))</f>
        <v>371375</v>
      </c>
      <c r="AO198" s="95" t="str">
        <f>Calcs!AA199</f>
        <v/>
      </c>
      <c r="AP198" s="93" t="str">
        <f t="shared" si="33"/>
        <v>false</v>
      </c>
      <c r="AQ198" s="95" t="str">
        <f>IF(Inputs!C198="true",Calcs!N199,"0.0")</f>
        <v>0.0</v>
      </c>
      <c r="AR198" s="95">
        <f>IF(AND(Inputs!C198="true",Inputs!B198="false"),Calcs!M199,IF(AND(Inputs!B198="true",Inputs!C198="false"),Calcs!V199,IF(AND(Inputs!B198="false",Inputs!C198="false"),Calcs!E199,FALSE)))</f>
        <v>371375</v>
      </c>
      <c r="AS198" s="93" t="str">
        <f t="shared" si="34"/>
        <v>false</v>
      </c>
      <c r="AT198" s="93" t="str">
        <f t="shared" si="30"/>
        <v>true</v>
      </c>
    </row>
    <row r="199" spans="1:46" ht="14.25" customHeight="1" x14ac:dyDescent="0.2">
      <c r="A199" s="16">
        <v>198</v>
      </c>
      <c r="B199" s="20" t="s">
        <v>17</v>
      </c>
      <c r="C199" s="20" t="s">
        <v>17</v>
      </c>
      <c r="D199" s="18" t="s">
        <v>769</v>
      </c>
      <c r="E199" s="17" t="s">
        <v>17</v>
      </c>
      <c r="F199" s="4" t="s">
        <v>525</v>
      </c>
      <c r="G199" s="20" t="s">
        <v>17</v>
      </c>
      <c r="H199" s="65" t="s">
        <v>495</v>
      </c>
      <c r="I199" s="24">
        <v>1</v>
      </c>
      <c r="J199" s="25">
        <v>0.89</v>
      </c>
      <c r="K199" s="20" t="s">
        <v>17</v>
      </c>
      <c r="L199" s="20" t="s">
        <v>17</v>
      </c>
      <c r="M199" s="22">
        <v>1</v>
      </c>
      <c r="N199" s="17" t="s">
        <v>17</v>
      </c>
      <c r="O199" s="59" t="s">
        <v>434</v>
      </c>
      <c r="P199" s="18">
        <v>141</v>
      </c>
      <c r="Q199" s="18">
        <v>156</v>
      </c>
      <c r="R199" s="17" t="s">
        <v>17</v>
      </c>
      <c r="S199" s="17">
        <v>0</v>
      </c>
      <c r="T199" s="17">
        <v>321</v>
      </c>
      <c r="U199" s="102">
        <f>IF(B199="true",(Calcs!AB200),IF(C199="true",Calcs!S200,IF(AND(B199="false",C199="false"),Calcs!K200)))</f>
        <v>274251.95961538464</v>
      </c>
      <c r="V199" s="113" t="str">
        <f t="shared" si="27"/>
        <v/>
      </c>
      <c r="W199" s="103" t="str">
        <f>IF(AND(K199 = "true",C199="false"),(IF(Inputs!K199=Reduction_Values!B$2,Reduction_Values!D$2,Reduction_Values!D$3)),"")</f>
        <v/>
      </c>
      <c r="X199" s="104" t="str">
        <f>IF(L199="true",(IF(Inputs!L199=Reduction_Values!B$2,Reduction_Values!D$4,Reduction_Values!D$5)),"")</f>
        <v/>
      </c>
      <c r="Y199" s="105">
        <f>(VLOOKUP(Inputs!D199,Charge_Categories!B$2:C$380,2,FALSE))</f>
        <v>340930</v>
      </c>
      <c r="Z199" s="105" t="str">
        <f>IF(AND(Inputs!B199="true",Inputs!G199="true"),Calcs!U200-Calcs!T200,IF(AND(Inputs!B199="false",Inputs!C199="false",Inputs!G199="true"),Calcs!D200-Calcs!C200,IF(AND(Inputs!G199="false",Inputs!H199="Not Applicable"),0,"0.0")))</f>
        <v>0.0</v>
      </c>
      <c r="AA199" s="105" t="str">
        <f>IF(AND(Inputs!B199="true",Inputs!N199="true"),Calcs!T200-Calcs!B200,IF(AND(Inputs!B199="false",Inputs!C199="true",Inputs!N199="true"),Calcs!L200-Calcs!B200,IF(AND(Inputs!B199="false",Inputs!C199="false",Inputs!N199="true"),Calcs!C200-Calcs!B200,"0.0")))</f>
        <v>0.0</v>
      </c>
      <c r="AB199" s="105" t="str">
        <f>IF(Inputs!C199="true",100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&amp;"%","")</f>
        <v/>
      </c>
      <c r="AC199" s="105" t="str">
        <f t="shared" si="31"/>
        <v/>
      </c>
      <c r="AD199" s="105">
        <f t="shared" si="32"/>
        <v>0.89</v>
      </c>
      <c r="AE199" s="104" t="str">
        <f>IF(R199="true",(IF(Inputs!R199=Reduction_Values!B$2,Reduction_Values!D$6,Reduction_Values!D$7)),"")</f>
        <v/>
      </c>
      <c r="AF199" s="93">
        <f>(VLOOKUP(Inputs!D199,Charge_Categories!B$2:C$380,2,FALSE))</f>
        <v>340930</v>
      </c>
      <c r="AG199" s="93" t="str">
        <f t="shared" si="28"/>
        <v>false</v>
      </c>
      <c r="AH199" s="93" t="str">
        <f t="shared" si="29"/>
        <v>false</v>
      </c>
      <c r="AI199" s="94">
        <f>IF(AND(Inputs!C199="true",Inputs!B199="false"),Calcs!Q200,IF(AND(Inputs!B199="true",Inputs!C199="false"),Calcs!Y200,IF(AND(Inputs!B199="false",Inputs!C199="false"),Calcs!H200,FALSE)))</f>
        <v>340930</v>
      </c>
      <c r="AJ199" s="95">
        <f>IF(AND(Inputs!C199="true",Inputs!B199="false"),Calcs!Q200,IF(AND(Inputs!B199="true",Inputs!C199="false"),Calcs!Y200,IF(AND(Inputs!B199="false",Inputs!C199="false"),Calcs!J200,FALSE)))</f>
        <v>303427.7</v>
      </c>
      <c r="AK199" s="93">
        <f>IF(AND(Inputs!C199="true",Inputs!B199="false"),Calcs!P200,IF(AND(Inputs!B199="true",Inputs!C199="false"),Calcs!X200,IF(AND(Inputs!B199="false",Inputs!C199="false"),Calcs!G200,FALSE)))</f>
        <v>340930</v>
      </c>
      <c r="AL199" s="93">
        <f>Calcs!C200</f>
        <v>340930</v>
      </c>
      <c r="AM199" s="93">
        <f>IF(AND(Inputs!C199="true",Inputs!B199="false"),Calcs!O200,IF(AND(Inputs!B199="true",Inputs!C199="false"),Calcs!W200,IF(AND(Inputs!B199="false",Inputs!C199="false"),Calcs!F200,FALSE)))</f>
        <v>340930</v>
      </c>
      <c r="AN199" s="93">
        <f>IF(AND(Inputs!C199="true",Inputs!B199="false"),"0.0",IF(AND(Inputs!B199="true",Inputs!C199="false"),Calcs!U200,IF(AND(Inputs!B199="false",Inputs!C199="false"),Calcs!D200,FALSE)))</f>
        <v>340930</v>
      </c>
      <c r="AO199" s="95" t="str">
        <f>Calcs!AA200</f>
        <v/>
      </c>
      <c r="AP199" s="93" t="str">
        <f t="shared" si="33"/>
        <v>false</v>
      </c>
      <c r="AQ199" s="95" t="str">
        <f>IF(Inputs!C199="true",Calcs!N200,"0.0")</f>
        <v>0.0</v>
      </c>
      <c r="AR199" s="95">
        <f>IF(AND(Inputs!C199="true",Inputs!B199="false"),Calcs!M200,IF(AND(Inputs!B199="true",Inputs!C199="false"),Calcs!V200,IF(AND(Inputs!B199="false",Inputs!C199="false"),Calcs!E200,FALSE)))</f>
        <v>340930</v>
      </c>
      <c r="AS199" s="93" t="str">
        <f t="shared" si="34"/>
        <v>false</v>
      </c>
      <c r="AT199" s="93" t="str">
        <f t="shared" si="30"/>
        <v>false</v>
      </c>
    </row>
    <row r="200" spans="1:46" ht="14.25" customHeight="1" x14ac:dyDescent="0.2">
      <c r="A200" s="16">
        <v>199</v>
      </c>
      <c r="B200" s="20" t="s">
        <v>16</v>
      </c>
      <c r="C200" s="20" t="s">
        <v>17</v>
      </c>
      <c r="D200" s="18" t="s">
        <v>770</v>
      </c>
      <c r="E200" s="20" t="s">
        <v>17</v>
      </c>
      <c r="F200" s="4"/>
      <c r="G200" s="19" t="s">
        <v>16</v>
      </c>
      <c r="H200" s="65" t="s">
        <v>496</v>
      </c>
      <c r="I200" s="25">
        <v>0.88</v>
      </c>
      <c r="J200" s="24">
        <v>1</v>
      </c>
      <c r="K200" s="20" t="s">
        <v>16</v>
      </c>
      <c r="L200" s="20" t="s">
        <v>17</v>
      </c>
      <c r="M200" s="22">
        <v>1</v>
      </c>
      <c r="N200" s="20" t="s">
        <v>17</v>
      </c>
      <c r="O200" s="59" t="s">
        <v>418</v>
      </c>
      <c r="P200" s="18">
        <v>0</v>
      </c>
      <c r="Q200" s="18">
        <v>0</v>
      </c>
      <c r="R200" s="20" t="s">
        <v>17</v>
      </c>
      <c r="S200" s="17">
        <v>5.4</v>
      </c>
      <c r="T200" s="17">
        <v>8180</v>
      </c>
      <c r="U200" s="102">
        <f>IF(B200="true",(Calcs!AB201),IF(C200="true",Calcs!S201,Calcs!K201))</f>
        <v>191.98515696821516</v>
      </c>
      <c r="V200" s="113">
        <f t="shared" si="27"/>
        <v>0.88</v>
      </c>
      <c r="W200" s="103" t="str">
        <f>IF(AND(K200 = "true",C200="false"),(IF(Inputs!K200=Reduction_Values!B$2,Reduction_Values!D$2,Reduction_Values!D$3)),"")</f>
        <v>Two-part Tariff 0.5</v>
      </c>
      <c r="X200" s="104" t="str">
        <f>IF(L200="true",(IF(Inputs!L200=Reduction_Values!B$2,Reduction_Values!D$4,Reduction_Values!D$5)),"")</f>
        <v/>
      </c>
      <c r="Y200" s="105">
        <f>(VLOOKUP(Inputs!D200,Charge_Categories!B$2:C$380,2,FALSE))</f>
        <v>657233</v>
      </c>
      <c r="Z200" s="105">
        <f>IF(AND(Inputs!B200="true",Inputs!G200="true"),Calcs!U201-Calcs!T201,IF(AND(Inputs!B200="false",Inputs!C200="false",Inputs!G200="true"),Calcs!D201-Calcs!C201,IF(AND(Inputs!G200="false",Inputs!H200="Not Applicable"),0,"0.0")))</f>
        <v>3726</v>
      </c>
      <c r="AA200" s="105" t="str">
        <f>IF(AND(Inputs!B200="true",Inputs!N200="true"),Calcs!T201-Calcs!B201,IF(AND(Inputs!B200="false",Inputs!C200="true",Inputs!N200="true"),Calcs!L201-Calcs!B201,IF(AND(Inputs!B200="false",Inputs!C200="false",Inputs!N200="true"),Calcs!C201-Calcs!B201,"0.0")))</f>
        <v>0.0</v>
      </c>
      <c r="AB200" s="105" t="str">
        <f>IF(Inputs!C200="true",100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&amp;"%","")</f>
        <v/>
      </c>
      <c r="AC200" s="105" t="str">
        <f t="shared" si="31"/>
        <v/>
      </c>
      <c r="AD200" s="105" t="str">
        <f t="shared" si="32"/>
        <v/>
      </c>
      <c r="AE200" s="104" t="str">
        <f>IF(R200="true",(IF(Inputs!R200=Reduction_Values!B$2,Reduction_Values!D$6,Reduction_Values!D$7)),"")</f>
        <v/>
      </c>
      <c r="AF200" s="93">
        <f>(VLOOKUP(Inputs!D200,Charge_Categories!B$2:C$380,2,FALSE))</f>
        <v>657233</v>
      </c>
      <c r="AG200" s="93" t="str">
        <f t="shared" si="28"/>
        <v>true</v>
      </c>
      <c r="AH200" s="93" t="str">
        <f t="shared" si="29"/>
        <v>false</v>
      </c>
      <c r="AI200" s="94">
        <f>IF(AND(Inputs!C200="true",Inputs!B200="false"),Calcs!Q201,IF(AND(Inputs!B200="true",Inputs!C200="false"),Calcs!Y201,IF(AND(Inputs!B200="false",Inputs!C200="false"),Calcs!H201,FALSE)))</f>
        <v>581643.92000000004</v>
      </c>
      <c r="AJ200" s="95">
        <f>IF(AND(Inputs!C200="true",Inputs!B200="false"),Calcs!Q201,IF(AND(Inputs!B200="true",Inputs!C200="false"),Calcs!Y201,IF(AND(Inputs!B200="false",Inputs!C200="false"),Calcs!J201,FALSE)))</f>
        <v>581643.92000000004</v>
      </c>
      <c r="AK200" s="93">
        <f>IF(AND(Inputs!C200="true",Inputs!B200="false"),Calcs!P201,IF(AND(Inputs!B200="true",Inputs!C200="false"),Calcs!X201,IF(AND(Inputs!B200="false",Inputs!C200="false"),Calcs!G201,FALSE)))</f>
        <v>660959</v>
      </c>
      <c r="AL200" s="93">
        <f>Calcs!C201</f>
        <v>657233</v>
      </c>
      <c r="AM200" s="93">
        <f>IF(AND(Inputs!C200="true",Inputs!B200="false"),Calcs!O201,IF(AND(Inputs!B200="true",Inputs!C200="false"),Calcs!W201,IF(AND(Inputs!B200="false",Inputs!C200="false"),Calcs!F201,FALSE)))</f>
        <v>660959</v>
      </c>
      <c r="AN200" s="93">
        <f>IF(AND(Inputs!C200="true",Inputs!B200="false"),"0.0",IF(AND(Inputs!B200="true",Inputs!C200="false"),Calcs!U201,IF(AND(Inputs!B200="false",Inputs!C200="false"),Calcs!D201,FALSE)))</f>
        <v>660959</v>
      </c>
      <c r="AO200" s="95">
        <f>Calcs!AA201</f>
        <v>383.97031393643033</v>
      </c>
      <c r="AP200" s="93" t="str">
        <f t="shared" si="33"/>
        <v>false</v>
      </c>
      <c r="AQ200" s="95" t="str">
        <f>IF(Inputs!C200="true",Calcs!N201,"0.0")</f>
        <v>0.0</v>
      </c>
      <c r="AR200" s="95">
        <f>IF(AND(Inputs!C200="true",Inputs!B200="false"),Calcs!M201,IF(AND(Inputs!B200="true",Inputs!C200="false"),Calcs!V201,IF(AND(Inputs!B200="false",Inputs!C200="false"),Calcs!E201,FALSE)))</f>
        <v>660959</v>
      </c>
      <c r="AS200" s="93" t="str">
        <f t="shared" si="34"/>
        <v>false</v>
      </c>
      <c r="AT200" s="93" t="str">
        <f t="shared" si="30"/>
        <v>true</v>
      </c>
    </row>
    <row r="201" spans="1:46" ht="14.25" customHeight="1" x14ac:dyDescent="0.2">
      <c r="A201" s="16">
        <v>200</v>
      </c>
      <c r="B201" s="20" t="s">
        <v>17</v>
      </c>
      <c r="C201" s="20" t="s">
        <v>16</v>
      </c>
      <c r="D201" s="18" t="s">
        <v>771</v>
      </c>
      <c r="E201" s="17" t="s">
        <v>17</v>
      </c>
      <c r="F201" s="4" t="s">
        <v>527</v>
      </c>
      <c r="G201" s="17" t="s">
        <v>17</v>
      </c>
      <c r="H201" s="65" t="s">
        <v>569</v>
      </c>
      <c r="I201" s="24">
        <v>1</v>
      </c>
      <c r="J201" s="24">
        <v>1</v>
      </c>
      <c r="K201" s="20" t="s">
        <v>17</v>
      </c>
      <c r="L201" s="20" t="s">
        <v>17</v>
      </c>
      <c r="M201" s="22">
        <v>1</v>
      </c>
      <c r="N201" s="17" t="s">
        <v>17</v>
      </c>
      <c r="O201" s="59" t="s">
        <v>418</v>
      </c>
      <c r="P201" s="18">
        <v>113</v>
      </c>
      <c r="Q201" s="18">
        <v>117</v>
      </c>
      <c r="R201" s="17" t="s">
        <v>17</v>
      </c>
      <c r="S201" s="17">
        <v>0</v>
      </c>
      <c r="T201" s="17">
        <v>14.3185</v>
      </c>
      <c r="U201" s="102">
        <f>IF(B201="true",(Calcs!AB202),IF(C201="true",Calcs!S202,Calcs!K202))</f>
        <v>399747.641025641</v>
      </c>
      <c r="V201" s="113" t="str">
        <f t="shared" si="27"/>
        <v/>
      </c>
      <c r="W201" s="103" t="str">
        <f>IF(AND(K201 = "true",C201="false"),(IF(Inputs!K201=Reduction_Values!B$2,Reduction_Values!D$2,Reduction_Values!D$3)),"")</f>
        <v/>
      </c>
      <c r="X201" s="104" t="str">
        <f>IF(L201="true",(IF(Inputs!L201=Reduction_Values!B$2,Reduction_Values!D$4,Reduction_Values!D$5)),"")</f>
        <v/>
      </c>
      <c r="Y201" s="105">
        <f>(VLOOKUP(Inputs!D201,Charge_Categories!B$2:C$380,2,FALSE))</f>
        <v>689830</v>
      </c>
      <c r="Z201" s="105">
        <f>IF(AND(Inputs!B201="true",Inputs!G201="true"),Calcs!U202-Calcs!T202,IF(AND(Inputs!B201="false",Inputs!C201="false",Inputs!G201="true"),Calcs!D202-Calcs!C202,IF(AND(Inputs!G201="false",Inputs!H201="Not Applicable"),0,"0.0")))</f>
        <v>0</v>
      </c>
      <c r="AA201" s="105" t="str">
        <f>IF(AND(Inputs!B201="true",Inputs!N201="true"),Calcs!T202-Calcs!B202,IF(AND(Inputs!B201="false",Inputs!C201="true",Inputs!N201="true"),Calcs!L202-Calcs!B202,IF(AND(Inputs!B201="false",Inputs!C201="false",Inputs!N201="true"),Calcs!C202-Calcs!B202,"0.0")))</f>
        <v>0.0</v>
      </c>
      <c r="AB201" s="105" t="str">
        <f>IF(Inputs!C201="true",100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&amp;"%","")</f>
        <v>60%</v>
      </c>
      <c r="AC201" s="105" t="str">
        <f t="shared" si="31"/>
        <v/>
      </c>
      <c r="AD201" s="105" t="str">
        <f t="shared" si="32"/>
        <v/>
      </c>
      <c r="AE201" s="104" t="str">
        <f>IF(R201="true",(IF(Inputs!R201=Reduction_Values!B$2,Reduction_Values!D$6,Reduction_Values!D$7)),"")</f>
        <v/>
      </c>
      <c r="AF201" s="93">
        <f>(VLOOKUP(Inputs!D201,Charge_Categories!B$2:C$380,2,FALSE))</f>
        <v>689830</v>
      </c>
      <c r="AG201" s="93" t="str">
        <f t="shared" si="28"/>
        <v>false</v>
      </c>
      <c r="AH201" s="93" t="str">
        <f t="shared" si="29"/>
        <v>true</v>
      </c>
      <c r="AI201" s="94">
        <f>IF(AND(Inputs!C201="true",Inputs!B201="false"),Calcs!Q202,IF(AND(Inputs!B201="true",Inputs!C201="false"),Calcs!Y202,IF(AND(Inputs!B201="false",Inputs!C201="false"),Calcs!H202,FALSE)))</f>
        <v>413898</v>
      </c>
      <c r="AJ201" s="95">
        <f>IF(AND(Inputs!C201="true",Inputs!B201="false"),Calcs!Q202,IF(AND(Inputs!B201="true",Inputs!C201="false"),Calcs!Y202,IF(AND(Inputs!B201="false",Inputs!C201="false"),Calcs!J202,FALSE)))</f>
        <v>413898</v>
      </c>
      <c r="AK201" s="93">
        <f>IF(AND(Inputs!C201="true",Inputs!B201="false"),Calcs!P202,IF(AND(Inputs!B201="true",Inputs!C201="false"),Calcs!X202,IF(AND(Inputs!B201="false",Inputs!C201="false"),Calcs!G202,FALSE)))</f>
        <v>413898</v>
      </c>
      <c r="AL201" s="93">
        <f>Calcs!C202</f>
        <v>689830</v>
      </c>
      <c r="AM201" s="93">
        <f>IF(AND(Inputs!C201="true",Inputs!B201="false"),Calcs!O202,IF(AND(Inputs!B201="true",Inputs!C201="false"),Calcs!W202,IF(AND(Inputs!B201="false",Inputs!C201="false"),Calcs!F202,FALSE)))</f>
        <v>413898</v>
      </c>
      <c r="AN201" s="93" t="str">
        <f>IF(AND(Inputs!C201="true",Inputs!B201="false"),"0.0",IF(AND(Inputs!B201="true",Inputs!C201="false"),Calcs!U202,IF(AND(Inputs!B201="false",Inputs!C201="false"),Calcs!D202,FALSE)))</f>
        <v>0.0</v>
      </c>
      <c r="AO201" s="95" t="str">
        <f>Calcs!AA202</f>
        <v/>
      </c>
      <c r="AP201" s="93" t="str">
        <f t="shared" si="33"/>
        <v>false</v>
      </c>
      <c r="AQ201" s="95">
        <f>IF(Inputs!C201="true",Calcs!N202,"0.0")</f>
        <v>413898</v>
      </c>
      <c r="AR201" s="95">
        <f>IF(AND(Inputs!C201="true",Inputs!B201="false"),Calcs!M202,IF(AND(Inputs!B201="true",Inputs!C201="false"),Calcs!V202,IF(AND(Inputs!B201="false",Inputs!C201="false"),Calcs!E202,FALSE)))</f>
        <v>689830</v>
      </c>
      <c r="AS201" s="93" t="str">
        <f t="shared" si="34"/>
        <v>false</v>
      </c>
      <c r="AT201" s="93" t="str">
        <f t="shared" si="30"/>
        <v>false</v>
      </c>
    </row>
    <row r="202" spans="1:46" ht="14.25" customHeight="1" x14ac:dyDescent="0.2">
      <c r="A202" s="16">
        <v>201</v>
      </c>
      <c r="B202" s="19" t="s">
        <v>17</v>
      </c>
      <c r="C202" s="19" t="s">
        <v>16</v>
      </c>
      <c r="D202" s="18" t="s">
        <v>772</v>
      </c>
      <c r="E202" s="20" t="s">
        <v>16</v>
      </c>
      <c r="F202" s="4" t="s">
        <v>532</v>
      </c>
      <c r="G202" s="17" t="s">
        <v>17</v>
      </c>
      <c r="H202" s="65" t="s">
        <v>569</v>
      </c>
      <c r="I202" s="24">
        <v>1</v>
      </c>
      <c r="J202" s="24">
        <v>1</v>
      </c>
      <c r="K202" s="19" t="s">
        <v>17</v>
      </c>
      <c r="L202" s="20" t="s">
        <v>17</v>
      </c>
      <c r="M202" s="22">
        <v>1</v>
      </c>
      <c r="N202" s="20" t="s">
        <v>16</v>
      </c>
      <c r="O202" s="58" t="s">
        <v>434</v>
      </c>
      <c r="P202" s="18">
        <v>356</v>
      </c>
      <c r="Q202" s="18">
        <v>356</v>
      </c>
      <c r="R202" s="20" t="s">
        <v>16</v>
      </c>
      <c r="S202" s="17">
        <v>0</v>
      </c>
      <c r="T202" s="17">
        <v>5.4</v>
      </c>
      <c r="U202" s="102">
        <f>IF(B202="true",(Calcs!AB203),IF(C202="true",Calcs!S203,Calcs!K203))</f>
        <v>0</v>
      </c>
      <c r="V202" s="106"/>
      <c r="W202" s="103" t="str">
        <f>IF(AND(K202 = "true",C202="false"),(IF(Inputs!K202=Reduction_Values!B$2,Reduction_Values!D$2,Reduction_Values!D$3)),"")</f>
        <v/>
      </c>
      <c r="X202" s="104" t="str">
        <f>IF(L202="true",(IF(Inputs!L202=Reduction_Values!B$2,Reduction_Values!D$4,Reduction_Values!D$5)),"")</f>
        <v/>
      </c>
      <c r="Y202" s="105">
        <f>(VLOOKUP(Inputs!D202,Charge_Categories!B$2:C$380,2,FALSE))</f>
        <v>746992</v>
      </c>
      <c r="Z202" s="105">
        <f>IF(AND(Inputs!B202="true",Inputs!G202="true"),Calcs!U203-Calcs!T203,IF(AND(Inputs!B202="false",Inputs!C202="false",Inputs!G202="true"),Calcs!D203-Calcs!C203,IF(AND(Inputs!G202="false",Inputs!H202="Not Applicable"),0,"0.0")))</f>
        <v>0</v>
      </c>
      <c r="AA202" s="105">
        <f>IF(AND(Inputs!B202="true",Inputs!N202="true"),Calcs!T203-Calcs!B203,IF(AND(Inputs!B202="false",Inputs!C202="true",Inputs!N202="true"),Calcs!L203-Calcs!B203,IF(AND(Inputs!B202="false",Inputs!C202="false",Inputs!N202="true"),Calcs!C203-Calcs!B203,"0.0")))</f>
        <v>8</v>
      </c>
      <c r="AB202" s="105" t="str">
        <f>IF(Inputs!C202="true",100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&amp;"%","")</f>
        <v>0%</v>
      </c>
      <c r="AC202" s="105" t="str">
        <f t="shared" si="31"/>
        <v/>
      </c>
      <c r="AD202" s="105" t="str">
        <f t="shared" si="32"/>
        <v/>
      </c>
      <c r="AE202" s="104" t="str">
        <f>IF(R202="true",(IF(Inputs!R202=Reduction_Values!B$2,Reduction_Values!D$6,Reduction_Values!D$7)),"")</f>
        <v>Winter Only Discount 0.5</v>
      </c>
      <c r="AF202" s="93">
        <f>(VLOOKUP(Inputs!D202,Charge_Categories!B$2:C$380,2,FALSE))</f>
        <v>746992</v>
      </c>
      <c r="AG202" s="93" t="str">
        <f t="shared" si="28"/>
        <v>false</v>
      </c>
      <c r="AH202" s="93" t="str">
        <f t="shared" si="29"/>
        <v>true</v>
      </c>
      <c r="AI202" s="94">
        <f>IF(AND(Inputs!C202="true",Inputs!B202="false"),Calcs!Q203,IF(AND(Inputs!B202="true",Inputs!C202="false"),Calcs!Y203,IF(AND(Inputs!B202="false",Inputs!C202="false"),Calcs!H203,FALSE)))</f>
        <v>0</v>
      </c>
      <c r="AJ202" s="95">
        <f>IF(AND(Inputs!C202="true",Inputs!B202="false"),Calcs!Q203,IF(AND(Inputs!B202="true",Inputs!C202="false"),Calcs!Y203,IF(AND(Inputs!B202="false",Inputs!C202="false"),Calcs!J203,FALSE)))</f>
        <v>0</v>
      </c>
      <c r="AK202" s="93">
        <f>IF(AND(Inputs!C202="true",Inputs!B202="false"),Calcs!P203,IF(AND(Inputs!B202="true",Inputs!C202="false"),Calcs!X203,IF(AND(Inputs!B202="false",Inputs!C202="false"),Calcs!G203,FALSE)))</f>
        <v>0</v>
      </c>
      <c r="AL202" s="93">
        <f>Calcs!C203</f>
        <v>747000</v>
      </c>
      <c r="AM202" s="93">
        <f>IF(AND(Inputs!C202="true",Inputs!B202="false"),Calcs!O203,IF(AND(Inputs!B202="true",Inputs!C202="false"),Calcs!W203,IF(AND(Inputs!B202="false",Inputs!C202="false"),Calcs!F203,FALSE)))</f>
        <v>0</v>
      </c>
      <c r="AN202" s="93" t="str">
        <f>IF(AND(Inputs!C202="true",Inputs!B202="false"),"0.0",IF(AND(Inputs!B202="true",Inputs!C202="false"),Calcs!U203,IF(AND(Inputs!B202="false",Inputs!C202="false"),Calcs!D203,FALSE)))</f>
        <v>0.0</v>
      </c>
      <c r="AO202" s="95" t="str">
        <f>Calcs!AA203</f>
        <v/>
      </c>
      <c r="AP202" s="93" t="str">
        <f t="shared" si="33"/>
        <v>true</v>
      </c>
      <c r="AQ202" s="95">
        <f>IF(Inputs!C202="true",Calcs!N203,"0.0")</f>
        <v>0</v>
      </c>
      <c r="AR202" s="95">
        <f>IF(AND(Inputs!C202="true",Inputs!B202="false"),Calcs!M203,IF(AND(Inputs!B202="true",Inputs!C202="false"),Calcs!V203,IF(AND(Inputs!B202="false",Inputs!C202="false"),Calcs!E203,FALSE)))</f>
        <v>747000</v>
      </c>
      <c r="AS202" s="93" t="str">
        <f t="shared" si="34"/>
        <v>true</v>
      </c>
      <c r="AT202" s="93" t="str">
        <f t="shared" si="30"/>
        <v>false</v>
      </c>
    </row>
    <row r="203" spans="1:46" ht="14.25" customHeight="1" x14ac:dyDescent="0.2">
      <c r="A203" s="16">
        <v>202</v>
      </c>
      <c r="B203" s="19" t="s">
        <v>16</v>
      </c>
      <c r="C203" s="19" t="s">
        <v>17</v>
      </c>
      <c r="D203" s="18" t="s">
        <v>773</v>
      </c>
      <c r="E203" s="19" t="s">
        <v>16</v>
      </c>
      <c r="F203" s="4" t="s">
        <v>531</v>
      </c>
      <c r="G203" s="19" t="s">
        <v>16</v>
      </c>
      <c r="H203" s="65" t="s">
        <v>954</v>
      </c>
      <c r="I203" s="24">
        <v>1</v>
      </c>
      <c r="J203" s="25">
        <v>0.99</v>
      </c>
      <c r="K203" s="20" t="s">
        <v>16</v>
      </c>
      <c r="L203" s="20" t="s">
        <v>16</v>
      </c>
      <c r="M203" s="22">
        <v>1</v>
      </c>
      <c r="N203" s="19" t="s">
        <v>16</v>
      </c>
      <c r="O203" s="59" t="s">
        <v>434</v>
      </c>
      <c r="P203" s="18">
        <v>0</v>
      </c>
      <c r="Q203" s="18">
        <v>0</v>
      </c>
      <c r="R203" s="19" t="s">
        <v>16</v>
      </c>
      <c r="S203" s="17">
        <v>75</v>
      </c>
      <c r="T203" s="17">
        <v>75</v>
      </c>
      <c r="U203" s="102">
        <f>IF(B203="true",(Calcs!AB204),IF(C203="true",Calcs!S204,Calcs!K204))</f>
        <v>129524.05125</v>
      </c>
      <c r="V203" s="106"/>
      <c r="W203" s="103" t="str">
        <f>IF(AND(K203 = "true",C203="false"),(IF(Inputs!K203=Reduction_Values!B$2,Reduction_Values!D$2,Reduction_Values!D$3)),"")</f>
        <v>Two-part Tariff 0.5</v>
      </c>
      <c r="X203" s="104" t="str">
        <f>IF(L203="true",(IF(Inputs!L203=Reduction_Values!B$2,Reduction_Values!D$4,Reduction_Values!D$5)),"")</f>
        <v>CRT 0.5</v>
      </c>
      <c r="Y203" s="105">
        <f>(VLOOKUP(Inputs!D203,Charge_Categories!B$2:C$380,2,FALSE))</f>
        <v>780465</v>
      </c>
      <c r="Z203" s="105">
        <f>IF(AND(Inputs!B203="true",Inputs!G203="true"),Calcs!U204-Calcs!T204,IF(AND(Inputs!B203="false",Inputs!C203="false",Inputs!G203="true"),Calcs!D204-Calcs!C204,IF(AND(Inputs!G203="false",Inputs!H203="Not Applicable"),0,"0.0")))</f>
        <v>266153</v>
      </c>
      <c r="AA203" s="105">
        <f>IF(AND(Inputs!B203="true",Inputs!N203="true"),Calcs!T204-Calcs!B204,IF(AND(Inputs!B203="false",Inputs!C203="true",Inputs!N203="true"),Calcs!L204-Calcs!B204,IF(AND(Inputs!B203="false",Inputs!C203="false",Inputs!N203="true"),Calcs!C204-Calcs!B204,"0.0")))</f>
        <v>41</v>
      </c>
      <c r="AB203" s="105" t="str">
        <f>IF(Inputs!C203="true",100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&amp;"%","")</f>
        <v/>
      </c>
      <c r="AC203" s="105" t="str">
        <f t="shared" si="31"/>
        <v/>
      </c>
      <c r="AD203" s="105">
        <f t="shared" si="32"/>
        <v>0.99</v>
      </c>
      <c r="AE203" s="104" t="str">
        <f>IF(R203="true",(IF(Inputs!R203=Reduction_Values!B$2,Reduction_Values!D$6,Reduction_Values!D$7)),"")</f>
        <v>Winter Only Discount 0.5</v>
      </c>
      <c r="AF203" s="93">
        <f>(VLOOKUP(Inputs!D203,Charge_Categories!B$2:C$380,2,FALSE))</f>
        <v>780465</v>
      </c>
      <c r="AG203" s="93" t="str">
        <f t="shared" si="28"/>
        <v>true</v>
      </c>
      <c r="AH203" s="93" t="str">
        <f t="shared" si="29"/>
        <v>false</v>
      </c>
      <c r="AI203" s="94">
        <f>IF(AND(Inputs!C203="true",Inputs!B203="false"),Calcs!Q204,IF(AND(Inputs!B203="true",Inputs!C203="false"),Calcs!Y204,IF(AND(Inputs!B203="false",Inputs!C203="false"),Calcs!H204,FALSE)))</f>
        <v>261664.75</v>
      </c>
      <c r="AJ203" s="95">
        <f>IF(AND(Inputs!C203="true",Inputs!B203="false"),Calcs!Q204,IF(AND(Inputs!B203="true",Inputs!C203="false"),Calcs!Y204,IF(AND(Inputs!B203="false",Inputs!C203="false"),Calcs!J204,FALSE)))</f>
        <v>261664.75</v>
      </c>
      <c r="AK203" s="93">
        <f>IF(AND(Inputs!C203="true",Inputs!B203="false"),Calcs!P204,IF(AND(Inputs!B203="true",Inputs!C203="false"),Calcs!X204,IF(AND(Inputs!B203="false",Inputs!C203="false"),Calcs!G204,FALSE)))</f>
        <v>261664.75</v>
      </c>
      <c r="AL203" s="93">
        <f>Calcs!C204</f>
        <v>780506</v>
      </c>
      <c r="AM203" s="93">
        <f>IF(AND(Inputs!C203="true",Inputs!B203="false"),Calcs!O204,IF(AND(Inputs!B203="true",Inputs!C203="false"),Calcs!W204,IF(AND(Inputs!B203="false",Inputs!C203="false"),Calcs!F204,FALSE)))</f>
        <v>523329.5</v>
      </c>
      <c r="AN203" s="93">
        <f>IF(AND(Inputs!C203="true",Inputs!B203="false"),"0.0",IF(AND(Inputs!B203="true",Inputs!C203="false"),Calcs!U204,IF(AND(Inputs!B203="false",Inputs!C203="false"),Calcs!D204,FALSE)))</f>
        <v>1046659</v>
      </c>
      <c r="AO203" s="95">
        <f>Calcs!AA204</f>
        <v>259048.10250000001</v>
      </c>
      <c r="AP203" s="93" t="str">
        <f t="shared" si="33"/>
        <v>true</v>
      </c>
      <c r="AQ203" s="95" t="str">
        <f>IF(Inputs!C203="true",Calcs!N204,"0.0")</f>
        <v>0.0</v>
      </c>
      <c r="AR203" s="95">
        <f>IF(AND(Inputs!C203="true",Inputs!B203="false"),Calcs!M204,IF(AND(Inputs!B203="true",Inputs!C203="false"),Calcs!V204,IF(AND(Inputs!B203="false",Inputs!C203="false"),Calcs!E204,FALSE)))</f>
        <v>1046659</v>
      </c>
      <c r="AS203" s="93" t="str">
        <f t="shared" si="34"/>
        <v>true</v>
      </c>
      <c r="AT203" s="93" t="str">
        <f t="shared" si="30"/>
        <v>true</v>
      </c>
    </row>
    <row r="204" spans="1:46" ht="14.25" customHeight="1" x14ac:dyDescent="0.2">
      <c r="A204" s="16">
        <v>203</v>
      </c>
      <c r="B204" s="19" t="s">
        <v>16</v>
      </c>
      <c r="C204" s="19" t="s">
        <v>17</v>
      </c>
      <c r="D204" s="18" t="s">
        <v>774</v>
      </c>
      <c r="E204" s="19" t="s">
        <v>17</v>
      </c>
      <c r="F204" s="4"/>
      <c r="G204" s="19" t="s">
        <v>16</v>
      </c>
      <c r="H204" s="65" t="s">
        <v>953</v>
      </c>
      <c r="I204" s="24">
        <v>1</v>
      </c>
      <c r="J204" s="24">
        <v>1</v>
      </c>
      <c r="K204" s="20" t="s">
        <v>16</v>
      </c>
      <c r="L204" s="19" t="s">
        <v>17</v>
      </c>
      <c r="M204" s="22">
        <v>1</v>
      </c>
      <c r="N204" s="19" t="s">
        <v>17</v>
      </c>
      <c r="O204" s="59" t="s">
        <v>418</v>
      </c>
      <c r="P204" s="18">
        <v>0</v>
      </c>
      <c r="Q204" s="18">
        <v>0</v>
      </c>
      <c r="R204" s="19" t="s">
        <v>17</v>
      </c>
      <c r="S204" s="17">
        <v>202.202</v>
      </c>
      <c r="T204" s="17">
        <v>1</v>
      </c>
      <c r="U204" s="102">
        <f>IF(B204="true",(Calcs!AB205),IF(C204="true",Calcs!S205,Calcs!K205))</f>
        <v>82321893.653999999</v>
      </c>
      <c r="V204" s="106"/>
      <c r="W204" s="103" t="str">
        <f>IF(AND(K204 = "true",C204="false"),(IF(Inputs!K204=Reduction_Values!B$2,Reduction_Values!D$2,Reduction_Values!D$3)),"")</f>
        <v>Two-part Tariff 0.5</v>
      </c>
      <c r="X204" s="104" t="str">
        <f>IF(L204="true",(IF(Inputs!L204=Reduction_Values!B$2,Reduction_Values!D$4,Reduction_Values!D$5)),"")</f>
        <v/>
      </c>
      <c r="Y204" s="105">
        <f>(VLOOKUP(Inputs!D204,Charge_Categories!B$2:C$380,2,FALSE))</f>
        <v>813062</v>
      </c>
      <c r="Z204" s="105">
        <f>IF(AND(Inputs!B204="true",Inputs!G204="true"),Calcs!U205-Calcs!T205,IF(AND(Inputs!B204="false",Inputs!C204="false",Inputs!G204="true"),Calcs!D205-Calcs!C205,IF(AND(Inputs!G204="false",Inputs!H204="Not Applicable"),0,"0.0")))</f>
        <v>1192</v>
      </c>
      <c r="AA204" s="105" t="str">
        <f>IF(AND(Inputs!B204="true",Inputs!N204="true"),Calcs!T205-Calcs!B205,IF(AND(Inputs!B204="false",Inputs!C204="true",Inputs!N204="true"),Calcs!L205-Calcs!B205,IF(AND(Inputs!B204="false",Inputs!C204="false",Inputs!N204="true"),Calcs!C205-Calcs!B205,"0.0")))</f>
        <v>0.0</v>
      </c>
      <c r="AB204" s="105" t="str">
        <f>IF(Inputs!C204="true",100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&amp;"%","")</f>
        <v/>
      </c>
      <c r="AC204" s="105" t="str">
        <f t="shared" si="31"/>
        <v/>
      </c>
      <c r="AD204" s="105" t="str">
        <f t="shared" si="32"/>
        <v/>
      </c>
      <c r="AE204" s="104" t="str">
        <f>IF(R204="true",(IF(Inputs!R204=Reduction_Values!B$2,Reduction_Values!D$6,Reduction_Values!D$7)),"")</f>
        <v/>
      </c>
      <c r="AF204" s="93">
        <f>(VLOOKUP(Inputs!D204,Charge_Categories!B$2:C$380,2,FALSE))</f>
        <v>813062</v>
      </c>
      <c r="AG204" s="93" t="str">
        <f t="shared" si="28"/>
        <v>true</v>
      </c>
      <c r="AH204" s="93" t="str">
        <f t="shared" si="29"/>
        <v>false</v>
      </c>
      <c r="AI204" s="94">
        <f>IF(AND(Inputs!C204="true",Inputs!B204="false"),Calcs!Q205,IF(AND(Inputs!B204="true",Inputs!C204="false"),Calcs!Y205,IF(AND(Inputs!B204="false",Inputs!C204="false"),Calcs!H205,FALSE)))</f>
        <v>814254</v>
      </c>
      <c r="AJ204" s="95">
        <f>IF(AND(Inputs!C204="true",Inputs!B204="false"),Calcs!Q205,IF(AND(Inputs!B204="true",Inputs!C204="false"),Calcs!Y205,IF(AND(Inputs!B204="false",Inputs!C204="false"),Calcs!J205,FALSE)))</f>
        <v>814254</v>
      </c>
      <c r="AK204" s="93">
        <f>IF(AND(Inputs!C204="true",Inputs!B204="false"),Calcs!P205,IF(AND(Inputs!B204="true",Inputs!C204="false"),Calcs!X205,IF(AND(Inputs!B204="false",Inputs!C204="false"),Calcs!G205,FALSE)))</f>
        <v>814254</v>
      </c>
      <c r="AL204" s="93">
        <f>Calcs!C205</f>
        <v>813062</v>
      </c>
      <c r="AM204" s="93">
        <f>IF(AND(Inputs!C204="true",Inputs!B204="false"),Calcs!O205,IF(AND(Inputs!B204="true",Inputs!C204="false"),Calcs!W205,IF(AND(Inputs!B204="false",Inputs!C204="false"),Calcs!F205,FALSE)))</f>
        <v>814254</v>
      </c>
      <c r="AN204" s="93">
        <f>IF(AND(Inputs!C204="true",Inputs!B204="false"),"0.0",IF(AND(Inputs!B204="true",Inputs!C204="false"),Calcs!U205,IF(AND(Inputs!B204="false",Inputs!C204="false"),Calcs!D205,FALSE)))</f>
        <v>814254</v>
      </c>
      <c r="AO204" s="95">
        <f>Calcs!AA205</f>
        <v>164643787.308</v>
      </c>
      <c r="AP204" s="93" t="str">
        <f t="shared" si="33"/>
        <v>false</v>
      </c>
      <c r="AQ204" s="95" t="str">
        <f>IF(Inputs!C204="true",Calcs!N205,"0.0")</f>
        <v>0.0</v>
      </c>
      <c r="AR204" s="95">
        <f>IF(AND(Inputs!C204="true",Inputs!B204="false"),Calcs!M205,IF(AND(Inputs!B204="true",Inputs!C204="false"),Calcs!V205,IF(AND(Inputs!B204="false",Inputs!C204="false"),Calcs!E205,FALSE)))</f>
        <v>814254</v>
      </c>
      <c r="AS204" s="93" t="str">
        <f t="shared" si="34"/>
        <v>false</v>
      </c>
      <c r="AT204" s="93" t="str">
        <f t="shared" si="30"/>
        <v>true</v>
      </c>
    </row>
    <row r="205" spans="1:46" ht="14.25" customHeight="1" x14ac:dyDescent="0.2">
      <c r="A205" s="16">
        <v>204</v>
      </c>
      <c r="B205" s="19" t="s">
        <v>16</v>
      </c>
      <c r="C205" s="19" t="s">
        <v>17</v>
      </c>
      <c r="D205" s="18" t="s">
        <v>775</v>
      </c>
      <c r="E205" s="19" t="s">
        <v>17</v>
      </c>
      <c r="F205" s="4"/>
      <c r="G205" s="19" t="s">
        <v>16</v>
      </c>
      <c r="H205" s="65" t="s">
        <v>955</v>
      </c>
      <c r="I205" s="24">
        <v>1</v>
      </c>
      <c r="J205" s="24">
        <v>1</v>
      </c>
      <c r="K205" s="20" t="s">
        <v>16</v>
      </c>
      <c r="L205" s="19" t="s">
        <v>17</v>
      </c>
      <c r="M205" s="22">
        <v>1</v>
      </c>
      <c r="N205" s="19" t="s">
        <v>17</v>
      </c>
      <c r="O205" s="59" t="s">
        <v>418</v>
      </c>
      <c r="P205" s="18">
        <v>0</v>
      </c>
      <c r="Q205" s="18">
        <v>0</v>
      </c>
      <c r="R205" s="19" t="s">
        <v>17</v>
      </c>
      <c r="S205" s="17">
        <v>0</v>
      </c>
      <c r="T205" s="17">
        <v>0.999</v>
      </c>
      <c r="U205" s="102">
        <f>IF(B205="true",(Calcs!AB206),IF(C205="true",Calcs!S206,Calcs!K206))</f>
        <v>0</v>
      </c>
      <c r="V205" s="106"/>
      <c r="W205" s="103" t="str">
        <f>IF(AND(K205 = "true",C205="false"),(IF(Inputs!K205=Reduction_Values!B$2,Reduction_Values!D$2,Reduction_Values!D$3)),"")</f>
        <v>Two-part Tariff 0.5</v>
      </c>
      <c r="X205" s="104" t="str">
        <f>IF(L205="true",(IF(Inputs!L205=Reduction_Values!B$2,Reduction_Values!D$4,Reduction_Values!D$5)),"")</f>
        <v/>
      </c>
      <c r="Y205" s="105">
        <f>(VLOOKUP(Inputs!D205,Charge_Categories!B$2:C$380,2,FALSE))</f>
        <v>870224</v>
      </c>
      <c r="Z205" s="105">
        <f>IF(AND(Inputs!B205="true",Inputs!G205="true"),Calcs!U206-Calcs!T206,IF(AND(Inputs!B205="false",Inputs!C205="false",Inputs!G205="true"),Calcs!D206-Calcs!C206,IF(AND(Inputs!G205="false",Inputs!H205="Not Applicable"),0,"0.0")))</f>
        <v>186</v>
      </c>
      <c r="AA205" s="105" t="str">
        <f>IF(AND(Inputs!B205="true",Inputs!N205="true"),Calcs!T206-Calcs!B206,IF(AND(Inputs!B205="false",Inputs!C205="true",Inputs!N205="true"),Calcs!L206-Calcs!B206,IF(AND(Inputs!B205="false",Inputs!C205="false",Inputs!N205="true"),Calcs!C206-Calcs!B206,"0.0")))</f>
        <v>0.0</v>
      </c>
      <c r="AB205" s="105" t="str">
        <f>IF(Inputs!C205="true",100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&amp;"%","")</f>
        <v/>
      </c>
      <c r="AC205" s="105" t="str">
        <f t="shared" si="31"/>
        <v/>
      </c>
      <c r="AD205" s="105" t="str">
        <f t="shared" si="32"/>
        <v/>
      </c>
      <c r="AE205" s="104" t="str">
        <f>IF(R205="true",(IF(Inputs!R205=Reduction_Values!B$2,Reduction_Values!D$6,Reduction_Values!D$7)),"")</f>
        <v/>
      </c>
      <c r="AF205" s="93">
        <f>(VLOOKUP(Inputs!D205,Charge_Categories!B$2:C$380,2,FALSE))</f>
        <v>870224</v>
      </c>
      <c r="AG205" s="93" t="str">
        <f t="shared" si="28"/>
        <v>true</v>
      </c>
      <c r="AH205" s="93" t="str">
        <f t="shared" si="29"/>
        <v>false</v>
      </c>
      <c r="AI205" s="94">
        <f>IF(AND(Inputs!C205="true",Inputs!B205="false"),Calcs!Q206,IF(AND(Inputs!B205="true",Inputs!C205="false"),Calcs!Y206,IF(AND(Inputs!B205="false",Inputs!C205="false"),Calcs!H206,FALSE)))</f>
        <v>870410</v>
      </c>
      <c r="AJ205" s="95">
        <f>IF(AND(Inputs!C205="true",Inputs!B205="false"),Calcs!Q206,IF(AND(Inputs!B205="true",Inputs!C205="false"),Calcs!Y206,IF(AND(Inputs!B205="false",Inputs!C205="false"),Calcs!J206,FALSE)))</f>
        <v>870410</v>
      </c>
      <c r="AK205" s="93">
        <f>IF(AND(Inputs!C205="true",Inputs!B205="false"),Calcs!P206,IF(AND(Inputs!B205="true",Inputs!C205="false"),Calcs!X206,IF(AND(Inputs!B205="false",Inputs!C205="false"),Calcs!G206,FALSE)))</f>
        <v>870410</v>
      </c>
      <c r="AL205" s="93">
        <f>Calcs!C206</f>
        <v>870224</v>
      </c>
      <c r="AM205" s="93">
        <f>IF(AND(Inputs!C205="true",Inputs!B205="false"),Calcs!O206,IF(AND(Inputs!B205="true",Inputs!C205="false"),Calcs!W206,IF(AND(Inputs!B205="false",Inputs!C205="false"),Calcs!F206,FALSE)))</f>
        <v>870410</v>
      </c>
      <c r="AN205" s="93">
        <f>IF(AND(Inputs!C205="true",Inputs!B205="false"),"0.0",IF(AND(Inputs!B205="true",Inputs!C205="false"),Calcs!U206,IF(AND(Inputs!B205="false",Inputs!C205="false"),Calcs!D206,FALSE)))</f>
        <v>870410</v>
      </c>
      <c r="AO205" s="95">
        <f>Calcs!AA206</f>
        <v>0</v>
      </c>
      <c r="AP205" s="93" t="str">
        <f t="shared" si="33"/>
        <v>false</v>
      </c>
      <c r="AQ205" s="95" t="str">
        <f>IF(Inputs!C205="true",Calcs!N206,"0.0")</f>
        <v>0.0</v>
      </c>
      <c r="AR205" s="95">
        <f>IF(AND(Inputs!C205="true",Inputs!B205="false"),Calcs!M206,IF(AND(Inputs!B205="true",Inputs!C205="false"),Calcs!V206,IF(AND(Inputs!B205="false",Inputs!C205="false"),Calcs!E206,FALSE)))</f>
        <v>870410</v>
      </c>
      <c r="AS205" s="93" t="str">
        <f t="shared" si="34"/>
        <v>false</v>
      </c>
      <c r="AT205" s="93" t="str">
        <f t="shared" si="30"/>
        <v>true</v>
      </c>
    </row>
    <row r="206" spans="1:46" ht="14.25" customHeight="1" x14ac:dyDescent="0.2">
      <c r="A206" s="16">
        <v>205</v>
      </c>
      <c r="B206" s="19" t="s">
        <v>16</v>
      </c>
      <c r="C206" s="19" t="s">
        <v>17</v>
      </c>
      <c r="D206" s="18" t="s">
        <v>776</v>
      </c>
      <c r="E206" s="19" t="s">
        <v>17</v>
      </c>
      <c r="F206" s="4"/>
      <c r="G206" s="19" t="s">
        <v>16</v>
      </c>
      <c r="H206" s="65" t="s">
        <v>951</v>
      </c>
      <c r="I206" s="24">
        <v>1</v>
      </c>
      <c r="J206" s="24">
        <v>1</v>
      </c>
      <c r="K206" s="20" t="s">
        <v>16</v>
      </c>
      <c r="L206" s="19" t="s">
        <v>17</v>
      </c>
      <c r="M206" s="22">
        <v>1</v>
      </c>
      <c r="N206" s="19" t="s">
        <v>17</v>
      </c>
      <c r="O206" s="59" t="s">
        <v>418</v>
      </c>
      <c r="P206" s="18">
        <v>0</v>
      </c>
      <c r="Q206" s="18">
        <v>0</v>
      </c>
      <c r="R206" s="19" t="s">
        <v>17</v>
      </c>
      <c r="S206" s="17">
        <v>1E-3</v>
      </c>
      <c r="T206" s="17">
        <v>8.9999999999999993E-3</v>
      </c>
      <c r="U206" s="102">
        <f>IF(B206="true",(Calcs!AB207),IF(C206="true",Calcs!S207,Calcs!K207))</f>
        <v>186993.22222222225</v>
      </c>
      <c r="V206" s="106"/>
      <c r="W206" s="103" t="str">
        <f>IF(AND(K206 = "true",C206="false"),(IF(Inputs!K206=Reduction_Values!B$2,Reduction_Values!D$2,Reduction_Values!D$3)),"")</f>
        <v>Two-part Tariff 0.5</v>
      </c>
      <c r="X206" s="104" t="str">
        <f>IF(L206="true",(IF(Inputs!L206=Reduction_Values!B$2,Reduction_Values!D$4,Reduction_Values!D$5)),"")</f>
        <v/>
      </c>
      <c r="Y206" s="105">
        <f>(VLOOKUP(Inputs!D206,Charge_Categories!B$2:C$380,2,FALSE))</f>
        <v>3365328</v>
      </c>
      <c r="Z206" s="105">
        <f>IF(AND(Inputs!B206="true",Inputs!G206="true"),Calcs!U207-Calcs!T207,IF(AND(Inputs!B206="false",Inputs!C206="false",Inputs!G206="true"),Calcs!D207-Calcs!C207,IF(AND(Inputs!G206="false",Inputs!H206="Not Applicable"),0,"0.0")))</f>
        <v>550</v>
      </c>
      <c r="AA206" s="105" t="str">
        <f>IF(AND(Inputs!B206="true",Inputs!N206="true"),Calcs!T207-Calcs!B207,IF(AND(Inputs!B206="false",Inputs!C206="true",Inputs!N206="true"),Calcs!L207-Calcs!B207,IF(AND(Inputs!B206="false",Inputs!C206="false",Inputs!N206="true"),Calcs!C207-Calcs!B207,"0.0")))</f>
        <v>0.0</v>
      </c>
      <c r="AB206" s="105" t="str">
        <f>IF(Inputs!C206="true",100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&amp;"%","")</f>
        <v/>
      </c>
      <c r="AC206" s="105" t="str">
        <f t="shared" si="31"/>
        <v/>
      </c>
      <c r="AD206" s="105" t="str">
        <f t="shared" si="32"/>
        <v/>
      </c>
      <c r="AE206" s="104" t="str">
        <f>IF(R206="true",(IF(Inputs!R206=Reduction_Values!B$2,Reduction_Values!D$6,Reduction_Values!D$7)),"")</f>
        <v/>
      </c>
      <c r="AF206" s="93">
        <f>(VLOOKUP(Inputs!D206,Charge_Categories!B$2:C$380,2,FALSE))</f>
        <v>3365328</v>
      </c>
      <c r="AG206" s="93" t="str">
        <f t="shared" si="28"/>
        <v>true</v>
      </c>
      <c r="AH206" s="93" t="str">
        <f t="shared" si="29"/>
        <v>false</v>
      </c>
      <c r="AI206" s="94">
        <f>IF(AND(Inputs!C206="true",Inputs!B206="false"),Calcs!Q207,IF(AND(Inputs!B206="true",Inputs!C206="false"),Calcs!Y207,IF(AND(Inputs!B206="false",Inputs!C206="false"),Calcs!H207,FALSE)))</f>
        <v>3365878</v>
      </c>
      <c r="AJ206" s="95">
        <f>IF(AND(Inputs!C206="true",Inputs!B206="false"),Calcs!Q207,IF(AND(Inputs!B206="true",Inputs!C206="false"),Calcs!Y207,IF(AND(Inputs!B206="false",Inputs!C206="false"),Calcs!J207,FALSE)))</f>
        <v>3365878</v>
      </c>
      <c r="AK206" s="93">
        <f>IF(AND(Inputs!C206="true",Inputs!B206="false"),Calcs!P207,IF(AND(Inputs!B206="true",Inputs!C206="false"),Calcs!X207,IF(AND(Inputs!B206="false",Inputs!C206="false"),Calcs!G207,FALSE)))</f>
        <v>3365878</v>
      </c>
      <c r="AL206" s="93">
        <f>Calcs!C207</f>
        <v>3365328</v>
      </c>
      <c r="AM206" s="93">
        <f>IF(AND(Inputs!C206="true",Inputs!B206="false"),Calcs!O207,IF(AND(Inputs!B206="true",Inputs!C206="false"),Calcs!W207,IF(AND(Inputs!B206="false",Inputs!C206="false"),Calcs!F207,FALSE)))</f>
        <v>3365878</v>
      </c>
      <c r="AN206" s="93">
        <f>IF(AND(Inputs!C206="true",Inputs!B206="false"),"0.0",IF(AND(Inputs!B206="true",Inputs!C206="false"),Calcs!U207,IF(AND(Inputs!B206="false",Inputs!C206="false"),Calcs!D207,FALSE)))</f>
        <v>3365878</v>
      </c>
      <c r="AO206" s="95">
        <f>Calcs!AA207</f>
        <v>373986.4444444445</v>
      </c>
      <c r="AP206" s="93" t="str">
        <f t="shared" si="33"/>
        <v>false</v>
      </c>
      <c r="AQ206" s="95" t="str">
        <f>IF(Inputs!C206="true",Calcs!N207,"0.0")</f>
        <v>0.0</v>
      </c>
      <c r="AR206" s="95">
        <f>IF(AND(Inputs!C206="true",Inputs!B206="false"),Calcs!M207,IF(AND(Inputs!B206="true",Inputs!C206="false"),Calcs!V207,IF(AND(Inputs!B206="false",Inputs!C206="false"),Calcs!E207,FALSE)))</f>
        <v>3365878</v>
      </c>
      <c r="AS206" s="93" t="str">
        <f t="shared" si="34"/>
        <v>false</v>
      </c>
      <c r="AT206" s="93" t="str">
        <f t="shared" si="30"/>
        <v>true</v>
      </c>
    </row>
    <row r="207" spans="1:46" ht="14.25" customHeight="1" x14ac:dyDescent="0.2">
      <c r="A207" s="16">
        <v>206</v>
      </c>
      <c r="B207" s="19" t="s">
        <v>16</v>
      </c>
      <c r="C207" s="19" t="s">
        <v>17</v>
      </c>
      <c r="D207" s="18" t="s">
        <v>777</v>
      </c>
      <c r="E207" s="19" t="s">
        <v>17</v>
      </c>
      <c r="F207" s="4"/>
      <c r="G207" s="19" t="s">
        <v>16</v>
      </c>
      <c r="H207" s="65" t="s">
        <v>492</v>
      </c>
      <c r="I207" s="24">
        <v>1</v>
      </c>
      <c r="J207" s="24">
        <v>0.9</v>
      </c>
      <c r="K207" s="20" t="s">
        <v>16</v>
      </c>
      <c r="L207" s="19" t="s">
        <v>17</v>
      </c>
      <c r="M207" s="22">
        <v>1</v>
      </c>
      <c r="N207" s="19" t="s">
        <v>17</v>
      </c>
      <c r="O207" s="58" t="s">
        <v>434</v>
      </c>
      <c r="P207" s="18">
        <v>0</v>
      </c>
      <c r="Q207" s="18">
        <v>0</v>
      </c>
      <c r="R207" s="19" t="s">
        <v>17</v>
      </c>
      <c r="S207" s="17">
        <v>1E-3</v>
      </c>
      <c r="T207" s="17">
        <v>99.091999999999999</v>
      </c>
      <c r="U207" s="102">
        <f>IF(B207="true",(Calcs!AB208),IF(C207="true",Calcs!S208,Calcs!K208))</f>
        <v>16.069539417914665</v>
      </c>
      <c r="V207" s="106"/>
      <c r="W207" s="103" t="str">
        <f>IF(AND(K207 = "true",C207="false"),(IF(Inputs!K207=Reduction_Values!B$2,Reduction_Values!D$2,Reduction_Values!D$3)),"")</f>
        <v>Two-part Tariff 0.5</v>
      </c>
      <c r="X207" s="104" t="str">
        <f>IF(L207="true",(IF(Inputs!L207=Reduction_Values!B$2,Reduction_Values!D$4,Reduction_Values!D$5)),"")</f>
        <v/>
      </c>
      <c r="Y207" s="105">
        <f>(VLOOKUP(Inputs!D207,Charge_Categories!B$2:C$380,2,FALSE))</f>
        <v>3532239</v>
      </c>
      <c r="Z207" s="105">
        <f>IF(AND(Inputs!B207="true",Inputs!G207="true"),Calcs!U208-Calcs!T208,IF(AND(Inputs!B207="false",Inputs!C207="false",Inputs!G207="true"),Calcs!D208-Calcs!C208,IF(AND(Inputs!G207="false",Inputs!H207="Not Applicable"),0,"0.0")))</f>
        <v>6345</v>
      </c>
      <c r="AA207" s="105" t="str">
        <f>IF(AND(Inputs!B207="true",Inputs!N207="true"),Calcs!T208-Calcs!B208,IF(AND(Inputs!B207="false",Inputs!C207="true",Inputs!N207="true"),Calcs!L208-Calcs!B208,IF(AND(Inputs!B207="false",Inputs!C207="false",Inputs!N207="true"),Calcs!C208-Calcs!B208,"0.0")))</f>
        <v>0.0</v>
      </c>
      <c r="AB207" s="105" t="str">
        <f>IF(Inputs!C207="true",100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&amp;"%","")</f>
        <v/>
      </c>
      <c r="AC207" s="105" t="str">
        <f t="shared" si="31"/>
        <v/>
      </c>
      <c r="AD207" s="105">
        <f t="shared" si="32"/>
        <v>0.9</v>
      </c>
      <c r="AE207" s="104" t="str">
        <f>IF(R207="true",(IF(Inputs!R207=Reduction_Values!B$2,Reduction_Values!D$6,Reduction_Values!D$7)),"")</f>
        <v/>
      </c>
      <c r="AF207" s="93">
        <f>(VLOOKUP(Inputs!D207,Charge_Categories!B$2:C$380,2,FALSE))</f>
        <v>3532239</v>
      </c>
      <c r="AG207" s="93" t="str">
        <f t="shared" si="28"/>
        <v>true</v>
      </c>
      <c r="AH207" s="93" t="str">
        <f t="shared" si="29"/>
        <v>false</v>
      </c>
      <c r="AI207" s="94">
        <f>IF(AND(Inputs!C207="true",Inputs!B207="false"),Calcs!Q208,IF(AND(Inputs!B207="true",Inputs!C207="false"),Calcs!Y208,IF(AND(Inputs!B207="false",Inputs!C207="false"),Calcs!H208,FALSE)))</f>
        <v>3538584</v>
      </c>
      <c r="AJ207" s="95">
        <f>IF(AND(Inputs!C207="true",Inputs!B207="false"),Calcs!Q208,IF(AND(Inputs!B207="true",Inputs!C207="false"),Calcs!Y208,IF(AND(Inputs!B207="false",Inputs!C207="false"),Calcs!J208,FALSE)))</f>
        <v>3538584</v>
      </c>
      <c r="AK207" s="93">
        <f>IF(AND(Inputs!C207="true",Inputs!B207="false"),Calcs!P208,IF(AND(Inputs!B207="true",Inputs!C207="false"),Calcs!X208,IF(AND(Inputs!B207="false",Inputs!C207="false"),Calcs!G208,FALSE)))</f>
        <v>3538584</v>
      </c>
      <c r="AL207" s="93">
        <f>Calcs!C208</f>
        <v>3532239</v>
      </c>
      <c r="AM207" s="93">
        <f>IF(AND(Inputs!C207="true",Inputs!B207="false"),Calcs!O208,IF(AND(Inputs!B207="true",Inputs!C207="false"),Calcs!W208,IF(AND(Inputs!B207="false",Inputs!C207="false"),Calcs!F208,FALSE)))</f>
        <v>3538584</v>
      </c>
      <c r="AN207" s="93">
        <f>IF(AND(Inputs!C207="true",Inputs!B207="false"),"0.0",IF(AND(Inputs!B207="true",Inputs!C207="false"),Calcs!U208,IF(AND(Inputs!B207="false",Inputs!C207="false"),Calcs!D208,FALSE)))</f>
        <v>3538584</v>
      </c>
      <c r="AO207" s="95">
        <f>Calcs!AA208</f>
        <v>32.139078835829331</v>
      </c>
      <c r="AP207" s="93" t="str">
        <f t="shared" si="33"/>
        <v>false</v>
      </c>
      <c r="AQ207" s="95" t="str">
        <f>IF(Inputs!C207="true",Calcs!N208,"0.0")</f>
        <v>0.0</v>
      </c>
      <c r="AR207" s="95">
        <f>IF(AND(Inputs!C207="true",Inputs!B207="false"),Calcs!M208,IF(AND(Inputs!B207="true",Inputs!C207="false"),Calcs!V208,IF(AND(Inputs!B207="false",Inputs!C207="false"),Calcs!E208,FALSE)))</f>
        <v>3538584</v>
      </c>
      <c r="AS207" s="93" t="str">
        <f t="shared" si="34"/>
        <v>false</v>
      </c>
      <c r="AT207" s="93" t="str">
        <f t="shared" si="30"/>
        <v>true</v>
      </c>
    </row>
    <row r="208" spans="1:46" ht="14.25" customHeight="1" x14ac:dyDescent="0.2">
      <c r="A208" s="16">
        <v>207</v>
      </c>
      <c r="B208" s="19" t="s">
        <v>16</v>
      </c>
      <c r="C208" s="19" t="s">
        <v>17</v>
      </c>
      <c r="D208" s="18" t="s">
        <v>778</v>
      </c>
      <c r="E208" s="19" t="s">
        <v>17</v>
      </c>
      <c r="F208" s="4"/>
      <c r="G208" s="19" t="s">
        <v>16</v>
      </c>
      <c r="H208" s="65" t="s">
        <v>493</v>
      </c>
      <c r="I208" s="24">
        <v>1</v>
      </c>
      <c r="J208" s="25">
        <v>0.5</v>
      </c>
      <c r="K208" s="20" t="s">
        <v>16</v>
      </c>
      <c r="L208" s="19" t="s">
        <v>17</v>
      </c>
      <c r="M208" s="22">
        <v>1</v>
      </c>
      <c r="N208" s="19" t="s">
        <v>17</v>
      </c>
      <c r="O208" s="59" t="s">
        <v>418</v>
      </c>
      <c r="P208" s="18">
        <v>0</v>
      </c>
      <c r="Q208" s="18">
        <v>0</v>
      </c>
      <c r="R208" s="19" t="s">
        <v>17</v>
      </c>
      <c r="S208" s="17">
        <v>40</v>
      </c>
      <c r="T208" s="17">
        <v>254</v>
      </c>
      <c r="U208" s="102">
        <f>IF(B208="true",(Calcs!AB209),IF(C208="true",Calcs!S209,Calcs!K209))</f>
        <v>150593.3464566929</v>
      </c>
      <c r="V208" s="106"/>
      <c r="W208" s="103" t="str">
        <f>IF(AND(K208 = "true",C208="false"),(IF(Inputs!K208=Reduction_Values!B$2,Reduction_Values!D$2,Reduction_Values!D$3)),"")</f>
        <v>Two-part Tariff 0.5</v>
      </c>
      <c r="X208" s="104" t="str">
        <f>IF(L208="true",(IF(Inputs!L208=Reduction_Values!B$2,Reduction_Values!D$4,Reduction_Values!D$5)),"")</f>
        <v/>
      </c>
      <c r="Y208" s="105">
        <f>(VLOOKUP(Inputs!D208,Charge_Categories!B$2:C$380,2,FALSE))</f>
        <v>3824834</v>
      </c>
      <c r="Z208" s="105">
        <f>IF(AND(Inputs!B208="true",Inputs!G208="true"),Calcs!U209-Calcs!T209,IF(AND(Inputs!B208="false",Inputs!C208="false",Inputs!G208="true"),Calcs!D209-Calcs!C209,IF(AND(Inputs!G208="false",Inputs!H208="Not Applicable"),0,"0.0")))</f>
        <v>237</v>
      </c>
      <c r="AA208" s="105" t="str">
        <f>IF(AND(Inputs!B208="true",Inputs!N208="true"),Calcs!T209-Calcs!B209,IF(AND(Inputs!B208="false",Inputs!C208="true",Inputs!N208="true"),Calcs!L209-Calcs!B209,IF(AND(Inputs!B208="false",Inputs!C208="false",Inputs!N208="true"),Calcs!C209-Calcs!B209,"0.0")))</f>
        <v>0.0</v>
      </c>
      <c r="AB208" s="105" t="str">
        <f>IF(Inputs!C208="true",100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&amp;"%","")</f>
        <v/>
      </c>
      <c r="AC208" s="105" t="str">
        <f t="shared" si="31"/>
        <v/>
      </c>
      <c r="AD208" s="105">
        <f t="shared" si="32"/>
        <v>0.5</v>
      </c>
      <c r="AE208" s="104" t="str">
        <f>IF(R208="true",(IF(Inputs!R208=Reduction_Values!B$2,Reduction_Values!D$6,Reduction_Values!D$7)),"")</f>
        <v/>
      </c>
      <c r="AF208" s="93">
        <f>(VLOOKUP(Inputs!D208,Charge_Categories!B$2:C$380,2,FALSE))</f>
        <v>3824834</v>
      </c>
      <c r="AG208" s="93" t="str">
        <f t="shared" si="28"/>
        <v>true</v>
      </c>
      <c r="AH208" s="93" t="str">
        <f t="shared" si="29"/>
        <v>false</v>
      </c>
      <c r="AI208" s="94">
        <f>IF(AND(Inputs!C208="true",Inputs!B208="false"),Calcs!Q209,IF(AND(Inputs!B208="true",Inputs!C208="false"),Calcs!Y209,IF(AND(Inputs!B208="false",Inputs!C208="false"),Calcs!H209,FALSE)))</f>
        <v>3825071</v>
      </c>
      <c r="AJ208" s="95">
        <f>IF(AND(Inputs!C208="true",Inputs!B208="false"),Calcs!Q209,IF(AND(Inputs!B208="true",Inputs!C208="false"),Calcs!Y209,IF(AND(Inputs!B208="false",Inputs!C208="false"),Calcs!J209,FALSE)))</f>
        <v>3825071</v>
      </c>
      <c r="AK208" s="93">
        <f>IF(AND(Inputs!C208="true",Inputs!B208="false"),Calcs!P209,IF(AND(Inputs!B208="true",Inputs!C208="false"),Calcs!X209,IF(AND(Inputs!B208="false",Inputs!C208="false"),Calcs!G209,FALSE)))</f>
        <v>3825071</v>
      </c>
      <c r="AL208" s="93">
        <f>Calcs!C209</f>
        <v>3824834</v>
      </c>
      <c r="AM208" s="93">
        <f>IF(AND(Inputs!C208="true",Inputs!B208="false"),Calcs!O209,IF(AND(Inputs!B208="true",Inputs!C208="false"),Calcs!W209,IF(AND(Inputs!B208="false",Inputs!C208="false"),Calcs!F209,FALSE)))</f>
        <v>3825071</v>
      </c>
      <c r="AN208" s="93">
        <f>IF(AND(Inputs!C208="true",Inputs!B208="false"),"0.0",IF(AND(Inputs!B208="true",Inputs!C208="false"),Calcs!U209,IF(AND(Inputs!B208="false",Inputs!C208="false"),Calcs!D209,FALSE)))</f>
        <v>3825071</v>
      </c>
      <c r="AO208" s="95">
        <f>Calcs!AA209</f>
        <v>301186.69291338581</v>
      </c>
      <c r="AP208" s="93" t="str">
        <f t="shared" si="33"/>
        <v>false</v>
      </c>
      <c r="AQ208" s="95" t="str">
        <f>IF(Inputs!C208="true",Calcs!N209,"0.0")</f>
        <v>0.0</v>
      </c>
      <c r="AR208" s="95">
        <f>IF(AND(Inputs!C208="true",Inputs!B208="false"),Calcs!M209,IF(AND(Inputs!B208="true",Inputs!C208="false"),Calcs!V209,IF(AND(Inputs!B208="false",Inputs!C208="false"),Calcs!E209,FALSE)))</f>
        <v>3825071</v>
      </c>
      <c r="AS208" s="93" t="str">
        <f t="shared" si="34"/>
        <v>false</v>
      </c>
      <c r="AT208" s="93" t="str">
        <f t="shared" si="30"/>
        <v>true</v>
      </c>
    </row>
    <row r="209" spans="1:46" ht="14.25" customHeight="1" x14ac:dyDescent="0.2">
      <c r="A209" s="16">
        <v>208</v>
      </c>
      <c r="B209" s="19" t="s">
        <v>16</v>
      </c>
      <c r="C209" s="19" t="s">
        <v>17</v>
      </c>
      <c r="D209" s="18" t="s">
        <v>779</v>
      </c>
      <c r="E209" s="19" t="s">
        <v>17</v>
      </c>
      <c r="F209" s="4"/>
      <c r="G209" s="19" t="s">
        <v>16</v>
      </c>
      <c r="H209" s="65" t="s">
        <v>494</v>
      </c>
      <c r="I209" s="25">
        <v>0.03</v>
      </c>
      <c r="J209" s="24">
        <v>1</v>
      </c>
      <c r="K209" s="20" t="s">
        <v>16</v>
      </c>
      <c r="L209" s="19" t="s">
        <v>17</v>
      </c>
      <c r="M209" s="22">
        <v>1</v>
      </c>
      <c r="N209" s="19" t="s">
        <v>17</v>
      </c>
      <c r="O209" s="58" t="s">
        <v>434</v>
      </c>
      <c r="P209" s="18">
        <v>0</v>
      </c>
      <c r="Q209" s="18">
        <v>0</v>
      </c>
      <c r="R209" s="19" t="s">
        <v>17</v>
      </c>
      <c r="S209" s="17">
        <v>1.1000000000000001</v>
      </c>
      <c r="T209" s="17">
        <v>5</v>
      </c>
      <c r="U209" s="102">
        <f>IF(B209="true",(Calcs!AB210),IF(C209="true",Calcs!S210,Calcs!K210))</f>
        <v>13188.4269</v>
      </c>
      <c r="V209" s="106"/>
      <c r="W209" s="103" t="str">
        <f>IF(AND(K209 = "true",C209="false"),(IF(Inputs!K209=Reduction_Values!B$2,Reduction_Values!D$2,Reduction_Values!D$3)),"")</f>
        <v>Two-part Tariff 0.5</v>
      </c>
      <c r="X209" s="104" t="str">
        <f>IF(L209="true",(IF(Inputs!L209=Reduction_Values!B$2,Reduction_Values!D$4,Reduction_Values!D$5)),"")</f>
        <v/>
      </c>
      <c r="Y209" s="105">
        <f>(VLOOKUP(Inputs!D209,Charge_Categories!B$2:C$380,2,FALSE))</f>
        <v>3996330</v>
      </c>
      <c r="Z209" s="105">
        <f>IF(AND(Inputs!B209="true",Inputs!G209="true"),Calcs!U210-Calcs!T210,IF(AND(Inputs!B209="false",Inputs!C209="false",Inputs!G209="true"),Calcs!D210-Calcs!C210,IF(AND(Inputs!G209="false",Inputs!H209="Not Applicable"),0,"0.0")))</f>
        <v>163</v>
      </c>
      <c r="AA209" s="105" t="str">
        <f>IF(AND(Inputs!B209="true",Inputs!N209="true"),Calcs!T210-Calcs!B210,IF(AND(Inputs!B209="false",Inputs!C209="true",Inputs!N209="true"),Calcs!L210-Calcs!B210,IF(AND(Inputs!B209="false",Inputs!C209="false",Inputs!N209="true"),Calcs!C210-Calcs!B210,"0.0")))</f>
        <v>0.0</v>
      </c>
      <c r="AB209" s="105" t="str">
        <f>IF(Inputs!C209="true",100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&amp;"%","")</f>
        <v/>
      </c>
      <c r="AC209" s="105" t="str">
        <f t="shared" si="31"/>
        <v/>
      </c>
      <c r="AD209" s="105" t="str">
        <f t="shared" si="32"/>
        <v/>
      </c>
      <c r="AE209" s="104" t="str">
        <f>IF(R209="true",(IF(Inputs!R209=Reduction_Values!B$2,Reduction_Values!D$6,Reduction_Values!D$7)),"")</f>
        <v/>
      </c>
      <c r="AF209" s="93">
        <f>(VLOOKUP(Inputs!D209,Charge_Categories!B$2:C$380,2,FALSE))</f>
        <v>3996330</v>
      </c>
      <c r="AG209" s="93" t="str">
        <f t="shared" si="28"/>
        <v>true</v>
      </c>
      <c r="AH209" s="93" t="str">
        <f t="shared" si="29"/>
        <v>false</v>
      </c>
      <c r="AI209" s="94">
        <f>IF(AND(Inputs!C209="true",Inputs!B209="false"),Calcs!Q210,IF(AND(Inputs!B209="true",Inputs!C209="false"),Calcs!Y210,IF(AND(Inputs!B209="false",Inputs!C209="false"),Calcs!H210,FALSE)))</f>
        <v>119894.79</v>
      </c>
      <c r="AJ209" s="95">
        <f>IF(AND(Inputs!C209="true",Inputs!B209="false"),Calcs!Q210,IF(AND(Inputs!B209="true",Inputs!C209="false"),Calcs!Y210,IF(AND(Inputs!B209="false",Inputs!C209="false"),Calcs!J210,FALSE)))</f>
        <v>119894.79</v>
      </c>
      <c r="AK209" s="93">
        <f>IF(AND(Inputs!C209="true",Inputs!B209="false"),Calcs!P210,IF(AND(Inputs!B209="true",Inputs!C209="false"),Calcs!X210,IF(AND(Inputs!B209="false",Inputs!C209="false"),Calcs!G210,FALSE)))</f>
        <v>3996493</v>
      </c>
      <c r="AL209" s="93">
        <f>Calcs!C210</f>
        <v>3996330</v>
      </c>
      <c r="AM209" s="93">
        <f>IF(AND(Inputs!C209="true",Inputs!B209="false"),Calcs!O210,IF(AND(Inputs!B209="true",Inputs!C209="false"),Calcs!W210,IF(AND(Inputs!B209="false",Inputs!C209="false"),Calcs!F210,FALSE)))</f>
        <v>3996493</v>
      </c>
      <c r="AN209" s="93">
        <f>IF(AND(Inputs!C209="true",Inputs!B209="false"),"0.0",IF(AND(Inputs!B209="true",Inputs!C209="false"),Calcs!U210,IF(AND(Inputs!B209="false",Inputs!C209="false"),Calcs!D210,FALSE)))</f>
        <v>3996493</v>
      </c>
      <c r="AO209" s="95">
        <f>Calcs!AA210</f>
        <v>26376.853800000001</v>
      </c>
      <c r="AP209" s="93" t="str">
        <f t="shared" si="33"/>
        <v>false</v>
      </c>
      <c r="AQ209" s="95" t="str">
        <f>IF(Inputs!C209="true",Calcs!N210,"0.0")</f>
        <v>0.0</v>
      </c>
      <c r="AR209" s="95">
        <f>IF(AND(Inputs!C209="true",Inputs!B209="false"),Calcs!M210,IF(AND(Inputs!B209="true",Inputs!C209="false"),Calcs!V210,IF(AND(Inputs!B209="false",Inputs!C209="false"),Calcs!E210,FALSE)))</f>
        <v>3996493</v>
      </c>
      <c r="AS209" s="93" t="str">
        <f t="shared" si="34"/>
        <v>false</v>
      </c>
      <c r="AT209" s="93" t="str">
        <f t="shared" si="30"/>
        <v>true</v>
      </c>
    </row>
    <row r="210" spans="1:46" ht="14.25" customHeight="1" x14ac:dyDescent="0.2">
      <c r="A210" s="16">
        <v>209</v>
      </c>
      <c r="B210" s="19" t="s">
        <v>16</v>
      </c>
      <c r="C210" s="19" t="s">
        <v>17</v>
      </c>
      <c r="D210" s="18" t="s">
        <v>780</v>
      </c>
      <c r="E210" s="19" t="s">
        <v>16</v>
      </c>
      <c r="F210" s="4" t="s">
        <v>526</v>
      </c>
      <c r="G210" s="19" t="s">
        <v>16</v>
      </c>
      <c r="H210" s="65" t="s">
        <v>495</v>
      </c>
      <c r="I210" s="24">
        <v>1</v>
      </c>
      <c r="J210" s="24">
        <v>1</v>
      </c>
      <c r="K210" s="20" t="s">
        <v>16</v>
      </c>
      <c r="L210" s="19" t="s">
        <v>17</v>
      </c>
      <c r="M210" s="22">
        <v>1</v>
      </c>
      <c r="N210" s="19" t="s">
        <v>16</v>
      </c>
      <c r="O210" s="59" t="s">
        <v>454</v>
      </c>
      <c r="P210" s="18">
        <v>0</v>
      </c>
      <c r="Q210" s="18">
        <v>0</v>
      </c>
      <c r="R210" s="19" t="s">
        <v>16</v>
      </c>
      <c r="S210" s="17">
        <v>404.404</v>
      </c>
      <c r="T210" s="17">
        <v>5554</v>
      </c>
      <c r="U210" s="102">
        <f>IF(B210="true",(Calcs!AB211),IF(C210="true",Calcs!S211,Calcs!K211))</f>
        <v>76409.838546453015</v>
      </c>
      <c r="V210" s="106"/>
      <c r="W210" s="103" t="str">
        <f>IF(AND(K210 = "true",C210="false"),(IF(Inputs!K210=Reduction_Values!B$2,Reduction_Values!D$2,Reduction_Values!D$3)),"")</f>
        <v>Two-part Tariff 0.5</v>
      </c>
      <c r="X210" s="104" t="str">
        <f>IF(L210="true",(IF(Inputs!L210=Reduction_Values!B$2,Reduction_Values!D$4,Reduction_Values!D$5)),"")</f>
        <v/>
      </c>
      <c r="Y210" s="105">
        <f>(VLOOKUP(Inputs!D210,Charge_Categories!B$2:C$380,2,FALSE))</f>
        <v>4163241</v>
      </c>
      <c r="Z210" s="105">
        <f>IF(AND(Inputs!B210="true",Inputs!G210="true"),Calcs!U211-Calcs!T211,IF(AND(Inputs!B210="false",Inputs!C210="false",Inputs!G210="true"),Calcs!D211-Calcs!C211,IF(AND(Inputs!G210="false",Inputs!H210="Not Applicable"),0,"0.0")))</f>
        <v>29176</v>
      </c>
      <c r="AA210" s="105">
        <f>IF(AND(Inputs!B210="true",Inputs!N210="true"),Calcs!T211-Calcs!B211,IF(AND(Inputs!B210="false",Inputs!C210="true",Inputs!N210="true"),Calcs!L211-Calcs!B211,IF(AND(Inputs!B210="false",Inputs!C210="false",Inputs!N210="true"),Calcs!C211-Calcs!B211,"0.0")))</f>
        <v>5170</v>
      </c>
      <c r="AB210" s="105" t="str">
        <f>IF(Inputs!C210="true",100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&amp;"%","")</f>
        <v/>
      </c>
      <c r="AC210" s="105" t="str">
        <f t="shared" si="31"/>
        <v/>
      </c>
      <c r="AD210" s="105" t="str">
        <f t="shared" si="32"/>
        <v/>
      </c>
      <c r="AE210" s="104" t="str">
        <f>IF(R210="true",(IF(Inputs!R210=Reduction_Values!B$2,Reduction_Values!D$6,Reduction_Values!D$7)),"")</f>
        <v>Winter Only Discount 0.5</v>
      </c>
      <c r="AF210" s="93">
        <f>(VLOOKUP(Inputs!D210,Charge_Categories!B$2:C$380,2,FALSE))</f>
        <v>4163241</v>
      </c>
      <c r="AG210" s="93" t="str">
        <f t="shared" si="28"/>
        <v>true</v>
      </c>
      <c r="AH210" s="93" t="str">
        <f t="shared" si="29"/>
        <v>false</v>
      </c>
      <c r="AI210" s="94">
        <f>IF(AND(Inputs!C210="true",Inputs!B210="false"),Calcs!Q211,IF(AND(Inputs!B210="true",Inputs!C210="false"),Calcs!Y211,IF(AND(Inputs!B210="false",Inputs!C210="false"),Calcs!H211,FALSE)))</f>
        <v>2098793.5</v>
      </c>
      <c r="AJ210" s="95">
        <f>IF(AND(Inputs!C210="true",Inputs!B210="false"),Calcs!Q211,IF(AND(Inputs!B210="true",Inputs!C210="false"),Calcs!Y211,IF(AND(Inputs!B210="false",Inputs!C210="false"),Calcs!J211,FALSE)))</f>
        <v>2098793.5</v>
      </c>
      <c r="AK210" s="93">
        <f>IF(AND(Inputs!C210="true",Inputs!B210="false"),Calcs!P211,IF(AND(Inputs!B210="true",Inputs!C210="false"),Calcs!X211,IF(AND(Inputs!B210="false",Inputs!C210="false"),Calcs!G211,FALSE)))</f>
        <v>2098793.5</v>
      </c>
      <c r="AL210" s="93">
        <f>Calcs!C211</f>
        <v>4168411</v>
      </c>
      <c r="AM210" s="93">
        <f>IF(AND(Inputs!C210="true",Inputs!B210="false"),Calcs!O211,IF(AND(Inputs!B210="true",Inputs!C210="false"),Calcs!W211,IF(AND(Inputs!B210="false",Inputs!C210="false"),Calcs!F211,FALSE)))</f>
        <v>2098793.5</v>
      </c>
      <c r="AN210" s="93">
        <f>IF(AND(Inputs!C210="true",Inputs!B210="false"),"0.0",IF(AND(Inputs!B210="true",Inputs!C210="false"),Calcs!U211,IF(AND(Inputs!B210="false",Inputs!C210="false"),Calcs!D211,FALSE)))</f>
        <v>4197587</v>
      </c>
      <c r="AO210" s="95">
        <f>Calcs!AA211</f>
        <v>152819.67709290603</v>
      </c>
      <c r="AP210" s="93" t="str">
        <f t="shared" si="33"/>
        <v>true</v>
      </c>
      <c r="AQ210" s="95" t="str">
        <f>IF(Inputs!C210="true",Calcs!N211,"0.0")</f>
        <v>0.0</v>
      </c>
      <c r="AR210" s="95">
        <f>IF(AND(Inputs!C210="true",Inputs!B210="false"),Calcs!M211,IF(AND(Inputs!B210="true",Inputs!C210="false"),Calcs!V211,IF(AND(Inputs!B210="false",Inputs!C210="false"),Calcs!E211,FALSE)))</f>
        <v>4197587</v>
      </c>
      <c r="AS210" s="93" t="str">
        <f t="shared" si="34"/>
        <v>true</v>
      </c>
      <c r="AT210" s="93" t="str">
        <f t="shared" si="30"/>
        <v>true</v>
      </c>
    </row>
    <row r="211" spans="1:46" ht="14.25" customHeight="1" x14ac:dyDescent="0.2">
      <c r="A211" s="16">
        <v>210</v>
      </c>
      <c r="B211" s="19" t="s">
        <v>16</v>
      </c>
      <c r="C211" s="19" t="s">
        <v>17</v>
      </c>
      <c r="D211" s="18" t="s">
        <v>781</v>
      </c>
      <c r="E211" s="19" t="s">
        <v>16</v>
      </c>
      <c r="F211" s="4" t="s">
        <v>530</v>
      </c>
      <c r="G211" s="19" t="s">
        <v>16</v>
      </c>
      <c r="H211" s="65" t="s">
        <v>496</v>
      </c>
      <c r="I211" s="24">
        <v>1</v>
      </c>
      <c r="J211" s="24">
        <v>1</v>
      </c>
      <c r="K211" s="20" t="s">
        <v>16</v>
      </c>
      <c r="L211" s="19" t="s">
        <v>17</v>
      </c>
      <c r="M211" s="22">
        <v>1</v>
      </c>
      <c r="N211" s="19" t="s">
        <v>16</v>
      </c>
      <c r="O211" s="58" t="s">
        <v>434</v>
      </c>
      <c r="P211" s="18">
        <v>0</v>
      </c>
      <c r="Q211" s="18">
        <v>0</v>
      </c>
      <c r="R211" s="19" t="s">
        <v>16</v>
      </c>
      <c r="S211" s="17">
        <v>2</v>
      </c>
      <c r="T211" s="17">
        <v>99999999</v>
      </c>
      <c r="U211" s="102">
        <f>IF(B211="true",(Calcs!AB212),IF(C211="true",Calcs!S212,Calcs!K212))</f>
        <v>2.41462202414622E-2</v>
      </c>
      <c r="V211" s="106"/>
      <c r="W211" s="103" t="str">
        <f>IF(AND(K211 = "true",C211="false"),(IF(Inputs!K211=Reduction_Values!B$2,Reduction_Values!D$2,Reduction_Values!D$3)),"")</f>
        <v>Two-part Tariff 0.5</v>
      </c>
      <c r="X211" s="104" t="str">
        <f>IF(L211="true",(IF(Inputs!L211=Reduction_Values!B$2,Reduction_Values!D$4,Reduction_Values!D$5)),"")</f>
        <v/>
      </c>
      <c r="Y211" s="105">
        <f>(VLOOKUP(Inputs!D211,Charge_Categories!B$2:C$380,2,FALSE))</f>
        <v>4455836</v>
      </c>
      <c r="Z211" s="105">
        <f>IF(AND(Inputs!B211="true",Inputs!G211="true"),Calcs!U212-Calcs!T212,IF(AND(Inputs!B211="false",Inputs!C211="false",Inputs!G211="true"),Calcs!D212-Calcs!C212,IF(AND(Inputs!G211="false",Inputs!H211="Not Applicable"),0,"0.0")))</f>
        <v>107592</v>
      </c>
      <c r="AA211" s="105">
        <f>IF(AND(Inputs!B211="true",Inputs!N211="true"),Calcs!T212-Calcs!B212,IF(AND(Inputs!B211="false",Inputs!C211="true",Inputs!N211="true"),Calcs!L212-Calcs!B212,IF(AND(Inputs!B211="false",Inputs!C211="false",Inputs!N211="true"),Calcs!C212-Calcs!B212,"0.0")))</f>
        <v>265816</v>
      </c>
      <c r="AB211" s="105" t="str">
        <f>IF(Inputs!C211="true",100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&amp;"%","")</f>
        <v/>
      </c>
      <c r="AC211" s="105" t="str">
        <f t="shared" si="31"/>
        <v/>
      </c>
      <c r="AD211" s="105" t="str">
        <f t="shared" si="32"/>
        <v/>
      </c>
      <c r="AE211" s="104" t="str">
        <f>IF(R211="true",(IF(Inputs!R211=Reduction_Values!B$2,Reduction_Values!D$6,Reduction_Values!D$7)),"")</f>
        <v>Winter Only Discount 0.5</v>
      </c>
      <c r="AF211" s="93">
        <f>(VLOOKUP(Inputs!D211,Charge_Categories!B$2:C$380,2,FALSE))</f>
        <v>4455836</v>
      </c>
      <c r="AG211" s="93" t="str">
        <f t="shared" si="28"/>
        <v>true</v>
      </c>
      <c r="AH211" s="93" t="str">
        <f t="shared" si="29"/>
        <v>false</v>
      </c>
      <c r="AI211" s="94">
        <f>IF(AND(Inputs!C211="true",Inputs!B211="false"),Calcs!Q212,IF(AND(Inputs!B211="true",Inputs!C211="false"),Calcs!Y212,IF(AND(Inputs!B211="false",Inputs!C211="false"),Calcs!H212,FALSE)))</f>
        <v>2414622</v>
      </c>
      <c r="AJ211" s="95">
        <f>IF(AND(Inputs!C211="true",Inputs!B211="false"),Calcs!Q212,IF(AND(Inputs!B211="true",Inputs!C211="false"),Calcs!Y212,IF(AND(Inputs!B211="false",Inputs!C211="false"),Calcs!J212,FALSE)))</f>
        <v>2414622</v>
      </c>
      <c r="AK211" s="93">
        <f>IF(AND(Inputs!C211="true",Inputs!B211="false"),Calcs!P212,IF(AND(Inputs!B211="true",Inputs!C211="false"),Calcs!X212,IF(AND(Inputs!B211="false",Inputs!C211="false"),Calcs!G212,FALSE)))</f>
        <v>2414622</v>
      </c>
      <c r="AL211" s="93">
        <f>Calcs!C212</f>
        <v>4721652</v>
      </c>
      <c r="AM211" s="93">
        <f>IF(AND(Inputs!C211="true",Inputs!B211="false"),Calcs!O212,IF(AND(Inputs!B211="true",Inputs!C211="false"),Calcs!W212,IF(AND(Inputs!B211="false",Inputs!C211="false"),Calcs!F212,FALSE)))</f>
        <v>2414622</v>
      </c>
      <c r="AN211" s="93">
        <f>IF(AND(Inputs!C211="true",Inputs!B211="false"),"0.0",IF(AND(Inputs!B211="true",Inputs!C211="false"),Calcs!U212,IF(AND(Inputs!B211="false",Inputs!C211="false"),Calcs!D212,FALSE)))</f>
        <v>4829244</v>
      </c>
      <c r="AO211" s="95">
        <f>Calcs!AA212</f>
        <v>4.8292440482924401E-2</v>
      </c>
      <c r="AP211" s="93" t="str">
        <f t="shared" si="33"/>
        <v>true</v>
      </c>
      <c r="AQ211" s="95" t="str">
        <f>IF(Inputs!C211="true",Calcs!N212,"0.0")</f>
        <v>0.0</v>
      </c>
      <c r="AR211" s="95">
        <f>IF(AND(Inputs!C211="true",Inputs!B211="false"),Calcs!M212,IF(AND(Inputs!B211="true",Inputs!C211="false"),Calcs!V212,IF(AND(Inputs!B211="false",Inputs!C211="false"),Calcs!E212,FALSE)))</f>
        <v>4829244</v>
      </c>
      <c r="AS211" s="93" t="str">
        <f t="shared" si="34"/>
        <v>true</v>
      </c>
      <c r="AT211" s="93" t="str">
        <f t="shared" si="30"/>
        <v>true</v>
      </c>
    </row>
    <row r="212" spans="1:46" ht="14.25" customHeight="1" x14ac:dyDescent="0.2">
      <c r="A212" s="16">
        <v>211</v>
      </c>
      <c r="B212" s="19" t="s">
        <v>16</v>
      </c>
      <c r="C212" s="19" t="s">
        <v>17</v>
      </c>
      <c r="D212" s="18" t="s">
        <v>782</v>
      </c>
      <c r="E212" s="19" t="s">
        <v>16</v>
      </c>
      <c r="F212" s="4" t="s">
        <v>495</v>
      </c>
      <c r="G212" s="19" t="s">
        <v>16</v>
      </c>
      <c r="H212" s="65" t="s">
        <v>497</v>
      </c>
      <c r="I212" s="24">
        <v>1</v>
      </c>
      <c r="J212" s="25">
        <v>0.5</v>
      </c>
      <c r="K212" s="20" t="s">
        <v>16</v>
      </c>
      <c r="L212" s="20" t="s">
        <v>16</v>
      </c>
      <c r="M212" s="22">
        <v>1</v>
      </c>
      <c r="N212" s="19" t="s">
        <v>16</v>
      </c>
      <c r="O212" s="59" t="s">
        <v>418</v>
      </c>
      <c r="P212" s="18">
        <v>0</v>
      </c>
      <c r="Q212" s="18">
        <v>0</v>
      </c>
      <c r="R212" s="19" t="s">
        <v>16</v>
      </c>
      <c r="S212" s="17">
        <v>8.9999999999999993E-3</v>
      </c>
      <c r="T212" s="17">
        <v>0.1</v>
      </c>
      <c r="U212" s="102">
        <f>IF(B212="true",(Calcs!AB213),IF(C212="true",Calcs!S213,Calcs!K213))</f>
        <v>1.0068749999999997</v>
      </c>
      <c r="V212" s="106"/>
      <c r="W212" s="103" t="str">
        <f>IF(AND(K212 = "true",C212="false"),(IF(Inputs!K212=Reduction_Values!B$2,Reduction_Values!D$2,Reduction_Values!D$3)),"")</f>
        <v>Two-part Tariff 0.5</v>
      </c>
      <c r="X212" s="104" t="str">
        <f>IF(L212="true",(IF(Inputs!L212=Reduction_Values!B$2,Reduction_Values!D$4,Reduction_Values!D$5)),"")</f>
        <v>CRT 0.5</v>
      </c>
      <c r="Y212" s="105">
        <f>(VLOOKUP(Inputs!D212,Charge_Categories!B$2:C$380,2,FALSE))</f>
        <v>97</v>
      </c>
      <c r="Z212" s="105">
        <f>IF(AND(Inputs!B212="true",Inputs!G212="true"),Calcs!U213-Calcs!T213,IF(AND(Inputs!B212="false",Inputs!C212="false",Inputs!G212="true"),Calcs!D213-Calcs!C213,IF(AND(Inputs!G212="false",Inputs!H212="Not Applicable"),0,"0.0")))</f>
        <v>74</v>
      </c>
      <c r="AA212" s="105">
        <f>IF(AND(Inputs!B212="true",Inputs!N212="true"),Calcs!T213-Calcs!B213,IF(AND(Inputs!B212="false",Inputs!C212="true",Inputs!N212="true"),Calcs!L213-Calcs!B213,IF(AND(Inputs!B212="false",Inputs!C212="false",Inputs!N212="true"),Calcs!C213-Calcs!B213,"0.0")))</f>
        <v>8</v>
      </c>
      <c r="AB212" s="105" t="str">
        <f>IF(Inputs!C212="true",100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&amp;"%","")</f>
        <v/>
      </c>
      <c r="AC212" s="105" t="str">
        <f t="shared" si="31"/>
        <v/>
      </c>
      <c r="AD212" s="105">
        <f t="shared" si="32"/>
        <v>0.5</v>
      </c>
      <c r="AE212" s="104" t="str">
        <f>IF(R212="true",(IF(Inputs!R212=Reduction_Values!B$2,Reduction_Values!D$6,Reduction_Values!D$7)),"")</f>
        <v>Winter Only Discount 0.5</v>
      </c>
      <c r="AF212" s="93">
        <f>(VLOOKUP(Inputs!D212,Charge_Categories!B$2:C$380,2,FALSE))</f>
        <v>97</v>
      </c>
      <c r="AG212" s="93" t="str">
        <f t="shared" si="28"/>
        <v>true</v>
      </c>
      <c r="AH212" s="93" t="str">
        <f t="shared" si="29"/>
        <v>false</v>
      </c>
      <c r="AI212" s="94">
        <f>IF(AND(Inputs!C212="true",Inputs!B212="false"),Calcs!Q213,IF(AND(Inputs!B212="true",Inputs!C212="false"),Calcs!Y213,IF(AND(Inputs!B212="false",Inputs!C212="false"),Calcs!H213,FALSE)))</f>
        <v>44.75</v>
      </c>
      <c r="AJ212" s="95">
        <f>IF(AND(Inputs!C212="true",Inputs!B212="false"),Calcs!Q213,IF(AND(Inputs!B212="true",Inputs!C212="false"),Calcs!Y213,IF(AND(Inputs!B212="false",Inputs!C212="false"),Calcs!J213,FALSE)))</f>
        <v>44.75</v>
      </c>
      <c r="AK212" s="93">
        <f>IF(AND(Inputs!C212="true",Inputs!B212="false"),Calcs!P213,IF(AND(Inputs!B212="true",Inputs!C212="false"),Calcs!X213,IF(AND(Inputs!B212="false",Inputs!C212="false"),Calcs!G213,FALSE)))</f>
        <v>44.75</v>
      </c>
      <c r="AL212" s="93">
        <f>Calcs!C213</f>
        <v>105</v>
      </c>
      <c r="AM212" s="93">
        <f>IF(AND(Inputs!C212="true",Inputs!B212="false"),Calcs!O213,IF(AND(Inputs!B212="true",Inputs!C212="false"),Calcs!W213,IF(AND(Inputs!B212="false",Inputs!C212="false"),Calcs!F213,FALSE)))</f>
        <v>89.5</v>
      </c>
      <c r="AN212" s="93">
        <f>IF(AND(Inputs!C212="true",Inputs!B212="false"),"0.0",IF(AND(Inputs!B212="true",Inputs!C212="false"),Calcs!U213,IF(AND(Inputs!B212="false",Inputs!C212="false"),Calcs!D213,FALSE)))</f>
        <v>179</v>
      </c>
      <c r="AO212" s="95">
        <f>Calcs!AA213</f>
        <v>2.0137499999999995</v>
      </c>
      <c r="AP212" s="93" t="str">
        <f t="shared" si="33"/>
        <v>true</v>
      </c>
      <c r="AQ212" s="95" t="str">
        <f>IF(Inputs!C212="true",Calcs!N213,"0.0")</f>
        <v>0.0</v>
      </c>
      <c r="AR212" s="95">
        <f>IF(AND(Inputs!C212="true",Inputs!B212="false"),Calcs!M213,IF(AND(Inputs!B212="true",Inputs!C212="false"),Calcs!V213,IF(AND(Inputs!B212="false",Inputs!C212="false"),Calcs!E213,FALSE)))</f>
        <v>179</v>
      </c>
      <c r="AS212" s="93" t="str">
        <f t="shared" si="34"/>
        <v>true</v>
      </c>
      <c r="AT212" s="93" t="str">
        <f t="shared" si="30"/>
        <v>true</v>
      </c>
    </row>
    <row r="213" spans="1:46" ht="14.25" customHeight="1" x14ac:dyDescent="0.2">
      <c r="A213" s="16">
        <v>212</v>
      </c>
      <c r="B213" s="19" t="s">
        <v>17</v>
      </c>
      <c r="C213" s="19" t="s">
        <v>16</v>
      </c>
      <c r="D213" s="18" t="s">
        <v>783</v>
      </c>
      <c r="E213" s="19" t="s">
        <v>16</v>
      </c>
      <c r="F213" s="4" t="s">
        <v>527</v>
      </c>
      <c r="G213" s="17" t="s">
        <v>17</v>
      </c>
      <c r="H213" s="65" t="s">
        <v>569</v>
      </c>
      <c r="I213" s="24">
        <v>1</v>
      </c>
      <c r="J213" s="24">
        <v>1</v>
      </c>
      <c r="K213" s="19" t="s">
        <v>17</v>
      </c>
      <c r="L213" s="19" t="s">
        <v>16</v>
      </c>
      <c r="M213" s="22">
        <v>1</v>
      </c>
      <c r="N213" s="19" t="s">
        <v>16</v>
      </c>
      <c r="O213" s="59" t="s">
        <v>454</v>
      </c>
      <c r="P213" s="18">
        <v>300</v>
      </c>
      <c r="Q213" s="18">
        <v>307</v>
      </c>
      <c r="R213" s="19" t="s">
        <v>16</v>
      </c>
      <c r="S213" s="17">
        <v>0</v>
      </c>
      <c r="T213" s="17">
        <v>888</v>
      </c>
      <c r="U213" s="102">
        <f>IF(B213="true",(Calcs!AB214),IF(C213="true",Calcs!S214,Calcs!K214))</f>
        <v>190.30944625407167</v>
      </c>
      <c r="V213" s="106"/>
      <c r="W213" s="103" t="str">
        <f>IF(AND(K213 = "true",C213="false"),(IF(Inputs!K213=Reduction_Values!B$2,Reduction_Values!D$2,Reduction_Values!D$3)),"")</f>
        <v/>
      </c>
      <c r="X213" s="104" t="str">
        <f>IF(L213="true",(IF(Inputs!L213=Reduction_Values!B$2,Reduction_Values!D$4,Reduction_Values!D$5)),"")</f>
        <v>CRT 0.5</v>
      </c>
      <c r="Y213" s="105">
        <f>(VLOOKUP(Inputs!D213,Charge_Categories!B$2:C$380,2,FALSE))</f>
        <v>102</v>
      </c>
      <c r="Z213" s="105">
        <f>IF(AND(Inputs!B213="true",Inputs!G213="true"),Calcs!U214-Calcs!T214,IF(AND(Inputs!B213="false",Inputs!C213="false",Inputs!G213="true"),Calcs!D214-Calcs!C214,IF(AND(Inputs!G213="false",Inputs!H213="Not Applicable"),0,"0.0")))</f>
        <v>0</v>
      </c>
      <c r="AA213" s="105">
        <f>IF(AND(Inputs!B213="true",Inputs!N213="true"),Calcs!T214-Calcs!B214,IF(AND(Inputs!B213="false",Inputs!C213="true",Inputs!N213="true"),Calcs!L214-Calcs!B214,IF(AND(Inputs!B213="false",Inputs!C213="false",Inputs!N213="true"),Calcs!C214-Calcs!B214,"0.0")))</f>
        <v>1456</v>
      </c>
      <c r="AB213" s="105" t="str">
        <f>IF(Inputs!C213="true",100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&amp;"%","")</f>
        <v>50%</v>
      </c>
      <c r="AC213" s="105" t="str">
        <f t="shared" si="31"/>
        <v/>
      </c>
      <c r="AD213" s="105" t="str">
        <f t="shared" si="32"/>
        <v/>
      </c>
      <c r="AE213" s="104" t="str">
        <f>IF(R213="true",(IF(Inputs!R213=Reduction_Values!B$2,Reduction_Values!D$6,Reduction_Values!D$7)),"")</f>
        <v>Winter Only Discount 0.5</v>
      </c>
      <c r="AF213" s="93">
        <f>(VLOOKUP(Inputs!D213,Charge_Categories!B$2:C$380,2,FALSE))</f>
        <v>102</v>
      </c>
      <c r="AG213" s="93" t="str">
        <f t="shared" si="28"/>
        <v>false</v>
      </c>
      <c r="AH213" s="93" t="str">
        <f t="shared" si="29"/>
        <v>true</v>
      </c>
      <c r="AI213" s="94">
        <f>IF(AND(Inputs!C213="true",Inputs!B213="false"),Calcs!Q214,IF(AND(Inputs!B213="true",Inputs!C213="false"),Calcs!Y214,IF(AND(Inputs!B213="false",Inputs!C213="false"),Calcs!H214,FALSE)))</f>
        <v>194.75</v>
      </c>
      <c r="AJ213" s="95">
        <f>IF(AND(Inputs!C213="true",Inputs!B213="false"),Calcs!Q214,IF(AND(Inputs!B213="true",Inputs!C213="false"),Calcs!Y214,IF(AND(Inputs!B213="false",Inputs!C213="false"),Calcs!J214,FALSE)))</f>
        <v>194.75</v>
      </c>
      <c r="AK213" s="93">
        <f>IF(AND(Inputs!C213="true",Inputs!B213="false"),Calcs!P214,IF(AND(Inputs!B213="true",Inputs!C213="false"),Calcs!X214,IF(AND(Inputs!B213="false",Inputs!C213="false"),Calcs!G214,FALSE)))</f>
        <v>194.75</v>
      </c>
      <c r="AL213" s="93">
        <f>Calcs!C214</f>
        <v>1558</v>
      </c>
      <c r="AM213" s="93">
        <f>IF(AND(Inputs!C213="true",Inputs!B213="false"),Calcs!O214,IF(AND(Inputs!B213="true",Inputs!C213="false"),Calcs!W214,IF(AND(Inputs!B213="false",Inputs!C213="false"),Calcs!F214,FALSE)))</f>
        <v>389.5</v>
      </c>
      <c r="AN213" s="93" t="str">
        <f>IF(AND(Inputs!C213="true",Inputs!B213="false"),"0.0",IF(AND(Inputs!B213="true",Inputs!C213="false"),Calcs!U214,IF(AND(Inputs!B213="false",Inputs!C213="false"),Calcs!D214,FALSE)))</f>
        <v>0.0</v>
      </c>
      <c r="AO213" s="95" t="str">
        <f>Calcs!AA214</f>
        <v/>
      </c>
      <c r="AP213" s="93" t="str">
        <f t="shared" si="33"/>
        <v>true</v>
      </c>
      <c r="AQ213" s="95">
        <f>IF(Inputs!C213="true",Calcs!N214,"0.0")</f>
        <v>779</v>
      </c>
      <c r="AR213" s="95">
        <f>IF(AND(Inputs!C213="true",Inputs!B213="false"),Calcs!M214,IF(AND(Inputs!B213="true",Inputs!C213="false"),Calcs!V214,IF(AND(Inputs!B213="false",Inputs!C213="false"),Calcs!E214,FALSE)))</f>
        <v>1558</v>
      </c>
      <c r="AS213" s="93" t="str">
        <f t="shared" si="34"/>
        <v>true</v>
      </c>
      <c r="AT213" s="93" t="str">
        <f t="shared" si="30"/>
        <v>false</v>
      </c>
    </row>
    <row r="214" spans="1:46" ht="14.25" customHeight="1" x14ac:dyDescent="0.2">
      <c r="A214" s="16">
        <v>213</v>
      </c>
      <c r="B214" s="19" t="s">
        <v>17</v>
      </c>
      <c r="C214" s="19" t="s">
        <v>16</v>
      </c>
      <c r="D214" s="18" t="s">
        <v>784</v>
      </c>
      <c r="E214" s="19" t="s">
        <v>16</v>
      </c>
      <c r="F214" s="4" t="s">
        <v>500</v>
      </c>
      <c r="G214" s="17" t="s">
        <v>17</v>
      </c>
      <c r="H214" s="65" t="s">
        <v>569</v>
      </c>
      <c r="I214" s="24">
        <v>1</v>
      </c>
      <c r="J214" s="24">
        <v>1</v>
      </c>
      <c r="K214" s="19" t="s">
        <v>17</v>
      </c>
      <c r="L214" s="19" t="s">
        <v>16</v>
      </c>
      <c r="M214" s="22">
        <v>1</v>
      </c>
      <c r="N214" s="19" t="s">
        <v>16</v>
      </c>
      <c r="O214" s="59" t="s">
        <v>418</v>
      </c>
      <c r="P214" s="18">
        <v>202</v>
      </c>
      <c r="Q214" s="18">
        <v>222</v>
      </c>
      <c r="R214" s="19" t="s">
        <v>16</v>
      </c>
      <c r="S214" s="17">
        <v>0</v>
      </c>
      <c r="T214" s="17">
        <v>925</v>
      </c>
      <c r="U214" s="102">
        <f>IF(B214="true",(Calcs!AB215),IF(C214="true",Calcs!S215,Calcs!K215))</f>
        <v>0</v>
      </c>
      <c r="V214" s="106"/>
      <c r="W214" s="103" t="str">
        <f>IF(AND(K214 = "true",C214="false"),(IF(Inputs!K214=Reduction_Values!B$2,Reduction_Values!D$2,Reduction_Values!D$3)),"")</f>
        <v/>
      </c>
      <c r="X214" s="104" t="str">
        <f>IF(L214="true",(IF(Inputs!L214=Reduction_Values!B$2,Reduction_Values!D$4,Reduction_Values!D$5)),"")</f>
        <v>CRT 0.5</v>
      </c>
      <c r="Y214" s="105">
        <f>(VLOOKUP(Inputs!D214,Charge_Categories!B$2:C$380,2,FALSE))</f>
        <v>110</v>
      </c>
      <c r="Z214" s="105">
        <f>IF(AND(Inputs!B214="true",Inputs!G214="true"),Calcs!U215-Calcs!T215,IF(AND(Inputs!B214="false",Inputs!C214="false",Inputs!G214="true"),Calcs!D215-Calcs!C215,IF(AND(Inputs!G214="false",Inputs!H214="Not Applicable"),0,"0.0")))</f>
        <v>0</v>
      </c>
      <c r="AA214" s="105">
        <f>IF(AND(Inputs!B214="true",Inputs!N214="true"),Calcs!T215-Calcs!B215,IF(AND(Inputs!B214="false",Inputs!C214="true",Inputs!N214="true"),Calcs!L215-Calcs!B215,IF(AND(Inputs!B214="false",Inputs!C214="false",Inputs!N214="true"),Calcs!C215-Calcs!B215,"0.0")))</f>
        <v>8</v>
      </c>
      <c r="AB214" s="105" t="str">
        <f>IF(Inputs!C214="true",100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&amp;"%","")</f>
        <v>0%</v>
      </c>
      <c r="AC214" s="105" t="str">
        <f t="shared" si="31"/>
        <v/>
      </c>
      <c r="AD214" s="105" t="str">
        <f t="shared" si="32"/>
        <v/>
      </c>
      <c r="AE214" s="104" t="str">
        <f>IF(R214="true",(IF(Inputs!R214=Reduction_Values!B$2,Reduction_Values!D$6,Reduction_Values!D$7)),"")</f>
        <v>Winter Only Discount 0.5</v>
      </c>
      <c r="AF214" s="93">
        <f>(VLOOKUP(Inputs!D214,Charge_Categories!B$2:C$380,2,FALSE))</f>
        <v>110</v>
      </c>
      <c r="AG214" s="93" t="str">
        <f t="shared" si="28"/>
        <v>false</v>
      </c>
      <c r="AH214" s="93" t="str">
        <f t="shared" si="29"/>
        <v>true</v>
      </c>
      <c r="AI214" s="94">
        <f>IF(AND(Inputs!C214="true",Inputs!B214="false"),Calcs!Q215,IF(AND(Inputs!B214="true",Inputs!C214="false"),Calcs!Y215,IF(AND(Inputs!B214="false",Inputs!C214="false"),Calcs!H215,FALSE)))</f>
        <v>0</v>
      </c>
      <c r="AJ214" s="95">
        <f>IF(AND(Inputs!C214="true",Inputs!B214="false"),Calcs!Q215,IF(AND(Inputs!B214="true",Inputs!C214="false"),Calcs!Y215,IF(AND(Inputs!B214="false",Inputs!C214="false"),Calcs!J215,FALSE)))</f>
        <v>0</v>
      </c>
      <c r="AK214" s="93">
        <f>IF(AND(Inputs!C214="true",Inputs!B214="false"),Calcs!P215,IF(AND(Inputs!B214="true",Inputs!C214="false"),Calcs!X215,IF(AND(Inputs!B214="false",Inputs!C214="false"),Calcs!G215,FALSE)))</f>
        <v>0</v>
      </c>
      <c r="AL214" s="93">
        <f>Calcs!C215</f>
        <v>118</v>
      </c>
      <c r="AM214" s="93">
        <f>IF(AND(Inputs!C214="true",Inputs!B214="false"),Calcs!O215,IF(AND(Inputs!B214="true",Inputs!C214="false"),Calcs!W215,IF(AND(Inputs!B214="false",Inputs!C214="false"),Calcs!F215,FALSE)))</f>
        <v>0</v>
      </c>
      <c r="AN214" s="93" t="str">
        <f>IF(AND(Inputs!C214="true",Inputs!B214="false"),"0.0",IF(AND(Inputs!B214="true",Inputs!C214="false"),Calcs!U215,IF(AND(Inputs!B214="false",Inputs!C214="false"),Calcs!D215,FALSE)))</f>
        <v>0.0</v>
      </c>
      <c r="AO214" s="95" t="str">
        <f>Calcs!AA215</f>
        <v/>
      </c>
      <c r="AP214" s="93" t="str">
        <f t="shared" si="33"/>
        <v>true</v>
      </c>
      <c r="AQ214" s="95">
        <f>IF(Inputs!C214="true",Calcs!N215,"0.0")</f>
        <v>0</v>
      </c>
      <c r="AR214" s="95">
        <f>IF(AND(Inputs!C214="true",Inputs!B214="false"),Calcs!M215,IF(AND(Inputs!B214="true",Inputs!C214="false"),Calcs!V215,IF(AND(Inputs!B214="false",Inputs!C214="false"),Calcs!E215,FALSE)))</f>
        <v>118</v>
      </c>
      <c r="AS214" s="93" t="str">
        <f t="shared" si="34"/>
        <v>true</v>
      </c>
      <c r="AT214" s="93" t="str">
        <f t="shared" si="30"/>
        <v>false</v>
      </c>
    </row>
    <row r="215" spans="1:46" ht="14.25" customHeight="1" x14ac:dyDescent="0.2">
      <c r="A215" s="16">
        <v>214</v>
      </c>
      <c r="B215" s="19" t="s">
        <v>17</v>
      </c>
      <c r="C215" s="19" t="s">
        <v>16</v>
      </c>
      <c r="D215" s="18" t="s">
        <v>785</v>
      </c>
      <c r="E215" s="19" t="s">
        <v>16</v>
      </c>
      <c r="F215" s="4" t="s">
        <v>484</v>
      </c>
      <c r="G215" s="17" t="s">
        <v>17</v>
      </c>
      <c r="H215" s="65" t="s">
        <v>569</v>
      </c>
      <c r="I215" s="25">
        <v>0.01</v>
      </c>
      <c r="J215" s="25">
        <v>0.5</v>
      </c>
      <c r="K215" s="19" t="s">
        <v>17</v>
      </c>
      <c r="L215" s="19" t="s">
        <v>16</v>
      </c>
      <c r="M215" s="22">
        <v>1</v>
      </c>
      <c r="N215" s="19" t="s">
        <v>16</v>
      </c>
      <c r="O215" s="58" t="s">
        <v>434</v>
      </c>
      <c r="P215" s="18">
        <v>245</v>
      </c>
      <c r="Q215" s="18">
        <v>252</v>
      </c>
      <c r="R215" s="19" t="s">
        <v>16</v>
      </c>
      <c r="S215" s="17">
        <v>0</v>
      </c>
      <c r="T215" s="17">
        <v>4587</v>
      </c>
      <c r="U215" s="102">
        <f>IF(B215="true",(Calcs!AB216),IF(C215="true",Calcs!S216,Calcs!K216))</f>
        <v>0</v>
      </c>
      <c r="V215" s="106"/>
      <c r="W215" s="103" t="str">
        <f>IF(AND(K215 = "true",C215="false"),(IF(Inputs!K215=Reduction_Values!B$2,Reduction_Values!D$2,Reduction_Values!D$3)),"")</f>
        <v/>
      </c>
      <c r="X215" s="104" t="str">
        <f>IF(L215="true",(IF(Inputs!L215=Reduction_Values!B$2,Reduction_Values!D$4,Reduction_Values!D$5)),"")</f>
        <v>CRT 0.5</v>
      </c>
      <c r="Y215" s="105">
        <f>(VLOOKUP(Inputs!D215,Charge_Categories!B$2:C$380,2,FALSE))</f>
        <v>115</v>
      </c>
      <c r="Z215" s="105">
        <f>IF(AND(Inputs!B215="true",Inputs!G215="true"),Calcs!U216-Calcs!T216,IF(AND(Inputs!B215="false",Inputs!C215="false",Inputs!G215="true"),Calcs!D216-Calcs!C216,IF(AND(Inputs!G215="false",Inputs!H215="Not Applicable"),0,"0.0")))</f>
        <v>0</v>
      </c>
      <c r="AA215" s="105">
        <f>IF(AND(Inputs!B215="true",Inputs!N215="true"),Calcs!T216-Calcs!B216,IF(AND(Inputs!B215="false",Inputs!C215="true",Inputs!N215="true"),Calcs!L216-Calcs!B216,IF(AND(Inputs!B215="false",Inputs!C215="false",Inputs!N215="true"),Calcs!C216-Calcs!B216,"0.0")))</f>
        <v>5170</v>
      </c>
      <c r="AB215" s="105" t="str">
        <f>IF(Inputs!C215="true",100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&amp;"%","")</f>
        <v>0%</v>
      </c>
      <c r="AC215" s="105" t="str">
        <f t="shared" si="31"/>
        <v/>
      </c>
      <c r="AD215" s="105">
        <f t="shared" si="32"/>
        <v>0.5</v>
      </c>
      <c r="AE215" s="104" t="str">
        <f>IF(R215="true",(IF(Inputs!R215=Reduction_Values!B$2,Reduction_Values!D$6,Reduction_Values!D$7)),"")</f>
        <v>Winter Only Discount 0.5</v>
      </c>
      <c r="AF215" s="93">
        <f>(VLOOKUP(Inputs!D215,Charge_Categories!B$2:C$380,2,FALSE))</f>
        <v>115</v>
      </c>
      <c r="AG215" s="93" t="str">
        <f t="shared" si="28"/>
        <v>false</v>
      </c>
      <c r="AH215" s="93" t="str">
        <f t="shared" si="29"/>
        <v>true</v>
      </c>
      <c r="AI215" s="94">
        <f>IF(AND(Inputs!C215="true",Inputs!B215="false"),Calcs!Q216,IF(AND(Inputs!B215="true",Inputs!C215="false"),Calcs!Y216,IF(AND(Inputs!B215="false",Inputs!C215="false"),Calcs!H216,FALSE)))</f>
        <v>0</v>
      </c>
      <c r="AJ215" s="95">
        <f>IF(AND(Inputs!C215="true",Inputs!B215="false"),Calcs!Q216,IF(AND(Inputs!B215="true",Inputs!C215="false"),Calcs!Y216,IF(AND(Inputs!B215="false",Inputs!C215="false"),Calcs!J216,FALSE)))</f>
        <v>0</v>
      </c>
      <c r="AK215" s="93">
        <f>IF(AND(Inputs!C215="true",Inputs!B215="false"),Calcs!P216,IF(AND(Inputs!B215="true",Inputs!C215="false"),Calcs!X216,IF(AND(Inputs!B215="false",Inputs!C215="false"),Calcs!G216,FALSE)))</f>
        <v>0</v>
      </c>
      <c r="AL215" s="93">
        <f>Calcs!C216</f>
        <v>5285</v>
      </c>
      <c r="AM215" s="93">
        <f>IF(AND(Inputs!C215="true",Inputs!B215="false"),Calcs!O216,IF(AND(Inputs!B215="true",Inputs!C215="false"),Calcs!W216,IF(AND(Inputs!B215="false",Inputs!C215="false"),Calcs!F216,FALSE)))</f>
        <v>0</v>
      </c>
      <c r="AN215" s="93" t="str">
        <f>IF(AND(Inputs!C215="true",Inputs!B215="false"),"0.0",IF(AND(Inputs!B215="true",Inputs!C215="false"),Calcs!U216,IF(AND(Inputs!B215="false",Inputs!C215="false"),Calcs!D216,FALSE)))</f>
        <v>0.0</v>
      </c>
      <c r="AO215" s="95" t="str">
        <f>Calcs!AA216</f>
        <v/>
      </c>
      <c r="AP215" s="93" t="str">
        <f t="shared" si="33"/>
        <v>true</v>
      </c>
      <c r="AQ215" s="95">
        <f>IF(Inputs!C215="true",Calcs!N216,"0.0")</f>
        <v>0</v>
      </c>
      <c r="AR215" s="95">
        <f>IF(AND(Inputs!C215="true",Inputs!B215="false"),Calcs!M216,IF(AND(Inputs!B215="true",Inputs!C215="false"),Calcs!V216,IF(AND(Inputs!B215="false",Inputs!C215="false"),Calcs!E216,FALSE)))</f>
        <v>5285</v>
      </c>
      <c r="AS215" s="93" t="str">
        <f t="shared" si="34"/>
        <v>true</v>
      </c>
      <c r="AT215" s="93" t="str">
        <f t="shared" si="30"/>
        <v>false</v>
      </c>
    </row>
    <row r="216" spans="1:46" ht="14.25" customHeight="1" x14ac:dyDescent="0.2">
      <c r="A216" s="16">
        <v>215</v>
      </c>
      <c r="B216" s="19" t="s">
        <v>17</v>
      </c>
      <c r="C216" s="19" t="s">
        <v>16</v>
      </c>
      <c r="D216" s="18" t="s">
        <v>786</v>
      </c>
      <c r="E216" s="19" t="s">
        <v>16</v>
      </c>
      <c r="F216" s="4" t="s">
        <v>523</v>
      </c>
      <c r="G216" s="19" t="s">
        <v>16</v>
      </c>
      <c r="H216" s="65" t="s">
        <v>500</v>
      </c>
      <c r="I216" s="24">
        <v>1</v>
      </c>
      <c r="J216" s="25">
        <v>0.01</v>
      </c>
      <c r="K216" s="19" t="s">
        <v>17</v>
      </c>
      <c r="L216" s="19" t="s">
        <v>16</v>
      </c>
      <c r="M216" s="22">
        <v>1</v>
      </c>
      <c r="N216" s="19" t="s">
        <v>16</v>
      </c>
      <c r="O216" s="59" t="s">
        <v>454</v>
      </c>
      <c r="P216" s="18">
        <v>207</v>
      </c>
      <c r="Q216" s="18">
        <v>209</v>
      </c>
      <c r="R216" s="19" t="s">
        <v>16</v>
      </c>
      <c r="S216" s="17">
        <v>0</v>
      </c>
      <c r="T216" s="17">
        <v>88858887</v>
      </c>
      <c r="U216" s="102">
        <f>IF(B216="true",(Calcs!AB217),IF(C216="true",Calcs!S217,Calcs!K217))</f>
        <v>0</v>
      </c>
      <c r="V216" s="106"/>
      <c r="W216" s="103" t="str">
        <f>IF(AND(K216 = "true",C216="false"),(IF(Inputs!K216=Reduction_Values!B$2,Reduction_Values!D$2,Reduction_Values!D$3)),"")</f>
        <v/>
      </c>
      <c r="X216" s="104" t="str">
        <f>IF(L216="true",(IF(Inputs!L216=Reduction_Values!B$2,Reduction_Values!D$4,Reduction_Values!D$5)),"")</f>
        <v>CRT 0.5</v>
      </c>
      <c r="Y216" s="105">
        <f>(VLOOKUP(Inputs!D216,Charge_Categories!B$2:C$380,2,FALSE))</f>
        <v>120</v>
      </c>
      <c r="Z216" s="105" t="str">
        <f>IF(AND(Inputs!B216="true",Inputs!G216="true"),Calcs!U217-Calcs!T217,IF(AND(Inputs!B216="false",Inputs!C216="false",Inputs!G216="true"),Calcs!D217-Calcs!C217,IF(AND(Inputs!G216="false",Inputs!H216="Not Applicable"),0,"0.0")))</f>
        <v>0.0</v>
      </c>
      <c r="AA216" s="105">
        <f>IF(AND(Inputs!B216="true",Inputs!N216="true"),Calcs!T217-Calcs!B217,IF(AND(Inputs!B216="false",Inputs!C216="true",Inputs!N216="true"),Calcs!L217-Calcs!B217,IF(AND(Inputs!B216="false",Inputs!C216="false",Inputs!N216="true"),Calcs!C217-Calcs!B217,"0.0")))</f>
        <v>265816</v>
      </c>
      <c r="AB216" s="105" t="str">
        <f>IF(Inputs!C216="true",100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&amp;"%","")</f>
        <v>0%</v>
      </c>
      <c r="AC216" s="105" t="str">
        <f t="shared" si="31"/>
        <v/>
      </c>
      <c r="AD216" s="105">
        <f t="shared" si="32"/>
        <v>0.01</v>
      </c>
      <c r="AE216" s="104" t="str">
        <f>IF(R216="true",(IF(Inputs!R216=Reduction_Values!B$2,Reduction_Values!D$6,Reduction_Values!D$7)),"")</f>
        <v>Winter Only Discount 0.5</v>
      </c>
      <c r="AF216" s="93">
        <f>(VLOOKUP(Inputs!D216,Charge_Categories!B$2:C$380,2,FALSE))</f>
        <v>120</v>
      </c>
      <c r="AG216" s="93" t="str">
        <f t="shared" si="28"/>
        <v>false</v>
      </c>
      <c r="AH216" s="93" t="str">
        <f t="shared" si="29"/>
        <v>true</v>
      </c>
      <c r="AI216" s="94">
        <f>IF(AND(Inputs!C216="true",Inputs!B216="false"),Calcs!Q217,IF(AND(Inputs!B216="true",Inputs!C216="false"),Calcs!Y217,IF(AND(Inputs!B216="false",Inputs!C216="false"),Calcs!H217,FALSE)))</f>
        <v>0</v>
      </c>
      <c r="AJ216" s="95">
        <f>IF(AND(Inputs!C216="true",Inputs!B216="false"),Calcs!Q217,IF(AND(Inputs!B216="true",Inputs!C216="false"),Calcs!Y217,IF(AND(Inputs!B216="false",Inputs!C216="false"),Calcs!J217,FALSE)))</f>
        <v>0</v>
      </c>
      <c r="AK216" s="93">
        <f>IF(AND(Inputs!C216="true",Inputs!B216="false"),Calcs!P217,IF(AND(Inputs!B216="true",Inputs!C216="false"),Calcs!X217,IF(AND(Inputs!B216="false",Inputs!C216="false"),Calcs!G217,FALSE)))</f>
        <v>0</v>
      </c>
      <c r="AL216" s="93">
        <f>Calcs!C217</f>
        <v>265936</v>
      </c>
      <c r="AM216" s="93">
        <f>IF(AND(Inputs!C216="true",Inputs!B216="false"),Calcs!O217,IF(AND(Inputs!B216="true",Inputs!C216="false"),Calcs!W217,IF(AND(Inputs!B216="false",Inputs!C216="false"),Calcs!F217,FALSE)))</f>
        <v>0</v>
      </c>
      <c r="AN216" s="93" t="str">
        <f>IF(AND(Inputs!C216="true",Inputs!B216="false"),"0.0",IF(AND(Inputs!B216="true",Inputs!C216="false"),Calcs!U217,IF(AND(Inputs!B216="false",Inputs!C216="false"),Calcs!D217,FALSE)))</f>
        <v>0.0</v>
      </c>
      <c r="AO216" s="95" t="str">
        <f>Calcs!AA217</f>
        <v/>
      </c>
      <c r="AP216" s="93" t="str">
        <f t="shared" si="33"/>
        <v>true</v>
      </c>
      <c r="AQ216" s="95">
        <f>IF(Inputs!C216="true",Calcs!N217,"0.0")</f>
        <v>0</v>
      </c>
      <c r="AR216" s="95">
        <f>IF(AND(Inputs!C216="true",Inputs!B216="false"),Calcs!M217,IF(AND(Inputs!B216="true",Inputs!C216="false"),Calcs!V217,IF(AND(Inputs!B216="false",Inputs!C216="false"),Calcs!E217,FALSE)))</f>
        <v>265936</v>
      </c>
      <c r="AS216" s="93" t="str">
        <f t="shared" si="34"/>
        <v>true</v>
      </c>
      <c r="AT216" s="93" t="str">
        <f t="shared" si="30"/>
        <v>true</v>
      </c>
    </row>
    <row r="217" spans="1:46" ht="14.25" customHeight="1" x14ac:dyDescent="0.2">
      <c r="A217" s="16">
        <v>216</v>
      </c>
      <c r="B217" s="19" t="s">
        <v>17</v>
      </c>
      <c r="C217" s="19" t="s">
        <v>16</v>
      </c>
      <c r="D217" s="18" t="s">
        <v>787</v>
      </c>
      <c r="E217" s="19" t="s">
        <v>16</v>
      </c>
      <c r="F217" s="4" t="s">
        <v>524</v>
      </c>
      <c r="G217" s="17" t="s">
        <v>17</v>
      </c>
      <c r="H217" s="65" t="s">
        <v>569</v>
      </c>
      <c r="I217" s="25">
        <v>0.88</v>
      </c>
      <c r="J217" s="24">
        <v>1</v>
      </c>
      <c r="K217" s="19" t="s">
        <v>17</v>
      </c>
      <c r="L217" s="19" t="s">
        <v>16</v>
      </c>
      <c r="M217" s="22">
        <v>1</v>
      </c>
      <c r="N217" s="19" t="s">
        <v>16</v>
      </c>
      <c r="O217" s="58" t="s">
        <v>434</v>
      </c>
      <c r="P217" s="18">
        <v>15</v>
      </c>
      <c r="Q217" s="18">
        <v>37</v>
      </c>
      <c r="R217" s="19" t="s">
        <v>16</v>
      </c>
      <c r="S217" s="17">
        <v>0</v>
      </c>
      <c r="T217" s="17">
        <v>9998</v>
      </c>
      <c r="U217" s="102">
        <f>IF(B217="true",(Calcs!AB218),IF(C217="true",Calcs!S218,Calcs!K218))</f>
        <v>0</v>
      </c>
      <c r="V217" s="106"/>
      <c r="W217" s="103" t="str">
        <f>IF(AND(K217 = "true",C217="false"),(IF(Inputs!K217=Reduction_Values!B$2,Reduction_Values!D$2,Reduction_Values!D$3)),"")</f>
        <v/>
      </c>
      <c r="X217" s="104" t="str">
        <f>IF(L217="true",(IF(Inputs!L217=Reduction_Values!B$2,Reduction_Values!D$4,Reduction_Values!D$5)),"")</f>
        <v>CRT 0.5</v>
      </c>
      <c r="Y217" s="105">
        <f>(VLOOKUP(Inputs!D217,Charge_Categories!B$2:C$380,2,FALSE))</f>
        <v>128</v>
      </c>
      <c r="Z217" s="105">
        <f>IF(AND(Inputs!B217="true",Inputs!G217="true"),Calcs!U218-Calcs!T218,IF(AND(Inputs!B217="false",Inputs!C217="false",Inputs!G217="true"),Calcs!D218-Calcs!C218,IF(AND(Inputs!G217="false",Inputs!H217="Not Applicable"),0,"0.0")))</f>
        <v>0</v>
      </c>
      <c r="AA217" s="105">
        <f>IF(AND(Inputs!B217="true",Inputs!N217="true"),Calcs!T218-Calcs!B218,IF(AND(Inputs!B217="false",Inputs!C217="true",Inputs!N217="true"),Calcs!L218-Calcs!B218,IF(AND(Inputs!B217="false",Inputs!C217="false",Inputs!N217="true"),Calcs!C218-Calcs!B218,"0.0")))</f>
        <v>5170</v>
      </c>
      <c r="AB217" s="105" t="str">
        <f>IF(Inputs!C217="true",100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&amp;"%","")</f>
        <v>0%</v>
      </c>
      <c r="AC217" s="105" t="str">
        <f t="shared" si="31"/>
        <v/>
      </c>
      <c r="AD217" s="105" t="str">
        <f t="shared" si="32"/>
        <v/>
      </c>
      <c r="AE217" s="104" t="str">
        <f>IF(R217="true",(IF(Inputs!R217=Reduction_Values!B$2,Reduction_Values!D$6,Reduction_Values!D$7)),"")</f>
        <v>Winter Only Discount 0.5</v>
      </c>
      <c r="AF217" s="93">
        <f>(VLOOKUP(Inputs!D217,Charge_Categories!B$2:C$380,2,FALSE))</f>
        <v>128</v>
      </c>
      <c r="AG217" s="93" t="str">
        <f t="shared" si="28"/>
        <v>false</v>
      </c>
      <c r="AH217" s="93" t="str">
        <f t="shared" si="29"/>
        <v>true</v>
      </c>
      <c r="AI217" s="94">
        <f>IF(AND(Inputs!C217="true",Inputs!B217="false"),Calcs!Q218,IF(AND(Inputs!B217="true",Inputs!C217="false"),Calcs!Y218,IF(AND(Inputs!B217="false",Inputs!C217="false"),Calcs!H218,FALSE)))</f>
        <v>0</v>
      </c>
      <c r="AJ217" s="95">
        <f>IF(AND(Inputs!C217="true",Inputs!B217="false"),Calcs!Q218,IF(AND(Inputs!B217="true",Inputs!C217="false"),Calcs!Y218,IF(AND(Inputs!B217="false",Inputs!C217="false"),Calcs!J218,FALSE)))</f>
        <v>0</v>
      </c>
      <c r="AK217" s="93">
        <f>IF(AND(Inputs!C217="true",Inputs!B217="false"),Calcs!P218,IF(AND(Inputs!B217="true",Inputs!C217="false"),Calcs!X218,IF(AND(Inputs!B217="false",Inputs!C217="false"),Calcs!G218,FALSE)))</f>
        <v>0</v>
      </c>
      <c r="AL217" s="93">
        <f>Calcs!C218</f>
        <v>5298</v>
      </c>
      <c r="AM217" s="93">
        <f>IF(AND(Inputs!C217="true",Inputs!B217="false"),Calcs!O218,IF(AND(Inputs!B217="true",Inputs!C217="false"),Calcs!W218,IF(AND(Inputs!B217="false",Inputs!C217="false"),Calcs!F218,FALSE)))</f>
        <v>0</v>
      </c>
      <c r="AN217" s="93" t="str">
        <f>IF(AND(Inputs!C217="true",Inputs!B217="false"),"0.0",IF(AND(Inputs!B217="true",Inputs!C217="false"),Calcs!U218,IF(AND(Inputs!B217="false",Inputs!C217="false"),Calcs!D218,FALSE)))</f>
        <v>0.0</v>
      </c>
      <c r="AO217" s="95" t="str">
        <f>Calcs!AA218</f>
        <v/>
      </c>
      <c r="AP217" s="93" t="str">
        <f t="shared" si="33"/>
        <v>true</v>
      </c>
      <c r="AQ217" s="95">
        <f>IF(Inputs!C217="true",Calcs!N218,"0.0")</f>
        <v>0</v>
      </c>
      <c r="AR217" s="95">
        <f>IF(AND(Inputs!C217="true",Inputs!B217="false"),Calcs!M218,IF(AND(Inputs!B217="true",Inputs!C217="false"),Calcs!V218,IF(AND(Inputs!B217="false",Inputs!C217="false"),Calcs!E218,FALSE)))</f>
        <v>5298</v>
      </c>
      <c r="AS217" s="93" t="str">
        <f t="shared" si="34"/>
        <v>true</v>
      </c>
      <c r="AT217" s="93" t="str">
        <f t="shared" si="30"/>
        <v>false</v>
      </c>
    </row>
    <row r="218" spans="1:46" ht="14.25" customHeight="1" x14ac:dyDescent="0.2">
      <c r="A218" s="16">
        <v>217</v>
      </c>
      <c r="B218" s="20" t="s">
        <v>17</v>
      </c>
      <c r="C218" s="20" t="s">
        <v>17</v>
      </c>
      <c r="D218" s="18" t="s">
        <v>788</v>
      </c>
      <c r="E218" s="23" t="s">
        <v>16</v>
      </c>
      <c r="F218" s="4" t="s">
        <v>525</v>
      </c>
      <c r="G218" s="20" t="s">
        <v>17</v>
      </c>
      <c r="H218" s="65" t="s">
        <v>569</v>
      </c>
      <c r="I218" s="24">
        <v>1</v>
      </c>
      <c r="J218" s="24">
        <v>1</v>
      </c>
      <c r="K218" s="23" t="s">
        <v>16</v>
      </c>
      <c r="L218" s="20" t="s">
        <v>17</v>
      </c>
      <c r="M218" s="22">
        <v>1</v>
      </c>
      <c r="N218" s="19" t="s">
        <v>16</v>
      </c>
      <c r="O218" s="59" t="s">
        <v>418</v>
      </c>
      <c r="P218" s="18">
        <v>116</v>
      </c>
      <c r="Q218" s="18">
        <v>138</v>
      </c>
      <c r="R218" s="19" t="s">
        <v>16</v>
      </c>
      <c r="S218" s="17">
        <v>0</v>
      </c>
      <c r="T218" s="17">
        <v>10785</v>
      </c>
      <c r="U218" s="102">
        <f>IF(B218="true",(Calcs!AB219),IF(C218="true",Calcs!S219,IF(AND(B218="false",C218="false"),Calcs!K219)))</f>
        <v>116.42028985507245</v>
      </c>
      <c r="W218" s="103" t="str">
        <f>IF(AND(K218 = "true",C218="false"),(IF(Inputs!K218=Reduction_Values!B$2,Reduction_Values!D$2,Reduction_Values!D$3)),"")</f>
        <v>Two-part Tariff 0.5</v>
      </c>
      <c r="X218" s="104" t="str">
        <f>IF(L218="true",(IF(Inputs!L218=Reduction_Values!B$2,Reduction_Values!D$4,Reduction_Values!D$5)),"")</f>
        <v/>
      </c>
      <c r="Y218" s="105">
        <f>(VLOOKUP(Inputs!D218,Charge_Categories!B$2:C$380,2,FALSE))</f>
        <v>513</v>
      </c>
      <c r="Z218" s="105">
        <f>IF(AND(Inputs!B218="true",Inputs!G218="true"),Calcs!U219-Calcs!T219,IF(AND(Inputs!B218="false",Inputs!C218="false",Inputs!G218="true"),Calcs!D219-Calcs!C219,IF(AND(Inputs!G218="false",Inputs!H218="Not Applicable"),0,"0.0")))</f>
        <v>0</v>
      </c>
      <c r="AA218" s="105">
        <f>IF(AND(Inputs!B218="true",Inputs!N218="true"),Calcs!T219-Calcs!B219,IF(AND(Inputs!B218="false",Inputs!C218="true",Inputs!N218="true"),Calcs!L219-Calcs!B219,IF(AND(Inputs!B218="false",Inputs!C218="false",Inputs!N218="true"),Calcs!C219-Calcs!B219,"0.0")))</f>
        <v>41</v>
      </c>
      <c r="AB218" s="105" t="str">
        <f>IF(Inputs!C218="true",100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&amp;"%","")</f>
        <v/>
      </c>
      <c r="AC218" s="105" t="str">
        <f t="shared" si="31"/>
        <v/>
      </c>
      <c r="AD218" s="105" t="str">
        <f t="shared" si="32"/>
        <v/>
      </c>
      <c r="AE218" s="104" t="str">
        <f>IF(R218="true",(IF(Inputs!R218=Reduction_Values!B$2,Reduction_Values!D$6,Reduction_Values!D$7)),"")</f>
        <v>Winter Only Discount 0.5</v>
      </c>
      <c r="AF218" s="93">
        <f>(VLOOKUP(Inputs!D218,Charge_Categories!B$2:C$380,2,FALSE))</f>
        <v>513</v>
      </c>
      <c r="AG218" s="93" t="str">
        <f t="shared" si="28"/>
        <v>false</v>
      </c>
      <c r="AH218" s="93" t="str">
        <f t="shared" si="29"/>
        <v>false</v>
      </c>
      <c r="AI218" s="94">
        <f>IF(AND(Inputs!C218="true",Inputs!B218="false"),Calcs!Q219,IF(AND(Inputs!B218="true",Inputs!C218="false"),Calcs!Y219,IF(AND(Inputs!B218="false",Inputs!C218="false"),Calcs!H219,FALSE)))</f>
        <v>277</v>
      </c>
      <c r="AJ218" s="95">
        <f>IF(AND(Inputs!C218="true",Inputs!B218="false"),Calcs!Q219,IF(AND(Inputs!B218="true",Inputs!C218="false"),Calcs!Y219,IF(AND(Inputs!B218="false",Inputs!C218="false"),Calcs!J219,FALSE)))</f>
        <v>138.5</v>
      </c>
      <c r="AK218" s="93">
        <f>IF(AND(Inputs!C218="true",Inputs!B218="false"),Calcs!P219,IF(AND(Inputs!B218="true",Inputs!C218="false"),Calcs!X219,IF(AND(Inputs!B218="false",Inputs!C218="false"),Calcs!G219,FALSE)))</f>
        <v>277</v>
      </c>
      <c r="AL218" s="93">
        <f>Calcs!C219</f>
        <v>554</v>
      </c>
      <c r="AM218" s="93">
        <f>IF(AND(Inputs!C218="true",Inputs!B218="false"),Calcs!O219,IF(AND(Inputs!B218="true",Inputs!C218="false"),Calcs!W219,IF(AND(Inputs!B218="false",Inputs!C218="false"),Calcs!F219,FALSE)))</f>
        <v>277</v>
      </c>
      <c r="AN218" s="93">
        <f>IF(AND(Inputs!C218="true",Inputs!B218="false"),"0.0",IF(AND(Inputs!B218="true",Inputs!C218="false"),Calcs!U219,IF(AND(Inputs!B218="false",Inputs!C218="false"),Calcs!D219,FALSE)))</f>
        <v>554</v>
      </c>
      <c r="AO218" s="95" t="str">
        <f>Calcs!AA219</f>
        <v/>
      </c>
      <c r="AP218" s="93" t="str">
        <f t="shared" si="33"/>
        <v>true</v>
      </c>
      <c r="AQ218" s="95" t="str">
        <f>IF(Inputs!C218="true",Calcs!N219,"0.0")</f>
        <v>0.0</v>
      </c>
      <c r="AR218" s="95">
        <f>IF(AND(Inputs!C218="true",Inputs!B218="false"),Calcs!M219,IF(AND(Inputs!B218="true",Inputs!C218="false"),Calcs!V219,IF(AND(Inputs!B218="false",Inputs!C218="false"),Calcs!E219,FALSE)))</f>
        <v>554</v>
      </c>
      <c r="AS218" s="93" t="str">
        <f t="shared" si="34"/>
        <v>true</v>
      </c>
      <c r="AT218" s="93" t="str">
        <f t="shared" si="30"/>
        <v>false</v>
      </c>
    </row>
    <row r="219" spans="1:46" ht="14.25" customHeight="1" x14ac:dyDescent="0.2">
      <c r="A219" s="16">
        <v>218</v>
      </c>
      <c r="B219" s="20" t="s">
        <v>16</v>
      </c>
      <c r="C219" s="20" t="s">
        <v>17</v>
      </c>
      <c r="D219" s="18" t="s">
        <v>789</v>
      </c>
      <c r="E219" s="19" t="s">
        <v>16</v>
      </c>
      <c r="F219" s="4" t="s">
        <v>526</v>
      </c>
      <c r="G219" s="19" t="s">
        <v>16</v>
      </c>
      <c r="H219" s="65" t="s">
        <v>485</v>
      </c>
      <c r="I219" s="24">
        <v>0.9</v>
      </c>
      <c r="J219" s="25">
        <v>0.03</v>
      </c>
      <c r="K219" s="20" t="s">
        <v>16</v>
      </c>
      <c r="L219" s="20" t="s">
        <v>17</v>
      </c>
      <c r="M219" s="22">
        <v>1</v>
      </c>
      <c r="N219" s="19" t="s">
        <v>16</v>
      </c>
      <c r="O219" s="59" t="s">
        <v>454</v>
      </c>
      <c r="P219" s="18">
        <v>0</v>
      </c>
      <c r="Q219" s="18">
        <v>0</v>
      </c>
      <c r="R219" s="19" t="s">
        <v>16</v>
      </c>
      <c r="S219" s="17">
        <v>3580</v>
      </c>
      <c r="T219" s="17">
        <v>25.6</v>
      </c>
      <c r="U219" s="102">
        <f>IF(B219="true",(Calcs!AB220),IF(C219="true",Calcs!S220,Calcs!K220))</f>
        <v>1067.6021484374999</v>
      </c>
      <c r="V219" s="106"/>
      <c r="W219" s="103" t="str">
        <f>IF(AND(K219 = "true",C219="false"),(IF(Inputs!K219=Reduction_Values!B$2,Reduction_Values!D$2,Reduction_Values!D$3)),"")</f>
        <v>Two-part Tariff 0.5</v>
      </c>
      <c r="X219" s="104" t="str">
        <f>IF(L219="true",(IF(Inputs!L219=Reduction_Values!B$2,Reduction_Values!D$4,Reduction_Values!D$5)),"")</f>
        <v/>
      </c>
      <c r="Y219" s="105">
        <f>(VLOOKUP(Inputs!D219,Charge_Categories!B$2:C$380,2,FALSE))</f>
        <v>538</v>
      </c>
      <c r="Z219" s="105">
        <f>IF(AND(Inputs!B219="true",Inputs!G219="true"),Calcs!U220-Calcs!T220,IF(AND(Inputs!B219="false",Inputs!C219="false",Inputs!G219="true"),Calcs!D220-Calcs!C220,IF(AND(Inputs!G219="false",Inputs!H219="Not Applicable"),0,"0.0")))</f>
        <v>552</v>
      </c>
      <c r="AA219" s="105">
        <f>IF(AND(Inputs!B219="true",Inputs!N219="true"),Calcs!T220-Calcs!B220,IF(AND(Inputs!B219="false",Inputs!C219="true",Inputs!N219="true"),Calcs!L220-Calcs!B220,IF(AND(Inputs!B219="false",Inputs!C219="false",Inputs!N219="true"),Calcs!C220-Calcs!B220,"0.0")))</f>
        <v>41</v>
      </c>
      <c r="AB219" s="105" t="str">
        <f>IF(Inputs!C219="true",100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&amp;"%","")</f>
        <v/>
      </c>
      <c r="AC219" s="105" t="str">
        <f t="shared" si="31"/>
        <v/>
      </c>
      <c r="AD219" s="105">
        <f t="shared" si="32"/>
        <v>0.03</v>
      </c>
      <c r="AE219" s="104" t="str">
        <f>IF(R219="true",(IF(Inputs!R219=Reduction_Values!B$2,Reduction_Values!D$6,Reduction_Values!D$7)),"")</f>
        <v>Winter Only Discount 0.5</v>
      </c>
      <c r="AF219" s="93">
        <f>(VLOOKUP(Inputs!D219,Charge_Categories!B$2:C$380,2,FALSE))</f>
        <v>538</v>
      </c>
      <c r="AG219" s="93" t="str">
        <f t="shared" si="28"/>
        <v>true</v>
      </c>
      <c r="AH219" s="93" t="str">
        <f t="shared" si="29"/>
        <v>false</v>
      </c>
      <c r="AI219" s="94">
        <f>IF(AND(Inputs!C219="true",Inputs!B219="false"),Calcs!Q220,IF(AND(Inputs!B219="true",Inputs!C219="false"),Calcs!Y220,IF(AND(Inputs!B219="false",Inputs!C219="false"),Calcs!H220,FALSE)))</f>
        <v>508.95</v>
      </c>
      <c r="AJ219" s="95">
        <f>IF(AND(Inputs!C219="true",Inputs!B219="false"),Calcs!Q220,IF(AND(Inputs!B219="true",Inputs!C219="false"),Calcs!Y220,IF(AND(Inputs!B219="false",Inputs!C219="false"),Calcs!J220,FALSE)))</f>
        <v>508.95</v>
      </c>
      <c r="AK219" s="93">
        <f>IF(AND(Inputs!C219="true",Inputs!B219="false"),Calcs!P220,IF(AND(Inputs!B219="true",Inputs!C219="false"),Calcs!X220,IF(AND(Inputs!B219="false",Inputs!C219="false"),Calcs!G220,FALSE)))</f>
        <v>565.5</v>
      </c>
      <c r="AL219" s="93">
        <f>Calcs!C220</f>
        <v>579</v>
      </c>
      <c r="AM219" s="93">
        <f>IF(AND(Inputs!C219="true",Inputs!B219="false"),Calcs!O220,IF(AND(Inputs!B219="true",Inputs!C219="false"),Calcs!W220,IF(AND(Inputs!B219="false",Inputs!C219="false"),Calcs!F220,FALSE)))</f>
        <v>565.5</v>
      </c>
      <c r="AN219" s="93">
        <f>IF(AND(Inputs!C219="true",Inputs!B219="false"),"0.0",IF(AND(Inputs!B219="true",Inputs!C219="false"),Calcs!U220,IF(AND(Inputs!B219="false",Inputs!C219="false"),Calcs!D220,FALSE)))</f>
        <v>1131</v>
      </c>
      <c r="AO219" s="95">
        <f>Calcs!AA220</f>
        <v>2135.2042968749997</v>
      </c>
      <c r="AP219" s="93" t="str">
        <f t="shared" si="33"/>
        <v>true</v>
      </c>
      <c r="AQ219" s="95" t="str">
        <f>IF(Inputs!C219="true",Calcs!N220,"0.0")</f>
        <v>0.0</v>
      </c>
      <c r="AR219" s="95">
        <f>IF(AND(Inputs!C219="true",Inputs!B219="false"),Calcs!M220,IF(AND(Inputs!B219="true",Inputs!C219="false"),Calcs!V220,IF(AND(Inputs!B219="false",Inputs!C219="false"),Calcs!E220,FALSE)))</f>
        <v>1131</v>
      </c>
      <c r="AS219" s="93" t="str">
        <f t="shared" si="34"/>
        <v>true</v>
      </c>
      <c r="AT219" s="93" t="str">
        <f t="shared" si="30"/>
        <v>true</v>
      </c>
    </row>
    <row r="220" spans="1:46" ht="14.25" customHeight="1" x14ac:dyDescent="0.2">
      <c r="A220" s="16">
        <v>219</v>
      </c>
      <c r="B220" s="20" t="s">
        <v>17</v>
      </c>
      <c r="C220" s="20" t="s">
        <v>16</v>
      </c>
      <c r="D220" s="18" t="s">
        <v>790</v>
      </c>
      <c r="E220" s="19" t="s">
        <v>17</v>
      </c>
      <c r="F220" s="4" t="s">
        <v>527</v>
      </c>
      <c r="G220" s="17" t="s">
        <v>17</v>
      </c>
      <c r="H220" s="65" t="s">
        <v>569</v>
      </c>
      <c r="I220" s="24">
        <v>1</v>
      </c>
      <c r="J220" s="25">
        <v>0.89</v>
      </c>
      <c r="K220" s="20" t="s">
        <v>17</v>
      </c>
      <c r="L220" s="17" t="s">
        <v>17</v>
      </c>
      <c r="M220" s="22">
        <v>1</v>
      </c>
      <c r="N220" s="19" t="s">
        <v>17</v>
      </c>
      <c r="O220" s="59" t="s">
        <v>454</v>
      </c>
      <c r="P220" s="18">
        <v>322</v>
      </c>
      <c r="Q220" s="18">
        <v>340</v>
      </c>
      <c r="R220" s="19" t="s">
        <v>17</v>
      </c>
      <c r="S220" s="17">
        <v>0</v>
      </c>
      <c r="T220" s="17">
        <v>1004</v>
      </c>
      <c r="U220" s="102">
        <f>IF(B220="true",(Calcs!AB221),IF(C220="true",Calcs!S221,Calcs!K221))</f>
        <v>297.36889411764707</v>
      </c>
      <c r="V220" s="106"/>
      <c r="W220" s="103" t="str">
        <f>IF(AND(K220 = "true",C220="false"),(IF(Inputs!K220=Reduction_Values!B$2,Reduction_Values!D$2,Reduction_Values!D$3)),"")</f>
        <v/>
      </c>
      <c r="X220" s="104" t="str">
        <f>IF(L220="true",(IF(Inputs!L220=Reduction_Values!B$2,Reduction_Values!D$4,Reduction_Values!D$5)),"")</f>
        <v/>
      </c>
      <c r="Y220" s="105">
        <f>(VLOOKUP(Inputs!D220,Charge_Categories!B$2:C$380,2,FALSE))</f>
        <v>588</v>
      </c>
      <c r="Z220" s="105">
        <f>IF(AND(Inputs!B220="true",Inputs!G220="true"),Calcs!U221-Calcs!T221,IF(AND(Inputs!B220="false",Inputs!C220="false",Inputs!G220="true"),Calcs!D221-Calcs!C221,IF(AND(Inputs!G220="false",Inputs!H220="Not Applicable"),0,"0.0")))</f>
        <v>0</v>
      </c>
      <c r="AA220" s="105" t="str">
        <f>IF(AND(Inputs!B220="true",Inputs!N220="true"),Calcs!T221-Calcs!B221,IF(AND(Inputs!B220="false",Inputs!C220="true",Inputs!N220="true"),Calcs!L221-Calcs!B221,IF(AND(Inputs!B220="false",Inputs!C220="false",Inputs!N220="true"),Calcs!C221-Calcs!B221,"0.0")))</f>
        <v>0.0</v>
      </c>
      <c r="AB220" s="105" t="str">
        <f>IF(Inputs!C220="true",100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&amp;"%","")</f>
        <v>60%</v>
      </c>
      <c r="AC220" s="105" t="str">
        <f t="shared" si="31"/>
        <v/>
      </c>
      <c r="AD220" s="105">
        <f t="shared" si="32"/>
        <v>0.89</v>
      </c>
      <c r="AE220" s="104" t="str">
        <f>IF(R220="true",(IF(Inputs!R220=Reduction_Values!B$2,Reduction_Values!D$6,Reduction_Values!D$7)),"")</f>
        <v/>
      </c>
      <c r="AF220" s="93">
        <f>(VLOOKUP(Inputs!D220,Charge_Categories!B$2:C$380,2,FALSE))</f>
        <v>588</v>
      </c>
      <c r="AG220" s="93" t="str">
        <f t="shared" si="28"/>
        <v>false</v>
      </c>
      <c r="AH220" s="93" t="str">
        <f t="shared" si="29"/>
        <v>true</v>
      </c>
      <c r="AI220" s="94">
        <f>IF(AND(Inputs!C220="true",Inputs!B220="false"),Calcs!Q221,IF(AND(Inputs!B220="true",Inputs!C220="false"),Calcs!Y221,IF(AND(Inputs!B220="false",Inputs!C220="false"),Calcs!H221,FALSE)))</f>
        <v>352.8</v>
      </c>
      <c r="AJ220" s="95">
        <f>IF(AND(Inputs!C220="true",Inputs!B220="false"),Calcs!Q221,IF(AND(Inputs!B220="true",Inputs!C220="false"),Calcs!Y221,IF(AND(Inputs!B220="false",Inputs!C220="false"),Calcs!J221,FALSE)))</f>
        <v>352.8</v>
      </c>
      <c r="AK220" s="93">
        <f>IF(AND(Inputs!C220="true",Inputs!B220="false"),Calcs!P221,IF(AND(Inputs!B220="true",Inputs!C220="false"),Calcs!X221,IF(AND(Inputs!B220="false",Inputs!C220="false"),Calcs!G221,FALSE)))</f>
        <v>352.8</v>
      </c>
      <c r="AL220" s="93">
        <f>Calcs!C221</f>
        <v>588</v>
      </c>
      <c r="AM220" s="93">
        <f>IF(AND(Inputs!C220="true",Inputs!B220="false"),Calcs!O221,IF(AND(Inputs!B220="true",Inputs!C220="false"),Calcs!W221,IF(AND(Inputs!B220="false",Inputs!C220="false"),Calcs!F221,FALSE)))</f>
        <v>352.8</v>
      </c>
      <c r="AN220" s="93" t="str">
        <f>IF(AND(Inputs!C220="true",Inputs!B220="false"),"0.0",IF(AND(Inputs!B220="true",Inputs!C220="false"),Calcs!U221,IF(AND(Inputs!B220="false",Inputs!C220="false"),Calcs!D221,FALSE)))</f>
        <v>0.0</v>
      </c>
      <c r="AO220" s="95" t="str">
        <f>Calcs!AA221</f>
        <v/>
      </c>
      <c r="AP220" s="93" t="str">
        <f t="shared" si="33"/>
        <v>false</v>
      </c>
      <c r="AQ220" s="95">
        <f>IF(Inputs!C220="true",Calcs!N221,"0.0")</f>
        <v>352.8</v>
      </c>
      <c r="AR220" s="95">
        <f>IF(AND(Inputs!C220="true",Inputs!B220="false"),Calcs!M221,IF(AND(Inputs!B220="true",Inputs!C220="false"),Calcs!V221,IF(AND(Inputs!B220="false",Inputs!C220="false"),Calcs!E221,FALSE)))</f>
        <v>588</v>
      </c>
      <c r="AS220" s="93" t="str">
        <f t="shared" si="34"/>
        <v>false</v>
      </c>
      <c r="AT220" s="93" t="str">
        <f t="shared" si="30"/>
        <v>false</v>
      </c>
    </row>
    <row r="221" spans="1:46" ht="14.25" customHeight="1" x14ac:dyDescent="0.2">
      <c r="A221" s="16">
        <v>220</v>
      </c>
      <c r="B221" s="20" t="s">
        <v>17</v>
      </c>
      <c r="C221" s="20" t="s">
        <v>17</v>
      </c>
      <c r="D221" s="18" t="s">
        <v>791</v>
      </c>
      <c r="E221" s="19" t="s">
        <v>17</v>
      </c>
      <c r="F221" s="4" t="s">
        <v>528</v>
      </c>
      <c r="G221" s="19" t="s">
        <v>16</v>
      </c>
      <c r="H221" s="65" t="s">
        <v>487</v>
      </c>
      <c r="I221" s="24">
        <v>1</v>
      </c>
      <c r="J221" s="24">
        <v>1</v>
      </c>
      <c r="K221" s="23" t="s">
        <v>16</v>
      </c>
      <c r="L221" s="20" t="s">
        <v>17</v>
      </c>
      <c r="M221" s="22">
        <v>1</v>
      </c>
      <c r="N221" s="19" t="s">
        <v>17</v>
      </c>
      <c r="O221" s="58" t="s">
        <v>434</v>
      </c>
      <c r="P221" s="18">
        <v>354</v>
      </c>
      <c r="Q221" s="18">
        <v>358</v>
      </c>
      <c r="R221" s="19" t="s">
        <v>17</v>
      </c>
      <c r="S221" s="17">
        <v>0</v>
      </c>
      <c r="T221" s="17">
        <v>3637</v>
      </c>
      <c r="U221" s="102">
        <f>IF(B221="true",(Calcs!AB222),IF(C221="true",Calcs!S222,IF(AND(B221="false",C221="false"),Calcs!K222)))</f>
        <v>27979.349162011174</v>
      </c>
      <c r="W221" s="103" t="str">
        <f>IF(AND(K221 = "true",C221="false"),(IF(Inputs!K221=Reduction_Values!B$2,Reduction_Values!D$2,Reduction_Values!D$3)),"")</f>
        <v>Two-part Tariff 0.5</v>
      </c>
      <c r="X221" s="104" t="str">
        <f>IF(L221="true",(IF(Inputs!L221=Reduction_Values!B$2,Reduction_Values!D$4,Reduction_Values!D$5)),"")</f>
        <v/>
      </c>
      <c r="Y221" s="105">
        <f>(VLOOKUP(Inputs!D221,Charge_Categories!B$2:C$380,2,FALSE))</f>
        <v>609</v>
      </c>
      <c r="Z221" s="105">
        <f>IF(AND(Inputs!B221="true",Inputs!G221="true"),Calcs!U222-Calcs!T222,IF(AND(Inputs!B221="false",Inputs!C221="false",Inputs!G221="true"),Calcs!D222-Calcs!C222,IF(AND(Inputs!G221="false",Inputs!H221="Not Applicable"),0,"0.0")))</f>
        <v>55982</v>
      </c>
      <c r="AA221" s="105" t="str">
        <f>IF(AND(Inputs!B221="true",Inputs!N221="true"),Calcs!T222-Calcs!B222,IF(AND(Inputs!B221="false",Inputs!C221="true",Inputs!N221="true"),Calcs!L222-Calcs!B222,IF(AND(Inputs!B221="false",Inputs!C221="false",Inputs!N221="true"),Calcs!C222-Calcs!B222,"0.0")))</f>
        <v>0.0</v>
      </c>
      <c r="AB221" s="105" t="str">
        <f>IF(Inputs!C221="true",100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&amp;"%","")</f>
        <v/>
      </c>
      <c r="AC221" s="105" t="str">
        <f t="shared" si="31"/>
        <v/>
      </c>
      <c r="AD221" s="105" t="str">
        <f t="shared" si="32"/>
        <v/>
      </c>
      <c r="AE221" s="104" t="str">
        <f>IF(R221="true",(IF(Inputs!R221=Reduction_Values!B$2,Reduction_Values!D$6,Reduction_Values!D$7)),"")</f>
        <v/>
      </c>
      <c r="AF221" s="93">
        <f>(VLOOKUP(Inputs!D221,Charge_Categories!B$2:C$380,2,FALSE))</f>
        <v>609</v>
      </c>
      <c r="AG221" s="93" t="str">
        <f t="shared" si="28"/>
        <v>false</v>
      </c>
      <c r="AH221" s="93" t="str">
        <f t="shared" si="29"/>
        <v>false</v>
      </c>
      <c r="AI221" s="94">
        <f>IF(AND(Inputs!C221="true",Inputs!B221="false"),Calcs!Q222,IF(AND(Inputs!B221="true",Inputs!C221="false"),Calcs!Y222,IF(AND(Inputs!B221="false",Inputs!C221="false"),Calcs!H222,FALSE)))</f>
        <v>56591</v>
      </c>
      <c r="AJ221" s="95">
        <f>IF(AND(Inputs!C221="true",Inputs!B221="false"),Calcs!Q222,IF(AND(Inputs!B221="true",Inputs!C221="false"),Calcs!Y222,IF(AND(Inputs!B221="false",Inputs!C221="false"),Calcs!J222,FALSE)))</f>
        <v>28295.5</v>
      </c>
      <c r="AK221" s="93">
        <f>IF(AND(Inputs!C221="true",Inputs!B221="false"),Calcs!P222,IF(AND(Inputs!B221="true",Inputs!C221="false"),Calcs!X222,IF(AND(Inputs!B221="false",Inputs!C221="false"),Calcs!G222,FALSE)))</f>
        <v>56591</v>
      </c>
      <c r="AL221" s="93">
        <f>Calcs!C222</f>
        <v>609</v>
      </c>
      <c r="AM221" s="93">
        <f>IF(AND(Inputs!C221="true",Inputs!B221="false"),Calcs!O222,IF(AND(Inputs!B221="true",Inputs!C221="false"),Calcs!W222,IF(AND(Inputs!B221="false",Inputs!C221="false"),Calcs!F222,FALSE)))</f>
        <v>56591</v>
      </c>
      <c r="AN221" s="93">
        <f>IF(AND(Inputs!C221="true",Inputs!B221="false"),"0.0",IF(AND(Inputs!B221="true",Inputs!C221="false"),Calcs!U222,IF(AND(Inputs!B221="false",Inputs!C221="false"),Calcs!D222,FALSE)))</f>
        <v>56591</v>
      </c>
      <c r="AO221" s="95" t="str">
        <f>Calcs!AA222</f>
        <v/>
      </c>
      <c r="AP221" s="93" t="str">
        <f t="shared" si="33"/>
        <v>false</v>
      </c>
      <c r="AQ221" s="95" t="str">
        <f>IF(Inputs!C221="true",Calcs!N222,"0.0")</f>
        <v>0.0</v>
      </c>
      <c r="AR221" s="95">
        <f>IF(AND(Inputs!C221="true",Inputs!B221="false"),Calcs!M222,IF(AND(Inputs!B221="true",Inputs!C221="false"),Calcs!V222,IF(AND(Inputs!B221="false",Inputs!C221="false"),Calcs!E222,FALSE)))</f>
        <v>56591</v>
      </c>
      <c r="AS221" s="93" t="str">
        <f t="shared" si="34"/>
        <v>false</v>
      </c>
      <c r="AT221" s="93" t="str">
        <f t="shared" si="30"/>
        <v>true</v>
      </c>
    </row>
    <row r="222" spans="1:46" ht="14.25" customHeight="1" x14ac:dyDescent="0.2">
      <c r="A222" s="16">
        <v>221</v>
      </c>
      <c r="B222" s="20" t="s">
        <v>17</v>
      </c>
      <c r="C222" s="20" t="s">
        <v>17</v>
      </c>
      <c r="D222" s="18" t="s">
        <v>792</v>
      </c>
      <c r="E222" s="23" t="s">
        <v>16</v>
      </c>
      <c r="F222" s="4"/>
      <c r="G222" s="19" t="s">
        <v>16</v>
      </c>
      <c r="H222" s="65" t="s">
        <v>488</v>
      </c>
      <c r="I222" s="24">
        <v>1</v>
      </c>
      <c r="J222" s="24">
        <v>1</v>
      </c>
      <c r="K222" s="23" t="s">
        <v>16</v>
      </c>
      <c r="L222" s="20" t="s">
        <v>17</v>
      </c>
      <c r="M222" s="22">
        <v>1</v>
      </c>
      <c r="N222" s="19" t="s">
        <v>17</v>
      </c>
      <c r="O222" s="59" t="s">
        <v>418</v>
      </c>
      <c r="P222" s="18">
        <v>3</v>
      </c>
      <c r="Q222" s="18">
        <v>22</v>
      </c>
      <c r="R222" s="19" t="s">
        <v>17</v>
      </c>
      <c r="S222" s="17">
        <v>0</v>
      </c>
      <c r="T222" s="17">
        <v>99999.9</v>
      </c>
      <c r="U222" s="102">
        <f>IF(B222="true",(Calcs!AB223),IF(C222="true",Calcs!S223,IF(AND(B222="false",C222="false"),Calcs!K223)))</f>
        <v>623.11363636363637</v>
      </c>
      <c r="W222" s="103" t="str">
        <f>IF(AND(K222 = "true",C222="false"),(IF(Inputs!K222=Reduction_Values!B$2,Reduction_Values!D$2,Reduction_Values!D$3)),"")</f>
        <v>Two-part Tariff 0.5</v>
      </c>
      <c r="X222" s="104" t="str">
        <f>IF(L222="true",(IF(Inputs!L222=Reduction_Values!B$2,Reduction_Values!D$4,Reduction_Values!D$5)),"")</f>
        <v/>
      </c>
      <c r="Y222" s="105">
        <f>(VLOOKUP(Inputs!D222,Charge_Categories!B$2:C$380,2,FALSE))</f>
        <v>634</v>
      </c>
      <c r="Z222" s="105">
        <f>IF(AND(Inputs!B222="true",Inputs!G222="true"),Calcs!U223-Calcs!T223,IF(AND(Inputs!B222="false",Inputs!C222="false",Inputs!G222="true"),Calcs!D223-Calcs!C223,IF(AND(Inputs!G222="false",Inputs!H222="Not Applicable"),0,"0.0")))</f>
        <v>8505</v>
      </c>
      <c r="AA222" s="105" t="str">
        <f>IF(AND(Inputs!B222="true",Inputs!N222="true"),Calcs!T223-Calcs!B223,IF(AND(Inputs!B222="false",Inputs!C222="true",Inputs!N222="true"),Calcs!L223-Calcs!B223,IF(AND(Inputs!B222="false",Inputs!C222="false",Inputs!N222="true"),Calcs!C223-Calcs!B223,"0.0")))</f>
        <v>0.0</v>
      </c>
      <c r="AB222" s="105" t="str">
        <f>IF(Inputs!C222="true",100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&amp;"%","")</f>
        <v/>
      </c>
      <c r="AC222" s="105" t="str">
        <f t="shared" si="31"/>
        <v/>
      </c>
      <c r="AD222" s="105" t="str">
        <f t="shared" si="32"/>
        <v/>
      </c>
      <c r="AE222" s="104" t="str">
        <f>IF(R222="true",(IF(Inputs!R222=Reduction_Values!B$2,Reduction_Values!D$6,Reduction_Values!D$7)),"")</f>
        <v/>
      </c>
      <c r="AF222" s="93">
        <f>(VLOOKUP(Inputs!D222,Charge_Categories!B$2:C$380,2,FALSE))</f>
        <v>634</v>
      </c>
      <c r="AG222" s="93" t="str">
        <f t="shared" si="28"/>
        <v>false</v>
      </c>
      <c r="AH222" s="93" t="str">
        <f t="shared" si="29"/>
        <v>false</v>
      </c>
      <c r="AI222" s="94">
        <f>IF(AND(Inputs!C222="true",Inputs!B222="false"),Calcs!Q223,IF(AND(Inputs!B222="true",Inputs!C222="false"),Calcs!Y223,IF(AND(Inputs!B222="false",Inputs!C222="false"),Calcs!H223,FALSE)))</f>
        <v>9139</v>
      </c>
      <c r="AJ222" s="95">
        <f>IF(AND(Inputs!C222="true",Inputs!B222="false"),Calcs!Q223,IF(AND(Inputs!B222="true",Inputs!C222="false"),Calcs!Y223,IF(AND(Inputs!B222="false",Inputs!C222="false"),Calcs!J223,FALSE)))</f>
        <v>4569.5</v>
      </c>
      <c r="AK222" s="93">
        <f>IF(AND(Inputs!C222="true",Inputs!B222="false"),Calcs!P223,IF(AND(Inputs!B222="true",Inputs!C222="false"),Calcs!X223,IF(AND(Inputs!B222="false",Inputs!C222="false"),Calcs!G223,FALSE)))</f>
        <v>9139</v>
      </c>
      <c r="AL222" s="93">
        <f>Calcs!C223</f>
        <v>634</v>
      </c>
      <c r="AM222" s="93">
        <f>IF(AND(Inputs!C222="true",Inputs!B222="false"),Calcs!O223,IF(AND(Inputs!B222="true",Inputs!C222="false"),Calcs!W223,IF(AND(Inputs!B222="false",Inputs!C222="false"),Calcs!F223,FALSE)))</f>
        <v>9139</v>
      </c>
      <c r="AN222" s="93">
        <f>IF(AND(Inputs!C222="true",Inputs!B222="false"),"0.0",IF(AND(Inputs!B222="true",Inputs!C222="false"),Calcs!U223,IF(AND(Inputs!B222="false",Inputs!C222="false"),Calcs!D223,FALSE)))</f>
        <v>9139</v>
      </c>
      <c r="AO222" s="95" t="str">
        <f>Calcs!AA223</f>
        <v/>
      </c>
      <c r="AP222" s="93" t="str">
        <f t="shared" si="33"/>
        <v>false</v>
      </c>
      <c r="AQ222" s="95" t="str">
        <f>IF(Inputs!C222="true",Calcs!N223,"0.0")</f>
        <v>0.0</v>
      </c>
      <c r="AR222" s="95">
        <f>IF(AND(Inputs!C222="true",Inputs!B222="false"),Calcs!M223,IF(AND(Inputs!B222="true",Inputs!C222="false"),Calcs!V223,IF(AND(Inputs!B222="false",Inputs!C222="false"),Calcs!E223,FALSE)))</f>
        <v>9139</v>
      </c>
      <c r="AS222" s="93" t="str">
        <f t="shared" si="34"/>
        <v>false</v>
      </c>
      <c r="AT222" s="93" t="str">
        <f t="shared" si="30"/>
        <v>true</v>
      </c>
    </row>
    <row r="223" spans="1:46" ht="14.25" customHeight="1" x14ac:dyDescent="0.2">
      <c r="A223" s="16">
        <v>222</v>
      </c>
      <c r="B223" s="20" t="s">
        <v>16</v>
      </c>
      <c r="C223" s="20" t="s">
        <v>17</v>
      </c>
      <c r="D223" s="18" t="s">
        <v>793</v>
      </c>
      <c r="E223" s="19" t="s">
        <v>17</v>
      </c>
      <c r="F223" s="4"/>
      <c r="G223" s="19" t="s">
        <v>16</v>
      </c>
      <c r="H223" s="65" t="s">
        <v>18</v>
      </c>
      <c r="I223" s="25">
        <v>0.5</v>
      </c>
      <c r="J223" s="24">
        <v>1</v>
      </c>
      <c r="K223" s="20" t="s">
        <v>16</v>
      </c>
      <c r="L223" s="20" t="s">
        <v>17</v>
      </c>
      <c r="M223" s="22">
        <v>1</v>
      </c>
      <c r="N223" s="19" t="s">
        <v>17</v>
      </c>
      <c r="O223" s="59" t="s">
        <v>454</v>
      </c>
      <c r="P223" s="18">
        <v>0</v>
      </c>
      <c r="Q223" s="18">
        <v>0</v>
      </c>
      <c r="R223" s="19" t="s">
        <v>17</v>
      </c>
      <c r="S223" s="17">
        <v>3744</v>
      </c>
      <c r="T223" s="17">
        <v>32100.001</v>
      </c>
      <c r="U223" s="102">
        <f>IF(B223="true",(Calcs!AB224),IF(C223="true",Calcs!S224,Calcs!K224))</f>
        <v>310207.38996238657</v>
      </c>
      <c r="V223" s="106"/>
      <c r="W223" s="103" t="str">
        <f>IF(AND(K223 = "true",C223="false"),(IF(Inputs!K223=Reduction_Values!B$2,Reduction_Values!D$2,Reduction_Values!D$3)),"")</f>
        <v>Two-part Tariff 0.5</v>
      </c>
      <c r="X223" s="104" t="str">
        <f>IF(L223="true",(IF(Inputs!L223=Reduction_Values!B$2,Reduction_Values!D$4,Reduction_Values!D$5)),"")</f>
        <v/>
      </c>
      <c r="Y223" s="105">
        <f>(VLOOKUP(Inputs!D223,Charge_Categories!B$2:C$380,2,FALSE))</f>
        <v>684</v>
      </c>
      <c r="Z223" s="105">
        <f>IF(AND(Inputs!B223="true",Inputs!G223="true"),Calcs!U224-Calcs!T224,IF(AND(Inputs!B223="false",Inputs!C223="false",Inputs!G223="true"),Calcs!D224-Calcs!C224,IF(AND(Inputs!G223="false",Inputs!H223="Not Applicable"),0,"0.0")))</f>
        <v>10637839</v>
      </c>
      <c r="AA223" s="105" t="str">
        <f>IF(AND(Inputs!B223="true",Inputs!N223="true"),Calcs!T224-Calcs!B224,IF(AND(Inputs!B223="false",Inputs!C223="true",Inputs!N223="true"),Calcs!L224-Calcs!B224,IF(AND(Inputs!B223="false",Inputs!C223="false",Inputs!N223="true"),Calcs!C224-Calcs!B224,"0.0")))</f>
        <v>0.0</v>
      </c>
      <c r="AB223" s="105" t="str">
        <f>IF(Inputs!C223="true",100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&amp;"%","")</f>
        <v/>
      </c>
      <c r="AC223" s="105" t="str">
        <f t="shared" si="31"/>
        <v/>
      </c>
      <c r="AD223" s="105" t="str">
        <f t="shared" si="32"/>
        <v/>
      </c>
      <c r="AE223" s="104" t="str">
        <f>IF(R223="true",(IF(Inputs!R223=Reduction_Values!B$2,Reduction_Values!D$6,Reduction_Values!D$7)),"")</f>
        <v/>
      </c>
      <c r="AF223" s="93">
        <f>(VLOOKUP(Inputs!D223,Charge_Categories!B$2:C$380,2,FALSE))</f>
        <v>684</v>
      </c>
      <c r="AG223" s="93" t="str">
        <f t="shared" si="28"/>
        <v>true</v>
      </c>
      <c r="AH223" s="93" t="str">
        <f t="shared" si="29"/>
        <v>false</v>
      </c>
      <c r="AI223" s="94">
        <f>IF(AND(Inputs!C223="true",Inputs!B223="false"),Calcs!Q224,IF(AND(Inputs!B223="true",Inputs!C223="false"),Calcs!Y224,IF(AND(Inputs!B223="false",Inputs!C223="false"),Calcs!H224,FALSE)))</f>
        <v>5319261.5</v>
      </c>
      <c r="AJ223" s="95">
        <f>IF(AND(Inputs!C223="true",Inputs!B223="false"),Calcs!Q224,IF(AND(Inputs!B223="true",Inputs!C223="false"),Calcs!Y224,IF(AND(Inputs!B223="false",Inputs!C223="false"),Calcs!J224,FALSE)))</f>
        <v>5319261.5</v>
      </c>
      <c r="AK223" s="93">
        <f>IF(AND(Inputs!C223="true",Inputs!B223="false"),Calcs!P224,IF(AND(Inputs!B223="true",Inputs!C223="false"),Calcs!X224,IF(AND(Inputs!B223="false",Inputs!C223="false"),Calcs!G224,FALSE)))</f>
        <v>10638523</v>
      </c>
      <c r="AL223" s="93">
        <f>Calcs!C224</f>
        <v>684</v>
      </c>
      <c r="AM223" s="93">
        <f>IF(AND(Inputs!C223="true",Inputs!B223="false"),Calcs!O224,IF(AND(Inputs!B223="true",Inputs!C223="false"),Calcs!W224,IF(AND(Inputs!B223="false",Inputs!C223="false"),Calcs!F224,FALSE)))</f>
        <v>10638523</v>
      </c>
      <c r="AN223" s="93">
        <f>IF(AND(Inputs!C223="true",Inputs!B223="false"),"0.0",IF(AND(Inputs!B223="true",Inputs!C223="false"),Calcs!U224,IF(AND(Inputs!B223="false",Inputs!C223="false"),Calcs!D224,FALSE)))</f>
        <v>10638523</v>
      </c>
      <c r="AO223" s="95">
        <f>Calcs!AA224</f>
        <v>620414.77992477315</v>
      </c>
      <c r="AP223" s="93" t="str">
        <f t="shared" si="33"/>
        <v>false</v>
      </c>
      <c r="AQ223" s="95" t="str">
        <f>IF(Inputs!C223="true",Calcs!N224,"0.0")</f>
        <v>0.0</v>
      </c>
      <c r="AR223" s="95">
        <f>IF(AND(Inputs!C223="true",Inputs!B223="false"),Calcs!M224,IF(AND(Inputs!B223="true",Inputs!C223="false"),Calcs!V224,IF(AND(Inputs!B223="false",Inputs!C223="false"),Calcs!E224,FALSE)))</f>
        <v>10638523</v>
      </c>
      <c r="AS223" s="93" t="str">
        <f t="shared" si="34"/>
        <v>false</v>
      </c>
      <c r="AT223" s="93" t="str">
        <f t="shared" si="30"/>
        <v>true</v>
      </c>
    </row>
    <row r="224" spans="1:46" ht="14.25" customHeight="1" x14ac:dyDescent="0.2">
      <c r="A224" s="16">
        <v>223</v>
      </c>
      <c r="B224" s="20" t="s">
        <v>17</v>
      </c>
      <c r="C224" s="20" t="s">
        <v>16</v>
      </c>
      <c r="D224" s="18" t="s">
        <v>794</v>
      </c>
      <c r="E224" s="20" t="s">
        <v>17</v>
      </c>
      <c r="F224" s="4" t="s">
        <v>495</v>
      </c>
      <c r="G224" s="17" t="s">
        <v>17</v>
      </c>
      <c r="H224" s="65" t="s">
        <v>569</v>
      </c>
      <c r="I224" s="24">
        <v>1</v>
      </c>
      <c r="J224" s="25">
        <v>0.99</v>
      </c>
      <c r="K224" s="20" t="s">
        <v>17</v>
      </c>
      <c r="L224" s="20" t="s">
        <v>16</v>
      </c>
      <c r="M224" s="22">
        <v>1</v>
      </c>
      <c r="N224" s="20" t="s">
        <v>17</v>
      </c>
      <c r="O224" s="59" t="s">
        <v>418</v>
      </c>
      <c r="P224" s="18">
        <v>127</v>
      </c>
      <c r="Q224" s="18">
        <v>151</v>
      </c>
      <c r="R224" s="20" t="s">
        <v>17</v>
      </c>
      <c r="S224" s="17">
        <v>0</v>
      </c>
      <c r="T224" s="17">
        <v>1008</v>
      </c>
      <c r="U224" s="102">
        <f>IF(B224="true",(Calcs!AB225),IF(C224="true",Calcs!S225,Calcs!K225))</f>
        <v>483.76907284768203</v>
      </c>
      <c r="V224" s="106"/>
      <c r="W224" s="103" t="str">
        <f>IF(AND(K224 = "true",C224="false"),(IF(Inputs!K224=Reduction_Values!B$2,Reduction_Values!D$2,Reduction_Values!D$3)),"")</f>
        <v/>
      </c>
      <c r="X224" s="104" t="str">
        <f>IF(L224="true",(IF(Inputs!L224=Reduction_Values!B$2,Reduction_Values!D$4,Reduction_Values!D$5)),"")</f>
        <v>CRT 0.5</v>
      </c>
      <c r="Y224" s="105">
        <f>(VLOOKUP(Inputs!D224,Charge_Categories!B$2:C$380,2,FALSE))</f>
        <v>1162</v>
      </c>
      <c r="Z224" s="105">
        <f>IF(AND(Inputs!B224="true",Inputs!G224="true"),Calcs!U225-Calcs!T225,IF(AND(Inputs!B224="false",Inputs!C224="false",Inputs!G224="true"),Calcs!D225-Calcs!C225,IF(AND(Inputs!G224="false",Inputs!H224="Not Applicable"),0,"0.0")))</f>
        <v>0</v>
      </c>
      <c r="AA224" s="105" t="str">
        <f>IF(AND(Inputs!B224="true",Inputs!N224="true"),Calcs!T225-Calcs!B225,IF(AND(Inputs!B224="false",Inputs!C224="true",Inputs!N224="true"),Calcs!L225-Calcs!B225,IF(AND(Inputs!B224="false",Inputs!C224="false",Inputs!N224="true"),Calcs!C225-Calcs!B225,"0.0")))</f>
        <v>0.0</v>
      </c>
      <c r="AB224" s="105" t="str">
        <f>IF(Inputs!C224="true",100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&amp;"%","")</f>
        <v>100%</v>
      </c>
      <c r="AC224" s="105" t="str">
        <f t="shared" si="31"/>
        <v/>
      </c>
      <c r="AD224" s="105">
        <f t="shared" si="32"/>
        <v>0.99</v>
      </c>
      <c r="AE224" s="104" t="str">
        <f>IF(R224="true",(IF(Inputs!R224=Reduction_Values!B$2,Reduction_Values!D$6,Reduction_Values!D$7)),"")</f>
        <v/>
      </c>
      <c r="AF224" s="93">
        <f>(VLOOKUP(Inputs!D224,Charge_Categories!B$2:C$380,2,FALSE))</f>
        <v>1162</v>
      </c>
      <c r="AG224" s="93" t="str">
        <f t="shared" si="28"/>
        <v>false</v>
      </c>
      <c r="AH224" s="93" t="str">
        <f t="shared" si="29"/>
        <v>true</v>
      </c>
      <c r="AI224" s="94">
        <f>IF(AND(Inputs!C224="true",Inputs!B224="false"),Calcs!Q225,IF(AND(Inputs!B224="true",Inputs!C224="false"),Calcs!Y225,IF(AND(Inputs!B224="false",Inputs!C224="false"),Calcs!H225,FALSE)))</f>
        <v>581</v>
      </c>
      <c r="AJ224" s="95">
        <f>IF(AND(Inputs!C224="true",Inputs!B224="false"),Calcs!Q225,IF(AND(Inputs!B224="true",Inputs!C224="false"),Calcs!Y225,IF(AND(Inputs!B224="false",Inputs!C224="false"),Calcs!J225,FALSE)))</f>
        <v>581</v>
      </c>
      <c r="AK224" s="93">
        <f>IF(AND(Inputs!C224="true",Inputs!B224="false"),Calcs!P225,IF(AND(Inputs!B224="true",Inputs!C224="false"),Calcs!X225,IF(AND(Inputs!B224="false",Inputs!C224="false"),Calcs!G225,FALSE)))</f>
        <v>581</v>
      </c>
      <c r="AL224" s="93">
        <f>Calcs!C225</f>
        <v>1162</v>
      </c>
      <c r="AM224" s="93">
        <f>IF(AND(Inputs!C224="true",Inputs!B224="false"),Calcs!O225,IF(AND(Inputs!B224="true",Inputs!C224="false"),Calcs!W225,IF(AND(Inputs!B224="false",Inputs!C224="false"),Calcs!F225,FALSE)))</f>
        <v>1162</v>
      </c>
      <c r="AN224" s="93" t="str">
        <f>IF(AND(Inputs!C224="true",Inputs!B224="false"),"0.0",IF(AND(Inputs!B224="true",Inputs!C224="false"),Calcs!U225,IF(AND(Inputs!B224="false",Inputs!C224="false"),Calcs!D225,FALSE)))</f>
        <v>0.0</v>
      </c>
      <c r="AO224" s="95" t="str">
        <f>Calcs!AA225</f>
        <v/>
      </c>
      <c r="AP224" s="93" t="str">
        <f t="shared" si="33"/>
        <v>false</v>
      </c>
      <c r="AQ224" s="95">
        <f>IF(Inputs!C224="true",Calcs!N225,"0.0")</f>
        <v>1162</v>
      </c>
      <c r="AR224" s="95">
        <f>IF(AND(Inputs!C224="true",Inputs!B224="false"),Calcs!M225,IF(AND(Inputs!B224="true",Inputs!C224="false"),Calcs!V225,IF(AND(Inputs!B224="false",Inputs!C224="false"),Calcs!E225,FALSE)))</f>
        <v>1162</v>
      </c>
      <c r="AS224" s="93" t="str">
        <f t="shared" si="34"/>
        <v>false</v>
      </c>
      <c r="AT224" s="93" t="str">
        <f t="shared" si="30"/>
        <v>false</v>
      </c>
    </row>
    <row r="225" spans="1:46" ht="14.25" customHeight="1" x14ac:dyDescent="0.2">
      <c r="A225" s="16">
        <v>224</v>
      </c>
      <c r="B225" s="20" t="s">
        <v>17</v>
      </c>
      <c r="C225" s="20" t="s">
        <v>17</v>
      </c>
      <c r="D225" s="18" t="s">
        <v>795</v>
      </c>
      <c r="E225" s="20" t="s">
        <v>17</v>
      </c>
      <c r="F225" s="4" t="s">
        <v>531</v>
      </c>
      <c r="G225" s="19" t="s">
        <v>16</v>
      </c>
      <c r="H225" s="65" t="s">
        <v>490</v>
      </c>
      <c r="I225" s="24">
        <v>1</v>
      </c>
      <c r="J225" s="24">
        <v>1</v>
      </c>
      <c r="K225" s="20" t="s">
        <v>17</v>
      </c>
      <c r="L225" s="20" t="s">
        <v>17</v>
      </c>
      <c r="M225" s="22">
        <v>1</v>
      </c>
      <c r="N225" s="20" t="s">
        <v>17</v>
      </c>
      <c r="O225" s="58" t="s">
        <v>434</v>
      </c>
      <c r="P225" s="18">
        <v>233</v>
      </c>
      <c r="Q225" s="18">
        <v>255</v>
      </c>
      <c r="R225" s="20" t="s">
        <v>17</v>
      </c>
      <c r="S225" s="17">
        <v>0</v>
      </c>
      <c r="T225" s="17">
        <v>100</v>
      </c>
      <c r="U225" s="102">
        <f>IF(B225="true",(Calcs!AB226),IF(C225="true",Calcs!S226,IF(AND(B225="false",C225="false"),Calcs!K226)))</f>
        <v>1362.3647058823528</v>
      </c>
      <c r="W225" s="103" t="str">
        <f>IF(AND(K225 = "true",C225="false"),(IF(Inputs!K225=Reduction_Values!B$2,Reduction_Values!D$2,Reduction_Values!D$3)),"")</f>
        <v/>
      </c>
      <c r="X225" s="104" t="str">
        <f>IF(L225="true",(IF(Inputs!L225=Reduction_Values!B$2,Reduction_Values!D$4,Reduction_Values!D$5)),"")</f>
        <v/>
      </c>
      <c r="Y225" s="105">
        <f>(VLOOKUP(Inputs!D225,Charge_Categories!B$2:C$380,2,FALSE))</f>
        <v>1220</v>
      </c>
      <c r="Z225" s="105">
        <f>IF(AND(Inputs!B225="true",Inputs!G225="true"),Calcs!U226-Calcs!T226,IF(AND(Inputs!B225="false",Inputs!C225="false",Inputs!G225="true"),Calcs!D226-Calcs!C226,IF(AND(Inputs!G225="false",Inputs!H225="Not Applicable"),0,"0.0")))</f>
        <v>271</v>
      </c>
      <c r="AA225" s="105" t="str">
        <f>IF(AND(Inputs!B225="true",Inputs!N225="true"),Calcs!T226-Calcs!B226,IF(AND(Inputs!B225="false",Inputs!C225="true",Inputs!N225="true"),Calcs!L226-Calcs!B226,IF(AND(Inputs!B225="false",Inputs!C225="false",Inputs!N225="true"),Calcs!C226-Calcs!B226,"0.0")))</f>
        <v>0.0</v>
      </c>
      <c r="AB225" s="105" t="str">
        <f>IF(Inputs!C225="true",100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&amp;"%","")</f>
        <v/>
      </c>
      <c r="AC225" s="105" t="str">
        <f t="shared" si="31"/>
        <v/>
      </c>
      <c r="AD225" s="105" t="str">
        <f t="shared" si="32"/>
        <v/>
      </c>
      <c r="AE225" s="104" t="str">
        <f>IF(R225="true",(IF(Inputs!R225=Reduction_Values!B$2,Reduction_Values!D$6,Reduction_Values!D$7)),"")</f>
        <v/>
      </c>
      <c r="AF225" s="93">
        <f>(VLOOKUP(Inputs!D225,Charge_Categories!B$2:C$380,2,FALSE))</f>
        <v>1220</v>
      </c>
      <c r="AG225" s="93" t="str">
        <f t="shared" si="28"/>
        <v>false</v>
      </c>
      <c r="AH225" s="93" t="str">
        <f t="shared" si="29"/>
        <v>false</v>
      </c>
      <c r="AI225" s="94">
        <f>IF(AND(Inputs!C225="true",Inputs!B225="false"),Calcs!Q226,IF(AND(Inputs!B225="true",Inputs!C225="false"),Calcs!Y226,IF(AND(Inputs!B225="false",Inputs!C225="false"),Calcs!H226,FALSE)))</f>
        <v>1491</v>
      </c>
      <c r="AJ225" s="95">
        <f>IF(AND(Inputs!C225="true",Inputs!B225="false"),Calcs!Q226,IF(AND(Inputs!B225="true",Inputs!C225="false"),Calcs!Y226,IF(AND(Inputs!B225="false",Inputs!C225="false"),Calcs!J226,FALSE)))</f>
        <v>1491</v>
      </c>
      <c r="AK225" s="93">
        <f>IF(AND(Inputs!C225="true",Inputs!B225="false"),Calcs!P226,IF(AND(Inputs!B225="true",Inputs!C225="false"),Calcs!X226,IF(AND(Inputs!B225="false",Inputs!C225="false"),Calcs!G226,FALSE)))</f>
        <v>1491</v>
      </c>
      <c r="AL225" s="93">
        <f>Calcs!C226</f>
        <v>1220</v>
      </c>
      <c r="AM225" s="93">
        <f>IF(AND(Inputs!C225="true",Inputs!B225="false"),Calcs!O226,IF(AND(Inputs!B225="true",Inputs!C225="false"),Calcs!W226,IF(AND(Inputs!B225="false",Inputs!C225="false"),Calcs!F226,FALSE)))</f>
        <v>1491</v>
      </c>
      <c r="AN225" s="93">
        <f>IF(AND(Inputs!C225="true",Inputs!B225="false"),"0.0",IF(AND(Inputs!B225="true",Inputs!C225="false"),Calcs!U226,IF(AND(Inputs!B225="false",Inputs!C225="false"),Calcs!D226,FALSE)))</f>
        <v>1491</v>
      </c>
      <c r="AO225" s="95" t="str">
        <f>Calcs!AA226</f>
        <v/>
      </c>
      <c r="AP225" s="93" t="str">
        <f t="shared" si="33"/>
        <v>false</v>
      </c>
      <c r="AQ225" s="95" t="str">
        <f>IF(Inputs!C225="true",Calcs!N226,"0.0")</f>
        <v>0.0</v>
      </c>
      <c r="AR225" s="95">
        <f>IF(AND(Inputs!C225="true",Inputs!B225="false"),Calcs!M226,IF(AND(Inputs!B225="true",Inputs!C225="false"),Calcs!V226,IF(AND(Inputs!B225="false",Inputs!C225="false"),Calcs!E226,FALSE)))</f>
        <v>1491</v>
      </c>
      <c r="AS225" s="93" t="str">
        <f t="shared" si="34"/>
        <v>false</v>
      </c>
      <c r="AT225" s="93" t="str">
        <f t="shared" si="30"/>
        <v>true</v>
      </c>
    </row>
    <row r="226" spans="1:46" ht="14.25" customHeight="1" x14ac:dyDescent="0.2">
      <c r="A226" s="16">
        <v>225</v>
      </c>
      <c r="B226" s="20" t="s">
        <v>17</v>
      </c>
      <c r="C226" s="20" t="s">
        <v>17</v>
      </c>
      <c r="D226" s="18" t="s">
        <v>796</v>
      </c>
      <c r="E226" s="23" t="s">
        <v>16</v>
      </c>
      <c r="F226" s="4" t="s">
        <v>484</v>
      </c>
      <c r="G226" s="19" t="s">
        <v>16</v>
      </c>
      <c r="H226" s="65" t="s">
        <v>491</v>
      </c>
      <c r="I226" s="24">
        <v>1</v>
      </c>
      <c r="J226" s="24">
        <v>1</v>
      </c>
      <c r="K226" s="20" t="s">
        <v>17</v>
      </c>
      <c r="L226" s="20" t="s">
        <v>17</v>
      </c>
      <c r="M226" s="22">
        <v>1</v>
      </c>
      <c r="N226" s="20" t="s">
        <v>16</v>
      </c>
      <c r="O226" s="58" t="s">
        <v>434</v>
      </c>
      <c r="P226" s="18">
        <v>93</v>
      </c>
      <c r="Q226" s="18">
        <v>101</v>
      </c>
      <c r="R226" s="20" t="s">
        <v>16</v>
      </c>
      <c r="S226" s="17">
        <v>0</v>
      </c>
      <c r="T226" s="17">
        <v>1.06</v>
      </c>
      <c r="U226" s="102">
        <f>IF(B226="true",(Calcs!AB227),IF(C226="true",Calcs!S227,IF(AND(B226="false",C226="false"),Calcs!K227)))</f>
        <v>616.00990099009903</v>
      </c>
      <c r="W226" s="103" t="str">
        <f>IF(AND(K226 = "true",C226="false"),(IF(Inputs!K226=Reduction_Values!B$2,Reduction_Values!D$2,Reduction_Values!D$3)),"")</f>
        <v/>
      </c>
      <c r="X226" s="104" t="str">
        <f>IF(L226="true",(IF(Inputs!L226=Reduction_Values!B$2,Reduction_Values!D$4,Reduction_Values!D$5)),"")</f>
        <v/>
      </c>
      <c r="Y226" s="105">
        <f>(VLOOKUP(Inputs!D226,Charge_Categories!B$2:C$380,2,FALSE))</f>
        <v>1321</v>
      </c>
      <c r="Z226" s="105">
        <f>IF(AND(Inputs!B226="true",Inputs!G226="true"),Calcs!U227-Calcs!T227,IF(AND(Inputs!B226="false",Inputs!C226="false",Inputs!G226="true"),Calcs!D227-Calcs!C227,IF(AND(Inputs!G226="false",Inputs!H226="Not Applicable"),0,"0.0")))</f>
        <v>9</v>
      </c>
      <c r="AA226" s="105">
        <f>IF(AND(Inputs!B226="true",Inputs!N226="true"),Calcs!T227-Calcs!B227,IF(AND(Inputs!B226="false",Inputs!C226="true",Inputs!N226="true"),Calcs!L227-Calcs!B227,IF(AND(Inputs!B226="false",Inputs!C226="false",Inputs!N226="true"),Calcs!C227-Calcs!B227,"0.0")))</f>
        <v>8</v>
      </c>
      <c r="AB226" s="105" t="str">
        <f>IF(Inputs!C226="true",100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&amp;"%","")</f>
        <v/>
      </c>
      <c r="AC226" s="105" t="str">
        <f t="shared" si="31"/>
        <v/>
      </c>
      <c r="AD226" s="105" t="str">
        <f t="shared" si="32"/>
        <v/>
      </c>
      <c r="AE226" s="104" t="str">
        <f>IF(R226="true",(IF(Inputs!R226=Reduction_Values!B$2,Reduction_Values!D$6,Reduction_Values!D$7)),"")</f>
        <v>Winter Only Discount 0.5</v>
      </c>
      <c r="AF226" s="93">
        <f>(VLOOKUP(Inputs!D226,Charge_Categories!B$2:C$380,2,FALSE))</f>
        <v>1321</v>
      </c>
      <c r="AG226" s="93" t="str">
        <f t="shared" si="28"/>
        <v>false</v>
      </c>
      <c r="AH226" s="93" t="str">
        <f t="shared" si="29"/>
        <v>false</v>
      </c>
      <c r="AI226" s="94">
        <f>IF(AND(Inputs!C226="true",Inputs!B226="false"),Calcs!Q227,IF(AND(Inputs!B226="true",Inputs!C226="false"),Calcs!Y227,IF(AND(Inputs!B226="false",Inputs!C226="false"),Calcs!H227,FALSE)))</f>
        <v>669</v>
      </c>
      <c r="AJ226" s="95">
        <f>IF(AND(Inputs!C226="true",Inputs!B226="false"),Calcs!Q227,IF(AND(Inputs!B226="true",Inputs!C226="false"),Calcs!Y227,IF(AND(Inputs!B226="false",Inputs!C226="false"),Calcs!J227,FALSE)))</f>
        <v>669</v>
      </c>
      <c r="AK226" s="93">
        <f>IF(AND(Inputs!C226="true",Inputs!B226="false"),Calcs!P227,IF(AND(Inputs!B226="true",Inputs!C226="false"),Calcs!X227,IF(AND(Inputs!B226="false",Inputs!C226="false"),Calcs!G227,FALSE)))</f>
        <v>669</v>
      </c>
      <c r="AL226" s="93">
        <f>Calcs!C227</f>
        <v>1329</v>
      </c>
      <c r="AM226" s="93">
        <f>IF(AND(Inputs!C226="true",Inputs!B226="false"),Calcs!O227,IF(AND(Inputs!B226="true",Inputs!C226="false"),Calcs!W227,IF(AND(Inputs!B226="false",Inputs!C226="false"),Calcs!F227,FALSE)))</f>
        <v>669</v>
      </c>
      <c r="AN226" s="93">
        <f>IF(AND(Inputs!C226="true",Inputs!B226="false"),"0.0",IF(AND(Inputs!B226="true",Inputs!C226="false"),Calcs!U227,IF(AND(Inputs!B226="false",Inputs!C226="false"),Calcs!D227,FALSE)))</f>
        <v>1338</v>
      </c>
      <c r="AO226" s="95" t="str">
        <f>Calcs!AA227</f>
        <v/>
      </c>
      <c r="AP226" s="93" t="str">
        <f t="shared" si="33"/>
        <v>true</v>
      </c>
      <c r="AQ226" s="95" t="str">
        <f>IF(Inputs!C226="true",Calcs!N227,"0.0")</f>
        <v>0.0</v>
      </c>
      <c r="AR226" s="95">
        <f>IF(AND(Inputs!C226="true",Inputs!B226="false"),Calcs!M227,IF(AND(Inputs!B226="true",Inputs!C226="false"),Calcs!V227,IF(AND(Inputs!B226="false",Inputs!C226="false"),Calcs!E227,FALSE)))</f>
        <v>1338</v>
      </c>
      <c r="AS226" s="93" t="str">
        <f t="shared" si="34"/>
        <v>true</v>
      </c>
      <c r="AT226" s="93" t="str">
        <f t="shared" si="30"/>
        <v>true</v>
      </c>
    </row>
    <row r="227" spans="1:46" ht="14.25" customHeight="1" x14ac:dyDescent="0.2">
      <c r="A227" s="16">
        <v>226</v>
      </c>
      <c r="B227" s="20" t="s">
        <v>16</v>
      </c>
      <c r="C227" s="20" t="s">
        <v>17</v>
      </c>
      <c r="D227" s="18" t="s">
        <v>797</v>
      </c>
      <c r="E227" s="20" t="s">
        <v>17</v>
      </c>
      <c r="F227" s="4"/>
      <c r="G227" s="19" t="s">
        <v>16</v>
      </c>
      <c r="H227" s="65" t="s">
        <v>954</v>
      </c>
      <c r="I227" s="25">
        <v>0.88</v>
      </c>
      <c r="J227" s="24">
        <v>1</v>
      </c>
      <c r="K227" s="20" t="s">
        <v>16</v>
      </c>
      <c r="L227" s="20" t="s">
        <v>17</v>
      </c>
      <c r="M227" s="22">
        <v>1</v>
      </c>
      <c r="N227" s="20" t="s">
        <v>17</v>
      </c>
      <c r="O227" s="59" t="s">
        <v>454</v>
      </c>
      <c r="P227" s="18">
        <v>0</v>
      </c>
      <c r="Q227" s="18">
        <v>0</v>
      </c>
      <c r="R227" s="20" t="s">
        <v>17</v>
      </c>
      <c r="S227" s="17">
        <v>52</v>
      </c>
      <c r="T227" s="17">
        <v>124</v>
      </c>
      <c r="U227" s="102">
        <f>IF(B227="true",(Calcs!AB228),IF(C227="true",Calcs!S228,Calcs!K228))</f>
        <v>57104.974193548383</v>
      </c>
      <c r="V227" s="106"/>
      <c r="W227" s="103" t="str">
        <f>IF(AND(K227 = "true",C227="false"),(IF(Inputs!K227=Reduction_Values!B$2,Reduction_Values!D$2,Reduction_Values!D$3)),"")</f>
        <v>Two-part Tariff 0.5</v>
      </c>
      <c r="X227" s="104" t="str">
        <f>IF(L227="true",(IF(Inputs!L227=Reduction_Values!B$2,Reduction_Values!D$4,Reduction_Values!D$5)),"")</f>
        <v/>
      </c>
      <c r="Y227" s="105">
        <f>(VLOOKUP(Inputs!D227,Charge_Categories!B$2:C$380,2,FALSE))</f>
        <v>1380</v>
      </c>
      <c r="Z227" s="105">
        <f>IF(AND(Inputs!B227="true",Inputs!G227="true"),Calcs!U228-Calcs!T228,IF(AND(Inputs!B227="false",Inputs!C227="false",Inputs!G227="true"),Calcs!D228-Calcs!C228,IF(AND(Inputs!G227="false",Inputs!H227="Not Applicable"),0,"0.0")))</f>
        <v>308105</v>
      </c>
      <c r="AA227" s="105" t="str">
        <f>IF(AND(Inputs!B227="true",Inputs!N227="true"),Calcs!T228-Calcs!B228,IF(AND(Inputs!B227="false",Inputs!C227="true",Inputs!N227="true"),Calcs!L228-Calcs!B228,IF(AND(Inputs!B227="false",Inputs!C227="false",Inputs!N227="true"),Calcs!C228-Calcs!B228,"0.0")))</f>
        <v>0.0</v>
      </c>
      <c r="AB227" s="105" t="str">
        <f>IF(Inputs!C227="true",100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&amp;"%","")</f>
        <v/>
      </c>
      <c r="AC227" s="105" t="str">
        <f t="shared" si="31"/>
        <v/>
      </c>
      <c r="AD227" s="105" t="str">
        <f t="shared" si="32"/>
        <v/>
      </c>
      <c r="AE227" s="104" t="str">
        <f>IF(R227="true",(IF(Inputs!R227=Reduction_Values!B$2,Reduction_Values!D$6,Reduction_Values!D$7)),"")</f>
        <v/>
      </c>
      <c r="AF227" s="93">
        <f>(VLOOKUP(Inputs!D227,Charge_Categories!B$2:C$380,2,FALSE))</f>
        <v>1380</v>
      </c>
      <c r="AG227" s="93" t="str">
        <f t="shared" si="28"/>
        <v>true</v>
      </c>
      <c r="AH227" s="93" t="str">
        <f t="shared" si="29"/>
        <v>false</v>
      </c>
      <c r="AI227" s="94">
        <f>IF(AND(Inputs!C227="true",Inputs!B227="false"),Calcs!Q228,IF(AND(Inputs!B227="true",Inputs!C227="false"),Calcs!Y228,IF(AND(Inputs!B227="false",Inputs!C227="false"),Calcs!H228,FALSE)))</f>
        <v>272346.8</v>
      </c>
      <c r="AJ227" s="95">
        <f>IF(AND(Inputs!C227="true",Inputs!B227="false"),Calcs!Q228,IF(AND(Inputs!B227="true",Inputs!C227="false"),Calcs!Y228,IF(AND(Inputs!B227="false",Inputs!C227="false"),Calcs!J228,FALSE)))</f>
        <v>272346.8</v>
      </c>
      <c r="AK227" s="93">
        <f>IF(AND(Inputs!C227="true",Inputs!B227="false"),Calcs!P228,IF(AND(Inputs!B227="true",Inputs!C227="false"),Calcs!X228,IF(AND(Inputs!B227="false",Inputs!C227="false"),Calcs!G228,FALSE)))</f>
        <v>309485</v>
      </c>
      <c r="AL227" s="93">
        <f>Calcs!C228</f>
        <v>1380</v>
      </c>
      <c r="AM227" s="93">
        <f>IF(AND(Inputs!C227="true",Inputs!B227="false"),Calcs!O228,IF(AND(Inputs!B227="true",Inputs!C227="false"),Calcs!W228,IF(AND(Inputs!B227="false",Inputs!C227="false"),Calcs!F228,FALSE)))</f>
        <v>309485</v>
      </c>
      <c r="AN227" s="93">
        <f>IF(AND(Inputs!C227="true",Inputs!B227="false"),"0.0",IF(AND(Inputs!B227="true",Inputs!C227="false"),Calcs!U228,IF(AND(Inputs!B227="false",Inputs!C227="false"),Calcs!D228,FALSE)))</f>
        <v>309485</v>
      </c>
      <c r="AO227" s="95">
        <f>Calcs!AA228</f>
        <v>114209.94838709677</v>
      </c>
      <c r="AP227" s="93" t="str">
        <f t="shared" si="33"/>
        <v>false</v>
      </c>
      <c r="AQ227" s="95" t="str">
        <f>IF(Inputs!C227="true",Calcs!N228,"0.0")</f>
        <v>0.0</v>
      </c>
      <c r="AR227" s="95">
        <f>IF(AND(Inputs!C227="true",Inputs!B227="false"),Calcs!M228,IF(AND(Inputs!B227="true",Inputs!C227="false"),Calcs!V228,IF(AND(Inputs!B227="false",Inputs!C227="false"),Calcs!E228,FALSE)))</f>
        <v>309485</v>
      </c>
      <c r="AS227" s="93" t="str">
        <f t="shared" si="34"/>
        <v>false</v>
      </c>
      <c r="AT227" s="93" t="str">
        <f t="shared" si="30"/>
        <v>true</v>
      </c>
    </row>
    <row r="228" spans="1:46" ht="14.25" customHeight="1" x14ac:dyDescent="0.2">
      <c r="A228" s="16">
        <v>227</v>
      </c>
      <c r="B228" s="20" t="s">
        <v>17</v>
      </c>
      <c r="C228" s="20" t="s">
        <v>16</v>
      </c>
      <c r="D228" s="18" t="s">
        <v>798</v>
      </c>
      <c r="E228" s="20" t="s">
        <v>17</v>
      </c>
      <c r="F228" s="4" t="s">
        <v>532</v>
      </c>
      <c r="G228" s="17" t="s">
        <v>17</v>
      </c>
      <c r="H228" s="65" t="s">
        <v>569</v>
      </c>
      <c r="I228" s="24">
        <v>1</v>
      </c>
      <c r="J228" s="24">
        <v>0.9</v>
      </c>
      <c r="K228" s="20" t="s">
        <v>17</v>
      </c>
      <c r="L228" s="20" t="s">
        <v>16</v>
      </c>
      <c r="M228" s="22">
        <v>1</v>
      </c>
      <c r="N228" s="20" t="s">
        <v>17</v>
      </c>
      <c r="O228" s="58" t="s">
        <v>434</v>
      </c>
      <c r="P228" s="18">
        <v>298</v>
      </c>
      <c r="Q228" s="18">
        <v>304</v>
      </c>
      <c r="R228" s="20" t="s">
        <v>17</v>
      </c>
      <c r="S228" s="17">
        <v>0</v>
      </c>
      <c r="T228" s="17">
        <v>0.999</v>
      </c>
      <c r="U228" s="102">
        <f>IF(B228="true",(Calcs!AB229),IF(C228="true",Calcs!S229,Calcs!K229))</f>
        <v>0</v>
      </c>
      <c r="V228" s="106"/>
      <c r="W228" s="103" t="str">
        <f>IF(AND(K228 = "true",C228="false"),(IF(Inputs!K228=Reduction_Values!B$2,Reduction_Values!D$2,Reduction_Values!D$3)),"")</f>
        <v/>
      </c>
      <c r="X228" s="104" t="str">
        <f>IF(L228="true",(IF(Inputs!L228=Reduction_Values!B$2,Reduction_Values!D$4,Reduction_Values!D$5)),"")</f>
        <v>CRT 0.5</v>
      </c>
      <c r="Y228" s="105">
        <f>(VLOOKUP(Inputs!D228,Charge_Categories!B$2:C$380,2,FALSE))</f>
        <v>1438</v>
      </c>
      <c r="Z228" s="105">
        <f>IF(AND(Inputs!B228="true",Inputs!G228="true"),Calcs!U229-Calcs!T229,IF(AND(Inputs!B228="false",Inputs!C228="false",Inputs!G228="true"),Calcs!D229-Calcs!C229,IF(AND(Inputs!G228="false",Inputs!H228="Not Applicable"),0,"0.0")))</f>
        <v>0</v>
      </c>
      <c r="AA228" s="105" t="str">
        <f>IF(AND(Inputs!B228="true",Inputs!N228="true"),Calcs!T229-Calcs!B229,IF(AND(Inputs!B228="false",Inputs!C228="true",Inputs!N228="true"),Calcs!L229-Calcs!B229,IF(AND(Inputs!B228="false",Inputs!C228="false",Inputs!N228="true"),Calcs!C229-Calcs!B229,"0.0")))</f>
        <v>0.0</v>
      </c>
      <c r="AB228" s="105" t="str">
        <f>IF(Inputs!C228="true",100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&amp;"%","")</f>
        <v>0%</v>
      </c>
      <c r="AC228" s="105" t="str">
        <f t="shared" si="31"/>
        <v/>
      </c>
      <c r="AD228" s="105">
        <f t="shared" si="32"/>
        <v>0.9</v>
      </c>
      <c r="AE228" s="104" t="str">
        <f>IF(R228="true",(IF(Inputs!R228=Reduction_Values!B$2,Reduction_Values!D$6,Reduction_Values!D$7)),"")</f>
        <v/>
      </c>
      <c r="AF228" s="93">
        <f>(VLOOKUP(Inputs!D228,Charge_Categories!B$2:C$380,2,FALSE))</f>
        <v>1438</v>
      </c>
      <c r="AG228" s="93" t="str">
        <f t="shared" si="28"/>
        <v>false</v>
      </c>
      <c r="AH228" s="93" t="str">
        <f t="shared" si="29"/>
        <v>true</v>
      </c>
      <c r="AI228" s="94">
        <f>IF(AND(Inputs!C228="true",Inputs!B228="false"),Calcs!Q229,IF(AND(Inputs!B228="true",Inputs!C228="false"),Calcs!Y229,IF(AND(Inputs!B228="false",Inputs!C228="false"),Calcs!H229,FALSE)))</f>
        <v>0</v>
      </c>
      <c r="AJ228" s="95">
        <f>IF(AND(Inputs!C228="true",Inputs!B228="false"),Calcs!Q229,IF(AND(Inputs!B228="true",Inputs!C228="false"),Calcs!Y229,IF(AND(Inputs!B228="false",Inputs!C228="false"),Calcs!J229,FALSE)))</f>
        <v>0</v>
      </c>
      <c r="AK228" s="93">
        <f>IF(AND(Inputs!C228="true",Inputs!B228="false"),Calcs!P229,IF(AND(Inputs!B228="true",Inputs!C228="false"),Calcs!X229,IF(AND(Inputs!B228="false",Inputs!C228="false"),Calcs!G229,FALSE)))</f>
        <v>0</v>
      </c>
      <c r="AL228" s="93">
        <f>Calcs!C229</f>
        <v>1438</v>
      </c>
      <c r="AM228" s="93">
        <f>IF(AND(Inputs!C228="true",Inputs!B228="false"),Calcs!O229,IF(AND(Inputs!B228="true",Inputs!C228="false"),Calcs!W229,IF(AND(Inputs!B228="false",Inputs!C228="false"),Calcs!F229,FALSE)))</f>
        <v>0</v>
      </c>
      <c r="AN228" s="93" t="str">
        <f>IF(AND(Inputs!C228="true",Inputs!B228="false"),"0.0",IF(AND(Inputs!B228="true",Inputs!C228="false"),Calcs!U229,IF(AND(Inputs!B228="false",Inputs!C228="false"),Calcs!D229,FALSE)))</f>
        <v>0.0</v>
      </c>
      <c r="AO228" s="95" t="str">
        <f>Calcs!AA229</f>
        <v/>
      </c>
      <c r="AP228" s="93" t="str">
        <f t="shared" si="33"/>
        <v>false</v>
      </c>
      <c r="AQ228" s="95">
        <f>IF(Inputs!C228="true",Calcs!N229,"0.0")</f>
        <v>0</v>
      </c>
      <c r="AR228" s="95">
        <f>IF(AND(Inputs!C228="true",Inputs!B228="false"),Calcs!M229,IF(AND(Inputs!B228="true",Inputs!C228="false"),Calcs!V229,IF(AND(Inputs!B228="false",Inputs!C228="false"),Calcs!E229,FALSE)))</f>
        <v>1438</v>
      </c>
      <c r="AS228" s="93" t="str">
        <f t="shared" si="34"/>
        <v>false</v>
      </c>
      <c r="AT228" s="93" t="str">
        <f t="shared" si="30"/>
        <v>false</v>
      </c>
    </row>
    <row r="229" spans="1:46" ht="14.25" customHeight="1" x14ac:dyDescent="0.2">
      <c r="A229" s="16">
        <v>228</v>
      </c>
      <c r="B229" s="20" t="s">
        <v>17</v>
      </c>
      <c r="C229" s="20" t="s">
        <v>17</v>
      </c>
      <c r="D229" s="18" t="s">
        <v>799</v>
      </c>
      <c r="E229" s="20" t="s">
        <v>17</v>
      </c>
      <c r="F229" s="4" t="s">
        <v>531</v>
      </c>
      <c r="G229" s="19" t="s">
        <v>16</v>
      </c>
      <c r="H229" s="65" t="s">
        <v>955</v>
      </c>
      <c r="I229" s="25">
        <v>0.2</v>
      </c>
      <c r="J229" s="25">
        <v>0.5</v>
      </c>
      <c r="K229" s="20" t="s">
        <v>17</v>
      </c>
      <c r="L229" s="20" t="s">
        <v>17</v>
      </c>
      <c r="M229" s="22">
        <v>1</v>
      </c>
      <c r="N229" s="20" t="s">
        <v>17</v>
      </c>
      <c r="O229" s="59" t="s">
        <v>418</v>
      </c>
      <c r="P229" s="18">
        <v>122</v>
      </c>
      <c r="Q229" s="18">
        <v>147</v>
      </c>
      <c r="R229" s="20" t="s">
        <v>17</v>
      </c>
      <c r="S229" s="17">
        <v>0</v>
      </c>
      <c r="T229" s="17">
        <v>0.01</v>
      </c>
      <c r="U229" s="102">
        <f>IF(B229="true",(Calcs!AB230),IF(C229="true",Calcs!S230,IF(AND(B229="false",C229="false"),Calcs!K230)))</f>
        <v>143.16326530612247</v>
      </c>
      <c r="W229" s="103" t="str">
        <f>IF(AND(K229 = "true",C229="false"),(IF(Inputs!K229=Reduction_Values!B$2,Reduction_Values!D$2,Reduction_Values!D$3)),"")</f>
        <v/>
      </c>
      <c r="X229" s="104" t="str">
        <f>IF(L229="true",(IF(Inputs!L229=Reduction_Values!B$2,Reduction_Values!D$4,Reduction_Values!D$5)),"")</f>
        <v/>
      </c>
      <c r="Y229" s="105">
        <f>(VLOOKUP(Inputs!D229,Charge_Categories!B$2:C$380,2,FALSE))</f>
        <v>1539</v>
      </c>
      <c r="Z229" s="105">
        <f>IF(AND(Inputs!B229="true",Inputs!G229="true"),Calcs!U230-Calcs!T230,IF(AND(Inputs!B229="false",Inputs!C229="false",Inputs!G229="true"),Calcs!D230-Calcs!C230,IF(AND(Inputs!G229="false",Inputs!H229="Not Applicable"),0,"0.0")))</f>
        <v>186</v>
      </c>
      <c r="AA229" s="105" t="str">
        <f>IF(AND(Inputs!B229="true",Inputs!N229="true"),Calcs!T230-Calcs!B230,IF(AND(Inputs!B229="false",Inputs!C229="true",Inputs!N229="true"),Calcs!L230-Calcs!B230,IF(AND(Inputs!B229="false",Inputs!C229="false",Inputs!N229="true"),Calcs!C230-Calcs!B230,"0.0")))</f>
        <v>0.0</v>
      </c>
      <c r="AB229" s="105" t="str">
        <f>IF(Inputs!C229="true",100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&amp;"%","")</f>
        <v/>
      </c>
      <c r="AC229" s="105" t="str">
        <f t="shared" si="31"/>
        <v/>
      </c>
      <c r="AD229" s="105">
        <f t="shared" si="32"/>
        <v>0.5</v>
      </c>
      <c r="AE229" s="104" t="str">
        <f>IF(R229="true",(IF(Inputs!R229=Reduction_Values!B$2,Reduction_Values!D$6,Reduction_Values!D$7)),"")</f>
        <v/>
      </c>
      <c r="AF229" s="93">
        <f>(VLOOKUP(Inputs!D229,Charge_Categories!B$2:C$380,2,FALSE))</f>
        <v>1539</v>
      </c>
      <c r="AG229" s="93" t="str">
        <f t="shared" si="28"/>
        <v>false</v>
      </c>
      <c r="AH229" s="93" t="str">
        <f t="shared" si="29"/>
        <v>false</v>
      </c>
      <c r="AI229" s="94">
        <f>IF(AND(Inputs!C229="true",Inputs!B229="false"),Calcs!Q230,IF(AND(Inputs!B229="true",Inputs!C229="false"),Calcs!Y230,IF(AND(Inputs!B229="false",Inputs!C229="false"),Calcs!H230,FALSE)))</f>
        <v>345</v>
      </c>
      <c r="AJ229" s="95">
        <f>IF(AND(Inputs!C229="true",Inputs!B229="false"),Calcs!Q230,IF(AND(Inputs!B229="true",Inputs!C229="false"),Calcs!Y230,IF(AND(Inputs!B229="false",Inputs!C229="false"),Calcs!J230,FALSE)))</f>
        <v>172.5</v>
      </c>
      <c r="AK229" s="93">
        <f>IF(AND(Inputs!C229="true",Inputs!B229="false"),Calcs!P230,IF(AND(Inputs!B229="true",Inputs!C229="false"),Calcs!X230,IF(AND(Inputs!B229="false",Inputs!C229="false"),Calcs!G230,FALSE)))</f>
        <v>1725</v>
      </c>
      <c r="AL229" s="93">
        <f>Calcs!C230</f>
        <v>1539</v>
      </c>
      <c r="AM229" s="93">
        <f>IF(AND(Inputs!C229="true",Inputs!B229="false"),Calcs!O230,IF(AND(Inputs!B229="true",Inputs!C229="false"),Calcs!W230,IF(AND(Inputs!B229="false",Inputs!C229="false"),Calcs!F230,FALSE)))</f>
        <v>1725</v>
      </c>
      <c r="AN229" s="93">
        <f>IF(AND(Inputs!C229="true",Inputs!B229="false"),"0.0",IF(AND(Inputs!B229="true",Inputs!C229="false"),Calcs!U230,IF(AND(Inputs!B229="false",Inputs!C229="false"),Calcs!D230,FALSE)))</f>
        <v>1725</v>
      </c>
      <c r="AO229" s="95" t="str">
        <f>Calcs!AA230</f>
        <v/>
      </c>
      <c r="AP229" s="93" t="str">
        <f t="shared" si="33"/>
        <v>false</v>
      </c>
      <c r="AQ229" s="95" t="str">
        <f>IF(Inputs!C229="true",Calcs!N230,"0.0")</f>
        <v>0.0</v>
      </c>
      <c r="AR229" s="95">
        <f>IF(AND(Inputs!C229="true",Inputs!B229="false"),Calcs!M230,IF(AND(Inputs!B229="true",Inputs!C229="false"),Calcs!V230,IF(AND(Inputs!B229="false",Inputs!C229="false"),Calcs!E230,FALSE)))</f>
        <v>1725</v>
      </c>
      <c r="AS229" s="93" t="str">
        <f t="shared" si="34"/>
        <v>false</v>
      </c>
      <c r="AT229" s="93" t="str">
        <f t="shared" si="30"/>
        <v>true</v>
      </c>
    </row>
    <row r="230" spans="1:46" ht="14.25" customHeight="1" x14ac:dyDescent="0.2">
      <c r="A230" s="16">
        <v>229</v>
      </c>
      <c r="B230" s="20" t="s">
        <v>17</v>
      </c>
      <c r="C230" s="20" t="s">
        <v>17</v>
      </c>
      <c r="D230" s="18" t="s">
        <v>800</v>
      </c>
      <c r="E230" s="23" t="s">
        <v>16</v>
      </c>
      <c r="F230" s="4" t="s">
        <v>523</v>
      </c>
      <c r="G230" s="19" t="s">
        <v>16</v>
      </c>
      <c r="H230" s="65" t="s">
        <v>951</v>
      </c>
      <c r="I230" s="24">
        <v>1</v>
      </c>
      <c r="J230" s="24">
        <v>1</v>
      </c>
      <c r="K230" s="20" t="s">
        <v>17</v>
      </c>
      <c r="L230" s="20" t="s">
        <v>17</v>
      </c>
      <c r="M230" s="22">
        <v>1</v>
      </c>
      <c r="N230" s="20" t="s">
        <v>16</v>
      </c>
      <c r="O230" s="59" t="s">
        <v>454</v>
      </c>
      <c r="P230" s="18">
        <v>361</v>
      </c>
      <c r="Q230" s="18">
        <v>361</v>
      </c>
      <c r="R230" s="20" t="s">
        <v>16</v>
      </c>
      <c r="S230" s="17">
        <v>0</v>
      </c>
      <c r="T230" s="17">
        <v>101.99914</v>
      </c>
      <c r="U230" s="102">
        <f>IF(B230="true",(Calcs!AB231),IF(C230="true",Calcs!S231,IF(AND(B230="false",C230="false"),Calcs!K231)))</f>
        <v>5999.5</v>
      </c>
      <c r="W230" s="103" t="str">
        <f>IF(AND(K230 = "true",C230="false"),(IF(Inputs!K230=Reduction_Values!B$2,Reduction_Values!D$2,Reduction_Values!D$3)),"")</f>
        <v/>
      </c>
      <c r="X230" s="104" t="str">
        <f>IF(L230="true",(IF(Inputs!L230=Reduction_Values!B$2,Reduction_Values!D$4,Reduction_Values!D$5)),"")</f>
        <v/>
      </c>
      <c r="Y230" s="105">
        <f>(VLOOKUP(Inputs!D230,Charge_Categories!B$2:C$380,2,FALSE))</f>
        <v>1783</v>
      </c>
      <c r="Z230" s="105">
        <f>IF(AND(Inputs!B230="true",Inputs!G230="true"),Calcs!U231-Calcs!T231,IF(AND(Inputs!B230="false",Inputs!C230="false",Inputs!G230="true"),Calcs!D231-Calcs!C231,IF(AND(Inputs!G230="false",Inputs!H230="Not Applicable"),0,"0.0")))</f>
        <v>10075</v>
      </c>
      <c r="AA230" s="105">
        <f>IF(AND(Inputs!B230="true",Inputs!N230="true"),Calcs!T231-Calcs!B231,IF(AND(Inputs!B230="false",Inputs!C230="true",Inputs!N230="true"),Calcs!L231-Calcs!B231,IF(AND(Inputs!B230="false",Inputs!C230="false",Inputs!N230="true"),Calcs!C231-Calcs!B231,"0.0")))</f>
        <v>141</v>
      </c>
      <c r="AB230" s="105" t="str">
        <f>IF(Inputs!C230="true",100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&amp;"%","")</f>
        <v/>
      </c>
      <c r="AC230" s="105" t="str">
        <f t="shared" si="31"/>
        <v/>
      </c>
      <c r="AD230" s="105" t="str">
        <f t="shared" si="32"/>
        <v/>
      </c>
      <c r="AE230" s="104" t="str">
        <f>IF(R230="true",(IF(Inputs!R230=Reduction_Values!B$2,Reduction_Values!D$6,Reduction_Values!D$7)),"")</f>
        <v>Winter Only Discount 0.5</v>
      </c>
      <c r="AF230" s="93">
        <f>(VLOOKUP(Inputs!D230,Charge_Categories!B$2:C$380,2,FALSE))</f>
        <v>1783</v>
      </c>
      <c r="AG230" s="93" t="str">
        <f t="shared" si="28"/>
        <v>false</v>
      </c>
      <c r="AH230" s="93" t="str">
        <f t="shared" si="29"/>
        <v>false</v>
      </c>
      <c r="AI230" s="94">
        <f>IF(AND(Inputs!C230="true",Inputs!B230="false"),Calcs!Q231,IF(AND(Inputs!B230="true",Inputs!C230="false"),Calcs!Y231,IF(AND(Inputs!B230="false",Inputs!C230="false"),Calcs!H231,FALSE)))</f>
        <v>5999.5</v>
      </c>
      <c r="AJ230" s="95">
        <f>IF(AND(Inputs!C230="true",Inputs!B230="false"),Calcs!Q231,IF(AND(Inputs!B230="true",Inputs!C230="false"),Calcs!Y231,IF(AND(Inputs!B230="false",Inputs!C230="false"),Calcs!J231,FALSE)))</f>
        <v>5999.5</v>
      </c>
      <c r="AK230" s="93">
        <f>IF(AND(Inputs!C230="true",Inputs!B230="false"),Calcs!P231,IF(AND(Inputs!B230="true",Inputs!C230="false"),Calcs!X231,IF(AND(Inputs!B230="false",Inputs!C230="false"),Calcs!G231,FALSE)))</f>
        <v>5999.5</v>
      </c>
      <c r="AL230" s="93">
        <f>Calcs!C231</f>
        <v>1924</v>
      </c>
      <c r="AM230" s="93">
        <f>IF(AND(Inputs!C230="true",Inputs!B230="false"),Calcs!O231,IF(AND(Inputs!B230="true",Inputs!C230="false"),Calcs!W231,IF(AND(Inputs!B230="false",Inputs!C230="false"),Calcs!F231,FALSE)))</f>
        <v>5999.5</v>
      </c>
      <c r="AN230" s="93">
        <f>IF(AND(Inputs!C230="true",Inputs!B230="false"),"0.0",IF(AND(Inputs!B230="true",Inputs!C230="false"),Calcs!U231,IF(AND(Inputs!B230="false",Inputs!C230="false"),Calcs!D231,FALSE)))</f>
        <v>11999</v>
      </c>
      <c r="AO230" s="95" t="str">
        <f>Calcs!AA231</f>
        <v/>
      </c>
      <c r="AP230" s="93" t="str">
        <f t="shared" si="33"/>
        <v>true</v>
      </c>
      <c r="AQ230" s="95" t="str">
        <f>IF(Inputs!C230="true",Calcs!N231,"0.0")</f>
        <v>0.0</v>
      </c>
      <c r="AR230" s="95">
        <f>IF(AND(Inputs!C230="true",Inputs!B230="false"),Calcs!M231,IF(AND(Inputs!B230="true",Inputs!C230="false"),Calcs!V231,IF(AND(Inputs!B230="false",Inputs!C230="false"),Calcs!E231,FALSE)))</f>
        <v>11999</v>
      </c>
      <c r="AS230" s="93" t="str">
        <f t="shared" si="34"/>
        <v>true</v>
      </c>
      <c r="AT230" s="93" t="str">
        <f t="shared" si="30"/>
        <v>true</v>
      </c>
    </row>
    <row r="231" spans="1:46" ht="14.25" customHeight="1" x14ac:dyDescent="0.2">
      <c r="A231" s="16">
        <v>230</v>
      </c>
      <c r="B231" s="20" t="s">
        <v>16</v>
      </c>
      <c r="C231" s="20" t="s">
        <v>17</v>
      </c>
      <c r="D231" s="18" t="s">
        <v>801</v>
      </c>
      <c r="E231" s="20" t="s">
        <v>17</v>
      </c>
      <c r="F231" s="4"/>
      <c r="G231" s="19" t="s">
        <v>16</v>
      </c>
      <c r="H231" s="65" t="s">
        <v>492</v>
      </c>
      <c r="I231" s="24">
        <v>1</v>
      </c>
      <c r="J231" s="24">
        <v>1</v>
      </c>
      <c r="K231" s="20" t="s">
        <v>16</v>
      </c>
      <c r="L231" s="20" t="s">
        <v>17</v>
      </c>
      <c r="M231" s="22">
        <v>1</v>
      </c>
      <c r="N231" s="20" t="s">
        <v>17</v>
      </c>
      <c r="O231" s="59" t="s">
        <v>454</v>
      </c>
      <c r="P231" s="18">
        <v>0</v>
      </c>
      <c r="Q231" s="18">
        <v>0</v>
      </c>
      <c r="R231" s="20" t="s">
        <v>17</v>
      </c>
      <c r="S231" s="17">
        <v>1</v>
      </c>
      <c r="T231" s="17">
        <v>1</v>
      </c>
      <c r="U231" s="102">
        <f>IF(B231="true",(Calcs!AB232),IF(C231="true",Calcs!S232,Calcs!K232))</f>
        <v>1201</v>
      </c>
      <c r="V231" s="106"/>
      <c r="W231" s="103" t="str">
        <f>IF(AND(K231 = "true",C231="false"),(IF(Inputs!K231=Reduction_Values!B$2,Reduction_Values!D$2,Reduction_Values!D$3)),"")</f>
        <v>Two-part Tariff 0.5</v>
      </c>
      <c r="X231" s="104" t="str">
        <f>IF(L231="true",(IF(Inputs!L231=Reduction_Values!B$2,Reduction_Values!D$4,Reduction_Values!D$5)),"")</f>
        <v/>
      </c>
      <c r="Y231" s="105">
        <f>(VLOOKUP(Inputs!D231,Charge_Categories!B$2:C$380,2,FALSE))</f>
        <v>1871</v>
      </c>
      <c r="Z231" s="105">
        <f>IF(AND(Inputs!B231="true",Inputs!G231="true"),Calcs!U232-Calcs!T232,IF(AND(Inputs!B231="false",Inputs!C231="false",Inputs!G231="true"),Calcs!D232-Calcs!C232,IF(AND(Inputs!G231="false",Inputs!H231="Not Applicable"),0,"0.0")))</f>
        <v>531</v>
      </c>
      <c r="AA231" s="105" t="str">
        <f>IF(AND(Inputs!B231="true",Inputs!N231="true"),Calcs!T232-Calcs!B232,IF(AND(Inputs!B231="false",Inputs!C231="true",Inputs!N231="true"),Calcs!L232-Calcs!B232,IF(AND(Inputs!B231="false",Inputs!C231="false",Inputs!N231="true"),Calcs!C232-Calcs!B232,"0.0")))</f>
        <v>0.0</v>
      </c>
      <c r="AB231" s="105" t="str">
        <f>IF(Inputs!C231="true",100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&amp;"%","")</f>
        <v/>
      </c>
      <c r="AC231" s="105" t="str">
        <f t="shared" si="31"/>
        <v/>
      </c>
      <c r="AD231" s="105" t="str">
        <f t="shared" si="32"/>
        <v/>
      </c>
      <c r="AE231" s="104" t="str">
        <f>IF(R231="true",(IF(Inputs!R231=Reduction_Values!B$2,Reduction_Values!D$6,Reduction_Values!D$7)),"")</f>
        <v/>
      </c>
      <c r="AF231" s="93">
        <f>(VLOOKUP(Inputs!D231,Charge_Categories!B$2:C$380,2,FALSE))</f>
        <v>1871</v>
      </c>
      <c r="AG231" s="93" t="str">
        <f t="shared" si="28"/>
        <v>true</v>
      </c>
      <c r="AH231" s="93" t="str">
        <f t="shared" si="29"/>
        <v>false</v>
      </c>
      <c r="AI231" s="94">
        <f>IF(AND(Inputs!C231="true",Inputs!B231="false"),Calcs!Q232,IF(AND(Inputs!B231="true",Inputs!C231="false"),Calcs!Y232,IF(AND(Inputs!B231="false",Inputs!C231="false"),Calcs!H232,FALSE)))</f>
        <v>2402</v>
      </c>
      <c r="AJ231" s="95">
        <f>IF(AND(Inputs!C231="true",Inputs!B231="false"),Calcs!Q232,IF(AND(Inputs!B231="true",Inputs!C231="false"),Calcs!Y232,IF(AND(Inputs!B231="false",Inputs!C231="false"),Calcs!J232,FALSE)))</f>
        <v>2402</v>
      </c>
      <c r="AK231" s="93">
        <f>IF(AND(Inputs!C231="true",Inputs!B231="false"),Calcs!P232,IF(AND(Inputs!B231="true",Inputs!C231="false"),Calcs!X232,IF(AND(Inputs!B231="false",Inputs!C231="false"),Calcs!G232,FALSE)))</f>
        <v>2402</v>
      </c>
      <c r="AL231" s="93">
        <f>Calcs!C232</f>
        <v>1871</v>
      </c>
      <c r="AM231" s="93">
        <f>IF(AND(Inputs!C231="true",Inputs!B231="false"),Calcs!O232,IF(AND(Inputs!B231="true",Inputs!C231="false"),Calcs!W232,IF(AND(Inputs!B231="false",Inputs!C231="false"),Calcs!F232,FALSE)))</f>
        <v>2402</v>
      </c>
      <c r="AN231" s="93">
        <f>IF(AND(Inputs!C231="true",Inputs!B231="false"),"0.0",IF(AND(Inputs!B231="true",Inputs!C231="false"),Calcs!U232,IF(AND(Inputs!B231="false",Inputs!C231="false"),Calcs!D232,FALSE)))</f>
        <v>2402</v>
      </c>
      <c r="AO231" s="95">
        <f>Calcs!AA232</f>
        <v>2402</v>
      </c>
      <c r="AP231" s="93" t="str">
        <f t="shared" si="33"/>
        <v>false</v>
      </c>
      <c r="AQ231" s="95" t="str">
        <f>IF(Inputs!C231="true",Calcs!N232,"0.0")</f>
        <v>0.0</v>
      </c>
      <c r="AR231" s="95">
        <f>IF(AND(Inputs!C231="true",Inputs!B231="false"),Calcs!M232,IF(AND(Inputs!B231="true",Inputs!C231="false"),Calcs!V232,IF(AND(Inputs!B231="false",Inputs!C231="false"),Calcs!E232,FALSE)))</f>
        <v>2402</v>
      </c>
      <c r="AS231" s="93" t="str">
        <f t="shared" si="34"/>
        <v>false</v>
      </c>
      <c r="AT231" s="93" t="str">
        <f t="shared" si="30"/>
        <v>true</v>
      </c>
    </row>
    <row r="232" spans="1:46" ht="14.25" customHeight="1" x14ac:dyDescent="0.2">
      <c r="A232" s="16">
        <v>231</v>
      </c>
      <c r="B232" s="20" t="s">
        <v>17</v>
      </c>
      <c r="C232" s="20" t="s">
        <v>16</v>
      </c>
      <c r="D232" s="18" t="s">
        <v>802</v>
      </c>
      <c r="E232" s="20" t="s">
        <v>17</v>
      </c>
      <c r="F232" s="4" t="s">
        <v>532</v>
      </c>
      <c r="G232" s="17" t="s">
        <v>17</v>
      </c>
      <c r="H232" s="65" t="s">
        <v>569</v>
      </c>
      <c r="I232" s="25">
        <v>0.4</v>
      </c>
      <c r="J232" s="24">
        <v>1</v>
      </c>
      <c r="K232" s="20" t="s">
        <v>17</v>
      </c>
      <c r="L232" s="17" t="s">
        <v>17</v>
      </c>
      <c r="M232" s="22">
        <v>1</v>
      </c>
      <c r="N232" s="20" t="s">
        <v>17</v>
      </c>
      <c r="O232" s="59" t="s">
        <v>454</v>
      </c>
      <c r="P232" s="18">
        <v>103</v>
      </c>
      <c r="Q232" s="18">
        <v>111</v>
      </c>
      <c r="R232" s="20" t="s">
        <v>17</v>
      </c>
      <c r="S232" s="17">
        <v>0</v>
      </c>
      <c r="T232" s="17">
        <v>32100.001199999999</v>
      </c>
      <c r="U232" s="102">
        <f>IF(B232="true",(Calcs!AB233),IF(C232="true",Calcs!S233,Calcs!K233))</f>
        <v>0</v>
      </c>
      <c r="V232" s="106"/>
      <c r="W232" s="103" t="str">
        <f>IF(AND(K232 = "true",C232="false"),(IF(Inputs!K232=Reduction_Values!B$2,Reduction_Values!D$2,Reduction_Values!D$3)),"")</f>
        <v/>
      </c>
      <c r="X232" s="104" t="str">
        <f>IF(L232="true",(IF(Inputs!L232=Reduction_Values!B$2,Reduction_Values!D$4,Reduction_Values!D$5)),"")</f>
        <v/>
      </c>
      <c r="Y232" s="105">
        <f>(VLOOKUP(Inputs!D232,Charge_Categories!B$2:C$380,2,FALSE))</f>
        <v>2027</v>
      </c>
      <c r="Z232" s="105">
        <f>IF(AND(Inputs!B232="true",Inputs!G232="true"),Calcs!U233-Calcs!T233,IF(AND(Inputs!B232="false",Inputs!C232="false",Inputs!G232="true"),Calcs!D233-Calcs!C233,IF(AND(Inputs!G232="false",Inputs!H232="Not Applicable"),0,"0.0")))</f>
        <v>0</v>
      </c>
      <c r="AA232" s="105" t="str">
        <f>IF(AND(Inputs!B232="true",Inputs!N232="true"),Calcs!T233-Calcs!B233,IF(AND(Inputs!B232="false",Inputs!C232="true",Inputs!N232="true"),Calcs!L233-Calcs!B233,IF(AND(Inputs!B232="false",Inputs!C232="false",Inputs!N232="true"),Calcs!C233-Calcs!B233,"0.0")))</f>
        <v>0.0</v>
      </c>
      <c r="AB232" s="105" t="str">
        <f>IF(Inputs!C232="true",100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&amp;"%","")</f>
        <v>0%</v>
      </c>
      <c r="AC232" s="105" t="str">
        <f t="shared" si="31"/>
        <v/>
      </c>
      <c r="AD232" s="105" t="str">
        <f t="shared" si="32"/>
        <v/>
      </c>
      <c r="AE232" s="104" t="str">
        <f>IF(R232="true",(IF(Inputs!R232=Reduction_Values!B$2,Reduction_Values!D$6,Reduction_Values!D$7)),"")</f>
        <v/>
      </c>
      <c r="AF232" s="93">
        <f>(VLOOKUP(Inputs!D232,Charge_Categories!B$2:C$380,2,FALSE))</f>
        <v>2027</v>
      </c>
      <c r="AG232" s="93" t="str">
        <f t="shared" si="28"/>
        <v>false</v>
      </c>
      <c r="AH232" s="93" t="str">
        <f t="shared" si="29"/>
        <v>true</v>
      </c>
      <c r="AI232" s="94">
        <f>IF(AND(Inputs!C232="true",Inputs!B232="false"),Calcs!Q233,IF(AND(Inputs!B232="true",Inputs!C232="false"),Calcs!Y233,IF(AND(Inputs!B232="false",Inputs!C232="false"),Calcs!H233,FALSE)))</f>
        <v>0</v>
      </c>
      <c r="AJ232" s="95">
        <f>IF(AND(Inputs!C232="true",Inputs!B232="false"),Calcs!Q233,IF(AND(Inputs!B232="true",Inputs!C232="false"),Calcs!Y233,IF(AND(Inputs!B232="false",Inputs!C232="false"),Calcs!J233,FALSE)))</f>
        <v>0</v>
      </c>
      <c r="AK232" s="93">
        <f>IF(AND(Inputs!C232="true",Inputs!B232="false"),Calcs!P233,IF(AND(Inputs!B232="true",Inputs!C232="false"),Calcs!X233,IF(AND(Inputs!B232="false",Inputs!C232="false"),Calcs!G233,FALSE)))</f>
        <v>0</v>
      </c>
      <c r="AL232" s="93">
        <f>Calcs!C233</f>
        <v>2027</v>
      </c>
      <c r="AM232" s="93">
        <f>IF(AND(Inputs!C232="true",Inputs!B232="false"),Calcs!O233,IF(AND(Inputs!B232="true",Inputs!C232="false"),Calcs!W233,IF(AND(Inputs!B232="false",Inputs!C232="false"),Calcs!F233,FALSE)))</f>
        <v>0</v>
      </c>
      <c r="AN232" s="93" t="str">
        <f>IF(AND(Inputs!C232="true",Inputs!B232="false"),"0.0",IF(AND(Inputs!B232="true",Inputs!C232="false"),Calcs!U233,IF(AND(Inputs!B232="false",Inputs!C232="false"),Calcs!D233,FALSE)))</f>
        <v>0.0</v>
      </c>
      <c r="AO232" s="95" t="str">
        <f>Calcs!AA233</f>
        <v/>
      </c>
      <c r="AP232" s="93" t="str">
        <f t="shared" si="33"/>
        <v>false</v>
      </c>
      <c r="AQ232" s="95">
        <f>IF(Inputs!C232="true",Calcs!N233,"0.0")</f>
        <v>0</v>
      </c>
      <c r="AR232" s="95">
        <f>IF(AND(Inputs!C232="true",Inputs!B232="false"),Calcs!M233,IF(AND(Inputs!B232="true",Inputs!C232="false"),Calcs!V233,IF(AND(Inputs!B232="false",Inputs!C232="false"),Calcs!E233,FALSE)))</f>
        <v>2027</v>
      </c>
      <c r="AS232" s="93" t="str">
        <f t="shared" si="34"/>
        <v>false</v>
      </c>
      <c r="AT232" s="93" t="str">
        <f t="shared" si="30"/>
        <v>false</v>
      </c>
    </row>
    <row r="233" spans="1:46" ht="14.25" customHeight="1" x14ac:dyDescent="0.2">
      <c r="A233" s="16">
        <v>232</v>
      </c>
      <c r="B233" s="20" t="s">
        <v>17</v>
      </c>
      <c r="C233" s="20" t="s">
        <v>17</v>
      </c>
      <c r="D233" s="18" t="s">
        <v>803</v>
      </c>
      <c r="E233" s="20" t="s">
        <v>17</v>
      </c>
      <c r="F233" s="4" t="s">
        <v>528</v>
      </c>
      <c r="G233" s="19" t="s">
        <v>16</v>
      </c>
      <c r="H233" s="65" t="s">
        <v>494</v>
      </c>
      <c r="I233" s="24">
        <v>0.5</v>
      </c>
      <c r="J233" s="25">
        <v>0.5</v>
      </c>
      <c r="K233" s="20" t="s">
        <v>17</v>
      </c>
      <c r="L233" s="20" t="s">
        <v>17</v>
      </c>
      <c r="M233" s="22">
        <v>1</v>
      </c>
      <c r="N233" s="20" t="s">
        <v>17</v>
      </c>
      <c r="O233" s="59" t="s">
        <v>454</v>
      </c>
      <c r="P233" s="18">
        <v>2</v>
      </c>
      <c r="Q233" s="18">
        <v>16</v>
      </c>
      <c r="R233" s="20" t="s">
        <v>17</v>
      </c>
      <c r="S233" s="17">
        <v>0</v>
      </c>
      <c r="T233" s="17">
        <v>14.3185</v>
      </c>
      <c r="U233" s="102">
        <f>IF(B233="true",(Calcs!AB234),IF(C233="true",Calcs!S234,IF(AND(B233="false",C233="false"),Calcs!K234)))</f>
        <v>71.25</v>
      </c>
      <c r="W233" s="103" t="str">
        <f>IF(AND(K233 = "true",C233="false"),(IF(Inputs!K233=Reduction_Values!B$2,Reduction_Values!D$2,Reduction_Values!D$3)),"")</f>
        <v/>
      </c>
      <c r="X233" s="104" t="str">
        <f>IF(L233="true",(IF(Inputs!L233=Reduction_Values!B$2,Reduction_Values!D$4,Reduction_Values!D$5)),"")</f>
        <v/>
      </c>
      <c r="Y233" s="105">
        <f>(VLOOKUP(Inputs!D233,Charge_Categories!B$2:C$380,2,FALSE))</f>
        <v>2117</v>
      </c>
      <c r="Z233" s="105">
        <f>IF(AND(Inputs!B233="true",Inputs!G233="true"),Calcs!U234-Calcs!T234,IF(AND(Inputs!B233="false",Inputs!C233="false",Inputs!G233="true"),Calcs!D234-Calcs!C234,IF(AND(Inputs!G233="false",Inputs!H233="Not Applicable"),0,"0.0")))</f>
        <v>163</v>
      </c>
      <c r="AA233" s="105" t="str">
        <f>IF(AND(Inputs!B233="true",Inputs!N233="true"),Calcs!T234-Calcs!B234,IF(AND(Inputs!B233="false",Inputs!C233="true",Inputs!N233="true"),Calcs!L234-Calcs!B234,IF(AND(Inputs!B233="false",Inputs!C233="false",Inputs!N233="true"),Calcs!C234-Calcs!B234,"0.0")))</f>
        <v>0.0</v>
      </c>
      <c r="AB233" s="105" t="str">
        <f>IF(Inputs!C233="true",100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&amp;"%","")</f>
        <v/>
      </c>
      <c r="AC233" s="105" t="str">
        <f t="shared" si="31"/>
        <v/>
      </c>
      <c r="AD233" s="105">
        <f t="shared" si="32"/>
        <v>0.5</v>
      </c>
      <c r="AE233" s="104" t="str">
        <f>IF(R233="true",(IF(Inputs!R233=Reduction_Values!B$2,Reduction_Values!D$6,Reduction_Values!D$7)),"")</f>
        <v/>
      </c>
      <c r="AF233" s="93">
        <f>(VLOOKUP(Inputs!D233,Charge_Categories!B$2:C$380,2,FALSE))</f>
        <v>2117</v>
      </c>
      <c r="AG233" s="93" t="str">
        <f t="shared" si="28"/>
        <v>false</v>
      </c>
      <c r="AH233" s="93" t="str">
        <f t="shared" si="29"/>
        <v>false</v>
      </c>
      <c r="AI233" s="94">
        <f>IF(AND(Inputs!C233="true",Inputs!B233="false"),Calcs!Q234,IF(AND(Inputs!B233="true",Inputs!C233="false"),Calcs!Y234,IF(AND(Inputs!B233="false",Inputs!C233="false"),Calcs!H234,FALSE)))</f>
        <v>1140</v>
      </c>
      <c r="AJ233" s="95">
        <f>IF(AND(Inputs!C233="true",Inputs!B233="false"),Calcs!Q234,IF(AND(Inputs!B233="true",Inputs!C233="false"),Calcs!Y234,IF(AND(Inputs!B233="false",Inputs!C233="false"),Calcs!J234,FALSE)))</f>
        <v>570</v>
      </c>
      <c r="AK233" s="93">
        <f>IF(AND(Inputs!C233="true",Inputs!B233="false"),Calcs!P234,IF(AND(Inputs!B233="true",Inputs!C233="false"),Calcs!X234,IF(AND(Inputs!B233="false",Inputs!C233="false"),Calcs!G234,FALSE)))</f>
        <v>2280</v>
      </c>
      <c r="AL233" s="93">
        <f>Calcs!C234</f>
        <v>2117</v>
      </c>
      <c r="AM233" s="93">
        <f>IF(AND(Inputs!C233="true",Inputs!B233="false"),Calcs!O234,IF(AND(Inputs!B233="true",Inputs!C233="false"),Calcs!W234,IF(AND(Inputs!B233="false",Inputs!C233="false"),Calcs!F234,FALSE)))</f>
        <v>2280</v>
      </c>
      <c r="AN233" s="93">
        <f>IF(AND(Inputs!C233="true",Inputs!B233="false"),"0.0",IF(AND(Inputs!B233="true",Inputs!C233="false"),Calcs!U234,IF(AND(Inputs!B233="false",Inputs!C233="false"),Calcs!D234,FALSE)))</f>
        <v>2280</v>
      </c>
      <c r="AO233" s="95" t="str">
        <f>Calcs!AA234</f>
        <v/>
      </c>
      <c r="AP233" s="93" t="str">
        <f t="shared" si="33"/>
        <v>false</v>
      </c>
      <c r="AQ233" s="95" t="str">
        <f>IF(Inputs!C233="true",Calcs!N234,"0.0")</f>
        <v>0.0</v>
      </c>
      <c r="AR233" s="95">
        <f>IF(AND(Inputs!C233="true",Inputs!B233="false"),Calcs!M234,IF(AND(Inputs!B233="true",Inputs!C233="false"),Calcs!V234,IF(AND(Inputs!B233="false",Inputs!C233="false"),Calcs!E234,FALSE)))</f>
        <v>2280</v>
      </c>
      <c r="AS233" s="93" t="str">
        <f t="shared" si="34"/>
        <v>false</v>
      </c>
      <c r="AT233" s="93" t="str">
        <f t="shared" si="30"/>
        <v>true</v>
      </c>
    </row>
    <row r="234" spans="1:46" ht="14.25" customHeight="1" x14ac:dyDescent="0.2">
      <c r="A234" s="16">
        <v>233</v>
      </c>
      <c r="B234" s="20" t="s">
        <v>17</v>
      </c>
      <c r="C234" s="20" t="s">
        <v>17</v>
      </c>
      <c r="D234" s="18" t="s">
        <v>804</v>
      </c>
      <c r="E234" s="23" t="s">
        <v>16</v>
      </c>
      <c r="F234" s="4" t="s">
        <v>525</v>
      </c>
      <c r="G234" s="20" t="s">
        <v>17</v>
      </c>
      <c r="H234" s="65" t="s">
        <v>495</v>
      </c>
      <c r="I234" s="24">
        <v>1</v>
      </c>
      <c r="J234" s="24">
        <v>1</v>
      </c>
      <c r="K234" s="23" t="s">
        <v>16</v>
      </c>
      <c r="L234" s="20" t="s">
        <v>17</v>
      </c>
      <c r="M234" s="22">
        <v>1</v>
      </c>
      <c r="N234" s="17" t="s">
        <v>17</v>
      </c>
      <c r="O234" s="58" t="s">
        <v>434</v>
      </c>
      <c r="P234" s="18">
        <v>315</v>
      </c>
      <c r="Q234" s="18">
        <v>316</v>
      </c>
      <c r="R234" s="20" t="s">
        <v>16</v>
      </c>
      <c r="S234" s="17">
        <v>0</v>
      </c>
      <c r="T234" s="17">
        <v>99.091999999999999</v>
      </c>
      <c r="U234" s="102">
        <f>IF(B234="true",(Calcs!AB235),IF(C234="true",Calcs!S235,IF(AND(B234="false",C234="false"),Calcs!K235)))</f>
        <v>549.50553797468353</v>
      </c>
      <c r="W234" s="103" t="str">
        <f>IF(AND(K234 = "true",C234="false"),(IF(Inputs!K234=Reduction_Values!B$2,Reduction_Values!D$2,Reduction_Values!D$3)),"")</f>
        <v>Two-part Tariff 0.5</v>
      </c>
      <c r="X234" s="104" t="str">
        <f>IF(L234="true",(IF(Inputs!L234=Reduction_Values!B$2,Reduction_Values!D$4,Reduction_Values!D$5)),"")</f>
        <v/>
      </c>
      <c r="Y234" s="105">
        <f>(VLOOKUP(Inputs!D234,Charge_Categories!B$2:C$380,2,FALSE))</f>
        <v>2205</v>
      </c>
      <c r="Z234" s="105" t="str">
        <f>IF(AND(Inputs!B234="true",Inputs!G234="true"),Calcs!U235-Calcs!T235,IF(AND(Inputs!B234="false",Inputs!C234="false",Inputs!G234="true"),Calcs!D235-Calcs!C235,IF(AND(Inputs!G234="false",Inputs!H234="Not Applicable"),0,"0.0")))</f>
        <v>0.0</v>
      </c>
      <c r="AA234" s="105" t="str">
        <f>IF(AND(Inputs!B234="true",Inputs!N234="true"),Calcs!T235-Calcs!B235,IF(AND(Inputs!B234="false",Inputs!C234="true",Inputs!N234="true"),Calcs!L235-Calcs!B235,IF(AND(Inputs!B234="false",Inputs!C234="false",Inputs!N234="true"),Calcs!C235-Calcs!B235,"0.0")))</f>
        <v>0.0</v>
      </c>
      <c r="AB234" s="105" t="str">
        <f>IF(Inputs!C234="true",100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&amp;"%","")</f>
        <v/>
      </c>
      <c r="AC234" s="105" t="str">
        <f t="shared" si="31"/>
        <v/>
      </c>
      <c r="AD234" s="105" t="str">
        <f t="shared" si="32"/>
        <v/>
      </c>
      <c r="AE234" s="104" t="str">
        <f>IF(R234="true",(IF(Inputs!R234=Reduction_Values!B$2,Reduction_Values!D$6,Reduction_Values!D$7)),"")</f>
        <v>Winter Only Discount 0.5</v>
      </c>
      <c r="AF234" s="93">
        <f>(VLOOKUP(Inputs!D234,Charge_Categories!B$2:C$380,2,FALSE))</f>
        <v>2205</v>
      </c>
      <c r="AG234" s="93" t="str">
        <f t="shared" si="28"/>
        <v>false</v>
      </c>
      <c r="AH234" s="93" t="str">
        <f t="shared" si="29"/>
        <v>false</v>
      </c>
      <c r="AI234" s="94">
        <f>IF(AND(Inputs!C234="true",Inputs!B234="false"),Calcs!Q235,IF(AND(Inputs!B234="true",Inputs!C234="false"),Calcs!Y235,IF(AND(Inputs!B234="false",Inputs!C234="false"),Calcs!H235,FALSE)))</f>
        <v>1102.5</v>
      </c>
      <c r="AJ234" s="95">
        <f>IF(AND(Inputs!C234="true",Inputs!B234="false"),Calcs!Q235,IF(AND(Inputs!B234="true",Inputs!C234="false"),Calcs!Y235,IF(AND(Inputs!B234="false",Inputs!C234="false"),Calcs!J235,FALSE)))</f>
        <v>551.25</v>
      </c>
      <c r="AK234" s="93">
        <f>IF(AND(Inputs!C234="true",Inputs!B234="false"),Calcs!P235,IF(AND(Inputs!B234="true",Inputs!C234="false"),Calcs!X235,IF(AND(Inputs!B234="false",Inputs!C234="false"),Calcs!G235,FALSE)))</f>
        <v>1102.5</v>
      </c>
      <c r="AL234" s="93">
        <f>Calcs!C235</f>
        <v>2205</v>
      </c>
      <c r="AM234" s="93">
        <f>IF(AND(Inputs!C234="true",Inputs!B234="false"),Calcs!O235,IF(AND(Inputs!B234="true",Inputs!C234="false"),Calcs!W235,IF(AND(Inputs!B234="false",Inputs!C234="false"),Calcs!F235,FALSE)))</f>
        <v>1102.5</v>
      </c>
      <c r="AN234" s="93">
        <f>IF(AND(Inputs!C234="true",Inputs!B234="false"),"0.0",IF(AND(Inputs!B234="true",Inputs!C234="false"),Calcs!U235,IF(AND(Inputs!B234="false",Inputs!C234="false"),Calcs!D235,FALSE)))</f>
        <v>2205</v>
      </c>
      <c r="AO234" s="95" t="str">
        <f>Calcs!AA235</f>
        <v/>
      </c>
      <c r="AP234" s="93" t="str">
        <f t="shared" si="33"/>
        <v>false</v>
      </c>
      <c r="AQ234" s="95" t="str">
        <f>IF(Inputs!C234="true",Calcs!N235,"0.0")</f>
        <v>0.0</v>
      </c>
      <c r="AR234" s="95">
        <f>IF(AND(Inputs!C234="true",Inputs!B234="false"),Calcs!M235,IF(AND(Inputs!B234="true",Inputs!C234="false"),Calcs!V235,IF(AND(Inputs!B234="false",Inputs!C234="false"),Calcs!E235,FALSE)))</f>
        <v>2205</v>
      </c>
      <c r="AS234" s="93" t="str">
        <f t="shared" si="34"/>
        <v>true</v>
      </c>
      <c r="AT234" s="93" t="str">
        <f t="shared" si="30"/>
        <v>false</v>
      </c>
    </row>
    <row r="235" spans="1:46" ht="14.25" customHeight="1" x14ac:dyDescent="0.2">
      <c r="A235" s="16">
        <v>234</v>
      </c>
      <c r="B235" s="20" t="s">
        <v>16</v>
      </c>
      <c r="C235" s="20" t="s">
        <v>17</v>
      </c>
      <c r="D235" s="18" t="s">
        <v>805</v>
      </c>
      <c r="E235" s="20" t="s">
        <v>17</v>
      </c>
      <c r="F235" s="4"/>
      <c r="G235" s="19" t="s">
        <v>16</v>
      </c>
      <c r="H235" s="65" t="s">
        <v>496</v>
      </c>
      <c r="I235" s="24">
        <v>1</v>
      </c>
      <c r="J235" s="24">
        <v>1</v>
      </c>
      <c r="K235" s="20" t="s">
        <v>16</v>
      </c>
      <c r="L235" s="20" t="s">
        <v>17</v>
      </c>
      <c r="M235" s="22">
        <v>1</v>
      </c>
      <c r="N235" s="20" t="s">
        <v>17</v>
      </c>
      <c r="O235" s="59" t="s">
        <v>418</v>
      </c>
      <c r="P235" s="18">
        <v>0</v>
      </c>
      <c r="Q235" s="18">
        <v>0</v>
      </c>
      <c r="R235" s="20" t="s">
        <v>17</v>
      </c>
      <c r="S235" s="17">
        <v>2.2120000000000002</v>
      </c>
      <c r="T235" s="17">
        <v>19</v>
      </c>
      <c r="U235" s="102">
        <f>IF(B235="true",(Calcs!AB236),IF(C235="true",Calcs!S236,Calcs!K236))</f>
        <v>178.58989473684213</v>
      </c>
      <c r="V235" s="106"/>
      <c r="W235" s="103" t="str">
        <f>IF(AND(K235 = "true",C235="false"),(IF(Inputs!K235=Reduction_Values!B$2,Reduction_Values!D$2,Reduction_Values!D$3)),"")</f>
        <v>Two-part Tariff 0.5</v>
      </c>
      <c r="X235" s="104" t="str">
        <f>IF(L235="true",(IF(Inputs!L235=Reduction_Values!B$2,Reduction_Values!D$4,Reduction_Values!D$5)),"")</f>
        <v/>
      </c>
      <c r="Y235" s="105">
        <f>(VLOOKUP(Inputs!D235,Charge_Categories!B$2:C$380,2,FALSE))</f>
        <v>2361</v>
      </c>
      <c r="Z235" s="105">
        <f>IF(AND(Inputs!B235="true",Inputs!G235="true"),Calcs!U236-Calcs!T236,IF(AND(Inputs!B235="false",Inputs!C235="false",Inputs!G235="true"),Calcs!D236-Calcs!C236,IF(AND(Inputs!G235="false",Inputs!H235="Not Applicable"),0,"0.0")))</f>
        <v>707</v>
      </c>
      <c r="AA235" s="105" t="str">
        <f>IF(AND(Inputs!B235="true",Inputs!N235="true"),Calcs!T236-Calcs!B236,IF(AND(Inputs!B235="false",Inputs!C235="true",Inputs!N235="true"),Calcs!L236-Calcs!B236,IF(AND(Inputs!B235="false",Inputs!C235="false",Inputs!N235="true"),Calcs!C236-Calcs!B236,"0.0")))</f>
        <v>0.0</v>
      </c>
      <c r="AB235" s="105" t="str">
        <f>IF(Inputs!C235="true",100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&amp;"%","")</f>
        <v/>
      </c>
      <c r="AC235" s="105" t="str">
        <f t="shared" si="31"/>
        <v/>
      </c>
      <c r="AD235" s="105" t="str">
        <f t="shared" si="32"/>
        <v/>
      </c>
      <c r="AE235" s="104" t="str">
        <f>IF(R235="true",(IF(Inputs!R235=Reduction_Values!B$2,Reduction_Values!D$6,Reduction_Values!D$7)),"")</f>
        <v/>
      </c>
      <c r="AF235" s="93">
        <f>(VLOOKUP(Inputs!D235,Charge_Categories!B$2:C$380,2,FALSE))</f>
        <v>2361</v>
      </c>
      <c r="AG235" s="93" t="str">
        <f t="shared" si="28"/>
        <v>true</v>
      </c>
      <c r="AH235" s="93" t="str">
        <f t="shared" si="29"/>
        <v>false</v>
      </c>
      <c r="AI235" s="94">
        <f>IF(AND(Inputs!C235="true",Inputs!B235="false"),Calcs!Q236,IF(AND(Inputs!B235="true",Inputs!C235="false"),Calcs!Y236,IF(AND(Inputs!B235="false",Inputs!C235="false"),Calcs!H236,FALSE)))</f>
        <v>3068</v>
      </c>
      <c r="AJ235" s="95">
        <f>IF(AND(Inputs!C235="true",Inputs!B235="false"),Calcs!Q236,IF(AND(Inputs!B235="true",Inputs!C235="false"),Calcs!Y236,IF(AND(Inputs!B235="false",Inputs!C235="false"),Calcs!J236,FALSE)))</f>
        <v>3068</v>
      </c>
      <c r="AK235" s="93">
        <f>IF(AND(Inputs!C235="true",Inputs!B235="false"),Calcs!P236,IF(AND(Inputs!B235="true",Inputs!C235="false"),Calcs!X236,IF(AND(Inputs!B235="false",Inputs!C235="false"),Calcs!G236,FALSE)))</f>
        <v>3068</v>
      </c>
      <c r="AL235" s="93">
        <f>Calcs!C236</f>
        <v>2361</v>
      </c>
      <c r="AM235" s="93">
        <f>IF(AND(Inputs!C235="true",Inputs!B235="false"),Calcs!O236,IF(AND(Inputs!B235="true",Inputs!C235="false"),Calcs!W236,IF(AND(Inputs!B235="false",Inputs!C235="false"),Calcs!F236,FALSE)))</f>
        <v>3068</v>
      </c>
      <c r="AN235" s="93">
        <f>IF(AND(Inputs!C235="true",Inputs!B235="false"),"0.0",IF(AND(Inputs!B235="true",Inputs!C235="false"),Calcs!U236,IF(AND(Inputs!B235="false",Inputs!C235="false"),Calcs!D236,FALSE)))</f>
        <v>3068</v>
      </c>
      <c r="AO235" s="95">
        <f>Calcs!AA236</f>
        <v>357.17978947368425</v>
      </c>
      <c r="AP235" s="93" t="str">
        <f t="shared" si="33"/>
        <v>false</v>
      </c>
      <c r="AQ235" s="95" t="str">
        <f>IF(Inputs!C235="true",Calcs!N236,"0.0")</f>
        <v>0.0</v>
      </c>
      <c r="AR235" s="95">
        <f>IF(AND(Inputs!C235="true",Inputs!B235="false"),Calcs!M236,IF(AND(Inputs!B235="true",Inputs!C235="false"),Calcs!V236,IF(AND(Inputs!B235="false",Inputs!C235="false"),Calcs!E236,FALSE)))</f>
        <v>3068</v>
      </c>
      <c r="AS235" s="93" t="str">
        <f t="shared" si="34"/>
        <v>false</v>
      </c>
      <c r="AT235" s="93" t="str">
        <f t="shared" si="30"/>
        <v>true</v>
      </c>
    </row>
    <row r="236" spans="1:46" ht="14.25" customHeight="1" x14ac:dyDescent="0.2">
      <c r="A236" s="16">
        <v>235</v>
      </c>
      <c r="B236" s="20" t="s">
        <v>17</v>
      </c>
      <c r="C236" s="20" t="s">
        <v>16</v>
      </c>
      <c r="D236" s="18" t="s">
        <v>806</v>
      </c>
      <c r="E236" s="20" t="s">
        <v>17</v>
      </c>
      <c r="F236" s="4" t="s">
        <v>526</v>
      </c>
      <c r="G236" s="17" t="s">
        <v>17</v>
      </c>
      <c r="H236" s="65" t="s">
        <v>569</v>
      </c>
      <c r="I236" s="24">
        <v>1</v>
      </c>
      <c r="J236" s="25">
        <v>0.5</v>
      </c>
      <c r="K236" s="20" t="s">
        <v>17</v>
      </c>
      <c r="L236" s="17" t="s">
        <v>17</v>
      </c>
      <c r="M236" s="22">
        <v>1</v>
      </c>
      <c r="N236" s="20" t="s">
        <v>17</v>
      </c>
      <c r="O236" s="59" t="s">
        <v>418</v>
      </c>
      <c r="P236" s="18">
        <v>330</v>
      </c>
      <c r="Q236" s="18">
        <v>349</v>
      </c>
      <c r="R236" s="19" t="s">
        <v>16</v>
      </c>
      <c r="S236" s="17">
        <v>0</v>
      </c>
      <c r="T236" s="17">
        <v>1.1000000000000001</v>
      </c>
      <c r="U236" s="102">
        <f>IF(B236="true",(Calcs!AB237),IF(C236="true",Calcs!S237,Calcs!K237))</f>
        <v>0</v>
      </c>
      <c r="V236" s="106"/>
      <c r="W236" s="103" t="str">
        <f>IF(AND(K236 = "true",C236="false"),(IF(Inputs!K236=Reduction_Values!B$2,Reduction_Values!D$2,Reduction_Values!D$3)),"")</f>
        <v/>
      </c>
      <c r="X236" s="104" t="str">
        <f>IF(L236="true",(IF(Inputs!L236=Reduction_Values!B$2,Reduction_Values!D$4,Reduction_Values!D$5)),"")</f>
        <v/>
      </c>
      <c r="Y236" s="105">
        <f>(VLOOKUP(Inputs!D236,Charge_Categories!B$2:C$380,2,FALSE))</f>
        <v>2889</v>
      </c>
      <c r="Z236" s="105">
        <f>IF(AND(Inputs!B236="true",Inputs!G236="true"),Calcs!U237-Calcs!T237,IF(AND(Inputs!B236="false",Inputs!C236="false",Inputs!G236="true"),Calcs!D237-Calcs!C237,IF(AND(Inputs!G236="false",Inputs!H236="Not Applicable"),0,"0.0")))</f>
        <v>0</v>
      </c>
      <c r="AA236" s="105" t="str">
        <f>IF(AND(Inputs!B236="true",Inputs!N236="true"),Calcs!T237-Calcs!B237,IF(AND(Inputs!B236="false",Inputs!C236="true",Inputs!N236="true"),Calcs!L237-Calcs!B237,IF(AND(Inputs!B236="false",Inputs!C236="false",Inputs!N236="true"),Calcs!C237-Calcs!B237,"0.0")))</f>
        <v>0.0</v>
      </c>
      <c r="AB236" s="105" t="str">
        <f>IF(Inputs!C236="true",100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&amp;"%","")</f>
        <v>0%</v>
      </c>
      <c r="AC236" s="105" t="str">
        <f t="shared" si="31"/>
        <v/>
      </c>
      <c r="AD236" s="105">
        <f t="shared" si="32"/>
        <v>0.5</v>
      </c>
      <c r="AE236" s="104" t="str">
        <f>IF(R236="true",(IF(Inputs!R236=Reduction_Values!B$2,Reduction_Values!D$6,Reduction_Values!D$7)),"")</f>
        <v>Winter Only Discount 0.5</v>
      </c>
      <c r="AF236" s="93">
        <f>(VLOOKUP(Inputs!D236,Charge_Categories!B$2:C$380,2,FALSE))</f>
        <v>2889</v>
      </c>
      <c r="AG236" s="93" t="str">
        <f t="shared" si="28"/>
        <v>false</v>
      </c>
      <c r="AH236" s="93" t="str">
        <f t="shared" si="29"/>
        <v>true</v>
      </c>
      <c r="AI236" s="94">
        <f>IF(AND(Inputs!C236="true",Inputs!B236="false"),Calcs!Q237,IF(AND(Inputs!B236="true",Inputs!C236="false"),Calcs!Y237,IF(AND(Inputs!B236="false",Inputs!C236="false"),Calcs!H237,FALSE)))</f>
        <v>0</v>
      </c>
      <c r="AJ236" s="95">
        <f>IF(AND(Inputs!C236="true",Inputs!B236="false"),Calcs!Q237,IF(AND(Inputs!B236="true",Inputs!C236="false"),Calcs!Y237,IF(AND(Inputs!B236="false",Inputs!C236="false"),Calcs!J237,FALSE)))</f>
        <v>0</v>
      </c>
      <c r="AK236" s="93">
        <f>IF(AND(Inputs!C236="true",Inputs!B236="false"),Calcs!P237,IF(AND(Inputs!B236="true",Inputs!C236="false"),Calcs!X237,IF(AND(Inputs!B236="false",Inputs!C236="false"),Calcs!G237,FALSE)))</f>
        <v>0</v>
      </c>
      <c r="AL236" s="93">
        <f>Calcs!C237</f>
        <v>2889</v>
      </c>
      <c r="AM236" s="93">
        <f>IF(AND(Inputs!C236="true",Inputs!B236="false"),Calcs!O237,IF(AND(Inputs!B236="true",Inputs!C236="false"),Calcs!W237,IF(AND(Inputs!B236="false",Inputs!C236="false"),Calcs!F237,FALSE)))</f>
        <v>0</v>
      </c>
      <c r="AN236" s="93" t="str">
        <f>IF(AND(Inputs!C236="true",Inputs!B236="false"),"0.0",IF(AND(Inputs!B236="true",Inputs!C236="false"),Calcs!U237,IF(AND(Inputs!B236="false",Inputs!C236="false"),Calcs!D237,FALSE)))</f>
        <v>0.0</v>
      </c>
      <c r="AO236" s="95" t="str">
        <f>Calcs!AA237</f>
        <v/>
      </c>
      <c r="AP236" s="93" t="str">
        <f t="shared" si="33"/>
        <v>false</v>
      </c>
      <c r="AQ236" s="95">
        <f>IF(Inputs!C236="true",Calcs!N237,"0.0")</f>
        <v>0</v>
      </c>
      <c r="AR236" s="95">
        <f>IF(AND(Inputs!C236="true",Inputs!B236="false"),Calcs!M237,IF(AND(Inputs!B236="true",Inputs!C236="false"),Calcs!V237,IF(AND(Inputs!B236="false",Inputs!C236="false"),Calcs!E237,FALSE)))</f>
        <v>2889</v>
      </c>
      <c r="AS236" s="93" t="str">
        <f t="shared" si="34"/>
        <v>true</v>
      </c>
      <c r="AT236" s="93" t="str">
        <f t="shared" si="30"/>
        <v>false</v>
      </c>
    </row>
    <row r="237" spans="1:46" ht="14.25" customHeight="1" x14ac:dyDescent="0.2">
      <c r="A237" s="16">
        <v>236</v>
      </c>
      <c r="B237" s="20" t="s">
        <v>17</v>
      </c>
      <c r="C237" s="20" t="s">
        <v>17</v>
      </c>
      <c r="D237" s="18" t="s">
        <v>807</v>
      </c>
      <c r="E237" s="20" t="s">
        <v>17</v>
      </c>
      <c r="F237" s="4" t="s">
        <v>530</v>
      </c>
      <c r="G237" s="19" t="s">
        <v>16</v>
      </c>
      <c r="H237" s="65" t="s">
        <v>498</v>
      </c>
      <c r="I237" s="24">
        <v>0.9</v>
      </c>
      <c r="J237" s="25">
        <v>0.01</v>
      </c>
      <c r="K237" s="20" t="s">
        <v>17</v>
      </c>
      <c r="L237" s="20" t="s">
        <v>17</v>
      </c>
      <c r="M237" s="22">
        <v>1</v>
      </c>
      <c r="N237" s="20" t="s">
        <v>17</v>
      </c>
      <c r="O237" s="58" t="s">
        <v>434</v>
      </c>
      <c r="P237" s="18">
        <v>87</v>
      </c>
      <c r="Q237" s="18">
        <v>107</v>
      </c>
      <c r="R237" s="20" t="s">
        <v>17</v>
      </c>
      <c r="S237" s="17">
        <v>0</v>
      </c>
      <c r="T237" s="17">
        <v>852</v>
      </c>
      <c r="U237" s="102">
        <f>IF(B237="true",(Calcs!AB238),IF(C237="true",Calcs!S238,IF(AND(B237="false",C237="false"),Calcs!K238)))</f>
        <v>77.012074766355141</v>
      </c>
      <c r="W237" s="103" t="str">
        <f>IF(AND(K237 = "true",C237="false"),(IF(Inputs!K237=Reduction_Values!B$2,Reduction_Values!D$2,Reduction_Values!D$3)),"")</f>
        <v/>
      </c>
      <c r="X237" s="104" t="str">
        <f>IF(L237="true",(IF(Inputs!L237=Reduction_Values!B$2,Reduction_Values!D$4,Reduction_Values!D$5)),"")</f>
        <v/>
      </c>
      <c r="Y237" s="105">
        <f>(VLOOKUP(Inputs!D237,Charge_Categories!B$2:C$380,2,FALSE))</f>
        <v>3032</v>
      </c>
      <c r="Z237" s="105">
        <f>IF(AND(Inputs!B237="true",Inputs!G237="true"),Calcs!U238-Calcs!T238,IF(AND(Inputs!B237="false",Inputs!C237="false",Inputs!G237="true"),Calcs!D238-Calcs!C238,IF(AND(Inputs!G237="false",Inputs!H237="Not Applicable"),0,"0.0")))</f>
        <v>7492</v>
      </c>
      <c r="AA237" s="105" t="str">
        <f>IF(AND(Inputs!B237="true",Inputs!N237="true"),Calcs!T238-Calcs!B238,IF(AND(Inputs!B237="false",Inputs!C237="true",Inputs!N237="true"),Calcs!L238-Calcs!B238,IF(AND(Inputs!B237="false",Inputs!C237="false",Inputs!N237="true"),Calcs!C238-Calcs!B238,"0.0")))</f>
        <v>0.0</v>
      </c>
      <c r="AB237" s="105" t="str">
        <f>IF(Inputs!C237="true",100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&amp;"%","")</f>
        <v/>
      </c>
      <c r="AC237" s="105" t="str">
        <f t="shared" si="31"/>
        <v/>
      </c>
      <c r="AD237" s="105">
        <f t="shared" si="32"/>
        <v>0.01</v>
      </c>
      <c r="AE237" s="104" t="str">
        <f>IF(R237="true",(IF(Inputs!R237=Reduction_Values!B$2,Reduction_Values!D$6,Reduction_Values!D$7)),"")</f>
        <v/>
      </c>
      <c r="AF237" s="93">
        <f>(VLOOKUP(Inputs!D237,Charge_Categories!B$2:C$380,2,FALSE))</f>
        <v>3032</v>
      </c>
      <c r="AG237" s="93" t="str">
        <f t="shared" si="28"/>
        <v>false</v>
      </c>
      <c r="AH237" s="93" t="str">
        <f t="shared" si="29"/>
        <v>false</v>
      </c>
      <c r="AI237" s="94">
        <f>IF(AND(Inputs!C237="true",Inputs!B237="false"),Calcs!Q238,IF(AND(Inputs!B237="true",Inputs!C237="false"),Calcs!Y238,IF(AND(Inputs!B237="false",Inputs!C237="false"),Calcs!H238,FALSE)))</f>
        <v>9471.6</v>
      </c>
      <c r="AJ237" s="95">
        <f>IF(AND(Inputs!C237="true",Inputs!B237="false"),Calcs!Q238,IF(AND(Inputs!B237="true",Inputs!C237="false"),Calcs!Y238,IF(AND(Inputs!B237="false",Inputs!C237="false"),Calcs!J238,FALSE)))</f>
        <v>94.716000000000008</v>
      </c>
      <c r="AK237" s="93">
        <f>IF(AND(Inputs!C237="true",Inputs!B237="false"),Calcs!P238,IF(AND(Inputs!B237="true",Inputs!C237="false"),Calcs!X238,IF(AND(Inputs!B237="false",Inputs!C237="false"),Calcs!G238,FALSE)))</f>
        <v>10524</v>
      </c>
      <c r="AL237" s="93">
        <f>Calcs!C238</f>
        <v>3032</v>
      </c>
      <c r="AM237" s="93">
        <f>IF(AND(Inputs!C237="true",Inputs!B237="false"),Calcs!O238,IF(AND(Inputs!B237="true",Inputs!C237="false"),Calcs!W238,IF(AND(Inputs!B237="false",Inputs!C237="false"),Calcs!F238,FALSE)))</f>
        <v>10524</v>
      </c>
      <c r="AN237" s="93">
        <f>IF(AND(Inputs!C237="true",Inputs!B237="false"),"0.0",IF(AND(Inputs!B237="true",Inputs!C237="false"),Calcs!U238,IF(AND(Inputs!B237="false",Inputs!C237="false"),Calcs!D238,FALSE)))</f>
        <v>10524</v>
      </c>
      <c r="AO237" s="95" t="str">
        <f>Calcs!AA238</f>
        <v/>
      </c>
      <c r="AP237" s="93" t="str">
        <f t="shared" si="33"/>
        <v>false</v>
      </c>
      <c r="AQ237" s="95" t="str">
        <f>IF(Inputs!C237="true",Calcs!N238,"0.0")</f>
        <v>0.0</v>
      </c>
      <c r="AR237" s="95">
        <f>IF(AND(Inputs!C237="true",Inputs!B237="false"),Calcs!M238,IF(AND(Inputs!B237="true",Inputs!C237="false"),Calcs!V238,IF(AND(Inputs!B237="false",Inputs!C237="false"),Calcs!E238,FALSE)))</f>
        <v>10524</v>
      </c>
      <c r="AS237" s="93" t="str">
        <f t="shared" si="34"/>
        <v>false</v>
      </c>
      <c r="AT237" s="93" t="str">
        <f t="shared" si="30"/>
        <v>true</v>
      </c>
    </row>
    <row r="238" spans="1:46" ht="14.25" customHeight="1" x14ac:dyDescent="0.2">
      <c r="A238" s="16">
        <v>237</v>
      </c>
      <c r="B238" s="20" t="s">
        <v>17</v>
      </c>
      <c r="C238" s="20" t="s">
        <v>17</v>
      </c>
      <c r="D238" s="18" t="s">
        <v>808</v>
      </c>
      <c r="E238" s="23" t="s">
        <v>16</v>
      </c>
      <c r="F238" s="4" t="s">
        <v>495</v>
      </c>
      <c r="G238" s="19" t="s">
        <v>16</v>
      </c>
      <c r="H238" s="65" t="s">
        <v>952</v>
      </c>
      <c r="I238" s="24">
        <v>1</v>
      </c>
      <c r="J238" s="24">
        <v>1</v>
      </c>
      <c r="K238" s="20" t="s">
        <v>17</v>
      </c>
      <c r="L238" s="20" t="s">
        <v>17</v>
      </c>
      <c r="M238" s="22">
        <v>1</v>
      </c>
      <c r="N238" s="20" t="s">
        <v>16</v>
      </c>
      <c r="O238" s="58" t="s">
        <v>434</v>
      </c>
      <c r="P238" s="18">
        <v>81</v>
      </c>
      <c r="Q238" s="18">
        <v>94</v>
      </c>
      <c r="R238" s="20" t="s">
        <v>16</v>
      </c>
      <c r="S238" s="17">
        <v>0</v>
      </c>
      <c r="T238" s="17">
        <v>9402</v>
      </c>
      <c r="U238" s="102">
        <f>IF(B238="true",(Calcs!AB239),IF(C238="true",Calcs!S239,IF(AND(B238="false",C238="false"),Calcs!K239)))</f>
        <v>29426.696808510638</v>
      </c>
      <c r="W238" s="103" t="str">
        <f>IF(AND(K238 = "true",C238="false"),(IF(Inputs!K238=Reduction_Values!B$2,Reduction_Values!D$2,Reduction_Values!D$3)),"")</f>
        <v/>
      </c>
      <c r="X238" s="104" t="str">
        <f>IF(L238="true",(IF(Inputs!L238=Reduction_Values!B$2,Reduction_Values!D$4,Reduction_Values!D$5)),"")</f>
        <v/>
      </c>
      <c r="Y238" s="105">
        <f>(VLOOKUP(Inputs!D238,Charge_Categories!B$2:C$380,2,FALSE))</f>
        <v>3283</v>
      </c>
      <c r="Z238" s="105">
        <f>IF(AND(Inputs!B238="true",Inputs!G238="true"),Calcs!U239-Calcs!T239,IF(AND(Inputs!B238="false",Inputs!C238="false",Inputs!G238="true"),Calcs!D239-Calcs!C239,IF(AND(Inputs!G238="false",Inputs!H238="Not Applicable"),0,"0.0")))</f>
        <v>59846</v>
      </c>
      <c r="AA238" s="105">
        <f>IF(AND(Inputs!B238="true",Inputs!N238="true"),Calcs!T239-Calcs!B239,IF(AND(Inputs!B238="false",Inputs!C238="true",Inputs!N238="true"),Calcs!L239-Calcs!B239,IF(AND(Inputs!B238="false",Inputs!C238="false",Inputs!N238="true"),Calcs!C239-Calcs!B239,"0.0")))</f>
        <v>5170</v>
      </c>
      <c r="AB238" s="105" t="str">
        <f>IF(Inputs!C238="true",100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&amp;"%","")</f>
        <v/>
      </c>
      <c r="AC238" s="105" t="str">
        <f t="shared" si="31"/>
        <v/>
      </c>
      <c r="AD238" s="105" t="str">
        <f t="shared" si="32"/>
        <v/>
      </c>
      <c r="AE238" s="104" t="str">
        <f>IF(R238="true",(IF(Inputs!R238=Reduction_Values!B$2,Reduction_Values!D$6,Reduction_Values!D$7)),"")</f>
        <v>Winter Only Discount 0.5</v>
      </c>
      <c r="AF238" s="93">
        <f>(VLOOKUP(Inputs!D238,Charge_Categories!B$2:C$380,2,FALSE))</f>
        <v>3283</v>
      </c>
      <c r="AG238" s="93" t="str">
        <f t="shared" si="28"/>
        <v>false</v>
      </c>
      <c r="AH238" s="93" t="str">
        <f t="shared" si="29"/>
        <v>false</v>
      </c>
      <c r="AI238" s="94">
        <f>IF(AND(Inputs!C238="true",Inputs!B238="false"),Calcs!Q239,IF(AND(Inputs!B238="true",Inputs!C238="false"),Calcs!Y239,IF(AND(Inputs!B238="false",Inputs!C238="false"),Calcs!H239,FALSE)))</f>
        <v>34149.5</v>
      </c>
      <c r="AJ238" s="95">
        <f>IF(AND(Inputs!C238="true",Inputs!B238="false"),Calcs!Q239,IF(AND(Inputs!B238="true",Inputs!C238="false"),Calcs!Y239,IF(AND(Inputs!B238="false",Inputs!C238="false"),Calcs!J239,FALSE)))</f>
        <v>34149.5</v>
      </c>
      <c r="AK238" s="93">
        <f>IF(AND(Inputs!C238="true",Inputs!B238="false"),Calcs!P239,IF(AND(Inputs!B238="true",Inputs!C238="false"),Calcs!X239,IF(AND(Inputs!B238="false",Inputs!C238="false"),Calcs!G239,FALSE)))</f>
        <v>34149.5</v>
      </c>
      <c r="AL238" s="93">
        <f>Calcs!C239</f>
        <v>8453</v>
      </c>
      <c r="AM238" s="93">
        <f>IF(AND(Inputs!C238="true",Inputs!B238="false"),Calcs!O239,IF(AND(Inputs!B238="true",Inputs!C238="false"),Calcs!W239,IF(AND(Inputs!B238="false",Inputs!C238="false"),Calcs!F239,FALSE)))</f>
        <v>34149.5</v>
      </c>
      <c r="AN238" s="93">
        <f>IF(AND(Inputs!C238="true",Inputs!B238="false"),"0.0",IF(AND(Inputs!B238="true",Inputs!C238="false"),Calcs!U239,IF(AND(Inputs!B238="false",Inputs!C238="false"),Calcs!D239,FALSE)))</f>
        <v>68299</v>
      </c>
      <c r="AO238" s="95" t="str">
        <f>Calcs!AA239</f>
        <v/>
      </c>
      <c r="AP238" s="93" t="str">
        <f t="shared" si="33"/>
        <v>true</v>
      </c>
      <c r="AQ238" s="95" t="str">
        <f>IF(Inputs!C238="true",Calcs!N239,"0.0")</f>
        <v>0.0</v>
      </c>
      <c r="AR238" s="95">
        <f>IF(AND(Inputs!C238="true",Inputs!B238="false"),Calcs!M239,IF(AND(Inputs!B238="true",Inputs!C238="false"),Calcs!V239,IF(AND(Inputs!B238="false",Inputs!C238="false"),Calcs!E239,FALSE)))</f>
        <v>68299</v>
      </c>
      <c r="AS238" s="93" t="str">
        <f t="shared" si="34"/>
        <v>true</v>
      </c>
      <c r="AT238" s="93" t="str">
        <f t="shared" si="30"/>
        <v>true</v>
      </c>
    </row>
    <row r="239" spans="1:46" ht="14.25" customHeight="1" x14ac:dyDescent="0.2">
      <c r="A239" s="16">
        <v>238</v>
      </c>
      <c r="B239" s="20" t="s">
        <v>16</v>
      </c>
      <c r="C239" s="20" t="s">
        <v>17</v>
      </c>
      <c r="D239" s="18" t="s">
        <v>809</v>
      </c>
      <c r="E239" s="20" t="s">
        <v>17</v>
      </c>
      <c r="F239" s="4"/>
      <c r="G239" s="19" t="s">
        <v>16</v>
      </c>
      <c r="H239" s="65" t="s">
        <v>499</v>
      </c>
      <c r="I239" s="24">
        <v>1</v>
      </c>
      <c r="J239" s="24">
        <v>1</v>
      </c>
      <c r="K239" s="20" t="s">
        <v>16</v>
      </c>
      <c r="L239" s="20" t="s">
        <v>17</v>
      </c>
      <c r="M239" s="22">
        <v>1</v>
      </c>
      <c r="N239" s="20" t="s">
        <v>17</v>
      </c>
      <c r="O239" s="59" t="s">
        <v>454</v>
      </c>
      <c r="P239" s="18">
        <v>0</v>
      </c>
      <c r="Q239" s="18">
        <v>0</v>
      </c>
      <c r="R239" s="20" t="s">
        <v>17</v>
      </c>
      <c r="S239" s="17">
        <v>8.9999999999999993E-3</v>
      </c>
      <c r="T239" s="17">
        <v>2748</v>
      </c>
      <c r="U239" s="102">
        <f>IF(B239="true",(Calcs!AB240),IF(C239="true",Calcs!S240,Calcs!K240))</f>
        <v>0.60333733624454144</v>
      </c>
      <c r="V239" s="106"/>
      <c r="W239" s="103" t="str">
        <f>IF(AND(K239 = "true",C239="false"),(IF(Inputs!K239=Reduction_Values!B$2,Reduction_Values!D$2,Reduction_Values!D$3)),"")</f>
        <v>Two-part Tariff 0.5</v>
      </c>
      <c r="X239" s="104" t="str">
        <f>IF(L239="true",(IF(Inputs!L239=Reduction_Values!B$2,Reduction_Values!D$4,Reduction_Values!D$5)),"")</f>
        <v/>
      </c>
      <c r="Y239" s="105">
        <f>(VLOOKUP(Inputs!D239,Charge_Categories!B$2:C$380,2,FALSE))</f>
        <v>3431</v>
      </c>
      <c r="Z239" s="105">
        <f>IF(AND(Inputs!B239="true",Inputs!G239="true"),Calcs!U240-Calcs!T240,IF(AND(Inputs!B239="false",Inputs!C239="false",Inputs!G239="true"),Calcs!D240-Calcs!C240,IF(AND(Inputs!G239="false",Inputs!H239="Not Applicable"),0,"0.0")))</f>
        <v>365007</v>
      </c>
      <c r="AA239" s="105" t="str">
        <f>IF(AND(Inputs!B239="true",Inputs!N239="true"),Calcs!T240-Calcs!B240,IF(AND(Inputs!B239="false",Inputs!C239="true",Inputs!N239="true"),Calcs!L240-Calcs!B240,IF(AND(Inputs!B239="false",Inputs!C239="false",Inputs!N239="true"),Calcs!C240-Calcs!B240,"0.0")))</f>
        <v>0.0</v>
      </c>
      <c r="AB239" s="105" t="str">
        <f>IF(Inputs!C239="true",100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&amp;"%","")</f>
        <v/>
      </c>
      <c r="AC239" s="105" t="str">
        <f t="shared" si="31"/>
        <v/>
      </c>
      <c r="AD239" s="105" t="str">
        <f t="shared" si="32"/>
        <v/>
      </c>
      <c r="AE239" s="104" t="str">
        <f>IF(R239="true",(IF(Inputs!R239=Reduction_Values!B$2,Reduction_Values!D$6,Reduction_Values!D$7)),"")</f>
        <v/>
      </c>
      <c r="AF239" s="93">
        <f>(VLOOKUP(Inputs!D239,Charge_Categories!B$2:C$380,2,FALSE))</f>
        <v>3431</v>
      </c>
      <c r="AG239" s="93" t="str">
        <f t="shared" si="28"/>
        <v>true</v>
      </c>
      <c r="AH239" s="93" t="str">
        <f t="shared" si="29"/>
        <v>false</v>
      </c>
      <c r="AI239" s="94">
        <f>IF(AND(Inputs!C239="true",Inputs!B239="false"),Calcs!Q240,IF(AND(Inputs!B239="true",Inputs!C239="false"),Calcs!Y240,IF(AND(Inputs!B239="false",Inputs!C239="false"),Calcs!H240,FALSE)))</f>
        <v>368438</v>
      </c>
      <c r="AJ239" s="95">
        <f>IF(AND(Inputs!C239="true",Inputs!B239="false"),Calcs!Q240,IF(AND(Inputs!B239="true",Inputs!C239="false"),Calcs!Y240,IF(AND(Inputs!B239="false",Inputs!C239="false"),Calcs!J240,FALSE)))</f>
        <v>368438</v>
      </c>
      <c r="AK239" s="93">
        <f>IF(AND(Inputs!C239="true",Inputs!B239="false"),Calcs!P240,IF(AND(Inputs!B239="true",Inputs!C239="false"),Calcs!X240,IF(AND(Inputs!B239="false",Inputs!C239="false"),Calcs!G240,FALSE)))</f>
        <v>368438</v>
      </c>
      <c r="AL239" s="93">
        <f>Calcs!C240</f>
        <v>3431</v>
      </c>
      <c r="AM239" s="93">
        <f>IF(AND(Inputs!C239="true",Inputs!B239="false"),Calcs!O240,IF(AND(Inputs!B239="true",Inputs!C239="false"),Calcs!W240,IF(AND(Inputs!B239="false",Inputs!C239="false"),Calcs!F240,FALSE)))</f>
        <v>368438</v>
      </c>
      <c r="AN239" s="93">
        <f>IF(AND(Inputs!C239="true",Inputs!B239="false"),"0.0",IF(AND(Inputs!B239="true",Inputs!C239="false"),Calcs!U240,IF(AND(Inputs!B239="false",Inputs!C239="false"),Calcs!D240,FALSE)))</f>
        <v>368438</v>
      </c>
      <c r="AO239" s="95">
        <f>Calcs!AA240</f>
        <v>1.2066746724890829</v>
      </c>
      <c r="AP239" s="93" t="str">
        <f t="shared" si="33"/>
        <v>false</v>
      </c>
      <c r="AQ239" s="95" t="str">
        <f>IF(Inputs!C239="true",Calcs!N240,"0.0")</f>
        <v>0.0</v>
      </c>
      <c r="AR239" s="95">
        <f>IF(AND(Inputs!C239="true",Inputs!B239="false"),Calcs!M240,IF(AND(Inputs!B239="true",Inputs!C239="false"),Calcs!V240,IF(AND(Inputs!B239="false",Inputs!C239="false"),Calcs!E240,FALSE)))</f>
        <v>368438</v>
      </c>
      <c r="AS239" s="93" t="str">
        <f t="shared" si="34"/>
        <v>false</v>
      </c>
      <c r="AT239" s="93" t="str">
        <f t="shared" si="30"/>
        <v>true</v>
      </c>
    </row>
    <row r="240" spans="1:46" ht="14.25" customHeight="1" x14ac:dyDescent="0.2">
      <c r="A240" s="16">
        <v>239</v>
      </c>
      <c r="B240" s="20" t="s">
        <v>17</v>
      </c>
      <c r="C240" s="20" t="s">
        <v>16</v>
      </c>
      <c r="D240" s="18" t="s">
        <v>810</v>
      </c>
      <c r="E240" s="20" t="s">
        <v>17</v>
      </c>
      <c r="F240" s="4" t="s">
        <v>500</v>
      </c>
      <c r="G240" s="17" t="s">
        <v>17</v>
      </c>
      <c r="H240" s="65" t="s">
        <v>569</v>
      </c>
      <c r="I240" s="24">
        <v>0.1</v>
      </c>
      <c r="J240" s="25">
        <v>0.03</v>
      </c>
      <c r="K240" s="20" t="s">
        <v>17</v>
      </c>
      <c r="L240" s="20" t="s">
        <v>16</v>
      </c>
      <c r="M240" s="22">
        <v>1</v>
      </c>
      <c r="N240" s="20" t="s">
        <v>17</v>
      </c>
      <c r="O240" s="58" t="s">
        <v>434</v>
      </c>
      <c r="P240" s="18">
        <v>99</v>
      </c>
      <c r="Q240" s="18">
        <v>105</v>
      </c>
      <c r="R240" s="19" t="s">
        <v>16</v>
      </c>
      <c r="S240" s="17">
        <v>0</v>
      </c>
      <c r="T240" s="17">
        <v>747</v>
      </c>
      <c r="U240" s="102">
        <f>IF(B240="true",(Calcs!AB241),IF(C240="true",Calcs!S241,Calcs!K241))</f>
        <v>0</v>
      </c>
      <c r="V240" s="106"/>
      <c r="W240" s="103" t="str">
        <f>IF(AND(K240 = "true",C240="false"),(IF(Inputs!K240=Reduction_Values!B$2,Reduction_Values!D$2,Reduction_Values!D$3)),"")</f>
        <v/>
      </c>
      <c r="X240" s="104" t="str">
        <f>IF(L240="true",(IF(Inputs!L240=Reduction_Values!B$2,Reduction_Values!D$4,Reduction_Values!D$5)),"")</f>
        <v>CRT 0.5</v>
      </c>
      <c r="Y240" s="105">
        <f>(VLOOKUP(Inputs!D240,Charge_Categories!B$2:C$380,2,FALSE))</f>
        <v>3574</v>
      </c>
      <c r="Z240" s="105">
        <f>IF(AND(Inputs!B240="true",Inputs!G240="true"),Calcs!U241-Calcs!T241,IF(AND(Inputs!B240="false",Inputs!C240="false",Inputs!G240="true"),Calcs!D241-Calcs!C241,IF(AND(Inputs!G240="false",Inputs!H240="Not Applicable"),0,"0.0")))</f>
        <v>0</v>
      </c>
      <c r="AA240" s="105" t="str">
        <f>IF(AND(Inputs!B240="true",Inputs!N240="true"),Calcs!T241-Calcs!B241,IF(AND(Inputs!B240="false",Inputs!C240="true",Inputs!N240="true"),Calcs!L241-Calcs!B241,IF(AND(Inputs!B240="false",Inputs!C240="false",Inputs!N240="true"),Calcs!C241-Calcs!B241,"0.0")))</f>
        <v>0.0</v>
      </c>
      <c r="AB240" s="105" t="str">
        <f>IF(Inputs!C240="true",100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&amp;"%","")</f>
        <v>0%</v>
      </c>
      <c r="AC240" s="105" t="str">
        <f t="shared" si="31"/>
        <v/>
      </c>
      <c r="AD240" s="105">
        <f t="shared" si="32"/>
        <v>0.03</v>
      </c>
      <c r="AE240" s="104" t="str">
        <f>IF(R240="true",(IF(Inputs!R240=Reduction_Values!B$2,Reduction_Values!D$6,Reduction_Values!D$7)),"")</f>
        <v>Winter Only Discount 0.5</v>
      </c>
      <c r="AF240" s="93">
        <f>(VLOOKUP(Inputs!D240,Charge_Categories!B$2:C$380,2,FALSE))</f>
        <v>3574</v>
      </c>
      <c r="AG240" s="93" t="str">
        <f t="shared" si="28"/>
        <v>false</v>
      </c>
      <c r="AH240" s="93" t="str">
        <f t="shared" si="29"/>
        <v>true</v>
      </c>
      <c r="AI240" s="94">
        <f>IF(AND(Inputs!C240="true",Inputs!B240="false"),Calcs!Q241,IF(AND(Inputs!B240="true",Inputs!C240="false"),Calcs!Y241,IF(AND(Inputs!B240="false",Inputs!C240="false"),Calcs!H241,FALSE)))</f>
        <v>0</v>
      </c>
      <c r="AJ240" s="95">
        <f>IF(AND(Inputs!C240="true",Inputs!B240="false"),Calcs!Q241,IF(AND(Inputs!B240="true",Inputs!C240="false"),Calcs!Y241,IF(AND(Inputs!B240="false",Inputs!C240="false"),Calcs!J241,FALSE)))</f>
        <v>0</v>
      </c>
      <c r="AK240" s="93">
        <f>IF(AND(Inputs!C240="true",Inputs!B240="false"),Calcs!P241,IF(AND(Inputs!B240="true",Inputs!C240="false"),Calcs!X241,IF(AND(Inputs!B240="false",Inputs!C240="false"),Calcs!G241,FALSE)))</f>
        <v>0</v>
      </c>
      <c r="AL240" s="93">
        <f>Calcs!C241</f>
        <v>3574</v>
      </c>
      <c r="AM240" s="93">
        <f>IF(AND(Inputs!C240="true",Inputs!B240="false"),Calcs!O241,IF(AND(Inputs!B240="true",Inputs!C240="false"),Calcs!W241,IF(AND(Inputs!B240="false",Inputs!C240="false"),Calcs!F241,FALSE)))</f>
        <v>0</v>
      </c>
      <c r="AN240" s="93" t="str">
        <f>IF(AND(Inputs!C240="true",Inputs!B240="false"),"0.0",IF(AND(Inputs!B240="true",Inputs!C240="false"),Calcs!U241,IF(AND(Inputs!B240="false",Inputs!C240="false"),Calcs!D241,FALSE)))</f>
        <v>0.0</v>
      </c>
      <c r="AO240" s="95" t="str">
        <f>Calcs!AA241</f>
        <v/>
      </c>
      <c r="AP240" s="93" t="str">
        <f t="shared" si="33"/>
        <v>false</v>
      </c>
      <c r="AQ240" s="95">
        <f>IF(Inputs!C240="true",Calcs!N241,"0.0")</f>
        <v>0</v>
      </c>
      <c r="AR240" s="95">
        <f>IF(AND(Inputs!C240="true",Inputs!B240="false"),Calcs!M241,IF(AND(Inputs!B240="true",Inputs!C240="false"),Calcs!V241,IF(AND(Inputs!B240="false",Inputs!C240="false"),Calcs!E241,FALSE)))</f>
        <v>3574</v>
      </c>
      <c r="AS240" s="93" t="str">
        <f t="shared" si="34"/>
        <v>true</v>
      </c>
      <c r="AT240" s="93" t="str">
        <f t="shared" si="30"/>
        <v>false</v>
      </c>
    </row>
    <row r="241" spans="1:46" ht="14.25" customHeight="1" x14ac:dyDescent="0.2">
      <c r="A241" s="16">
        <v>240</v>
      </c>
      <c r="B241" s="20" t="s">
        <v>17</v>
      </c>
      <c r="C241" s="20" t="s">
        <v>17</v>
      </c>
      <c r="D241" s="18" t="s">
        <v>811</v>
      </c>
      <c r="E241" s="20" t="s">
        <v>17</v>
      </c>
      <c r="F241" s="4" t="s">
        <v>484</v>
      </c>
      <c r="G241" s="19" t="s">
        <v>16</v>
      </c>
      <c r="H241" s="65" t="s">
        <v>483</v>
      </c>
      <c r="I241" s="24">
        <v>1</v>
      </c>
      <c r="J241" s="25">
        <v>0.89</v>
      </c>
      <c r="K241" s="20" t="s">
        <v>17</v>
      </c>
      <c r="L241" s="20" t="s">
        <v>17</v>
      </c>
      <c r="M241" s="22">
        <v>1</v>
      </c>
      <c r="N241" s="20" t="s">
        <v>17</v>
      </c>
      <c r="O241" s="59" t="s">
        <v>418</v>
      </c>
      <c r="P241" s="18">
        <v>361</v>
      </c>
      <c r="Q241" s="18">
        <v>364</v>
      </c>
      <c r="R241" s="20" t="s">
        <v>17</v>
      </c>
      <c r="S241" s="17">
        <v>0</v>
      </c>
      <c r="T241" s="17">
        <v>4396</v>
      </c>
      <c r="U241" s="102">
        <f>IF(B241="true",(Calcs!AB242),IF(C241="true",Calcs!S242,IF(AND(B241="false",C241="false"),Calcs!K242)))</f>
        <v>3407.0862637362638</v>
      </c>
      <c r="W241" s="103" t="str">
        <f>IF(AND(K241 = "true",C241="false"),(IF(Inputs!K241=Reduction_Values!B$2,Reduction_Values!D$2,Reduction_Values!D$3)),"")</f>
        <v/>
      </c>
      <c r="X241" s="104" t="str">
        <f>IF(L241="true",(IF(Inputs!L241=Reduction_Values!B$2,Reduction_Values!D$4,Reduction_Values!D$5)),"")</f>
        <v/>
      </c>
      <c r="Y241" s="105">
        <f>(VLOOKUP(Inputs!D241,Charge_Categories!B$2:C$380,2,FALSE))</f>
        <v>3825</v>
      </c>
      <c r="Z241" s="105">
        <f>IF(AND(Inputs!B241="true",Inputs!G241="true"),Calcs!U242-Calcs!T242,IF(AND(Inputs!B241="false",Inputs!C241="false",Inputs!G241="true"),Calcs!D242-Calcs!C242,IF(AND(Inputs!G241="false",Inputs!H241="Not Applicable"),0,"0.0")))</f>
        <v>35</v>
      </c>
      <c r="AA241" s="105" t="str">
        <f>IF(AND(Inputs!B241="true",Inputs!N241="true"),Calcs!T242-Calcs!B242,IF(AND(Inputs!B241="false",Inputs!C241="true",Inputs!N241="true"),Calcs!L242-Calcs!B242,IF(AND(Inputs!B241="false",Inputs!C241="false",Inputs!N241="true"),Calcs!C242-Calcs!B242,"0.0")))</f>
        <v>0.0</v>
      </c>
      <c r="AB241" s="105" t="str">
        <f>IF(Inputs!C241="true",100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&amp;"%","")</f>
        <v/>
      </c>
      <c r="AC241" s="105" t="str">
        <f t="shared" si="31"/>
        <v/>
      </c>
      <c r="AD241" s="105">
        <f t="shared" si="32"/>
        <v>0.89</v>
      </c>
      <c r="AE241" s="104" t="str">
        <f>IF(R241="true",(IF(Inputs!R241=Reduction_Values!B$2,Reduction_Values!D$6,Reduction_Values!D$7)),"")</f>
        <v/>
      </c>
      <c r="AF241" s="93">
        <f>(VLOOKUP(Inputs!D241,Charge_Categories!B$2:C$380,2,FALSE))</f>
        <v>3825</v>
      </c>
      <c r="AG241" s="93" t="str">
        <f t="shared" si="28"/>
        <v>false</v>
      </c>
      <c r="AH241" s="93" t="str">
        <f t="shared" si="29"/>
        <v>false</v>
      </c>
      <c r="AI241" s="94">
        <f>IF(AND(Inputs!C241="true",Inputs!B241="false"),Calcs!Q242,IF(AND(Inputs!B241="true",Inputs!C241="false"),Calcs!Y242,IF(AND(Inputs!B241="false",Inputs!C241="false"),Calcs!H242,FALSE)))</f>
        <v>3860</v>
      </c>
      <c r="AJ241" s="95">
        <f>IF(AND(Inputs!C241="true",Inputs!B241="false"),Calcs!Q242,IF(AND(Inputs!B241="true",Inputs!C241="false"),Calcs!Y242,IF(AND(Inputs!B241="false",Inputs!C241="false"),Calcs!J242,FALSE)))</f>
        <v>3435.4</v>
      </c>
      <c r="AK241" s="93">
        <f>IF(AND(Inputs!C241="true",Inputs!B241="false"),Calcs!P242,IF(AND(Inputs!B241="true",Inputs!C241="false"),Calcs!X242,IF(AND(Inputs!B241="false",Inputs!C241="false"),Calcs!G242,FALSE)))</f>
        <v>3860</v>
      </c>
      <c r="AL241" s="93">
        <f>Calcs!C242</f>
        <v>3825</v>
      </c>
      <c r="AM241" s="93">
        <f>IF(AND(Inputs!C241="true",Inputs!B241="false"),Calcs!O242,IF(AND(Inputs!B241="true",Inputs!C241="false"),Calcs!W242,IF(AND(Inputs!B241="false",Inputs!C241="false"),Calcs!F242,FALSE)))</f>
        <v>3860</v>
      </c>
      <c r="AN241" s="93">
        <f>IF(AND(Inputs!C241="true",Inputs!B241="false"),"0.0",IF(AND(Inputs!B241="true",Inputs!C241="false"),Calcs!U242,IF(AND(Inputs!B241="false",Inputs!C241="false"),Calcs!D242,FALSE)))</f>
        <v>3860</v>
      </c>
      <c r="AO241" s="95" t="str">
        <f>Calcs!AA242</f>
        <v/>
      </c>
      <c r="AP241" s="93" t="str">
        <f t="shared" si="33"/>
        <v>false</v>
      </c>
      <c r="AQ241" s="95" t="str">
        <f>IF(Inputs!C241="true",Calcs!N242,"0.0")</f>
        <v>0.0</v>
      </c>
      <c r="AR241" s="95">
        <f>IF(AND(Inputs!C241="true",Inputs!B241="false"),Calcs!M242,IF(AND(Inputs!B241="true",Inputs!C241="false"),Calcs!V242,IF(AND(Inputs!B241="false",Inputs!C241="false"),Calcs!E242,FALSE)))</f>
        <v>3860</v>
      </c>
      <c r="AS241" s="93" t="str">
        <f t="shared" si="34"/>
        <v>false</v>
      </c>
      <c r="AT241" s="93" t="str">
        <f t="shared" si="30"/>
        <v>true</v>
      </c>
    </row>
    <row r="242" spans="1:46" ht="14.25" customHeight="1" x14ac:dyDescent="0.2">
      <c r="A242" s="16">
        <v>241</v>
      </c>
      <c r="B242" s="20" t="s">
        <v>17</v>
      </c>
      <c r="C242" s="20" t="s">
        <v>17</v>
      </c>
      <c r="D242" s="18" t="s">
        <v>812</v>
      </c>
      <c r="E242" s="23" t="s">
        <v>16</v>
      </c>
      <c r="F242" s="4" t="s">
        <v>523</v>
      </c>
      <c r="G242" s="19" t="s">
        <v>16</v>
      </c>
      <c r="H242" s="65" t="s">
        <v>484</v>
      </c>
      <c r="I242" s="24">
        <v>1</v>
      </c>
      <c r="J242" s="24">
        <v>1</v>
      </c>
      <c r="K242" s="20" t="s">
        <v>17</v>
      </c>
      <c r="L242" s="20" t="s">
        <v>17</v>
      </c>
      <c r="M242" s="22">
        <v>1</v>
      </c>
      <c r="N242" s="20" t="s">
        <v>16</v>
      </c>
      <c r="O242" s="59" t="s">
        <v>418</v>
      </c>
      <c r="P242" s="18">
        <v>74</v>
      </c>
      <c r="Q242" s="18">
        <v>80</v>
      </c>
      <c r="R242" s="20" t="s">
        <v>16</v>
      </c>
      <c r="S242" s="17">
        <v>0</v>
      </c>
      <c r="T242" s="17">
        <v>4999</v>
      </c>
      <c r="U242" s="102">
        <f>IF(B242="true",(Calcs!AB243),IF(C242="true",Calcs!S243,IF(AND(B242="false",C242="false"),Calcs!K243)))</f>
        <v>2469.75</v>
      </c>
      <c r="W242" s="103" t="str">
        <f>IF(AND(K242 = "true",C242="false"),(IF(Inputs!K242=Reduction_Values!B$2,Reduction_Values!D$2,Reduction_Values!D$3)),"")</f>
        <v/>
      </c>
      <c r="X242" s="104" t="str">
        <f>IF(L242="true",(IF(Inputs!L242=Reduction_Values!B$2,Reduction_Values!D$4,Reduction_Values!D$5)),"")</f>
        <v/>
      </c>
      <c r="Y242" s="105">
        <f>(VLOOKUP(Inputs!D242,Charge_Categories!B$2:C$380,2,FALSE))</f>
        <v>5258</v>
      </c>
      <c r="Z242" s="105">
        <f>IF(AND(Inputs!B242="true",Inputs!G242="true"),Calcs!U243-Calcs!T243,IF(AND(Inputs!B242="false",Inputs!C242="false",Inputs!G242="true"),Calcs!D243-Calcs!C243,IF(AND(Inputs!G242="false",Inputs!H242="Not Applicable"),0,"0.0")))</f>
        <v>74</v>
      </c>
      <c r="AA242" s="105">
        <f>IF(AND(Inputs!B242="true",Inputs!N242="true"),Calcs!T243-Calcs!B243,IF(AND(Inputs!B242="false",Inputs!C242="true",Inputs!N242="true"),Calcs!L243-Calcs!B243,IF(AND(Inputs!B242="false",Inputs!C242="false",Inputs!N242="true"),Calcs!C243-Calcs!B243,"0.0")))</f>
        <v>8</v>
      </c>
      <c r="AB242" s="105" t="str">
        <f>IF(Inputs!C242="true",100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&amp;"%","")</f>
        <v/>
      </c>
      <c r="AC242" s="105" t="str">
        <f t="shared" si="31"/>
        <v/>
      </c>
      <c r="AD242" s="105" t="str">
        <f t="shared" si="32"/>
        <v/>
      </c>
      <c r="AE242" s="104" t="str">
        <f>IF(R242="true",(IF(Inputs!R242=Reduction_Values!B$2,Reduction_Values!D$6,Reduction_Values!D$7)),"")</f>
        <v>Winter Only Discount 0.5</v>
      </c>
      <c r="AF242" s="93">
        <f>(VLOOKUP(Inputs!D242,Charge_Categories!B$2:C$380,2,FALSE))</f>
        <v>5258</v>
      </c>
      <c r="AG242" s="93" t="str">
        <f t="shared" si="28"/>
        <v>false</v>
      </c>
      <c r="AH242" s="93" t="str">
        <f t="shared" si="29"/>
        <v>false</v>
      </c>
      <c r="AI242" s="94">
        <f>IF(AND(Inputs!C242="true",Inputs!B242="false"),Calcs!Q243,IF(AND(Inputs!B242="true",Inputs!C242="false"),Calcs!Y243,IF(AND(Inputs!B242="false",Inputs!C242="false"),Calcs!H243,FALSE)))</f>
        <v>2670</v>
      </c>
      <c r="AJ242" s="95">
        <f>IF(AND(Inputs!C242="true",Inputs!B242="false"),Calcs!Q243,IF(AND(Inputs!B242="true",Inputs!C242="false"),Calcs!Y243,IF(AND(Inputs!B242="false",Inputs!C242="false"),Calcs!J243,FALSE)))</f>
        <v>2670</v>
      </c>
      <c r="AK242" s="93">
        <f>IF(AND(Inputs!C242="true",Inputs!B242="false"),Calcs!P243,IF(AND(Inputs!B242="true",Inputs!C242="false"),Calcs!X243,IF(AND(Inputs!B242="false",Inputs!C242="false"),Calcs!G243,FALSE)))</f>
        <v>2670</v>
      </c>
      <c r="AL242" s="93">
        <f>Calcs!C243</f>
        <v>5266</v>
      </c>
      <c r="AM242" s="93">
        <f>IF(AND(Inputs!C242="true",Inputs!B242="false"),Calcs!O243,IF(AND(Inputs!B242="true",Inputs!C242="false"),Calcs!W243,IF(AND(Inputs!B242="false",Inputs!C242="false"),Calcs!F243,FALSE)))</f>
        <v>2670</v>
      </c>
      <c r="AN242" s="93">
        <f>IF(AND(Inputs!C242="true",Inputs!B242="false"),"0.0",IF(AND(Inputs!B242="true",Inputs!C242="false"),Calcs!U243,IF(AND(Inputs!B242="false",Inputs!C242="false"),Calcs!D243,FALSE)))</f>
        <v>5340</v>
      </c>
      <c r="AO242" s="95" t="str">
        <f>Calcs!AA243</f>
        <v/>
      </c>
      <c r="AP242" s="93" t="str">
        <f t="shared" si="33"/>
        <v>true</v>
      </c>
      <c r="AQ242" s="95" t="str">
        <f>IF(Inputs!C242="true",Calcs!N243,"0.0")</f>
        <v>0.0</v>
      </c>
      <c r="AR242" s="95">
        <f>IF(AND(Inputs!C242="true",Inputs!B242="false"),Calcs!M243,IF(AND(Inputs!B242="true",Inputs!C242="false"),Calcs!V243,IF(AND(Inputs!B242="false",Inputs!C242="false"),Calcs!E243,FALSE)))</f>
        <v>5340</v>
      </c>
      <c r="AS242" s="93" t="str">
        <f t="shared" si="34"/>
        <v>true</v>
      </c>
      <c r="AT242" s="93" t="str">
        <f t="shared" si="30"/>
        <v>true</v>
      </c>
    </row>
    <row r="243" spans="1:46" ht="14.25" customHeight="1" x14ac:dyDescent="0.2">
      <c r="A243" s="16">
        <v>242</v>
      </c>
      <c r="B243" s="20" t="s">
        <v>16</v>
      </c>
      <c r="C243" s="20" t="s">
        <v>17</v>
      </c>
      <c r="D243" s="18" t="s">
        <v>813</v>
      </c>
      <c r="E243" s="20" t="s">
        <v>17</v>
      </c>
      <c r="F243" s="4"/>
      <c r="G243" s="19" t="s">
        <v>16</v>
      </c>
      <c r="H243" s="65" t="s">
        <v>485</v>
      </c>
      <c r="I243" s="24">
        <v>1</v>
      </c>
      <c r="J243" s="24">
        <v>1</v>
      </c>
      <c r="K243" s="20" t="s">
        <v>16</v>
      </c>
      <c r="L243" s="20" t="s">
        <v>16</v>
      </c>
      <c r="M243" s="22">
        <v>1</v>
      </c>
      <c r="N243" s="20" t="s">
        <v>17</v>
      </c>
      <c r="O243" s="59" t="s">
        <v>418</v>
      </c>
      <c r="P243" s="18">
        <v>0</v>
      </c>
      <c r="Q243" s="18">
        <v>0</v>
      </c>
      <c r="R243" s="20" t="s">
        <v>17</v>
      </c>
      <c r="S243" s="17">
        <v>32.991</v>
      </c>
      <c r="T243" s="17">
        <v>2872</v>
      </c>
      <c r="U243" s="102">
        <f>IF(B243="true",(Calcs!AB244),IF(C243="true",Calcs!S244,Calcs!K244))</f>
        <v>16.150886490250695</v>
      </c>
      <c r="V243" s="106"/>
      <c r="W243" s="103" t="str">
        <f>IF(AND(K243 = "true",C243="false"),(IF(Inputs!K243=Reduction_Values!B$2,Reduction_Values!D$2,Reduction_Values!D$3)),"")</f>
        <v>Two-part Tariff 0.5</v>
      </c>
      <c r="X243" s="104" t="str">
        <f>IF(L243="true",(IF(Inputs!L243=Reduction_Values!B$2,Reduction_Values!D$4,Reduction_Values!D$5)),"")</f>
        <v>CRT 0.5</v>
      </c>
      <c r="Y243" s="105">
        <f>(VLOOKUP(Inputs!D243,Charge_Categories!B$2:C$380,2,FALSE))</f>
        <v>5519</v>
      </c>
      <c r="Z243" s="105">
        <f>IF(AND(Inputs!B243="true",Inputs!G243="true"),Calcs!U244-Calcs!T244,IF(AND(Inputs!B243="false",Inputs!C243="false",Inputs!G243="true"),Calcs!D244-Calcs!C244,IF(AND(Inputs!G243="false",Inputs!H243="Not Applicable"),0,"0.0")))</f>
        <v>105</v>
      </c>
      <c r="AA243" s="105" t="str">
        <f>IF(AND(Inputs!B243="true",Inputs!N243="true"),Calcs!T244-Calcs!B244,IF(AND(Inputs!B243="false",Inputs!C243="true",Inputs!N243="true"),Calcs!L244-Calcs!B244,IF(AND(Inputs!B243="false",Inputs!C243="false",Inputs!N243="true"),Calcs!C244-Calcs!B244,"0.0")))</f>
        <v>0.0</v>
      </c>
      <c r="AB243" s="105" t="str">
        <f>IF(Inputs!C243="true",100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&amp;"%","")</f>
        <v/>
      </c>
      <c r="AC243" s="105" t="str">
        <f t="shared" si="31"/>
        <v/>
      </c>
      <c r="AD243" s="105" t="str">
        <f t="shared" si="32"/>
        <v/>
      </c>
      <c r="AE243" s="104" t="str">
        <f>IF(R243="true",(IF(Inputs!R243=Reduction_Values!B$2,Reduction_Values!D$6,Reduction_Values!D$7)),"")</f>
        <v/>
      </c>
      <c r="AF243" s="93">
        <f>(VLOOKUP(Inputs!D243,Charge_Categories!B$2:C$380,2,FALSE))</f>
        <v>5519</v>
      </c>
      <c r="AG243" s="93" t="str">
        <f t="shared" si="28"/>
        <v>true</v>
      </c>
      <c r="AH243" s="93" t="str">
        <f t="shared" si="29"/>
        <v>false</v>
      </c>
      <c r="AI243" s="94">
        <f>IF(AND(Inputs!C243="true",Inputs!B243="false"),Calcs!Q244,IF(AND(Inputs!B243="true",Inputs!C243="false"),Calcs!Y244,IF(AND(Inputs!B243="false",Inputs!C243="false"),Calcs!H244,FALSE)))</f>
        <v>2812</v>
      </c>
      <c r="AJ243" s="95">
        <f>IF(AND(Inputs!C243="true",Inputs!B243="false"),Calcs!Q244,IF(AND(Inputs!B243="true",Inputs!C243="false"),Calcs!Y244,IF(AND(Inputs!B243="false",Inputs!C243="false"),Calcs!J244,FALSE)))</f>
        <v>2812</v>
      </c>
      <c r="AK243" s="93">
        <f>IF(AND(Inputs!C243="true",Inputs!B243="false"),Calcs!P244,IF(AND(Inputs!B243="true",Inputs!C243="false"),Calcs!X244,IF(AND(Inputs!B243="false",Inputs!C243="false"),Calcs!G244,FALSE)))</f>
        <v>2812</v>
      </c>
      <c r="AL243" s="93">
        <f>Calcs!C244</f>
        <v>5519</v>
      </c>
      <c r="AM243" s="93">
        <f>IF(AND(Inputs!C243="true",Inputs!B243="false"),Calcs!O244,IF(AND(Inputs!B243="true",Inputs!C243="false"),Calcs!W244,IF(AND(Inputs!B243="false",Inputs!C243="false"),Calcs!F244,FALSE)))</f>
        <v>5624</v>
      </c>
      <c r="AN243" s="93">
        <f>IF(AND(Inputs!C243="true",Inputs!B243="false"),"0.0",IF(AND(Inputs!B243="true",Inputs!C243="false"),Calcs!U244,IF(AND(Inputs!B243="false",Inputs!C243="false"),Calcs!D244,FALSE)))</f>
        <v>5624</v>
      </c>
      <c r="AO243" s="95">
        <f>Calcs!AA244</f>
        <v>32.30177298050139</v>
      </c>
      <c r="AP243" s="93" t="str">
        <f t="shared" si="33"/>
        <v>false</v>
      </c>
      <c r="AQ243" s="95" t="str">
        <f>IF(Inputs!C243="true",Calcs!N244,"0.0")</f>
        <v>0.0</v>
      </c>
      <c r="AR243" s="95">
        <f>IF(AND(Inputs!C243="true",Inputs!B243="false"),Calcs!M244,IF(AND(Inputs!B243="true",Inputs!C243="false"),Calcs!V244,IF(AND(Inputs!B243="false",Inputs!C243="false"),Calcs!E244,FALSE)))</f>
        <v>5624</v>
      </c>
      <c r="AS243" s="93" t="str">
        <f t="shared" si="34"/>
        <v>false</v>
      </c>
      <c r="AT243" s="93" t="str">
        <f t="shared" si="30"/>
        <v>true</v>
      </c>
    </row>
    <row r="244" spans="1:46" ht="14.25" customHeight="1" x14ac:dyDescent="0.2">
      <c r="A244" s="16">
        <v>243</v>
      </c>
      <c r="B244" s="20" t="s">
        <v>17</v>
      </c>
      <c r="C244" s="20" t="s">
        <v>16</v>
      </c>
      <c r="D244" s="18" t="s">
        <v>814</v>
      </c>
      <c r="E244" s="20" t="s">
        <v>17</v>
      </c>
      <c r="F244" s="4" t="s">
        <v>525</v>
      </c>
      <c r="G244" s="17" t="s">
        <v>17</v>
      </c>
      <c r="H244" s="65" t="s">
        <v>569</v>
      </c>
      <c r="I244" s="24">
        <v>1</v>
      </c>
      <c r="J244" s="24">
        <v>1</v>
      </c>
      <c r="K244" s="20" t="s">
        <v>17</v>
      </c>
      <c r="L244" s="20" t="s">
        <v>16</v>
      </c>
      <c r="M244" s="22">
        <v>1</v>
      </c>
      <c r="N244" s="20" t="s">
        <v>17</v>
      </c>
      <c r="O244" s="59" t="s">
        <v>454</v>
      </c>
      <c r="P244" s="18">
        <v>189</v>
      </c>
      <c r="Q244" s="18">
        <v>204</v>
      </c>
      <c r="R244" s="20" t="s">
        <v>17</v>
      </c>
      <c r="S244" s="17">
        <v>0</v>
      </c>
      <c r="T244" s="17">
        <v>321</v>
      </c>
      <c r="U244" s="102">
        <f>IF(B244="true",(Calcs!AB245),IF(C244="true",Calcs!S245,Calcs!K245))</f>
        <v>0</v>
      </c>
      <c r="V244" s="106"/>
      <c r="W244" s="103" t="str">
        <f>IF(AND(K244 = "true",C244="false"),(IF(Inputs!K244=Reduction_Values!B$2,Reduction_Values!D$2,Reduction_Values!D$3)),"")</f>
        <v/>
      </c>
      <c r="X244" s="104" t="str">
        <f>IF(L244="true",(IF(Inputs!L244=Reduction_Values!B$2,Reduction_Values!D$4,Reduction_Values!D$5)),"")</f>
        <v>CRT 0.5</v>
      </c>
      <c r="Y244" s="105">
        <f>(VLOOKUP(Inputs!D244,Charge_Categories!B$2:C$380,2,FALSE))</f>
        <v>5976</v>
      </c>
      <c r="Z244" s="105">
        <f>IF(AND(Inputs!B244="true",Inputs!G244="true"),Calcs!U245-Calcs!T245,IF(AND(Inputs!B244="false",Inputs!C244="false",Inputs!G244="true"),Calcs!D245-Calcs!C245,IF(AND(Inputs!G244="false",Inputs!H244="Not Applicable"),0,"0.0")))</f>
        <v>0</v>
      </c>
      <c r="AA244" s="105" t="str">
        <f>IF(AND(Inputs!B244="true",Inputs!N244="true"),Calcs!T245-Calcs!B245,IF(AND(Inputs!B244="false",Inputs!C244="true",Inputs!N244="true"),Calcs!L245-Calcs!B245,IF(AND(Inputs!B244="false",Inputs!C244="false",Inputs!N244="true"),Calcs!C245-Calcs!B245,"0.0")))</f>
        <v>0.0</v>
      </c>
      <c r="AB244" s="105" t="str">
        <f>IF(Inputs!C244="true",100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&amp;"%","")</f>
        <v>0%</v>
      </c>
      <c r="AC244" s="105" t="str">
        <f t="shared" si="31"/>
        <v/>
      </c>
      <c r="AD244" s="105" t="str">
        <f t="shared" si="32"/>
        <v/>
      </c>
      <c r="AE244" s="104" t="str">
        <f>IF(R244="true",(IF(Inputs!R244=Reduction_Values!B$2,Reduction_Values!D$6,Reduction_Values!D$7)),"")</f>
        <v/>
      </c>
      <c r="AF244" s="93">
        <f>(VLOOKUP(Inputs!D244,Charge_Categories!B$2:C$380,2,FALSE))</f>
        <v>5976</v>
      </c>
      <c r="AG244" s="93" t="str">
        <f t="shared" si="28"/>
        <v>false</v>
      </c>
      <c r="AH244" s="93" t="str">
        <f t="shared" si="29"/>
        <v>true</v>
      </c>
      <c r="AI244" s="94">
        <f>IF(AND(Inputs!C244="true",Inputs!B244="false"),Calcs!Q245,IF(AND(Inputs!B244="true",Inputs!C244="false"),Calcs!Y245,IF(AND(Inputs!B244="false",Inputs!C244="false"),Calcs!H245,FALSE)))</f>
        <v>0</v>
      </c>
      <c r="AJ244" s="95">
        <f>IF(AND(Inputs!C244="true",Inputs!B244="false"),Calcs!Q245,IF(AND(Inputs!B244="true",Inputs!C244="false"),Calcs!Y245,IF(AND(Inputs!B244="false",Inputs!C244="false"),Calcs!J245,FALSE)))</f>
        <v>0</v>
      </c>
      <c r="AK244" s="93">
        <f>IF(AND(Inputs!C244="true",Inputs!B244="false"),Calcs!P245,IF(AND(Inputs!B244="true",Inputs!C244="false"),Calcs!X245,IF(AND(Inputs!B244="false",Inputs!C244="false"),Calcs!G245,FALSE)))</f>
        <v>0</v>
      </c>
      <c r="AL244" s="93">
        <f>Calcs!C245</f>
        <v>5976</v>
      </c>
      <c r="AM244" s="93">
        <f>IF(AND(Inputs!C244="true",Inputs!B244="false"),Calcs!O245,IF(AND(Inputs!B244="true",Inputs!C244="false"),Calcs!W245,IF(AND(Inputs!B244="false",Inputs!C244="false"),Calcs!F245,FALSE)))</f>
        <v>0</v>
      </c>
      <c r="AN244" s="93" t="str">
        <f>IF(AND(Inputs!C244="true",Inputs!B244="false"),"0.0",IF(AND(Inputs!B244="true",Inputs!C244="false"),Calcs!U245,IF(AND(Inputs!B244="false",Inputs!C244="false"),Calcs!D245,FALSE)))</f>
        <v>0.0</v>
      </c>
      <c r="AO244" s="95" t="str">
        <f>Calcs!AA245</f>
        <v/>
      </c>
      <c r="AP244" s="93" t="str">
        <f t="shared" si="33"/>
        <v>false</v>
      </c>
      <c r="AQ244" s="95">
        <f>IF(Inputs!C244="true",Calcs!N245,"0.0")</f>
        <v>0</v>
      </c>
      <c r="AR244" s="95">
        <f>IF(AND(Inputs!C244="true",Inputs!B244="false"),Calcs!M245,IF(AND(Inputs!B244="true",Inputs!C244="false"),Calcs!V245,IF(AND(Inputs!B244="false",Inputs!C244="false"),Calcs!E245,FALSE)))</f>
        <v>5976</v>
      </c>
      <c r="AS244" s="93" t="str">
        <f t="shared" si="34"/>
        <v>false</v>
      </c>
      <c r="AT244" s="93" t="str">
        <f t="shared" si="30"/>
        <v>false</v>
      </c>
    </row>
    <row r="245" spans="1:46" ht="14.25" customHeight="1" x14ac:dyDescent="0.2">
      <c r="A245" s="16">
        <v>244</v>
      </c>
      <c r="B245" s="20" t="s">
        <v>17</v>
      </c>
      <c r="C245" s="20" t="s">
        <v>17</v>
      </c>
      <c r="D245" s="18" t="s">
        <v>815</v>
      </c>
      <c r="E245" s="20" t="s">
        <v>17</v>
      </c>
      <c r="F245" s="4"/>
      <c r="G245" s="20" t="s">
        <v>17</v>
      </c>
      <c r="H245" s="65" t="s">
        <v>487</v>
      </c>
      <c r="I245" s="24">
        <v>1</v>
      </c>
      <c r="J245" s="25">
        <v>0.99</v>
      </c>
      <c r="K245" s="20" t="s">
        <v>17</v>
      </c>
      <c r="L245" s="20" t="s">
        <v>17</v>
      </c>
      <c r="M245" s="22">
        <v>1</v>
      </c>
      <c r="N245" s="20" t="s">
        <v>17</v>
      </c>
      <c r="O245" s="59" t="s">
        <v>454</v>
      </c>
      <c r="P245" s="18">
        <v>4</v>
      </c>
      <c r="Q245" s="18">
        <v>26</v>
      </c>
      <c r="R245" s="20" t="s">
        <v>17</v>
      </c>
      <c r="S245" s="17">
        <v>0</v>
      </c>
      <c r="T245" s="17">
        <v>10785</v>
      </c>
      <c r="U245" s="102">
        <f>IF(B245="true",(Calcs!AB246),IF(C245="true",Calcs!S246,IF(AND(B245="false",C245="false"),Calcs!K246)))</f>
        <v>951.00923076923073</v>
      </c>
      <c r="W245" s="103" t="str">
        <f>IF(AND(K245 = "true",C245="false"),(IF(Inputs!K245=Reduction_Values!B$2,Reduction_Values!D$2,Reduction_Values!D$3)),"")</f>
        <v/>
      </c>
      <c r="X245" s="104" t="str">
        <f>IF(L245="true",(IF(Inputs!L245=Reduction_Values!B$2,Reduction_Values!D$4,Reduction_Values!D$5)),"")</f>
        <v/>
      </c>
      <c r="Y245" s="105">
        <f>(VLOOKUP(Inputs!D245,Charge_Categories!B$2:C$380,2,FALSE))</f>
        <v>6244</v>
      </c>
      <c r="Z245" s="105" t="str">
        <f>IF(AND(Inputs!B245="true",Inputs!G245="true"),Calcs!U246-Calcs!T246,IF(AND(Inputs!B245="false",Inputs!C245="false",Inputs!G245="true"),Calcs!D246-Calcs!C246,IF(AND(Inputs!G245="false",Inputs!H245="Not Applicable"),0,"0.0")))</f>
        <v>0.0</v>
      </c>
      <c r="AA245" s="105" t="str">
        <f>IF(AND(Inputs!B245="true",Inputs!N245="true"),Calcs!T246-Calcs!B246,IF(AND(Inputs!B245="false",Inputs!C245="true",Inputs!N245="true"),Calcs!L246-Calcs!B246,IF(AND(Inputs!B245="false",Inputs!C245="false",Inputs!N245="true"),Calcs!C246-Calcs!B246,"0.0")))</f>
        <v>0.0</v>
      </c>
      <c r="AB245" s="105" t="str">
        <f>IF(Inputs!C245="true",100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&amp;"%","")</f>
        <v/>
      </c>
      <c r="AC245" s="105" t="str">
        <f t="shared" si="31"/>
        <v/>
      </c>
      <c r="AD245" s="105">
        <f t="shared" si="32"/>
        <v>0.99</v>
      </c>
      <c r="AE245" s="104" t="str">
        <f>IF(R245="true",(IF(Inputs!R245=Reduction_Values!B$2,Reduction_Values!D$6,Reduction_Values!D$7)),"")</f>
        <v/>
      </c>
      <c r="AF245" s="93">
        <f>(VLOOKUP(Inputs!D245,Charge_Categories!B$2:C$380,2,FALSE))</f>
        <v>6244</v>
      </c>
      <c r="AG245" s="93" t="str">
        <f t="shared" si="28"/>
        <v>false</v>
      </c>
      <c r="AH245" s="93" t="str">
        <f t="shared" si="29"/>
        <v>false</v>
      </c>
      <c r="AI245" s="94">
        <f>IF(AND(Inputs!C245="true",Inputs!B245="false"),Calcs!Q246,IF(AND(Inputs!B245="true",Inputs!C245="false"),Calcs!Y246,IF(AND(Inputs!B245="false",Inputs!C245="false"),Calcs!H246,FALSE)))</f>
        <v>6244</v>
      </c>
      <c r="AJ245" s="95">
        <f>IF(AND(Inputs!C245="true",Inputs!B245="false"),Calcs!Q246,IF(AND(Inputs!B245="true",Inputs!C245="false"),Calcs!Y246,IF(AND(Inputs!B245="false",Inputs!C245="false"),Calcs!J246,FALSE)))</f>
        <v>6181.5599999999995</v>
      </c>
      <c r="AK245" s="93">
        <f>IF(AND(Inputs!C245="true",Inputs!B245="false"),Calcs!P246,IF(AND(Inputs!B245="true",Inputs!C245="false"),Calcs!X246,IF(AND(Inputs!B245="false",Inputs!C245="false"),Calcs!G246,FALSE)))</f>
        <v>6244</v>
      </c>
      <c r="AL245" s="93">
        <f>Calcs!C246</f>
        <v>6244</v>
      </c>
      <c r="AM245" s="93">
        <f>IF(AND(Inputs!C245="true",Inputs!B245="false"),Calcs!O246,IF(AND(Inputs!B245="true",Inputs!C245="false"),Calcs!W246,IF(AND(Inputs!B245="false",Inputs!C245="false"),Calcs!F246,FALSE)))</f>
        <v>6244</v>
      </c>
      <c r="AN245" s="93">
        <f>IF(AND(Inputs!C245="true",Inputs!B245="false"),"0.0",IF(AND(Inputs!B245="true",Inputs!C245="false"),Calcs!U246,IF(AND(Inputs!B245="false",Inputs!C245="false"),Calcs!D246,FALSE)))</f>
        <v>6244</v>
      </c>
      <c r="AO245" s="95" t="str">
        <f>Calcs!AA246</f>
        <v/>
      </c>
      <c r="AP245" s="93" t="str">
        <f t="shared" si="33"/>
        <v>false</v>
      </c>
      <c r="AQ245" s="95" t="str">
        <f>IF(Inputs!C245="true",Calcs!N246,"0.0")</f>
        <v>0.0</v>
      </c>
      <c r="AR245" s="95">
        <f>IF(AND(Inputs!C245="true",Inputs!B245="false"),Calcs!M246,IF(AND(Inputs!B245="true",Inputs!C245="false"),Calcs!V246,IF(AND(Inputs!B245="false",Inputs!C245="false"),Calcs!E246,FALSE)))</f>
        <v>6244</v>
      </c>
      <c r="AS245" s="93" t="str">
        <f t="shared" si="34"/>
        <v>false</v>
      </c>
      <c r="AT245" s="93" t="str">
        <f t="shared" si="30"/>
        <v>false</v>
      </c>
    </row>
    <row r="246" spans="1:46" ht="14.25" customHeight="1" x14ac:dyDescent="0.2">
      <c r="A246" s="16">
        <v>245</v>
      </c>
      <c r="B246" s="20" t="s">
        <v>17</v>
      </c>
      <c r="C246" s="20" t="s">
        <v>17</v>
      </c>
      <c r="D246" s="18" t="s">
        <v>816</v>
      </c>
      <c r="E246" s="23" t="s">
        <v>16</v>
      </c>
      <c r="F246" s="4" t="s">
        <v>527</v>
      </c>
      <c r="G246" s="19" t="s">
        <v>16</v>
      </c>
      <c r="H246" s="65" t="s">
        <v>488</v>
      </c>
      <c r="I246" s="24">
        <v>1</v>
      </c>
      <c r="J246" s="24">
        <v>1</v>
      </c>
      <c r="K246" s="20" t="s">
        <v>17</v>
      </c>
      <c r="L246" s="20" t="s">
        <v>17</v>
      </c>
      <c r="M246" s="22">
        <v>1</v>
      </c>
      <c r="N246" s="20" t="s">
        <v>16</v>
      </c>
      <c r="O246" s="59" t="s">
        <v>454</v>
      </c>
      <c r="P246" s="18">
        <v>107</v>
      </c>
      <c r="Q246" s="18">
        <v>116</v>
      </c>
      <c r="R246" s="20" t="s">
        <v>16</v>
      </c>
      <c r="S246" s="17">
        <v>0</v>
      </c>
      <c r="T246" s="17">
        <v>25.6</v>
      </c>
      <c r="U246" s="102">
        <f>IF(B246="true",(Calcs!AB247),IF(C246="true",Calcs!S247,IF(AND(B246="false",C246="false"),Calcs!K247)))</f>
        <v>3401.4008620689656</v>
      </c>
      <c r="W246" s="103" t="str">
        <f>IF(AND(K246 = "true",C246="false"),(IF(Inputs!K246=Reduction_Values!B$2,Reduction_Values!D$2,Reduction_Values!D$3)),"")</f>
        <v/>
      </c>
      <c r="X246" s="104" t="str">
        <f>IF(L246="true",(IF(Inputs!L246=Reduction_Values!B$2,Reduction_Values!D$4,Reduction_Values!D$5)),"")</f>
        <v/>
      </c>
      <c r="Y246" s="105">
        <f>(VLOOKUP(Inputs!D246,Charge_Categories!B$2:C$380,2,FALSE))</f>
        <v>6505</v>
      </c>
      <c r="Z246" s="105">
        <f>IF(AND(Inputs!B246="true",Inputs!G246="true"),Calcs!U247-Calcs!T247,IF(AND(Inputs!B246="false",Inputs!C246="false",Inputs!G246="true"),Calcs!D247-Calcs!C247,IF(AND(Inputs!G246="false",Inputs!H246="Not Applicable"),0,"0.0")))</f>
        <v>829</v>
      </c>
      <c r="AA246" s="105">
        <f>IF(AND(Inputs!B246="true",Inputs!N246="true"),Calcs!T247-Calcs!B247,IF(AND(Inputs!B246="false",Inputs!C246="true",Inputs!N246="true"),Calcs!L247-Calcs!B247,IF(AND(Inputs!B246="false",Inputs!C246="false",Inputs!N246="true"),Calcs!C247-Calcs!B247,"0.0")))</f>
        <v>41</v>
      </c>
      <c r="AB246" s="105" t="str">
        <f>IF(Inputs!C246="true",100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&amp;"%","")</f>
        <v/>
      </c>
      <c r="AC246" s="105" t="str">
        <f t="shared" si="31"/>
        <v/>
      </c>
      <c r="AD246" s="105" t="str">
        <f t="shared" si="32"/>
        <v/>
      </c>
      <c r="AE246" s="104" t="str">
        <f>IF(R246="true",(IF(Inputs!R246=Reduction_Values!B$2,Reduction_Values!D$6,Reduction_Values!D$7)),"")</f>
        <v>Winter Only Discount 0.5</v>
      </c>
      <c r="AF246" s="93">
        <f>(VLOOKUP(Inputs!D246,Charge_Categories!B$2:C$380,2,FALSE))</f>
        <v>6505</v>
      </c>
      <c r="AG246" s="93" t="str">
        <f t="shared" si="28"/>
        <v>false</v>
      </c>
      <c r="AH246" s="93" t="str">
        <f t="shared" si="29"/>
        <v>false</v>
      </c>
      <c r="AI246" s="94">
        <f>IF(AND(Inputs!C246="true",Inputs!B246="false"),Calcs!Q247,IF(AND(Inputs!B246="true",Inputs!C246="false"),Calcs!Y247,IF(AND(Inputs!B246="false",Inputs!C246="false"),Calcs!H247,FALSE)))</f>
        <v>3687.5</v>
      </c>
      <c r="AJ246" s="95">
        <f>IF(AND(Inputs!C246="true",Inputs!B246="false"),Calcs!Q247,IF(AND(Inputs!B246="true",Inputs!C246="false"),Calcs!Y247,IF(AND(Inputs!B246="false",Inputs!C246="false"),Calcs!J247,FALSE)))</f>
        <v>3687.5</v>
      </c>
      <c r="AK246" s="93">
        <f>IF(AND(Inputs!C246="true",Inputs!B246="false"),Calcs!P247,IF(AND(Inputs!B246="true",Inputs!C246="false"),Calcs!X247,IF(AND(Inputs!B246="false",Inputs!C246="false"),Calcs!G247,FALSE)))</f>
        <v>3687.5</v>
      </c>
      <c r="AL246" s="93">
        <f>Calcs!C247</f>
        <v>6546</v>
      </c>
      <c r="AM246" s="93">
        <f>IF(AND(Inputs!C246="true",Inputs!B246="false"),Calcs!O247,IF(AND(Inputs!B246="true",Inputs!C246="false"),Calcs!W247,IF(AND(Inputs!B246="false",Inputs!C246="false"),Calcs!F247,FALSE)))</f>
        <v>3687.5</v>
      </c>
      <c r="AN246" s="93">
        <f>IF(AND(Inputs!C246="true",Inputs!B246="false"),"0.0",IF(AND(Inputs!B246="true",Inputs!C246="false"),Calcs!U247,IF(AND(Inputs!B246="false",Inputs!C246="false"),Calcs!D247,FALSE)))</f>
        <v>7375</v>
      </c>
      <c r="AO246" s="95" t="str">
        <f>Calcs!AA247</f>
        <v/>
      </c>
      <c r="AP246" s="93" t="str">
        <f t="shared" si="33"/>
        <v>true</v>
      </c>
      <c r="AQ246" s="95" t="str">
        <f>IF(Inputs!C246="true",Calcs!N247,"0.0")</f>
        <v>0.0</v>
      </c>
      <c r="AR246" s="95">
        <f>IF(AND(Inputs!C246="true",Inputs!B246="false"),Calcs!M247,IF(AND(Inputs!B246="true",Inputs!C246="false"),Calcs!V247,IF(AND(Inputs!B246="false",Inputs!C246="false"),Calcs!E247,FALSE)))</f>
        <v>7375</v>
      </c>
      <c r="AS246" s="93" t="str">
        <f t="shared" si="34"/>
        <v>true</v>
      </c>
      <c r="AT246" s="93" t="str">
        <f t="shared" si="30"/>
        <v>true</v>
      </c>
    </row>
    <row r="247" spans="1:46" ht="14.25" customHeight="1" x14ac:dyDescent="0.2">
      <c r="A247" s="16">
        <v>246</v>
      </c>
      <c r="B247" s="20" t="s">
        <v>17</v>
      </c>
      <c r="C247" s="20" t="s">
        <v>16</v>
      </c>
      <c r="D247" s="18" t="s">
        <v>817</v>
      </c>
      <c r="E247" s="20" t="s">
        <v>17</v>
      </c>
      <c r="F247" s="4" t="s">
        <v>528</v>
      </c>
      <c r="G247" s="17" t="s">
        <v>17</v>
      </c>
      <c r="H247" s="65" t="s">
        <v>569</v>
      </c>
      <c r="I247" s="25">
        <v>0.89</v>
      </c>
      <c r="J247" s="24">
        <v>1</v>
      </c>
      <c r="K247" s="20" t="s">
        <v>17</v>
      </c>
      <c r="L247" s="20" t="s">
        <v>16</v>
      </c>
      <c r="M247" s="22">
        <v>1</v>
      </c>
      <c r="N247" s="20" t="s">
        <v>17</v>
      </c>
      <c r="O247" s="58" t="s">
        <v>434</v>
      </c>
      <c r="P247" s="18">
        <v>54</v>
      </c>
      <c r="Q247" s="18">
        <v>76</v>
      </c>
      <c r="R247" s="20" t="s">
        <v>17</v>
      </c>
      <c r="S247" s="17">
        <v>0</v>
      </c>
      <c r="T247" s="17">
        <v>1004</v>
      </c>
      <c r="U247" s="102">
        <f>IF(B247="true",(Calcs!AB248),IF(C247="true",Calcs!S248,Calcs!K248))</f>
        <v>0</v>
      </c>
      <c r="V247" s="106"/>
      <c r="W247" s="103" t="str">
        <f>IF(AND(K247 = "true",C247="false"),(IF(Inputs!K247=Reduction_Values!B$2,Reduction_Values!D$2,Reduction_Values!D$3)),"")</f>
        <v/>
      </c>
      <c r="X247" s="104" t="str">
        <f>IF(L247="true",(IF(Inputs!L247=Reduction_Values!B$2,Reduction_Values!D$4,Reduction_Values!D$5)),"")</f>
        <v>CRT 0.5</v>
      </c>
      <c r="Y247" s="105">
        <f>(VLOOKUP(Inputs!D247,Charge_Categories!B$2:C$380,2,FALSE))</f>
        <v>6962</v>
      </c>
      <c r="Z247" s="105">
        <f>IF(AND(Inputs!B247="true",Inputs!G247="true"),Calcs!U248-Calcs!T248,IF(AND(Inputs!B247="false",Inputs!C247="false",Inputs!G247="true"),Calcs!D248-Calcs!C248,IF(AND(Inputs!G247="false",Inputs!H247="Not Applicable"),0,"0.0")))</f>
        <v>0</v>
      </c>
      <c r="AA247" s="105" t="str">
        <f>IF(AND(Inputs!B247="true",Inputs!N247="true"),Calcs!T248-Calcs!B248,IF(AND(Inputs!B247="false",Inputs!C247="true",Inputs!N247="true"),Calcs!L248-Calcs!B248,IF(AND(Inputs!B247="false",Inputs!C247="false",Inputs!N247="true"),Calcs!C248-Calcs!B248,"0.0")))</f>
        <v>0.0</v>
      </c>
      <c r="AB247" s="105" t="str">
        <f>IF(Inputs!C247="true",100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&amp;"%","")</f>
        <v>0%</v>
      </c>
      <c r="AC247" s="105" t="str">
        <f t="shared" si="31"/>
        <v/>
      </c>
      <c r="AD247" s="105" t="str">
        <f t="shared" si="32"/>
        <v/>
      </c>
      <c r="AE247" s="104" t="str">
        <f>IF(R247="true",(IF(Inputs!R247=Reduction_Values!B$2,Reduction_Values!D$6,Reduction_Values!D$7)),"")</f>
        <v/>
      </c>
      <c r="AF247" s="93">
        <f>(VLOOKUP(Inputs!D247,Charge_Categories!B$2:C$380,2,FALSE))</f>
        <v>6962</v>
      </c>
      <c r="AG247" s="93" t="str">
        <f t="shared" si="28"/>
        <v>false</v>
      </c>
      <c r="AH247" s="93" t="str">
        <f t="shared" si="29"/>
        <v>true</v>
      </c>
      <c r="AI247" s="94">
        <f>IF(AND(Inputs!C247="true",Inputs!B247="false"),Calcs!Q248,IF(AND(Inputs!B247="true",Inputs!C247="false"),Calcs!Y248,IF(AND(Inputs!B247="false",Inputs!C247="false"),Calcs!H248,FALSE)))</f>
        <v>0</v>
      </c>
      <c r="AJ247" s="95">
        <f>IF(AND(Inputs!C247="true",Inputs!B247="false"),Calcs!Q248,IF(AND(Inputs!B247="true",Inputs!C247="false"),Calcs!Y248,IF(AND(Inputs!B247="false",Inputs!C247="false"),Calcs!J248,FALSE)))</f>
        <v>0</v>
      </c>
      <c r="AK247" s="93">
        <f>IF(AND(Inputs!C247="true",Inputs!B247="false"),Calcs!P248,IF(AND(Inputs!B247="true",Inputs!C247="false"),Calcs!X248,IF(AND(Inputs!B247="false",Inputs!C247="false"),Calcs!G248,FALSE)))</f>
        <v>0</v>
      </c>
      <c r="AL247" s="93">
        <f>Calcs!C248</f>
        <v>6962</v>
      </c>
      <c r="AM247" s="93">
        <f>IF(AND(Inputs!C247="true",Inputs!B247="false"),Calcs!O248,IF(AND(Inputs!B247="true",Inputs!C247="false"),Calcs!W248,IF(AND(Inputs!B247="false",Inputs!C247="false"),Calcs!F248,FALSE)))</f>
        <v>0</v>
      </c>
      <c r="AN247" s="93" t="str">
        <f>IF(AND(Inputs!C247="true",Inputs!B247="false"),"0.0",IF(AND(Inputs!B247="true",Inputs!C247="false"),Calcs!U248,IF(AND(Inputs!B247="false",Inputs!C247="false"),Calcs!D248,FALSE)))</f>
        <v>0.0</v>
      </c>
      <c r="AO247" s="95" t="str">
        <f>Calcs!AA248</f>
        <v/>
      </c>
      <c r="AP247" s="93" t="str">
        <f t="shared" si="33"/>
        <v>false</v>
      </c>
      <c r="AQ247" s="95">
        <f>IF(Inputs!C247="true",Calcs!N248,"0.0")</f>
        <v>0</v>
      </c>
      <c r="AR247" s="95">
        <f>IF(AND(Inputs!C247="true",Inputs!B247="false"),Calcs!M248,IF(AND(Inputs!B247="true",Inputs!C247="false"),Calcs!V248,IF(AND(Inputs!B247="false",Inputs!C247="false"),Calcs!E248,FALSE)))</f>
        <v>6962</v>
      </c>
      <c r="AS247" s="93" t="str">
        <f t="shared" si="34"/>
        <v>false</v>
      </c>
      <c r="AT247" s="93" t="str">
        <f t="shared" si="30"/>
        <v>false</v>
      </c>
    </row>
    <row r="248" spans="1:46" ht="14.25" customHeight="1" x14ac:dyDescent="0.2">
      <c r="A248" s="16">
        <v>247</v>
      </c>
      <c r="B248" s="20" t="s">
        <v>16</v>
      </c>
      <c r="C248" s="20" t="s">
        <v>17</v>
      </c>
      <c r="D248" s="18" t="s">
        <v>818</v>
      </c>
      <c r="E248" s="20" t="s">
        <v>17</v>
      </c>
      <c r="F248" s="4"/>
      <c r="G248" s="19" t="s">
        <v>16</v>
      </c>
      <c r="H248" s="65" t="s">
        <v>489</v>
      </c>
      <c r="I248" s="24">
        <v>1</v>
      </c>
      <c r="J248" s="24">
        <v>1</v>
      </c>
      <c r="K248" s="20" t="s">
        <v>16</v>
      </c>
      <c r="L248" s="20" t="s">
        <v>17</v>
      </c>
      <c r="M248" s="22">
        <v>1</v>
      </c>
      <c r="N248" s="20" t="s">
        <v>17</v>
      </c>
      <c r="O248" s="59" t="s">
        <v>434</v>
      </c>
      <c r="P248" s="18">
        <v>0</v>
      </c>
      <c r="Q248" s="18">
        <v>0</v>
      </c>
      <c r="R248" s="20" t="s">
        <v>17</v>
      </c>
      <c r="S248" s="17">
        <v>1E-3</v>
      </c>
      <c r="T248" s="17">
        <v>3637</v>
      </c>
      <c r="U248" s="102">
        <f>IF(B248="true",(Calcs!AB249),IF(C248="true",Calcs!S249,Calcs!K249))</f>
        <v>6.3693978553753094E-3</v>
      </c>
      <c r="V248" s="106"/>
      <c r="W248" s="103" t="str">
        <f>IF(AND(K248 = "true",C248="false"),(IF(Inputs!K248=Reduction_Values!B$2,Reduction_Values!D$2,Reduction_Values!D$3)),"")</f>
        <v>Two-part Tariff 0.5</v>
      </c>
      <c r="X248" s="104" t="str">
        <f>IF(L248="true",(IF(Inputs!L248=Reduction_Values!B$2,Reduction_Values!D$4,Reduction_Values!D$5)),"")</f>
        <v/>
      </c>
      <c r="Y248" s="105">
        <f>(VLOOKUP(Inputs!D248,Charge_Categories!B$2:C$380,2,FALSE))</f>
        <v>9938</v>
      </c>
      <c r="Z248" s="105">
        <f>IF(AND(Inputs!B248="true",Inputs!G248="true"),Calcs!U249-Calcs!T249,IF(AND(Inputs!B248="false",Inputs!C248="false",Inputs!G248="true"),Calcs!D249-Calcs!C249,IF(AND(Inputs!G248="false",Inputs!H248="Not Applicable"),0,"0.0")))</f>
        <v>36393</v>
      </c>
      <c r="AA248" s="105" t="str">
        <f>IF(AND(Inputs!B248="true",Inputs!N248="true"),Calcs!T249-Calcs!B249,IF(AND(Inputs!B248="false",Inputs!C248="true",Inputs!N248="true"),Calcs!L249-Calcs!B249,IF(AND(Inputs!B248="false",Inputs!C248="false",Inputs!N248="true"),Calcs!C249-Calcs!B249,"0.0")))</f>
        <v>0.0</v>
      </c>
      <c r="AB248" s="105" t="str">
        <f>IF(Inputs!C248="true",100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&amp;"%","")</f>
        <v/>
      </c>
      <c r="AC248" s="105" t="str">
        <f t="shared" si="31"/>
        <v/>
      </c>
      <c r="AD248" s="105" t="str">
        <f t="shared" si="32"/>
        <v/>
      </c>
      <c r="AE248" s="104" t="str">
        <f>IF(R248="true",(IF(Inputs!R248=Reduction_Values!B$2,Reduction_Values!D$6,Reduction_Values!D$7)),"")</f>
        <v/>
      </c>
      <c r="AF248" s="93">
        <f>(VLOOKUP(Inputs!D248,Charge_Categories!B$2:C$380,2,FALSE))</f>
        <v>9938</v>
      </c>
      <c r="AG248" s="93" t="str">
        <f t="shared" si="28"/>
        <v>true</v>
      </c>
      <c r="AH248" s="93" t="str">
        <f t="shared" si="29"/>
        <v>false</v>
      </c>
      <c r="AI248" s="94">
        <f>IF(AND(Inputs!C248="true",Inputs!B248="false"),Calcs!Q249,IF(AND(Inputs!B248="true",Inputs!C248="false"),Calcs!Y249,IF(AND(Inputs!B248="false",Inputs!C248="false"),Calcs!H249,FALSE)))</f>
        <v>46331</v>
      </c>
      <c r="AJ248" s="95">
        <f>IF(AND(Inputs!C248="true",Inputs!B248="false"),Calcs!Q249,IF(AND(Inputs!B248="true",Inputs!C248="false"),Calcs!Y249,IF(AND(Inputs!B248="false",Inputs!C248="false"),Calcs!J249,FALSE)))</f>
        <v>46331</v>
      </c>
      <c r="AK248" s="93">
        <f>IF(AND(Inputs!C248="true",Inputs!B248="false"),Calcs!P249,IF(AND(Inputs!B248="true",Inputs!C248="false"),Calcs!X249,IF(AND(Inputs!B248="false",Inputs!C248="false"),Calcs!G249,FALSE)))</f>
        <v>46331</v>
      </c>
      <c r="AL248" s="93">
        <f>Calcs!C249</f>
        <v>9938</v>
      </c>
      <c r="AM248" s="93">
        <f>IF(AND(Inputs!C248="true",Inputs!B248="false"),Calcs!O249,IF(AND(Inputs!B248="true",Inputs!C248="false"),Calcs!W249,IF(AND(Inputs!B248="false",Inputs!C248="false"),Calcs!F249,FALSE)))</f>
        <v>46331</v>
      </c>
      <c r="AN248" s="93">
        <f>IF(AND(Inputs!C248="true",Inputs!B248="false"),"0.0",IF(AND(Inputs!B248="true",Inputs!C248="false"),Calcs!U249,IF(AND(Inputs!B248="false",Inputs!C248="false"),Calcs!D249,FALSE)))</f>
        <v>46331</v>
      </c>
      <c r="AO248" s="95">
        <f>Calcs!AA249</f>
        <v>1.2738795710750619E-2</v>
      </c>
      <c r="AP248" s="93" t="str">
        <f t="shared" si="33"/>
        <v>false</v>
      </c>
      <c r="AQ248" s="95" t="str">
        <f>IF(Inputs!C248="true",Calcs!N249,"0.0")</f>
        <v>0.0</v>
      </c>
      <c r="AR248" s="95">
        <f>IF(AND(Inputs!C248="true",Inputs!B248="false"),Calcs!M249,IF(AND(Inputs!B248="true",Inputs!C248="false"),Calcs!V249,IF(AND(Inputs!B248="false",Inputs!C248="false"),Calcs!E249,FALSE)))</f>
        <v>46331</v>
      </c>
      <c r="AS248" s="93" t="str">
        <f t="shared" si="34"/>
        <v>false</v>
      </c>
      <c r="AT248" s="93" t="str">
        <f t="shared" si="30"/>
        <v>true</v>
      </c>
    </row>
    <row r="249" spans="1:46" ht="14.25" customHeight="1" x14ac:dyDescent="0.2">
      <c r="A249" s="16">
        <v>248</v>
      </c>
      <c r="B249" s="20" t="s">
        <v>17</v>
      </c>
      <c r="C249" s="20" t="s">
        <v>17</v>
      </c>
      <c r="D249" s="18" t="s">
        <v>819</v>
      </c>
      <c r="E249" s="20" t="s">
        <v>17</v>
      </c>
      <c r="F249" s="4" t="s">
        <v>530</v>
      </c>
      <c r="G249" s="19" t="s">
        <v>16</v>
      </c>
      <c r="H249" s="65" t="s">
        <v>490</v>
      </c>
      <c r="I249" s="24">
        <v>0.9</v>
      </c>
      <c r="J249" s="24">
        <v>0.9</v>
      </c>
      <c r="K249" s="20" t="s">
        <v>17</v>
      </c>
      <c r="L249" s="20" t="s">
        <v>17</v>
      </c>
      <c r="M249" s="22">
        <v>1</v>
      </c>
      <c r="N249" s="20" t="s">
        <v>17</v>
      </c>
      <c r="O249" s="59" t="s">
        <v>418</v>
      </c>
      <c r="P249" s="18">
        <v>359</v>
      </c>
      <c r="Q249" s="18">
        <v>359</v>
      </c>
      <c r="R249" s="20" t="s">
        <v>17</v>
      </c>
      <c r="S249" s="17">
        <v>0</v>
      </c>
      <c r="T249" s="17">
        <v>99999.9</v>
      </c>
      <c r="U249" s="102">
        <f>IF(B249="true",(Calcs!AB250),IF(C249="true",Calcs!S250,IF(AND(B249="false",C249="false"),Calcs!K250)))</f>
        <v>9440.5500000000011</v>
      </c>
      <c r="W249" s="103" t="str">
        <f>IF(AND(K249 = "true",C249="false"),(IF(Inputs!K249=Reduction_Values!B$2,Reduction_Values!D$2,Reduction_Values!D$3)),"")</f>
        <v/>
      </c>
      <c r="X249" s="104" t="str">
        <f>IF(L249="true",(IF(Inputs!L249=Reduction_Values!B$2,Reduction_Values!D$4,Reduction_Values!D$5)),"")</f>
        <v/>
      </c>
      <c r="Y249" s="105">
        <f>(VLOOKUP(Inputs!D249,Charge_Categories!B$2:C$380,2,FALSE))</f>
        <v>10431</v>
      </c>
      <c r="Z249" s="105">
        <f>IF(AND(Inputs!B249="true",Inputs!G249="true"),Calcs!U250-Calcs!T250,IF(AND(Inputs!B249="false",Inputs!C249="false",Inputs!G249="true"),Calcs!D250-Calcs!C250,IF(AND(Inputs!G249="false",Inputs!H249="Not Applicable"),0,"0.0")))</f>
        <v>1224</v>
      </c>
      <c r="AA249" s="105" t="str">
        <f>IF(AND(Inputs!B249="true",Inputs!N249="true"),Calcs!T250-Calcs!B250,IF(AND(Inputs!B249="false",Inputs!C249="true",Inputs!N249="true"),Calcs!L250-Calcs!B250,IF(AND(Inputs!B249="false",Inputs!C249="false",Inputs!N249="true"),Calcs!C250-Calcs!B250,"0.0")))</f>
        <v>0.0</v>
      </c>
      <c r="AB249" s="105" t="str">
        <f>IF(Inputs!C249="true",100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&amp;"%","")</f>
        <v/>
      </c>
      <c r="AC249" s="105" t="str">
        <f t="shared" si="31"/>
        <v/>
      </c>
      <c r="AD249" s="105">
        <f t="shared" si="32"/>
        <v>0.9</v>
      </c>
      <c r="AE249" s="104" t="str">
        <f>IF(R249="true",(IF(Inputs!R249=Reduction_Values!B$2,Reduction_Values!D$6,Reduction_Values!D$7)),"")</f>
        <v/>
      </c>
      <c r="AF249" s="93">
        <f>(VLOOKUP(Inputs!D249,Charge_Categories!B$2:C$380,2,FALSE))</f>
        <v>10431</v>
      </c>
      <c r="AG249" s="93" t="str">
        <f t="shared" si="28"/>
        <v>false</v>
      </c>
      <c r="AH249" s="93" t="str">
        <f t="shared" si="29"/>
        <v>false</v>
      </c>
      <c r="AI249" s="94">
        <f>IF(AND(Inputs!C249="true",Inputs!B249="false"),Calcs!Q250,IF(AND(Inputs!B249="true",Inputs!C249="false"),Calcs!Y250,IF(AND(Inputs!B249="false",Inputs!C249="false"),Calcs!H250,FALSE)))</f>
        <v>10489.5</v>
      </c>
      <c r="AJ249" s="95">
        <f>IF(AND(Inputs!C249="true",Inputs!B249="false"),Calcs!Q250,IF(AND(Inputs!B249="true",Inputs!C249="false"),Calcs!Y250,IF(AND(Inputs!B249="false",Inputs!C249="false"),Calcs!J250,FALSE)))</f>
        <v>9440.5500000000011</v>
      </c>
      <c r="AK249" s="93">
        <f>IF(AND(Inputs!C249="true",Inputs!B249="false"),Calcs!P250,IF(AND(Inputs!B249="true",Inputs!C249="false"),Calcs!X250,IF(AND(Inputs!B249="false",Inputs!C249="false"),Calcs!G250,FALSE)))</f>
        <v>11655</v>
      </c>
      <c r="AL249" s="93">
        <f>Calcs!C250</f>
        <v>10431</v>
      </c>
      <c r="AM249" s="93">
        <f>IF(AND(Inputs!C249="true",Inputs!B249="false"),Calcs!O250,IF(AND(Inputs!B249="true",Inputs!C249="false"),Calcs!W250,IF(AND(Inputs!B249="false",Inputs!C249="false"),Calcs!F250,FALSE)))</f>
        <v>11655</v>
      </c>
      <c r="AN249" s="93">
        <f>IF(AND(Inputs!C249="true",Inputs!B249="false"),"0.0",IF(AND(Inputs!B249="true",Inputs!C249="false"),Calcs!U250,IF(AND(Inputs!B249="false",Inputs!C249="false"),Calcs!D250,FALSE)))</f>
        <v>11655</v>
      </c>
      <c r="AO249" s="95" t="str">
        <f>Calcs!AA250</f>
        <v/>
      </c>
      <c r="AP249" s="93" t="str">
        <f t="shared" si="33"/>
        <v>false</v>
      </c>
      <c r="AQ249" s="95" t="str">
        <f>IF(Inputs!C249="true",Calcs!N250,"0.0")</f>
        <v>0.0</v>
      </c>
      <c r="AR249" s="95">
        <f>IF(AND(Inputs!C249="true",Inputs!B249="false"),Calcs!M250,IF(AND(Inputs!B249="true",Inputs!C249="false"),Calcs!V250,IF(AND(Inputs!B249="false",Inputs!C249="false"),Calcs!E250,FALSE)))</f>
        <v>11655</v>
      </c>
      <c r="AS249" s="93" t="str">
        <f t="shared" si="34"/>
        <v>false</v>
      </c>
      <c r="AT249" s="93" t="str">
        <f t="shared" si="30"/>
        <v>true</v>
      </c>
    </row>
    <row r="250" spans="1:46" ht="14.25" customHeight="1" x14ac:dyDescent="0.2">
      <c r="A250" s="16">
        <v>249</v>
      </c>
      <c r="B250" s="19" t="s">
        <v>17</v>
      </c>
      <c r="C250" s="19" t="s">
        <v>16</v>
      </c>
      <c r="D250" s="18" t="s">
        <v>820</v>
      </c>
      <c r="E250" s="20" t="s">
        <v>16</v>
      </c>
      <c r="F250" s="4" t="s">
        <v>532</v>
      </c>
      <c r="G250" s="17" t="s">
        <v>17</v>
      </c>
      <c r="H250" s="65" t="s">
        <v>569</v>
      </c>
      <c r="I250" s="24">
        <v>1</v>
      </c>
      <c r="J250" s="25">
        <v>0.5</v>
      </c>
      <c r="K250" s="19" t="s">
        <v>17</v>
      </c>
      <c r="L250" s="19" t="s">
        <v>16</v>
      </c>
      <c r="M250" s="22">
        <v>1</v>
      </c>
      <c r="N250" s="20" t="s">
        <v>16</v>
      </c>
      <c r="O250" s="58" t="s">
        <v>434</v>
      </c>
      <c r="P250" s="18">
        <v>356</v>
      </c>
      <c r="Q250" s="18">
        <v>356</v>
      </c>
      <c r="R250" s="20" t="s">
        <v>16</v>
      </c>
      <c r="S250" s="17">
        <v>0</v>
      </c>
      <c r="T250" s="17">
        <v>32100.001</v>
      </c>
      <c r="U250" s="102">
        <f>IF(B250="true",(Calcs!AB251),IF(C250="true",Calcs!S251,Calcs!K251))</f>
        <v>0</v>
      </c>
      <c r="V250" s="106"/>
      <c r="W250" s="103" t="str">
        <f>IF(AND(K250 = "true",C250="false"),(IF(Inputs!K250=Reduction_Values!B$2,Reduction_Values!D$2,Reduction_Values!D$3)),"")</f>
        <v/>
      </c>
      <c r="X250" s="104" t="str">
        <f>IF(L250="true",(IF(Inputs!L250=Reduction_Values!B$2,Reduction_Values!D$4,Reduction_Values!D$5)),"")</f>
        <v>CRT 0.5</v>
      </c>
      <c r="Y250" s="105">
        <f>(VLOOKUP(Inputs!D250,Charge_Categories!B$2:C$380,2,FALSE))</f>
        <v>11295</v>
      </c>
      <c r="Z250" s="105">
        <f>IF(AND(Inputs!B250="true",Inputs!G250="true"),Calcs!U251-Calcs!T251,IF(AND(Inputs!B250="false",Inputs!C250="false",Inputs!G250="true"),Calcs!D251-Calcs!C251,IF(AND(Inputs!G250="false",Inputs!H250="Not Applicable"),0,"0.0")))</f>
        <v>0</v>
      </c>
      <c r="AA250" s="105">
        <f>IF(AND(Inputs!B250="true",Inputs!N250="true"),Calcs!T251-Calcs!B251,IF(AND(Inputs!B250="false",Inputs!C250="true",Inputs!N250="true"),Calcs!L251-Calcs!B251,IF(AND(Inputs!B250="false",Inputs!C250="false",Inputs!N250="true"),Calcs!C251-Calcs!B251,"0.0")))</f>
        <v>20338</v>
      </c>
      <c r="AB250" s="105" t="str">
        <f>IF(Inputs!C250="true",100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&amp;"%","")</f>
        <v>0%</v>
      </c>
      <c r="AC250" s="105" t="str">
        <f t="shared" si="31"/>
        <v/>
      </c>
      <c r="AD250" s="105">
        <f t="shared" si="32"/>
        <v>0.5</v>
      </c>
      <c r="AE250" s="104" t="str">
        <f>IF(R250="true",(IF(Inputs!R250=Reduction_Values!B$2,Reduction_Values!D$6,Reduction_Values!D$7)),"")</f>
        <v>Winter Only Discount 0.5</v>
      </c>
      <c r="AF250" s="93">
        <f>(VLOOKUP(Inputs!D250,Charge_Categories!B$2:C$380,2,FALSE))</f>
        <v>11295</v>
      </c>
      <c r="AG250" s="93" t="str">
        <f t="shared" si="28"/>
        <v>false</v>
      </c>
      <c r="AH250" s="93" t="str">
        <f t="shared" si="29"/>
        <v>true</v>
      </c>
      <c r="AI250" s="94">
        <f>IF(AND(Inputs!C250="true",Inputs!B250="false"),Calcs!Q251,IF(AND(Inputs!B250="true",Inputs!C250="false"),Calcs!Y251,IF(AND(Inputs!B250="false",Inputs!C250="false"),Calcs!H251,FALSE)))</f>
        <v>0</v>
      </c>
      <c r="AJ250" s="95">
        <f>IF(AND(Inputs!C250="true",Inputs!B250="false"),Calcs!Q251,IF(AND(Inputs!B250="true",Inputs!C250="false"),Calcs!Y251,IF(AND(Inputs!B250="false",Inputs!C250="false"),Calcs!J251,FALSE)))</f>
        <v>0</v>
      </c>
      <c r="AK250" s="93">
        <f>IF(AND(Inputs!C250="true",Inputs!B250="false"),Calcs!P251,IF(AND(Inputs!B250="true",Inputs!C250="false"),Calcs!X251,IF(AND(Inputs!B250="false",Inputs!C250="false"),Calcs!G251,FALSE)))</f>
        <v>0</v>
      </c>
      <c r="AL250" s="93">
        <f>Calcs!C251</f>
        <v>31633</v>
      </c>
      <c r="AM250" s="93">
        <f>IF(AND(Inputs!C250="true",Inputs!B250="false"),Calcs!O251,IF(AND(Inputs!B250="true",Inputs!C250="false"),Calcs!W251,IF(AND(Inputs!B250="false",Inputs!C250="false"),Calcs!F251,FALSE)))</f>
        <v>0</v>
      </c>
      <c r="AN250" s="93" t="str">
        <f>IF(AND(Inputs!C250="true",Inputs!B250="false"),"0.0",IF(AND(Inputs!B250="true",Inputs!C250="false"),Calcs!U251,IF(AND(Inputs!B250="false",Inputs!C250="false"),Calcs!D251,FALSE)))</f>
        <v>0.0</v>
      </c>
      <c r="AO250" s="95" t="str">
        <f>Calcs!AA251</f>
        <v/>
      </c>
      <c r="AP250" s="93" t="str">
        <f t="shared" si="33"/>
        <v>true</v>
      </c>
      <c r="AQ250" s="95">
        <f>IF(Inputs!C250="true",Calcs!N251,"0.0")</f>
        <v>0</v>
      </c>
      <c r="AR250" s="95">
        <f>IF(AND(Inputs!C250="true",Inputs!B250="false"),Calcs!M251,IF(AND(Inputs!B250="true",Inputs!C250="false"),Calcs!V251,IF(AND(Inputs!B250="false",Inputs!C250="false"),Calcs!E251,FALSE)))</f>
        <v>31633</v>
      </c>
      <c r="AS250" s="93" t="str">
        <f t="shared" si="34"/>
        <v>true</v>
      </c>
      <c r="AT250" s="93" t="str">
        <f t="shared" si="30"/>
        <v>false</v>
      </c>
    </row>
    <row r="251" spans="1:46" ht="14.25" customHeight="1" x14ac:dyDescent="0.2">
      <c r="A251" s="16">
        <v>250</v>
      </c>
      <c r="B251" s="19" t="s">
        <v>16</v>
      </c>
      <c r="C251" s="19" t="s">
        <v>17</v>
      </c>
      <c r="D251" s="18" t="s">
        <v>821</v>
      </c>
      <c r="E251" s="19" t="s">
        <v>16</v>
      </c>
      <c r="F251" s="4" t="s">
        <v>531</v>
      </c>
      <c r="G251" s="19" t="s">
        <v>16</v>
      </c>
      <c r="H251" s="65" t="s">
        <v>954</v>
      </c>
      <c r="I251" s="25">
        <v>0.99</v>
      </c>
      <c r="J251" s="24">
        <v>1</v>
      </c>
      <c r="K251" s="20" t="s">
        <v>16</v>
      </c>
      <c r="L251" s="19" t="s">
        <v>17</v>
      </c>
      <c r="M251" s="22">
        <v>1</v>
      </c>
      <c r="N251" s="19" t="s">
        <v>16</v>
      </c>
      <c r="O251" s="59" t="s">
        <v>434</v>
      </c>
      <c r="P251" s="18">
        <v>0</v>
      </c>
      <c r="Q251" s="18">
        <v>0</v>
      </c>
      <c r="R251" s="19" t="s">
        <v>16</v>
      </c>
      <c r="S251" s="17">
        <v>1.1000000000000001</v>
      </c>
      <c r="T251" s="17">
        <v>1008</v>
      </c>
      <c r="U251" s="102">
        <f>IF(B251="true",(Calcs!AB252),IF(C251="true",Calcs!S252,Calcs!K252))</f>
        <v>95.14489285714285</v>
      </c>
      <c r="V251" s="106"/>
      <c r="W251" s="103" t="str">
        <f>IF(AND(K251 = "true",C251="false"),(IF(Inputs!K251=Reduction_Values!B$2,Reduction_Values!D$2,Reduction_Values!D$3)),"")</f>
        <v>Two-part Tariff 0.5</v>
      </c>
      <c r="X251" s="104" t="str">
        <f>IF(L251="true",(IF(Inputs!L251=Reduction_Values!B$2,Reduction_Values!D$4,Reduction_Values!D$5)),"")</f>
        <v/>
      </c>
      <c r="Y251" s="105">
        <f>(VLOOKUP(Inputs!D251,Charge_Categories!B$2:C$380,2,FALSE))</f>
        <v>11801</v>
      </c>
      <c r="Z251" s="105">
        <f>IF(AND(Inputs!B251="true",Inputs!G251="true"),Calcs!U252-Calcs!T252,IF(AND(Inputs!B251="false",Inputs!C251="false",Inputs!G251="true"),Calcs!D252-Calcs!C252,IF(AND(Inputs!G251="false",Inputs!H251="Not Applicable"),0,"0.0")))</f>
        <v>339686</v>
      </c>
      <c r="AA251" s="105">
        <f>IF(AND(Inputs!B251="true",Inputs!N251="true"),Calcs!T252-Calcs!B252,IF(AND(Inputs!B251="false",Inputs!C251="true",Inputs!N251="true"),Calcs!L252-Calcs!B252,IF(AND(Inputs!B251="false",Inputs!C251="false",Inputs!N251="true"),Calcs!C252-Calcs!B252,"0.0")))</f>
        <v>785</v>
      </c>
      <c r="AB251" s="105" t="str">
        <f>IF(Inputs!C251="true",100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&amp;"%","")</f>
        <v/>
      </c>
      <c r="AC251" s="105" t="str">
        <f t="shared" si="31"/>
        <v/>
      </c>
      <c r="AD251" s="105" t="str">
        <f t="shared" si="32"/>
        <v/>
      </c>
      <c r="AE251" s="104" t="str">
        <f>IF(R251="true",(IF(Inputs!R251=Reduction_Values!B$2,Reduction_Values!D$6,Reduction_Values!D$7)),"")</f>
        <v>Winter Only Discount 0.5</v>
      </c>
      <c r="AF251" s="93">
        <f>(VLOOKUP(Inputs!D251,Charge_Categories!B$2:C$380,2,FALSE))</f>
        <v>11801</v>
      </c>
      <c r="AG251" s="93" t="str">
        <f t="shared" si="28"/>
        <v>true</v>
      </c>
      <c r="AH251" s="93" t="str">
        <f t="shared" si="29"/>
        <v>false</v>
      </c>
      <c r="AI251" s="94">
        <f>IF(AND(Inputs!C251="true",Inputs!B251="false"),Calcs!Q252,IF(AND(Inputs!B251="true",Inputs!C251="false"),Calcs!Y252,IF(AND(Inputs!B251="false",Inputs!C251="false"),Calcs!H252,FALSE)))</f>
        <v>174374.63999999998</v>
      </c>
      <c r="AJ251" s="95">
        <f>IF(AND(Inputs!C251="true",Inputs!B251="false"),Calcs!Q252,IF(AND(Inputs!B251="true",Inputs!C251="false"),Calcs!Y252,IF(AND(Inputs!B251="false",Inputs!C251="false"),Calcs!J252,FALSE)))</f>
        <v>174374.63999999998</v>
      </c>
      <c r="AK251" s="93">
        <f>IF(AND(Inputs!C251="true",Inputs!B251="false"),Calcs!P252,IF(AND(Inputs!B251="true",Inputs!C251="false"),Calcs!X252,IF(AND(Inputs!B251="false",Inputs!C251="false"),Calcs!G252,FALSE)))</f>
        <v>176136</v>
      </c>
      <c r="AL251" s="93">
        <f>Calcs!C252</f>
        <v>12586</v>
      </c>
      <c r="AM251" s="93">
        <f>IF(AND(Inputs!C251="true",Inputs!B251="false"),Calcs!O252,IF(AND(Inputs!B251="true",Inputs!C251="false"),Calcs!W252,IF(AND(Inputs!B251="false",Inputs!C251="false"),Calcs!F252,FALSE)))</f>
        <v>176136</v>
      </c>
      <c r="AN251" s="93">
        <f>IF(AND(Inputs!C251="true",Inputs!B251="false"),"0.0",IF(AND(Inputs!B251="true",Inputs!C251="false"),Calcs!U252,IF(AND(Inputs!B251="false",Inputs!C251="false"),Calcs!D252,FALSE)))</f>
        <v>352272</v>
      </c>
      <c r="AO251" s="95">
        <f>Calcs!AA252</f>
        <v>190.2897857142857</v>
      </c>
      <c r="AP251" s="93" t="str">
        <f t="shared" si="33"/>
        <v>true</v>
      </c>
      <c r="AQ251" s="95" t="str">
        <f>IF(Inputs!C251="true",Calcs!N252,"0.0")</f>
        <v>0.0</v>
      </c>
      <c r="AR251" s="95">
        <f>IF(AND(Inputs!C251="true",Inputs!B251="false"),Calcs!M252,IF(AND(Inputs!B251="true",Inputs!C251="false"),Calcs!V252,IF(AND(Inputs!B251="false",Inputs!C251="false"),Calcs!E252,FALSE)))</f>
        <v>352272</v>
      </c>
      <c r="AS251" s="93" t="str">
        <f t="shared" si="34"/>
        <v>true</v>
      </c>
      <c r="AT251" s="93" t="str">
        <f t="shared" si="30"/>
        <v>true</v>
      </c>
    </row>
    <row r="252" spans="1:46" ht="14.25" customHeight="1" x14ac:dyDescent="0.2">
      <c r="A252" s="16">
        <v>251</v>
      </c>
      <c r="B252" s="19" t="s">
        <v>16</v>
      </c>
      <c r="C252" s="19" t="s">
        <v>17</v>
      </c>
      <c r="D252" s="18" t="s">
        <v>822</v>
      </c>
      <c r="E252" s="19" t="s">
        <v>17</v>
      </c>
      <c r="F252" s="4"/>
      <c r="G252" s="19" t="s">
        <v>16</v>
      </c>
      <c r="H252" s="65" t="s">
        <v>953</v>
      </c>
      <c r="I252" s="24">
        <v>1</v>
      </c>
      <c r="J252" s="24">
        <v>1</v>
      </c>
      <c r="K252" s="20" t="s">
        <v>16</v>
      </c>
      <c r="L252" s="19" t="s">
        <v>17</v>
      </c>
      <c r="M252" s="22">
        <v>1</v>
      </c>
      <c r="N252" s="19" t="s">
        <v>17</v>
      </c>
      <c r="O252" s="59" t="s">
        <v>418</v>
      </c>
      <c r="P252" s="18">
        <v>0</v>
      </c>
      <c r="Q252" s="18">
        <v>0</v>
      </c>
      <c r="R252" s="19" t="s">
        <v>17</v>
      </c>
      <c r="S252" s="17">
        <v>404.404</v>
      </c>
      <c r="T252" s="17">
        <v>100</v>
      </c>
      <c r="U252" s="102">
        <f>IF(B252="true",(Calcs!AB253),IF(C252="true",Calcs!S253,Calcs!K253))</f>
        <v>27268.961719999999</v>
      </c>
      <c r="V252" s="106"/>
      <c r="W252" s="103" t="str">
        <f>IF(AND(K252 = "true",C252="false"),(IF(Inputs!K252=Reduction_Values!B$2,Reduction_Values!D$2,Reduction_Values!D$3)),"")</f>
        <v>Two-part Tariff 0.5</v>
      </c>
      <c r="X252" s="104" t="str">
        <f>IF(L252="true",(IF(Inputs!L252=Reduction_Values!B$2,Reduction_Values!D$4,Reduction_Values!D$5)),"")</f>
        <v/>
      </c>
      <c r="Y252" s="105">
        <f>(VLOOKUP(Inputs!D252,Charge_Categories!B$2:C$380,2,FALSE))</f>
        <v>12294</v>
      </c>
      <c r="Z252" s="105">
        <f>IF(AND(Inputs!B252="true",Inputs!G252="true"),Calcs!U253-Calcs!T253,IF(AND(Inputs!B252="false",Inputs!C252="false",Inputs!G252="true"),Calcs!D253-Calcs!C253,IF(AND(Inputs!G252="false",Inputs!H252="Not Applicable"),0,"0.0")))</f>
        <v>1192</v>
      </c>
      <c r="AA252" s="105" t="str">
        <f>IF(AND(Inputs!B252="true",Inputs!N252="true"),Calcs!T253-Calcs!B253,IF(AND(Inputs!B252="false",Inputs!C252="true",Inputs!N252="true"),Calcs!L253-Calcs!B253,IF(AND(Inputs!B252="false",Inputs!C252="false",Inputs!N252="true"),Calcs!C253-Calcs!B253,"0.0")))</f>
        <v>0.0</v>
      </c>
      <c r="AB252" s="105" t="str">
        <f>IF(Inputs!C252="true",100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&amp;"%","")</f>
        <v/>
      </c>
      <c r="AC252" s="105" t="str">
        <f t="shared" si="31"/>
        <v/>
      </c>
      <c r="AD252" s="105" t="str">
        <f t="shared" si="32"/>
        <v/>
      </c>
      <c r="AE252" s="104" t="str">
        <f>IF(R252="true",(IF(Inputs!R252=Reduction_Values!B$2,Reduction_Values!D$6,Reduction_Values!D$7)),"")</f>
        <v/>
      </c>
      <c r="AF252" s="93">
        <f>(VLOOKUP(Inputs!D252,Charge_Categories!B$2:C$380,2,FALSE))</f>
        <v>12294</v>
      </c>
      <c r="AG252" s="93" t="str">
        <f t="shared" si="28"/>
        <v>true</v>
      </c>
      <c r="AH252" s="93" t="str">
        <f t="shared" si="29"/>
        <v>false</v>
      </c>
      <c r="AI252" s="94">
        <f>IF(AND(Inputs!C252="true",Inputs!B252="false"),Calcs!Q253,IF(AND(Inputs!B252="true",Inputs!C252="false"),Calcs!Y253,IF(AND(Inputs!B252="false",Inputs!C252="false"),Calcs!H253,FALSE)))</f>
        <v>13486</v>
      </c>
      <c r="AJ252" s="95">
        <f>IF(AND(Inputs!C252="true",Inputs!B252="false"),Calcs!Q253,IF(AND(Inputs!B252="true",Inputs!C252="false"),Calcs!Y253,IF(AND(Inputs!B252="false",Inputs!C252="false"),Calcs!J253,FALSE)))</f>
        <v>13486</v>
      </c>
      <c r="AK252" s="93">
        <f>IF(AND(Inputs!C252="true",Inputs!B252="false"),Calcs!P253,IF(AND(Inputs!B252="true",Inputs!C252="false"),Calcs!X253,IF(AND(Inputs!B252="false",Inputs!C252="false"),Calcs!G253,FALSE)))</f>
        <v>13486</v>
      </c>
      <c r="AL252" s="93">
        <f>Calcs!C253</f>
        <v>12294</v>
      </c>
      <c r="AM252" s="93">
        <f>IF(AND(Inputs!C252="true",Inputs!B252="false"),Calcs!O253,IF(AND(Inputs!B252="true",Inputs!C252="false"),Calcs!W253,IF(AND(Inputs!B252="false",Inputs!C252="false"),Calcs!F253,FALSE)))</f>
        <v>13486</v>
      </c>
      <c r="AN252" s="93">
        <f>IF(AND(Inputs!C252="true",Inputs!B252="false"),"0.0",IF(AND(Inputs!B252="true",Inputs!C252="false"),Calcs!U253,IF(AND(Inputs!B252="false",Inputs!C252="false"),Calcs!D253,FALSE)))</f>
        <v>13486</v>
      </c>
      <c r="AO252" s="95">
        <f>Calcs!AA253</f>
        <v>54537.923439999999</v>
      </c>
      <c r="AP252" s="93" t="str">
        <f t="shared" si="33"/>
        <v>false</v>
      </c>
      <c r="AQ252" s="95" t="str">
        <f>IF(Inputs!C252="true",Calcs!N253,"0.0")</f>
        <v>0.0</v>
      </c>
      <c r="AR252" s="95">
        <f>IF(AND(Inputs!C252="true",Inputs!B252="false"),Calcs!M253,IF(AND(Inputs!B252="true",Inputs!C252="false"),Calcs!V253,IF(AND(Inputs!B252="false",Inputs!C252="false"),Calcs!E253,FALSE)))</f>
        <v>13486</v>
      </c>
      <c r="AS252" s="93" t="str">
        <f t="shared" si="34"/>
        <v>false</v>
      </c>
      <c r="AT252" s="93" t="str">
        <f t="shared" si="30"/>
        <v>true</v>
      </c>
    </row>
    <row r="253" spans="1:46" ht="14.25" customHeight="1" x14ac:dyDescent="0.2">
      <c r="A253" s="16">
        <v>252</v>
      </c>
      <c r="B253" s="19" t="s">
        <v>16</v>
      </c>
      <c r="C253" s="19" t="s">
        <v>17</v>
      </c>
      <c r="D253" s="18" t="s">
        <v>823</v>
      </c>
      <c r="E253" s="19" t="s">
        <v>17</v>
      </c>
      <c r="F253" s="4"/>
      <c r="G253" s="19" t="s">
        <v>16</v>
      </c>
      <c r="H253" s="65" t="s">
        <v>955</v>
      </c>
      <c r="I253" s="25">
        <v>0.11</v>
      </c>
      <c r="J253" s="24">
        <v>1</v>
      </c>
      <c r="K253" s="20" t="s">
        <v>16</v>
      </c>
      <c r="L253" s="19" t="s">
        <v>17</v>
      </c>
      <c r="M253" s="22">
        <v>1</v>
      </c>
      <c r="N253" s="19" t="s">
        <v>17</v>
      </c>
      <c r="O253" s="59" t="s">
        <v>418</v>
      </c>
      <c r="P253" s="18">
        <v>0</v>
      </c>
      <c r="Q253" s="18">
        <v>0</v>
      </c>
      <c r="R253" s="19" t="s">
        <v>17</v>
      </c>
      <c r="S253" s="17">
        <v>2</v>
      </c>
      <c r="T253" s="17">
        <v>1.06</v>
      </c>
      <c r="U253" s="102">
        <f>IF(B253="true",(Calcs!AB254),IF(C253="true",Calcs!S254,Calcs!K254))</f>
        <v>1384.7547169811319</v>
      </c>
      <c r="V253" s="106"/>
      <c r="W253" s="103" t="str">
        <f>IF(AND(K253 = "true",C253="false"),(IF(Inputs!K253=Reduction_Values!B$2,Reduction_Values!D$2,Reduction_Values!D$3)),"")</f>
        <v>Two-part Tariff 0.5</v>
      </c>
      <c r="X253" s="104" t="str">
        <f>IF(L253="true",(IF(Inputs!L253=Reduction_Values!B$2,Reduction_Values!D$4,Reduction_Values!D$5)),"")</f>
        <v/>
      </c>
      <c r="Y253" s="105">
        <f>(VLOOKUP(Inputs!D253,Charge_Categories!B$2:C$380,2,FALSE))</f>
        <v>13158</v>
      </c>
      <c r="Z253" s="105">
        <f>IF(AND(Inputs!B253="true",Inputs!G253="true"),Calcs!U254-Calcs!T254,IF(AND(Inputs!B253="false",Inputs!C253="false",Inputs!G253="true"),Calcs!D254-Calcs!C254,IF(AND(Inputs!G253="false",Inputs!H253="Not Applicable"),0,"0.0")))</f>
        <v>186</v>
      </c>
      <c r="AA253" s="105" t="str">
        <f>IF(AND(Inputs!B253="true",Inputs!N253="true"),Calcs!T254-Calcs!B254,IF(AND(Inputs!B253="false",Inputs!C253="true",Inputs!N253="true"),Calcs!L254-Calcs!B254,IF(AND(Inputs!B253="false",Inputs!C253="false",Inputs!N253="true"),Calcs!C254-Calcs!B254,"0.0")))</f>
        <v>0.0</v>
      </c>
      <c r="AB253" s="105" t="str">
        <f>IF(Inputs!C253="true",100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&amp;"%","")</f>
        <v/>
      </c>
      <c r="AC253" s="105" t="str">
        <f t="shared" si="31"/>
        <v/>
      </c>
      <c r="AD253" s="105" t="str">
        <f t="shared" si="32"/>
        <v/>
      </c>
      <c r="AE253" s="104" t="str">
        <f>IF(R253="true",(IF(Inputs!R253=Reduction_Values!B$2,Reduction_Values!D$6,Reduction_Values!D$7)),"")</f>
        <v/>
      </c>
      <c r="AF253" s="93">
        <f>(VLOOKUP(Inputs!D253,Charge_Categories!B$2:C$380,2,FALSE))</f>
        <v>13158</v>
      </c>
      <c r="AG253" s="93" t="str">
        <f t="shared" si="28"/>
        <v>true</v>
      </c>
      <c r="AH253" s="93" t="str">
        <f t="shared" si="29"/>
        <v>false</v>
      </c>
      <c r="AI253" s="94">
        <f>IF(AND(Inputs!C253="true",Inputs!B253="false"),Calcs!Q254,IF(AND(Inputs!B253="true",Inputs!C253="false"),Calcs!Y254,IF(AND(Inputs!B253="false",Inputs!C253="false"),Calcs!H254,FALSE)))</f>
        <v>1467.84</v>
      </c>
      <c r="AJ253" s="95">
        <f>IF(AND(Inputs!C253="true",Inputs!B253="false"),Calcs!Q254,IF(AND(Inputs!B253="true",Inputs!C253="false"),Calcs!Y254,IF(AND(Inputs!B253="false",Inputs!C253="false"),Calcs!J254,FALSE)))</f>
        <v>1467.84</v>
      </c>
      <c r="AK253" s="93">
        <f>IF(AND(Inputs!C253="true",Inputs!B253="false"),Calcs!P254,IF(AND(Inputs!B253="true",Inputs!C253="false"),Calcs!X254,IF(AND(Inputs!B253="false",Inputs!C253="false"),Calcs!G254,FALSE)))</f>
        <v>13344</v>
      </c>
      <c r="AL253" s="93">
        <f>Calcs!C254</f>
        <v>13158</v>
      </c>
      <c r="AM253" s="93">
        <f>IF(AND(Inputs!C253="true",Inputs!B253="false"),Calcs!O254,IF(AND(Inputs!B253="true",Inputs!C253="false"),Calcs!W254,IF(AND(Inputs!B253="false",Inputs!C253="false"),Calcs!F254,FALSE)))</f>
        <v>13344</v>
      </c>
      <c r="AN253" s="93">
        <f>IF(AND(Inputs!C253="true",Inputs!B253="false"),"0.0",IF(AND(Inputs!B253="true",Inputs!C253="false"),Calcs!U254,IF(AND(Inputs!B253="false",Inputs!C253="false"),Calcs!D254,FALSE)))</f>
        <v>13344</v>
      </c>
      <c r="AO253" s="95">
        <f>Calcs!AA254</f>
        <v>2769.5094339622638</v>
      </c>
      <c r="AP253" s="93" t="str">
        <f t="shared" si="33"/>
        <v>false</v>
      </c>
      <c r="AQ253" s="95" t="str">
        <f>IF(Inputs!C253="true",Calcs!N254,"0.0")</f>
        <v>0.0</v>
      </c>
      <c r="AR253" s="95">
        <f>IF(AND(Inputs!C253="true",Inputs!B253="false"),Calcs!M254,IF(AND(Inputs!B253="true",Inputs!C253="false"),Calcs!V254,IF(AND(Inputs!B253="false",Inputs!C253="false"),Calcs!E254,FALSE)))</f>
        <v>13344</v>
      </c>
      <c r="AS253" s="93" t="str">
        <f t="shared" si="34"/>
        <v>false</v>
      </c>
      <c r="AT253" s="93" t="str">
        <f t="shared" si="30"/>
        <v>true</v>
      </c>
    </row>
    <row r="254" spans="1:46" ht="14.25" customHeight="1" x14ac:dyDescent="0.2">
      <c r="A254" s="16">
        <v>253</v>
      </c>
      <c r="B254" s="19" t="s">
        <v>16</v>
      </c>
      <c r="C254" s="19" t="s">
        <v>17</v>
      </c>
      <c r="D254" s="18" t="s">
        <v>824</v>
      </c>
      <c r="E254" s="19" t="s">
        <v>17</v>
      </c>
      <c r="F254" s="4"/>
      <c r="G254" s="19" t="s">
        <v>16</v>
      </c>
      <c r="H254" s="65" t="s">
        <v>951</v>
      </c>
      <c r="I254" s="24">
        <v>1</v>
      </c>
      <c r="J254" s="25">
        <v>0.5</v>
      </c>
      <c r="K254" s="20" t="s">
        <v>16</v>
      </c>
      <c r="L254" s="19" t="s">
        <v>17</v>
      </c>
      <c r="M254" s="22">
        <v>1</v>
      </c>
      <c r="N254" s="19" t="s">
        <v>17</v>
      </c>
      <c r="O254" s="59" t="s">
        <v>418</v>
      </c>
      <c r="P254" s="18">
        <v>0</v>
      </c>
      <c r="Q254" s="18">
        <v>0</v>
      </c>
      <c r="R254" s="19" t="s">
        <v>17</v>
      </c>
      <c r="S254" s="17">
        <v>8.9999999999999993E-3</v>
      </c>
      <c r="T254" s="17">
        <v>2.6539999999999999</v>
      </c>
      <c r="U254" s="102">
        <f>IF(B254="true",(Calcs!AB255),IF(C254="true",Calcs!S255,Calcs!K255))</f>
        <v>16.096740768651092</v>
      </c>
      <c r="V254" s="106"/>
      <c r="W254" s="103" t="str">
        <f>IF(AND(K254 = "true",C254="false"),(IF(Inputs!K254=Reduction_Values!B$2,Reduction_Values!D$2,Reduction_Values!D$3)),"")</f>
        <v>Two-part Tariff 0.5</v>
      </c>
      <c r="X254" s="104" t="str">
        <f>IF(L254="true",(IF(Inputs!L254=Reduction_Values!B$2,Reduction_Values!D$4,Reduction_Values!D$5)),"")</f>
        <v/>
      </c>
      <c r="Y254" s="105">
        <f>(VLOOKUP(Inputs!D254,Charge_Categories!B$2:C$380,2,FALSE))</f>
        <v>18437</v>
      </c>
      <c r="Z254" s="105">
        <f>IF(AND(Inputs!B254="true",Inputs!G254="true"),Calcs!U255-Calcs!T255,IF(AND(Inputs!B254="false",Inputs!C254="false",Inputs!G254="true"),Calcs!D255-Calcs!C255,IF(AND(Inputs!G254="false",Inputs!H254="Not Applicable"),0,"0.0")))</f>
        <v>550</v>
      </c>
      <c r="AA254" s="105" t="str">
        <f>IF(AND(Inputs!B254="true",Inputs!N254="true"),Calcs!T255-Calcs!B255,IF(AND(Inputs!B254="false",Inputs!C254="true",Inputs!N254="true"),Calcs!L255-Calcs!B255,IF(AND(Inputs!B254="false",Inputs!C254="false",Inputs!N254="true"),Calcs!C255-Calcs!B255,"0.0")))</f>
        <v>0.0</v>
      </c>
      <c r="AB254" s="105" t="str">
        <f>IF(Inputs!C254="true",100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&amp;"%","")</f>
        <v/>
      </c>
      <c r="AC254" s="105" t="str">
        <f t="shared" si="31"/>
        <v/>
      </c>
      <c r="AD254" s="105">
        <f t="shared" si="32"/>
        <v>0.5</v>
      </c>
      <c r="AE254" s="104" t="str">
        <f>IF(R254="true",(IF(Inputs!R254=Reduction_Values!B$2,Reduction_Values!D$6,Reduction_Values!D$7)),"")</f>
        <v/>
      </c>
      <c r="AF254" s="93">
        <f>(VLOOKUP(Inputs!D254,Charge_Categories!B$2:C$380,2,FALSE))</f>
        <v>18437</v>
      </c>
      <c r="AG254" s="93" t="str">
        <f t="shared" si="28"/>
        <v>true</v>
      </c>
      <c r="AH254" s="93" t="str">
        <f t="shared" si="29"/>
        <v>false</v>
      </c>
      <c r="AI254" s="94">
        <f>IF(AND(Inputs!C254="true",Inputs!B254="false"),Calcs!Q255,IF(AND(Inputs!B254="true",Inputs!C254="false"),Calcs!Y255,IF(AND(Inputs!B254="false",Inputs!C254="false"),Calcs!H255,FALSE)))</f>
        <v>18987</v>
      </c>
      <c r="AJ254" s="95">
        <f>IF(AND(Inputs!C254="true",Inputs!B254="false"),Calcs!Q255,IF(AND(Inputs!B254="true",Inputs!C254="false"),Calcs!Y255,IF(AND(Inputs!B254="false",Inputs!C254="false"),Calcs!J255,FALSE)))</f>
        <v>18987</v>
      </c>
      <c r="AK254" s="93">
        <f>IF(AND(Inputs!C254="true",Inputs!B254="false"),Calcs!P255,IF(AND(Inputs!B254="true",Inputs!C254="false"),Calcs!X255,IF(AND(Inputs!B254="false",Inputs!C254="false"),Calcs!G255,FALSE)))</f>
        <v>18987</v>
      </c>
      <c r="AL254" s="93">
        <f>Calcs!C255</f>
        <v>18437</v>
      </c>
      <c r="AM254" s="93">
        <f>IF(AND(Inputs!C254="true",Inputs!B254="false"),Calcs!O255,IF(AND(Inputs!B254="true",Inputs!C254="false"),Calcs!W255,IF(AND(Inputs!B254="false",Inputs!C254="false"),Calcs!F255,FALSE)))</f>
        <v>18987</v>
      </c>
      <c r="AN254" s="93">
        <f>IF(AND(Inputs!C254="true",Inputs!B254="false"),"0.0",IF(AND(Inputs!B254="true",Inputs!C254="false"),Calcs!U255,IF(AND(Inputs!B254="false",Inputs!C254="false"),Calcs!D255,FALSE)))</f>
        <v>18987</v>
      </c>
      <c r="AO254" s="95">
        <f>Calcs!AA255</f>
        <v>32.193481537302183</v>
      </c>
      <c r="AP254" s="93" t="str">
        <f t="shared" si="33"/>
        <v>false</v>
      </c>
      <c r="AQ254" s="95" t="str">
        <f>IF(Inputs!C254="true",Calcs!N255,"0.0")</f>
        <v>0.0</v>
      </c>
      <c r="AR254" s="95">
        <f>IF(AND(Inputs!C254="true",Inputs!B254="false"),Calcs!M255,IF(AND(Inputs!B254="true",Inputs!C254="false"),Calcs!V255,IF(AND(Inputs!B254="false",Inputs!C254="false"),Calcs!E255,FALSE)))</f>
        <v>18987</v>
      </c>
      <c r="AS254" s="93" t="str">
        <f t="shared" si="34"/>
        <v>false</v>
      </c>
      <c r="AT254" s="93" t="str">
        <f t="shared" si="30"/>
        <v>true</v>
      </c>
    </row>
    <row r="255" spans="1:46" ht="14.25" customHeight="1" x14ac:dyDescent="0.2">
      <c r="A255" s="16">
        <v>254</v>
      </c>
      <c r="B255" s="19" t="s">
        <v>16</v>
      </c>
      <c r="C255" s="19" t="s">
        <v>17</v>
      </c>
      <c r="D255" s="18" t="s">
        <v>825</v>
      </c>
      <c r="E255" s="19" t="s">
        <v>17</v>
      </c>
      <c r="F255" s="4"/>
      <c r="G255" s="19" t="s">
        <v>16</v>
      </c>
      <c r="H255" s="65" t="s">
        <v>492</v>
      </c>
      <c r="I255" s="25">
        <v>0.89</v>
      </c>
      <c r="J255" s="24">
        <v>1</v>
      </c>
      <c r="K255" s="20" t="s">
        <v>16</v>
      </c>
      <c r="L255" s="20" t="s">
        <v>16</v>
      </c>
      <c r="M255" s="22">
        <v>1</v>
      </c>
      <c r="N255" s="19" t="s">
        <v>17</v>
      </c>
      <c r="O255" s="58" t="s">
        <v>434</v>
      </c>
      <c r="P255" s="18">
        <v>0</v>
      </c>
      <c r="Q255" s="18">
        <v>0</v>
      </c>
      <c r="R255" s="19" t="s">
        <v>17</v>
      </c>
      <c r="S255" s="17">
        <v>1</v>
      </c>
      <c r="T255" s="17">
        <v>0.999</v>
      </c>
      <c r="U255" s="102">
        <f>IF(B255="true",(Calcs!AB256),IF(C255="true",Calcs!S256,Calcs!K256))</f>
        <v>4428.1731731731734</v>
      </c>
      <c r="V255" s="106"/>
      <c r="W255" s="103" t="str">
        <f>IF(AND(K255 = "true",C255="false"),(IF(Inputs!K255=Reduction_Values!B$2,Reduction_Values!D$2,Reduction_Values!D$3)),"")</f>
        <v>Two-part Tariff 0.5</v>
      </c>
      <c r="X255" s="104" t="str">
        <f>IF(L255="true",(IF(Inputs!L255=Reduction_Values!B$2,Reduction_Values!D$4,Reduction_Values!D$5)),"")</f>
        <v>CRT 0.5</v>
      </c>
      <c r="Y255" s="105">
        <f>(VLOOKUP(Inputs!D255,Charge_Categories!B$2:C$380,2,FALSE))</f>
        <v>19351</v>
      </c>
      <c r="Z255" s="105">
        <f>IF(AND(Inputs!B255="true",Inputs!G255="true"),Calcs!U256-Calcs!T256,IF(AND(Inputs!B255="false",Inputs!C255="false",Inputs!G255="true"),Calcs!D256-Calcs!C256,IF(AND(Inputs!G255="false",Inputs!H255="Not Applicable"),0,"0.0")))</f>
        <v>531</v>
      </c>
      <c r="AA255" s="105" t="str">
        <f>IF(AND(Inputs!B255="true",Inputs!N255="true"),Calcs!T256-Calcs!B256,IF(AND(Inputs!B255="false",Inputs!C255="true",Inputs!N255="true"),Calcs!L256-Calcs!B256,IF(AND(Inputs!B255="false",Inputs!C255="false",Inputs!N255="true"),Calcs!C256-Calcs!B256,"0.0")))</f>
        <v>0.0</v>
      </c>
      <c r="AB255" s="105" t="str">
        <f>IF(Inputs!C255="true",100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&amp;"%","")</f>
        <v/>
      </c>
      <c r="AC255" s="105" t="str">
        <f t="shared" si="31"/>
        <v/>
      </c>
      <c r="AD255" s="105" t="str">
        <f t="shared" si="32"/>
        <v/>
      </c>
      <c r="AE255" s="104" t="str">
        <f>IF(R255="true",(IF(Inputs!R255=Reduction_Values!B$2,Reduction_Values!D$6,Reduction_Values!D$7)),"")</f>
        <v/>
      </c>
      <c r="AF255" s="93">
        <f>(VLOOKUP(Inputs!D255,Charge_Categories!B$2:C$380,2,FALSE))</f>
        <v>19351</v>
      </c>
      <c r="AG255" s="93" t="str">
        <f t="shared" si="28"/>
        <v>true</v>
      </c>
      <c r="AH255" s="93" t="str">
        <f t="shared" si="29"/>
        <v>false</v>
      </c>
      <c r="AI255" s="94">
        <f>IF(AND(Inputs!C255="true",Inputs!B255="false"),Calcs!Q256,IF(AND(Inputs!B255="true",Inputs!C255="false"),Calcs!Y256,IF(AND(Inputs!B255="false",Inputs!C255="false"),Calcs!H256,FALSE)))</f>
        <v>8847.49</v>
      </c>
      <c r="AJ255" s="95">
        <f>IF(AND(Inputs!C255="true",Inputs!B255="false"),Calcs!Q256,IF(AND(Inputs!B255="true",Inputs!C255="false"),Calcs!Y256,IF(AND(Inputs!B255="false",Inputs!C255="false"),Calcs!J256,FALSE)))</f>
        <v>8847.49</v>
      </c>
      <c r="AK255" s="93">
        <f>IF(AND(Inputs!C255="true",Inputs!B255="false"),Calcs!P256,IF(AND(Inputs!B255="true",Inputs!C255="false"),Calcs!X256,IF(AND(Inputs!B255="false",Inputs!C255="false"),Calcs!G256,FALSE)))</f>
        <v>9941</v>
      </c>
      <c r="AL255" s="93">
        <f>Calcs!C256</f>
        <v>19351</v>
      </c>
      <c r="AM255" s="93">
        <f>IF(AND(Inputs!C255="true",Inputs!B255="false"),Calcs!O256,IF(AND(Inputs!B255="true",Inputs!C255="false"),Calcs!W256,IF(AND(Inputs!B255="false",Inputs!C255="false"),Calcs!F256,FALSE)))</f>
        <v>19882</v>
      </c>
      <c r="AN255" s="93">
        <f>IF(AND(Inputs!C255="true",Inputs!B255="false"),"0.0",IF(AND(Inputs!B255="true",Inputs!C255="false"),Calcs!U256,IF(AND(Inputs!B255="false",Inputs!C255="false"),Calcs!D256,FALSE)))</f>
        <v>19882</v>
      </c>
      <c r="AO255" s="95">
        <f>Calcs!AA256</f>
        <v>8856.3463463463468</v>
      </c>
      <c r="AP255" s="93" t="str">
        <f t="shared" si="33"/>
        <v>false</v>
      </c>
      <c r="AQ255" s="95" t="str">
        <f>IF(Inputs!C255="true",Calcs!N256,"0.0")</f>
        <v>0.0</v>
      </c>
      <c r="AR255" s="95">
        <f>IF(AND(Inputs!C255="true",Inputs!B255="false"),Calcs!M256,IF(AND(Inputs!B255="true",Inputs!C255="false"),Calcs!V256,IF(AND(Inputs!B255="false",Inputs!C255="false"),Calcs!E256,FALSE)))</f>
        <v>19882</v>
      </c>
      <c r="AS255" s="93" t="str">
        <f t="shared" si="34"/>
        <v>false</v>
      </c>
      <c r="AT255" s="93" t="str">
        <f t="shared" si="30"/>
        <v>true</v>
      </c>
    </row>
    <row r="256" spans="1:46" ht="14.25" customHeight="1" x14ac:dyDescent="0.2">
      <c r="A256" s="16">
        <v>255</v>
      </c>
      <c r="B256" s="19" t="s">
        <v>16</v>
      </c>
      <c r="C256" s="19" t="s">
        <v>17</v>
      </c>
      <c r="D256" s="18" t="s">
        <v>826</v>
      </c>
      <c r="E256" s="19" t="s">
        <v>17</v>
      </c>
      <c r="F256" s="4"/>
      <c r="G256" s="17" t="s">
        <v>17</v>
      </c>
      <c r="H256" s="65" t="s">
        <v>569</v>
      </c>
      <c r="I256" s="24">
        <v>1</v>
      </c>
      <c r="J256" s="24">
        <v>1</v>
      </c>
      <c r="K256" s="20" t="s">
        <v>16</v>
      </c>
      <c r="L256" s="19" t="s">
        <v>17</v>
      </c>
      <c r="M256" s="22">
        <v>1</v>
      </c>
      <c r="N256" s="19" t="s">
        <v>17</v>
      </c>
      <c r="O256" s="59" t="s">
        <v>418</v>
      </c>
      <c r="P256" s="18">
        <v>0</v>
      </c>
      <c r="Q256" s="18">
        <v>0</v>
      </c>
      <c r="R256" s="19" t="s">
        <v>17</v>
      </c>
      <c r="S256" s="17">
        <v>0.999</v>
      </c>
      <c r="T256" s="17">
        <v>0.01</v>
      </c>
      <c r="U256" s="102">
        <f>IF(B256="true",(Calcs!AB257),IF(C256="true",Calcs!S257,Calcs!K257))</f>
        <v>1046702.2499999999</v>
      </c>
      <c r="V256" s="106"/>
      <c r="W256" s="103" t="str">
        <f>IF(AND(K256 = "true",C256="false"),(IF(Inputs!K256=Reduction_Values!B$2,Reduction_Values!D$2,Reduction_Values!D$3)),"")</f>
        <v>Two-part Tariff 0.5</v>
      </c>
      <c r="X256" s="104" t="str">
        <f>IF(L256="true",(IF(Inputs!L256=Reduction_Values!B$2,Reduction_Values!D$4,Reduction_Values!D$5)),"")</f>
        <v/>
      </c>
      <c r="Y256" s="105">
        <f>(VLOOKUP(Inputs!D256,Charge_Categories!B$2:C$380,2,FALSE))</f>
        <v>20955</v>
      </c>
      <c r="Z256" s="105">
        <f>IF(AND(Inputs!B256="true",Inputs!G256="true"),Calcs!U257-Calcs!T257,IF(AND(Inputs!B256="false",Inputs!C256="false",Inputs!G256="true"),Calcs!D257-Calcs!C257,IF(AND(Inputs!G256="false",Inputs!H256="Not Applicable"),0,"0.0")))</f>
        <v>0</v>
      </c>
      <c r="AA256" s="105" t="str">
        <f>IF(AND(Inputs!B256="true",Inputs!N256="true"),Calcs!T257-Calcs!B257,IF(AND(Inputs!B256="false",Inputs!C256="true",Inputs!N256="true"),Calcs!L257-Calcs!B257,IF(AND(Inputs!B256="false",Inputs!C256="false",Inputs!N256="true"),Calcs!C257-Calcs!B257,"0.0")))</f>
        <v>0.0</v>
      </c>
      <c r="AB256" s="105" t="str">
        <f>IF(Inputs!C256="true",100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&amp;"%","")</f>
        <v/>
      </c>
      <c r="AC256" s="105" t="str">
        <f t="shared" si="31"/>
        <v/>
      </c>
      <c r="AD256" s="105" t="str">
        <f t="shared" si="32"/>
        <v/>
      </c>
      <c r="AE256" s="104" t="str">
        <f>IF(R256="true",(IF(Inputs!R256=Reduction_Values!B$2,Reduction_Values!D$6,Reduction_Values!D$7)),"")</f>
        <v/>
      </c>
      <c r="AF256" s="93">
        <f>(VLOOKUP(Inputs!D256,Charge_Categories!B$2:C$380,2,FALSE))</f>
        <v>20955</v>
      </c>
      <c r="AG256" s="93" t="str">
        <f t="shared" si="28"/>
        <v>true</v>
      </c>
      <c r="AH256" s="93" t="str">
        <f t="shared" si="29"/>
        <v>false</v>
      </c>
      <c r="AI256" s="94">
        <f>IF(AND(Inputs!C256="true",Inputs!B256="false"),Calcs!Q257,IF(AND(Inputs!B256="true",Inputs!C256="false"),Calcs!Y257,IF(AND(Inputs!B256="false",Inputs!C256="false"),Calcs!H257,FALSE)))</f>
        <v>20955</v>
      </c>
      <c r="AJ256" s="95">
        <f>IF(AND(Inputs!C256="true",Inputs!B256="false"),Calcs!Q257,IF(AND(Inputs!B256="true",Inputs!C256="false"),Calcs!Y257,IF(AND(Inputs!B256="false",Inputs!C256="false"),Calcs!J257,FALSE)))</f>
        <v>20955</v>
      </c>
      <c r="AK256" s="93">
        <f>IF(AND(Inputs!C256="true",Inputs!B256="false"),Calcs!P257,IF(AND(Inputs!B256="true",Inputs!C256="false"),Calcs!X257,IF(AND(Inputs!B256="false",Inputs!C256="false"),Calcs!G257,FALSE)))</f>
        <v>20955</v>
      </c>
      <c r="AL256" s="93">
        <f>Calcs!C257</f>
        <v>20955</v>
      </c>
      <c r="AM256" s="93">
        <f>IF(AND(Inputs!C256="true",Inputs!B256="false"),Calcs!O257,IF(AND(Inputs!B256="true",Inputs!C256="false"),Calcs!W257,IF(AND(Inputs!B256="false",Inputs!C256="false"),Calcs!F257,FALSE)))</f>
        <v>20955</v>
      </c>
      <c r="AN256" s="93">
        <f>IF(AND(Inputs!C256="true",Inputs!B256="false"),"0.0",IF(AND(Inputs!B256="true",Inputs!C256="false"),Calcs!U257,IF(AND(Inputs!B256="false",Inputs!C256="false"),Calcs!D257,FALSE)))</f>
        <v>20955</v>
      </c>
      <c r="AO256" s="95">
        <f>Calcs!AA257</f>
        <v>2093404.4999999998</v>
      </c>
      <c r="AP256" s="93" t="str">
        <f t="shared" si="33"/>
        <v>false</v>
      </c>
      <c r="AQ256" s="95" t="str">
        <f>IF(Inputs!C256="true",Calcs!N257,"0.0")</f>
        <v>0.0</v>
      </c>
      <c r="AR256" s="95">
        <f>IF(AND(Inputs!C256="true",Inputs!B256="false"),Calcs!M257,IF(AND(Inputs!B256="true",Inputs!C256="false"),Calcs!V257,IF(AND(Inputs!B256="false",Inputs!C256="false"),Calcs!E257,FALSE)))</f>
        <v>20955</v>
      </c>
      <c r="AS256" s="93" t="str">
        <f t="shared" si="34"/>
        <v>false</v>
      </c>
      <c r="AT256" s="93" t="str">
        <f t="shared" si="30"/>
        <v>false</v>
      </c>
    </row>
    <row r="257" spans="1:46" ht="14.25" customHeight="1" x14ac:dyDescent="0.2">
      <c r="A257" s="16">
        <v>256</v>
      </c>
      <c r="B257" s="19" t="s">
        <v>16</v>
      </c>
      <c r="C257" s="19" t="s">
        <v>17</v>
      </c>
      <c r="D257" s="18" t="s">
        <v>827</v>
      </c>
      <c r="E257" s="19" t="s">
        <v>17</v>
      </c>
      <c r="F257" s="4"/>
      <c r="G257" s="19" t="s">
        <v>16</v>
      </c>
      <c r="H257" s="65" t="s">
        <v>494</v>
      </c>
      <c r="I257" s="21">
        <v>0.04</v>
      </c>
      <c r="J257" s="25">
        <v>0.5</v>
      </c>
      <c r="K257" s="20" t="s">
        <v>16</v>
      </c>
      <c r="L257" s="19" t="s">
        <v>17</v>
      </c>
      <c r="M257" s="22">
        <v>1</v>
      </c>
      <c r="N257" s="19" t="s">
        <v>17</v>
      </c>
      <c r="O257" s="58" t="s">
        <v>434</v>
      </c>
      <c r="P257" s="18">
        <v>0</v>
      </c>
      <c r="Q257" s="18">
        <v>0</v>
      </c>
      <c r="R257" s="19" t="s">
        <v>17</v>
      </c>
      <c r="S257" s="17">
        <v>75</v>
      </c>
      <c r="T257" s="17">
        <v>101.99914</v>
      </c>
      <c r="U257" s="102">
        <f>IF(B257="true",(Calcs!AB258),IF(C257="true",Calcs!S258,Calcs!K258))</f>
        <v>175.27353662001462</v>
      </c>
      <c r="V257" s="106"/>
      <c r="W257" s="103" t="str">
        <f>IF(AND(K257 = "true",C257="false"),(IF(Inputs!K257=Reduction_Values!B$2,Reduction_Values!D$2,Reduction_Values!D$3)),"")</f>
        <v>Two-part Tariff 0.5</v>
      </c>
      <c r="X257" s="104" t="str">
        <f>IF(L257="true",(IF(Inputs!L257=Reduction_Values!B$2,Reduction_Values!D$4,Reduction_Values!D$5)),"")</f>
        <v/>
      </c>
      <c r="Y257" s="105">
        <f>(VLOOKUP(Inputs!D257,Charge_Categories!B$2:C$380,2,FALSE))</f>
        <v>21894</v>
      </c>
      <c r="Z257" s="105">
        <f>IF(AND(Inputs!B257="true",Inputs!G257="true"),Calcs!U258-Calcs!T258,IF(AND(Inputs!B257="false",Inputs!C257="false",Inputs!G257="true"),Calcs!D258-Calcs!C258,IF(AND(Inputs!G257="false",Inputs!H257="Not Applicable"),0,"0.0")))</f>
        <v>1943</v>
      </c>
      <c r="AA257" s="105" t="str">
        <f>IF(AND(Inputs!B257="true",Inputs!N257="true"),Calcs!T258-Calcs!B258,IF(AND(Inputs!B257="false",Inputs!C257="true",Inputs!N257="true"),Calcs!L258-Calcs!B258,IF(AND(Inputs!B257="false",Inputs!C257="false",Inputs!N257="true"),Calcs!C258-Calcs!B258,"0.0")))</f>
        <v>0.0</v>
      </c>
      <c r="AB257" s="105" t="str">
        <f>IF(Inputs!C257="true",100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&amp;"%","")</f>
        <v/>
      </c>
      <c r="AC257" s="105" t="str">
        <f t="shared" si="31"/>
        <v/>
      </c>
      <c r="AD257" s="105">
        <f t="shared" si="32"/>
        <v>0.5</v>
      </c>
      <c r="AE257" s="104" t="str">
        <f>IF(R257="true",(IF(Inputs!R257=Reduction_Values!B$2,Reduction_Values!D$6,Reduction_Values!D$7)),"")</f>
        <v/>
      </c>
      <c r="AF257" s="93">
        <f>(VLOOKUP(Inputs!D257,Charge_Categories!B$2:C$380,2,FALSE))</f>
        <v>21894</v>
      </c>
      <c r="AG257" s="93" t="str">
        <f t="shared" si="28"/>
        <v>true</v>
      </c>
      <c r="AH257" s="93" t="str">
        <f t="shared" si="29"/>
        <v>false</v>
      </c>
      <c r="AI257" s="94">
        <f>IF(AND(Inputs!C257="true",Inputs!B257="false"),Calcs!Q258,IF(AND(Inputs!B257="true",Inputs!C257="false"),Calcs!Y258,IF(AND(Inputs!B257="false",Inputs!C257="false"),Calcs!H258,FALSE)))</f>
        <v>953.48</v>
      </c>
      <c r="AJ257" s="95">
        <f>IF(AND(Inputs!C257="true",Inputs!B257="false"),Calcs!Q258,IF(AND(Inputs!B257="true",Inputs!C257="false"),Calcs!Y258,IF(AND(Inputs!B257="false",Inputs!C257="false"),Calcs!J258,FALSE)))</f>
        <v>953.48</v>
      </c>
      <c r="AK257" s="93">
        <f>IF(AND(Inputs!C257="true",Inputs!B257="false"),Calcs!P258,IF(AND(Inputs!B257="true",Inputs!C257="false"),Calcs!X258,IF(AND(Inputs!B257="false",Inputs!C257="false"),Calcs!G258,FALSE)))</f>
        <v>23837</v>
      </c>
      <c r="AL257" s="93">
        <f>Calcs!C258</f>
        <v>21894</v>
      </c>
      <c r="AM257" s="93">
        <f>IF(AND(Inputs!C257="true",Inputs!B257="false"),Calcs!O258,IF(AND(Inputs!B257="true",Inputs!C257="false"),Calcs!W258,IF(AND(Inputs!B257="false",Inputs!C257="false"),Calcs!F258,FALSE)))</f>
        <v>23837</v>
      </c>
      <c r="AN257" s="93">
        <f>IF(AND(Inputs!C257="true",Inputs!B257="false"),"0.0",IF(AND(Inputs!B257="true",Inputs!C257="false"),Calcs!U258,IF(AND(Inputs!B257="false",Inputs!C257="false"),Calcs!D258,FALSE)))</f>
        <v>23837</v>
      </c>
      <c r="AO257" s="95">
        <f>Calcs!AA258</f>
        <v>350.54707324002925</v>
      </c>
      <c r="AP257" s="93" t="str">
        <f t="shared" si="33"/>
        <v>false</v>
      </c>
      <c r="AQ257" s="95" t="str">
        <f>IF(Inputs!C257="true",Calcs!N258,"0.0")</f>
        <v>0.0</v>
      </c>
      <c r="AR257" s="95">
        <f>IF(AND(Inputs!C257="true",Inputs!B257="false"),Calcs!M258,IF(AND(Inputs!B257="true",Inputs!C257="false"),Calcs!V258,IF(AND(Inputs!B257="false",Inputs!C257="false"),Calcs!E258,FALSE)))</f>
        <v>23837</v>
      </c>
      <c r="AS257" s="93" t="str">
        <f t="shared" si="34"/>
        <v>false</v>
      </c>
      <c r="AT257" s="93" t="str">
        <f t="shared" si="30"/>
        <v>true</v>
      </c>
    </row>
    <row r="258" spans="1:46" ht="14.25" customHeight="1" x14ac:dyDescent="0.2">
      <c r="A258" s="16">
        <v>257</v>
      </c>
      <c r="B258" s="19" t="s">
        <v>16</v>
      </c>
      <c r="C258" s="19" t="s">
        <v>17</v>
      </c>
      <c r="D258" s="18" t="s">
        <v>828</v>
      </c>
      <c r="E258" s="19" t="s">
        <v>16</v>
      </c>
      <c r="F258" s="4" t="s">
        <v>526</v>
      </c>
      <c r="G258" s="19" t="s">
        <v>16</v>
      </c>
      <c r="H258" s="65" t="s">
        <v>495</v>
      </c>
      <c r="I258" s="24">
        <v>1</v>
      </c>
      <c r="J258" s="25">
        <v>0.01</v>
      </c>
      <c r="K258" s="20" t="s">
        <v>16</v>
      </c>
      <c r="L258" s="19" t="s">
        <v>17</v>
      </c>
      <c r="M258" s="22">
        <v>1</v>
      </c>
      <c r="N258" s="19" t="s">
        <v>16</v>
      </c>
      <c r="O258" s="59" t="s">
        <v>454</v>
      </c>
      <c r="P258" s="18">
        <v>0</v>
      </c>
      <c r="Q258" s="18">
        <v>0</v>
      </c>
      <c r="R258" s="19" t="s">
        <v>16</v>
      </c>
      <c r="S258" s="17">
        <v>4193</v>
      </c>
      <c r="T258" s="17">
        <v>1E-4</v>
      </c>
      <c r="U258" s="102">
        <f>IF(B258="true",(Calcs!AB259),IF(C258="true",Calcs!S259,Calcs!K259))</f>
        <v>2396194675</v>
      </c>
      <c r="V258" s="106"/>
      <c r="W258" s="103" t="str">
        <f>IF(AND(K258 = "true",C258="false"),(IF(Inputs!K258=Reduction_Values!B$2,Reduction_Values!D$2,Reduction_Values!D$3)),"")</f>
        <v>Two-part Tariff 0.5</v>
      </c>
      <c r="X258" s="104" t="str">
        <f>IF(L258="true",(IF(Inputs!L258=Reduction_Values!B$2,Reduction_Values!D$4,Reduction_Values!D$5)),"")</f>
        <v/>
      </c>
      <c r="Y258" s="105">
        <f>(VLOOKUP(Inputs!D258,Charge_Categories!B$2:C$380,2,FALSE))</f>
        <v>22808</v>
      </c>
      <c r="Z258" s="105">
        <f>IF(AND(Inputs!B258="true",Inputs!G258="true"),Calcs!U259-Calcs!T259,IF(AND(Inputs!B258="false",Inputs!C258="false",Inputs!G258="true"),Calcs!D259-Calcs!C259,IF(AND(Inputs!G258="false",Inputs!H258="Not Applicable"),0,"0.0")))</f>
        <v>43</v>
      </c>
      <c r="AA258" s="105">
        <f>IF(AND(Inputs!B258="true",Inputs!N258="true"),Calcs!T259-Calcs!B259,IF(AND(Inputs!B258="false",Inputs!C258="true",Inputs!N258="true"),Calcs!L259-Calcs!B259,IF(AND(Inputs!B258="false",Inputs!C258="false",Inputs!N258="true"),Calcs!C259-Calcs!B259,"0.0")))</f>
        <v>8</v>
      </c>
      <c r="AB258" s="105" t="str">
        <f>IF(Inputs!C258="true",100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&amp;"%","")</f>
        <v/>
      </c>
      <c r="AC258" s="105" t="str">
        <f t="shared" si="31"/>
        <v/>
      </c>
      <c r="AD258" s="105">
        <f t="shared" si="32"/>
        <v>0.01</v>
      </c>
      <c r="AE258" s="104" t="str">
        <f>IF(R258="true",(IF(Inputs!R258=Reduction_Values!B$2,Reduction_Values!D$6,Reduction_Values!D$7)),"")</f>
        <v>Winter Only Discount 0.5</v>
      </c>
      <c r="AF258" s="93">
        <f>(VLOOKUP(Inputs!D258,Charge_Categories!B$2:C$380,2,FALSE))</f>
        <v>22808</v>
      </c>
      <c r="AG258" s="93" t="str">
        <f t="shared" ref="AG258:AG323" si="35">B258</f>
        <v>true</v>
      </c>
      <c r="AH258" s="93" t="str">
        <f t="shared" ref="AH258:AH323" si="36">C258</f>
        <v>false</v>
      </c>
      <c r="AI258" s="94">
        <f>IF(AND(Inputs!C258="true",Inputs!B258="false"),Calcs!Q259,IF(AND(Inputs!B258="true",Inputs!C258="false"),Calcs!Y259,IF(AND(Inputs!B258="false",Inputs!C258="false"),Calcs!H259,FALSE)))</f>
        <v>11429.5</v>
      </c>
      <c r="AJ258" s="95">
        <f>IF(AND(Inputs!C258="true",Inputs!B258="false"),Calcs!Q259,IF(AND(Inputs!B258="true",Inputs!C258="false"),Calcs!Y259,IF(AND(Inputs!B258="false",Inputs!C258="false"),Calcs!J259,FALSE)))</f>
        <v>11429.5</v>
      </c>
      <c r="AK258" s="93">
        <f>IF(AND(Inputs!C258="true",Inputs!B258="false"),Calcs!P259,IF(AND(Inputs!B258="true",Inputs!C258="false"),Calcs!X259,IF(AND(Inputs!B258="false",Inputs!C258="false"),Calcs!G259,FALSE)))</f>
        <v>11429.5</v>
      </c>
      <c r="AL258" s="93">
        <f>Calcs!C259</f>
        <v>22816</v>
      </c>
      <c r="AM258" s="93">
        <f>IF(AND(Inputs!C258="true",Inputs!B258="false"),Calcs!O259,IF(AND(Inputs!B258="true",Inputs!C258="false"),Calcs!W259,IF(AND(Inputs!B258="false",Inputs!C258="false"),Calcs!F259,FALSE)))</f>
        <v>11429.5</v>
      </c>
      <c r="AN258" s="93">
        <f>IF(AND(Inputs!C258="true",Inputs!B258="false"),"0.0",IF(AND(Inputs!B258="true",Inputs!C258="false"),Calcs!U259,IF(AND(Inputs!B258="false",Inputs!C258="false"),Calcs!D259,FALSE)))</f>
        <v>22859</v>
      </c>
      <c r="AO258" s="95">
        <f>Calcs!AA259</f>
        <v>4792389350</v>
      </c>
      <c r="AP258" s="93" t="str">
        <f t="shared" si="33"/>
        <v>true</v>
      </c>
      <c r="AQ258" s="95" t="str">
        <f>IF(Inputs!C258="true",Calcs!N259,"0.0")</f>
        <v>0.0</v>
      </c>
      <c r="AR258" s="95">
        <f>IF(AND(Inputs!C258="true",Inputs!B258="false"),Calcs!M259,IF(AND(Inputs!B258="true",Inputs!C258="false"),Calcs!V259,IF(AND(Inputs!B258="false",Inputs!C258="false"),Calcs!E259,FALSE)))</f>
        <v>22859</v>
      </c>
      <c r="AS258" s="93" t="str">
        <f t="shared" si="34"/>
        <v>true</v>
      </c>
      <c r="AT258" s="93" t="str">
        <f t="shared" ref="AT258:AT322" si="37">G258</f>
        <v>true</v>
      </c>
    </row>
    <row r="259" spans="1:46" ht="14.25" customHeight="1" x14ac:dyDescent="0.2">
      <c r="A259" s="16">
        <v>258</v>
      </c>
      <c r="B259" s="19" t="s">
        <v>16</v>
      </c>
      <c r="C259" s="19" t="s">
        <v>17</v>
      </c>
      <c r="D259" s="18" t="s">
        <v>829</v>
      </c>
      <c r="E259" s="19" t="s">
        <v>16</v>
      </c>
      <c r="F259" s="4" t="s">
        <v>530</v>
      </c>
      <c r="G259" s="19" t="s">
        <v>16</v>
      </c>
      <c r="H259" s="65" t="s">
        <v>496</v>
      </c>
      <c r="I259" s="24">
        <v>1</v>
      </c>
      <c r="J259" s="24">
        <v>1</v>
      </c>
      <c r="K259" s="20" t="s">
        <v>16</v>
      </c>
      <c r="L259" s="19" t="s">
        <v>17</v>
      </c>
      <c r="M259" s="22">
        <v>1</v>
      </c>
      <c r="N259" s="19" t="s">
        <v>16</v>
      </c>
      <c r="O259" s="58" t="s">
        <v>434</v>
      </c>
      <c r="P259" s="18">
        <v>0</v>
      </c>
      <c r="Q259" s="18">
        <v>0</v>
      </c>
      <c r="R259" s="19" t="s">
        <v>16</v>
      </c>
      <c r="S259" s="17">
        <v>7273</v>
      </c>
      <c r="T259" s="17">
        <v>32100.001199999999</v>
      </c>
      <c r="U259" s="102">
        <f>IF(B259="true",(Calcs!AB260),IF(C259="true",Calcs!S260,Calcs!K260))</f>
        <v>6766.9484853477206</v>
      </c>
      <c r="V259" s="106"/>
      <c r="W259" s="103" t="str">
        <f>IF(AND(K259 = "true",C259="false"),(IF(Inputs!K259=Reduction_Values!B$2,Reduction_Values!D$2,Reduction_Values!D$3)),"")</f>
        <v>Two-part Tariff 0.5</v>
      </c>
      <c r="X259" s="104" t="str">
        <f>IF(L259="true",(IF(Inputs!L259=Reduction_Values!B$2,Reduction_Values!D$4,Reduction_Values!D$5)),"")</f>
        <v/>
      </c>
      <c r="Y259" s="105">
        <f>(VLOOKUP(Inputs!D259,Charge_Categories!B$2:C$380,2,FALSE))</f>
        <v>24412</v>
      </c>
      <c r="Z259" s="105">
        <f>IF(AND(Inputs!B259="true",Inputs!G259="true"),Calcs!U260-Calcs!T260,IF(AND(Inputs!B259="false",Inputs!C259="false",Inputs!G259="true"),Calcs!D260-Calcs!C260,IF(AND(Inputs!G259="false",Inputs!H259="Not Applicable"),0,"0.0")))</f>
        <v>74716</v>
      </c>
      <c r="AA259" s="105">
        <f>IF(AND(Inputs!B259="true",Inputs!N259="true"),Calcs!T260-Calcs!B260,IF(AND(Inputs!B259="false",Inputs!C259="true",Inputs!N259="true"),Calcs!L260-Calcs!B260,IF(AND(Inputs!B259="false",Inputs!C259="false",Inputs!N259="true"),Calcs!C260-Calcs!B260,"0.0")))</f>
        <v>20338</v>
      </c>
      <c r="AB259" s="105" t="str">
        <f>IF(Inputs!C259="true",100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&amp;"%","")</f>
        <v/>
      </c>
      <c r="AC259" s="105" t="str">
        <f t="shared" ref="AC259:AC322" si="38">IF(M259=1,(""),IF(M259=0,(M259&amp;".0"),(M259)))</f>
        <v/>
      </c>
      <c r="AD259" s="105" t="str">
        <f t="shared" ref="AD259:AD322" si="39">IF(J259=1,(""),IF(J259=0,(J259&amp;".0"),(J259)))</f>
        <v/>
      </c>
      <c r="AE259" s="104" t="str">
        <f>IF(R259="true",(IF(Inputs!R259=Reduction_Values!B$2,Reduction_Values!D$6,Reduction_Values!D$7)),"")</f>
        <v>Winter Only Discount 0.5</v>
      </c>
      <c r="AF259" s="93">
        <f>(VLOOKUP(Inputs!D259,Charge_Categories!B$2:C$380,2,FALSE))</f>
        <v>24412</v>
      </c>
      <c r="AG259" s="93" t="str">
        <f t="shared" si="35"/>
        <v>true</v>
      </c>
      <c r="AH259" s="93" t="str">
        <f t="shared" si="36"/>
        <v>false</v>
      </c>
      <c r="AI259" s="94">
        <f>IF(AND(Inputs!C259="true",Inputs!B259="false"),Calcs!Q260,IF(AND(Inputs!B259="true",Inputs!C259="false"),Calcs!Y260,IF(AND(Inputs!B259="false",Inputs!C259="false"),Calcs!H260,FALSE)))</f>
        <v>59733</v>
      </c>
      <c r="AJ259" s="95">
        <f>IF(AND(Inputs!C259="true",Inputs!B259="false"),Calcs!Q260,IF(AND(Inputs!B259="true",Inputs!C259="false"),Calcs!Y260,IF(AND(Inputs!B259="false",Inputs!C259="false"),Calcs!J260,FALSE)))</f>
        <v>59733</v>
      </c>
      <c r="AK259" s="93">
        <f>IF(AND(Inputs!C259="true",Inputs!B259="false"),Calcs!P260,IF(AND(Inputs!B259="true",Inputs!C259="false"),Calcs!X260,IF(AND(Inputs!B259="false",Inputs!C259="false"),Calcs!G260,FALSE)))</f>
        <v>59733</v>
      </c>
      <c r="AL259" s="93">
        <f>Calcs!C260</f>
        <v>44750</v>
      </c>
      <c r="AM259" s="93">
        <f>IF(AND(Inputs!C259="true",Inputs!B259="false"),Calcs!O260,IF(AND(Inputs!B259="true",Inputs!C259="false"),Calcs!W260,IF(AND(Inputs!B259="false",Inputs!C259="false"),Calcs!F260,FALSE)))</f>
        <v>59733</v>
      </c>
      <c r="AN259" s="93">
        <f>IF(AND(Inputs!C259="true",Inputs!B259="false"),"0.0",IF(AND(Inputs!B259="true",Inputs!C259="false"),Calcs!U260,IF(AND(Inputs!B259="false",Inputs!C259="false"),Calcs!D260,FALSE)))</f>
        <v>119466</v>
      </c>
      <c r="AO259" s="95">
        <f>Calcs!AA260</f>
        <v>13533.896970695441</v>
      </c>
      <c r="AP259" s="93" t="str">
        <f t="shared" ref="AP259:AP322" si="40">N259</f>
        <v>true</v>
      </c>
      <c r="AQ259" s="95" t="str">
        <f>IF(Inputs!C259="true",Calcs!N260,"0.0")</f>
        <v>0.0</v>
      </c>
      <c r="AR259" s="95">
        <f>IF(AND(Inputs!C259="true",Inputs!B259="false"),Calcs!M260,IF(AND(Inputs!B259="true",Inputs!C259="false"),Calcs!V260,IF(AND(Inputs!B259="false",Inputs!C259="false"),Calcs!E260,FALSE)))</f>
        <v>119466</v>
      </c>
      <c r="AS259" s="93" t="str">
        <f t="shared" ref="AS259:AS322" si="41">R259</f>
        <v>true</v>
      </c>
      <c r="AT259" s="93" t="str">
        <f t="shared" si="37"/>
        <v>true</v>
      </c>
    </row>
    <row r="260" spans="1:46" ht="14.25" customHeight="1" x14ac:dyDescent="0.2">
      <c r="A260" s="16">
        <v>259</v>
      </c>
      <c r="B260" s="19" t="s">
        <v>16</v>
      </c>
      <c r="C260" s="19" t="s">
        <v>17</v>
      </c>
      <c r="D260" s="18" t="s">
        <v>830</v>
      </c>
      <c r="E260" s="19" t="s">
        <v>16</v>
      </c>
      <c r="F260" s="4" t="s">
        <v>495</v>
      </c>
      <c r="G260" s="19" t="s">
        <v>16</v>
      </c>
      <c r="H260" s="65" t="s">
        <v>497</v>
      </c>
      <c r="I260" s="25">
        <v>0</v>
      </c>
      <c r="J260" s="24">
        <v>1</v>
      </c>
      <c r="K260" s="20" t="s">
        <v>16</v>
      </c>
      <c r="L260" s="19" t="s">
        <v>17</v>
      </c>
      <c r="M260" s="22">
        <v>1</v>
      </c>
      <c r="N260" s="19" t="s">
        <v>16</v>
      </c>
      <c r="O260" s="59" t="s">
        <v>418</v>
      </c>
      <c r="P260" s="18">
        <v>0</v>
      </c>
      <c r="Q260" s="18">
        <v>0</v>
      </c>
      <c r="R260" s="19" t="s">
        <v>16</v>
      </c>
      <c r="S260" s="17">
        <v>6170</v>
      </c>
      <c r="T260" s="17">
        <v>14.3185</v>
      </c>
      <c r="U260" s="102">
        <f>IF(B260="true",(Calcs!AB261),IF(C260="true",Calcs!S261,Calcs!K261))</f>
        <v>0</v>
      </c>
      <c r="V260" s="106"/>
      <c r="W260" s="103" t="str">
        <f>IF(AND(K260 = "true",C260="false"),(IF(Inputs!K260=Reduction_Values!B$2,Reduction_Values!D$2,Reduction_Values!D$3)),"")</f>
        <v>Two-part Tariff 0.5</v>
      </c>
      <c r="X260" s="104" t="str">
        <f>IF(L260="true",(IF(Inputs!L260=Reduction_Values!B$2,Reduction_Values!D$4,Reduction_Values!D$5)),"")</f>
        <v/>
      </c>
      <c r="Y260" s="105">
        <f>(VLOOKUP(Inputs!D260,Charge_Categories!B$2:C$380,2,FALSE))</f>
        <v>31621</v>
      </c>
      <c r="Z260" s="105">
        <f>IF(AND(Inputs!B260="true",Inputs!G260="true"),Calcs!U261-Calcs!T261,IF(AND(Inputs!B260="false",Inputs!C260="false",Inputs!G260="true"),Calcs!D261-Calcs!C261,IF(AND(Inputs!G260="false",Inputs!H260="Not Applicable"),0,"0.0")))</f>
        <v>74</v>
      </c>
      <c r="AA260" s="105">
        <f>IF(AND(Inputs!B260="true",Inputs!N260="true"),Calcs!T261-Calcs!B261,IF(AND(Inputs!B260="false",Inputs!C260="true",Inputs!N260="true"),Calcs!L261-Calcs!B261,IF(AND(Inputs!B260="false",Inputs!C260="false",Inputs!N260="true"),Calcs!C261-Calcs!B261,"0.0")))</f>
        <v>8</v>
      </c>
      <c r="AB260" s="105" t="str">
        <f>IF(Inputs!C260="true",100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&amp;"%","")</f>
        <v/>
      </c>
      <c r="AC260" s="105" t="str">
        <f t="shared" si="38"/>
        <v/>
      </c>
      <c r="AD260" s="105" t="str">
        <f t="shared" si="39"/>
        <v/>
      </c>
      <c r="AE260" s="104" t="str">
        <f>IF(R260="true",(IF(Inputs!R260=Reduction_Values!B$2,Reduction_Values!D$6,Reduction_Values!D$7)),"")</f>
        <v>Winter Only Discount 0.5</v>
      </c>
      <c r="AF260" s="93">
        <f>(VLOOKUP(Inputs!D260,Charge_Categories!B$2:C$380,2,FALSE))</f>
        <v>31621</v>
      </c>
      <c r="AG260" s="93" t="str">
        <f t="shared" si="35"/>
        <v>true</v>
      </c>
      <c r="AH260" s="93" t="str">
        <f t="shared" si="36"/>
        <v>false</v>
      </c>
      <c r="AI260" s="94">
        <f>IF(AND(Inputs!C260="true",Inputs!B260="false"),Calcs!Q261,IF(AND(Inputs!B260="true",Inputs!C260="false"),Calcs!Y261,IF(AND(Inputs!B260="false",Inputs!C260="false"),Calcs!H261,FALSE)))</f>
        <v>0</v>
      </c>
      <c r="AJ260" s="95">
        <f>IF(AND(Inputs!C260="true",Inputs!B260="false"),Calcs!Q261,IF(AND(Inputs!B260="true",Inputs!C260="false"),Calcs!Y261,IF(AND(Inputs!B260="false",Inputs!C260="false"),Calcs!J261,FALSE)))</f>
        <v>0</v>
      </c>
      <c r="AK260" s="93">
        <f>IF(AND(Inputs!C260="true",Inputs!B260="false"),Calcs!P261,IF(AND(Inputs!B260="true",Inputs!C260="false"),Calcs!X261,IF(AND(Inputs!B260="false",Inputs!C260="false"),Calcs!G261,FALSE)))</f>
        <v>15851.5</v>
      </c>
      <c r="AL260" s="93">
        <f>Calcs!C261</f>
        <v>31629</v>
      </c>
      <c r="AM260" s="93">
        <f>IF(AND(Inputs!C260="true",Inputs!B260="false"),Calcs!O261,IF(AND(Inputs!B260="true",Inputs!C260="false"),Calcs!W261,IF(AND(Inputs!B260="false",Inputs!C260="false"),Calcs!F261,FALSE)))</f>
        <v>15851.5</v>
      </c>
      <c r="AN260" s="93">
        <f>IF(AND(Inputs!C260="true",Inputs!B260="false"),"0.0",IF(AND(Inputs!B260="true",Inputs!C260="false"),Calcs!U261,IF(AND(Inputs!B260="false",Inputs!C260="false"),Calcs!D261,FALSE)))</f>
        <v>31703</v>
      </c>
      <c r="AO260" s="95">
        <f>Calcs!AA261</f>
        <v>0</v>
      </c>
      <c r="AP260" s="93" t="str">
        <f t="shared" si="40"/>
        <v>true</v>
      </c>
      <c r="AQ260" s="95" t="str">
        <f>IF(Inputs!C260="true",Calcs!N261,"0.0")</f>
        <v>0.0</v>
      </c>
      <c r="AR260" s="95">
        <f>IF(AND(Inputs!C260="true",Inputs!B260="false"),Calcs!M261,IF(AND(Inputs!B260="true",Inputs!C260="false"),Calcs!V261,IF(AND(Inputs!B260="false",Inputs!C260="false"),Calcs!E261,FALSE)))</f>
        <v>31703</v>
      </c>
      <c r="AS260" s="93" t="str">
        <f t="shared" si="41"/>
        <v>true</v>
      </c>
      <c r="AT260" s="93" t="str">
        <f t="shared" si="37"/>
        <v>true</v>
      </c>
    </row>
    <row r="261" spans="1:46" ht="14.25" customHeight="1" x14ac:dyDescent="0.2">
      <c r="A261" s="16">
        <v>260</v>
      </c>
      <c r="B261" s="19" t="s">
        <v>17</v>
      </c>
      <c r="C261" s="19" t="s">
        <v>16</v>
      </c>
      <c r="D261" s="18" t="s">
        <v>831</v>
      </c>
      <c r="E261" s="19" t="s">
        <v>16</v>
      </c>
      <c r="F261" s="4" t="s">
        <v>527</v>
      </c>
      <c r="G261" s="17" t="s">
        <v>17</v>
      </c>
      <c r="H261" s="65" t="s">
        <v>569</v>
      </c>
      <c r="I261" s="24">
        <v>1</v>
      </c>
      <c r="J261" s="25">
        <v>0.03</v>
      </c>
      <c r="K261" s="19" t="s">
        <v>17</v>
      </c>
      <c r="L261" s="19" t="s">
        <v>16</v>
      </c>
      <c r="M261" s="22">
        <v>1</v>
      </c>
      <c r="N261" s="19" t="s">
        <v>16</v>
      </c>
      <c r="O261" s="59" t="s">
        <v>454</v>
      </c>
      <c r="P261" s="18">
        <v>300</v>
      </c>
      <c r="Q261" s="18">
        <v>307</v>
      </c>
      <c r="R261" s="19" t="s">
        <v>16</v>
      </c>
      <c r="S261" s="17">
        <v>0</v>
      </c>
      <c r="T261" s="17">
        <v>99.091999999999999</v>
      </c>
      <c r="U261" s="102">
        <f>IF(B261="true",(Calcs!AB262),IF(C261="true",Calcs!S262,Calcs!K262))</f>
        <v>122.13762214983713</v>
      </c>
      <c r="V261" s="106"/>
      <c r="W261" s="103" t="str">
        <f>IF(AND(K261 = "true",C261="false"),(IF(Inputs!K261=Reduction_Values!B$2,Reduction_Values!D$2,Reduction_Values!D$3)),"")</f>
        <v/>
      </c>
      <c r="X261" s="104" t="str">
        <f>IF(L261="true",(IF(Inputs!L261=Reduction_Values!B$2,Reduction_Values!D$4,Reduction_Values!D$5)),"")</f>
        <v>CRT 0.5</v>
      </c>
      <c r="Y261" s="105">
        <f>(VLOOKUP(Inputs!D261,Charge_Categories!B$2:C$380,2,FALSE))</f>
        <v>33189</v>
      </c>
      <c r="Z261" s="105">
        <f>IF(AND(Inputs!B261="true",Inputs!G261="true"),Calcs!U262-Calcs!T262,IF(AND(Inputs!B261="false",Inputs!C261="false",Inputs!G261="true"),Calcs!D262-Calcs!C262,IF(AND(Inputs!G261="false",Inputs!H261="Not Applicable"),0,"0.0")))</f>
        <v>0</v>
      </c>
      <c r="AA261" s="105">
        <f>IF(AND(Inputs!B261="true",Inputs!N261="true"),Calcs!T262-Calcs!B262,IF(AND(Inputs!B261="false",Inputs!C261="true",Inputs!N261="true"),Calcs!L262-Calcs!B262,IF(AND(Inputs!B261="false",Inputs!C261="false",Inputs!N261="true"),Calcs!C262-Calcs!B262,"0.0")))</f>
        <v>141</v>
      </c>
      <c r="AB261" s="105" t="str">
        <f>IF(Inputs!C261="true",100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&amp;"%","")</f>
        <v>50%</v>
      </c>
      <c r="AC261" s="105" t="str">
        <f t="shared" si="38"/>
        <v/>
      </c>
      <c r="AD261" s="105">
        <f t="shared" si="39"/>
        <v>0.03</v>
      </c>
      <c r="AE261" s="104" t="str">
        <f>IF(R261="true",(IF(Inputs!R261=Reduction_Values!B$2,Reduction_Values!D$6,Reduction_Values!D$7)),"")</f>
        <v>Winter Only Discount 0.5</v>
      </c>
      <c r="AF261" s="93">
        <f>(VLOOKUP(Inputs!D261,Charge_Categories!B$2:C$380,2,FALSE))</f>
        <v>33189</v>
      </c>
      <c r="AG261" s="93" t="str">
        <f t="shared" si="35"/>
        <v>false</v>
      </c>
      <c r="AH261" s="93" t="str">
        <f t="shared" si="36"/>
        <v>true</v>
      </c>
      <c r="AI261" s="94">
        <f>IF(AND(Inputs!C261="true",Inputs!B261="false"),Calcs!Q262,IF(AND(Inputs!B261="true",Inputs!C261="false"),Calcs!Y262,IF(AND(Inputs!B261="false",Inputs!C261="false"),Calcs!H262,FALSE)))</f>
        <v>4166.25</v>
      </c>
      <c r="AJ261" s="95">
        <f>IF(AND(Inputs!C261="true",Inputs!B261="false"),Calcs!Q262,IF(AND(Inputs!B261="true",Inputs!C261="false"),Calcs!Y262,IF(AND(Inputs!B261="false",Inputs!C261="false"),Calcs!J262,FALSE)))</f>
        <v>4166.25</v>
      </c>
      <c r="AK261" s="93">
        <f>IF(AND(Inputs!C261="true",Inputs!B261="false"),Calcs!P262,IF(AND(Inputs!B261="true",Inputs!C261="false"),Calcs!X262,IF(AND(Inputs!B261="false",Inputs!C261="false"),Calcs!G262,FALSE)))</f>
        <v>4166.25</v>
      </c>
      <c r="AL261" s="93">
        <f>Calcs!C262</f>
        <v>33330</v>
      </c>
      <c r="AM261" s="93">
        <f>IF(AND(Inputs!C261="true",Inputs!B261="false"),Calcs!O262,IF(AND(Inputs!B261="true",Inputs!C261="false"),Calcs!W262,IF(AND(Inputs!B261="false",Inputs!C261="false"),Calcs!F262,FALSE)))</f>
        <v>8332.5</v>
      </c>
      <c r="AN261" s="93" t="str">
        <f>IF(AND(Inputs!C261="true",Inputs!B261="false"),"0.0",IF(AND(Inputs!B261="true",Inputs!C261="false"),Calcs!U262,IF(AND(Inputs!B261="false",Inputs!C261="false"),Calcs!D262,FALSE)))</f>
        <v>0.0</v>
      </c>
      <c r="AO261" s="95" t="str">
        <f>Calcs!AA262</f>
        <v/>
      </c>
      <c r="AP261" s="93" t="str">
        <f t="shared" si="40"/>
        <v>true</v>
      </c>
      <c r="AQ261" s="95">
        <f>IF(Inputs!C261="true",Calcs!N262,"0.0")</f>
        <v>16665</v>
      </c>
      <c r="AR261" s="95">
        <f>IF(AND(Inputs!C261="true",Inputs!B261="false"),Calcs!M262,IF(AND(Inputs!B261="true",Inputs!C261="false"),Calcs!V262,IF(AND(Inputs!B261="false",Inputs!C261="false"),Calcs!E262,FALSE)))</f>
        <v>33330</v>
      </c>
      <c r="AS261" s="93" t="str">
        <f t="shared" si="41"/>
        <v>true</v>
      </c>
      <c r="AT261" s="93" t="str">
        <f t="shared" si="37"/>
        <v>false</v>
      </c>
    </row>
    <row r="262" spans="1:46" ht="14.25" customHeight="1" x14ac:dyDescent="0.2">
      <c r="A262" s="16">
        <v>261</v>
      </c>
      <c r="B262" s="19" t="s">
        <v>17</v>
      </c>
      <c r="C262" s="19" t="s">
        <v>16</v>
      </c>
      <c r="D262" s="18" t="s">
        <v>832</v>
      </c>
      <c r="E262" s="19" t="s">
        <v>16</v>
      </c>
      <c r="F262" s="4" t="s">
        <v>500</v>
      </c>
      <c r="G262" s="17" t="s">
        <v>17</v>
      </c>
      <c r="H262" s="65" t="s">
        <v>569</v>
      </c>
      <c r="I262" s="24">
        <v>1</v>
      </c>
      <c r="J262" s="25">
        <v>0.89</v>
      </c>
      <c r="K262" s="19" t="s">
        <v>17</v>
      </c>
      <c r="L262" s="17" t="s">
        <v>17</v>
      </c>
      <c r="M262" s="22">
        <v>1</v>
      </c>
      <c r="N262" s="19" t="s">
        <v>16</v>
      </c>
      <c r="O262" s="59" t="s">
        <v>418</v>
      </c>
      <c r="P262" s="18">
        <v>202</v>
      </c>
      <c r="Q262" s="18">
        <v>222</v>
      </c>
      <c r="R262" s="19" t="s">
        <v>16</v>
      </c>
      <c r="S262" s="17">
        <v>0</v>
      </c>
      <c r="T262" s="17">
        <v>254</v>
      </c>
      <c r="U262" s="102">
        <f>IF(B262="true",(Calcs!AB263),IF(C262="true",Calcs!S263,Calcs!K263))</f>
        <v>0</v>
      </c>
      <c r="V262" s="106"/>
      <c r="W262" s="103" t="str">
        <f>IF(AND(K262 = "true",C262="false"),(IF(Inputs!K262=Reduction_Values!B$2,Reduction_Values!D$2,Reduction_Values!D$3)),"")</f>
        <v/>
      </c>
      <c r="X262" s="104" t="str">
        <f>IF(L262="true",(IF(Inputs!L262=Reduction_Values!B$2,Reduction_Values!D$4,Reduction_Values!D$5)),"")</f>
        <v/>
      </c>
      <c r="Y262" s="105">
        <f>(VLOOKUP(Inputs!D262,Charge_Categories!B$2:C$380,2,FALSE))</f>
        <v>35940</v>
      </c>
      <c r="Z262" s="105">
        <f>IF(AND(Inputs!B262="true",Inputs!G262="true"),Calcs!U263-Calcs!T263,IF(AND(Inputs!B262="false",Inputs!C262="false",Inputs!G262="true"),Calcs!D263-Calcs!C263,IF(AND(Inputs!G262="false",Inputs!H262="Not Applicable"),0,"0.0")))</f>
        <v>0</v>
      </c>
      <c r="AA262" s="105">
        <f>IF(AND(Inputs!B262="true",Inputs!N262="true"),Calcs!T263-Calcs!B263,IF(AND(Inputs!B262="false",Inputs!C262="true",Inputs!N262="true"),Calcs!L263-Calcs!B263,IF(AND(Inputs!B262="false",Inputs!C262="false",Inputs!N262="true"),Calcs!C263-Calcs!B263,"0.0")))</f>
        <v>8</v>
      </c>
      <c r="AB262" s="105" t="str">
        <f>IF(Inputs!C262="true",100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&amp;"%","")</f>
        <v>0%</v>
      </c>
      <c r="AC262" s="105" t="str">
        <f t="shared" si="38"/>
        <v/>
      </c>
      <c r="AD262" s="105">
        <f t="shared" si="39"/>
        <v>0.89</v>
      </c>
      <c r="AE262" s="104" t="str">
        <f>IF(R262="true",(IF(Inputs!R262=Reduction_Values!B$2,Reduction_Values!D$6,Reduction_Values!D$7)),"")</f>
        <v>Winter Only Discount 0.5</v>
      </c>
      <c r="AF262" s="93">
        <f>(VLOOKUP(Inputs!D262,Charge_Categories!B$2:C$380,2,FALSE))</f>
        <v>35940</v>
      </c>
      <c r="AG262" s="93" t="str">
        <f t="shared" si="35"/>
        <v>false</v>
      </c>
      <c r="AH262" s="93" t="str">
        <f t="shared" si="36"/>
        <v>true</v>
      </c>
      <c r="AI262" s="94">
        <f>IF(AND(Inputs!C262="true",Inputs!B262="false"),Calcs!Q263,IF(AND(Inputs!B262="true",Inputs!C262="false"),Calcs!Y263,IF(AND(Inputs!B262="false",Inputs!C262="false"),Calcs!H263,FALSE)))</f>
        <v>0</v>
      </c>
      <c r="AJ262" s="95">
        <f>IF(AND(Inputs!C262="true",Inputs!B262="false"),Calcs!Q263,IF(AND(Inputs!B262="true",Inputs!C262="false"),Calcs!Y263,IF(AND(Inputs!B262="false",Inputs!C262="false"),Calcs!J263,FALSE)))</f>
        <v>0</v>
      </c>
      <c r="AK262" s="93">
        <f>IF(AND(Inputs!C262="true",Inputs!B262="false"),Calcs!P263,IF(AND(Inputs!B262="true",Inputs!C262="false"),Calcs!X263,IF(AND(Inputs!B262="false",Inputs!C262="false"),Calcs!G263,FALSE)))</f>
        <v>0</v>
      </c>
      <c r="AL262" s="93">
        <f>Calcs!C263</f>
        <v>35948</v>
      </c>
      <c r="AM262" s="93">
        <f>IF(AND(Inputs!C262="true",Inputs!B262="false"),Calcs!O263,IF(AND(Inputs!B262="true",Inputs!C262="false"),Calcs!W263,IF(AND(Inputs!B262="false",Inputs!C262="false"),Calcs!F263,FALSE)))</f>
        <v>0</v>
      </c>
      <c r="AN262" s="93" t="str">
        <f>IF(AND(Inputs!C262="true",Inputs!B262="false"),"0.0",IF(AND(Inputs!B262="true",Inputs!C262="false"),Calcs!U263,IF(AND(Inputs!B262="false",Inputs!C262="false"),Calcs!D263,FALSE)))</f>
        <v>0.0</v>
      </c>
      <c r="AO262" s="95" t="str">
        <f>Calcs!AA263</f>
        <v/>
      </c>
      <c r="AP262" s="93" t="str">
        <f t="shared" si="40"/>
        <v>true</v>
      </c>
      <c r="AQ262" s="95">
        <f>IF(Inputs!C262="true",Calcs!N263,"0.0")</f>
        <v>0</v>
      </c>
      <c r="AR262" s="95">
        <f>IF(AND(Inputs!C262="true",Inputs!B262="false"),Calcs!M263,IF(AND(Inputs!B262="true",Inputs!C262="false"),Calcs!V263,IF(AND(Inputs!B262="false",Inputs!C262="false"),Calcs!E263,FALSE)))</f>
        <v>35948</v>
      </c>
      <c r="AS262" s="93" t="str">
        <f t="shared" si="41"/>
        <v>true</v>
      </c>
      <c r="AT262" s="93" t="str">
        <f t="shared" si="37"/>
        <v>false</v>
      </c>
    </row>
    <row r="263" spans="1:46" ht="14.25" customHeight="1" x14ac:dyDescent="0.2">
      <c r="A263" s="16">
        <v>262</v>
      </c>
      <c r="B263" s="19" t="s">
        <v>17</v>
      </c>
      <c r="C263" s="19" t="s">
        <v>16</v>
      </c>
      <c r="D263" s="18" t="s">
        <v>833</v>
      </c>
      <c r="E263" s="19" t="s">
        <v>16</v>
      </c>
      <c r="F263" s="4" t="s">
        <v>484</v>
      </c>
      <c r="G263" s="17" t="s">
        <v>17</v>
      </c>
      <c r="H263" s="65" t="s">
        <v>569</v>
      </c>
      <c r="I263" s="24">
        <v>1</v>
      </c>
      <c r="J263" s="24">
        <v>1</v>
      </c>
      <c r="K263" s="19" t="s">
        <v>17</v>
      </c>
      <c r="L263" s="19" t="s">
        <v>16</v>
      </c>
      <c r="M263" s="22">
        <v>1</v>
      </c>
      <c r="N263" s="19" t="s">
        <v>16</v>
      </c>
      <c r="O263" s="58" t="s">
        <v>434</v>
      </c>
      <c r="P263" s="18">
        <v>245</v>
      </c>
      <c r="Q263" s="18">
        <v>252</v>
      </c>
      <c r="R263" s="19" t="s">
        <v>16</v>
      </c>
      <c r="S263" s="17">
        <v>0</v>
      </c>
      <c r="T263" s="17">
        <v>1.1000000000000001</v>
      </c>
      <c r="U263" s="102">
        <f>IF(B263="true",(Calcs!AB264),IF(C263="true",Calcs!S264,Calcs!K264))</f>
        <v>0</v>
      </c>
      <c r="V263" s="106"/>
      <c r="W263" s="103" t="str">
        <f>IF(AND(K263 = "true",C263="false"),(IF(Inputs!K263=Reduction_Values!B$2,Reduction_Values!D$2,Reduction_Values!D$3)),"")</f>
        <v/>
      </c>
      <c r="X263" s="104" t="str">
        <f>IF(L263="true",(IF(Inputs!L263=Reduction_Values!B$2,Reduction_Values!D$4,Reduction_Values!D$5)),"")</f>
        <v>CRT 0.5</v>
      </c>
      <c r="Y263" s="105">
        <f>(VLOOKUP(Inputs!D263,Charge_Categories!B$2:C$380,2,FALSE))</f>
        <v>37550</v>
      </c>
      <c r="Z263" s="105">
        <f>IF(AND(Inputs!B263="true",Inputs!G263="true"),Calcs!U264-Calcs!T264,IF(AND(Inputs!B263="false",Inputs!C263="false",Inputs!G263="true"),Calcs!D264-Calcs!C264,IF(AND(Inputs!G263="false",Inputs!H263="Not Applicable"),0,"0.0")))</f>
        <v>0</v>
      </c>
      <c r="AA263" s="105">
        <f>IF(AND(Inputs!B263="true",Inputs!N263="true"),Calcs!T264-Calcs!B264,IF(AND(Inputs!B263="false",Inputs!C263="true",Inputs!N263="true"),Calcs!L264-Calcs!B264,IF(AND(Inputs!B263="false",Inputs!C263="false",Inputs!N263="true"),Calcs!C264-Calcs!B264,"0.0")))</f>
        <v>8</v>
      </c>
      <c r="AB263" s="105" t="str">
        <f>IF(Inputs!C263="true",100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&amp;"%","")</f>
        <v>0%</v>
      </c>
      <c r="AC263" s="105" t="str">
        <f t="shared" si="38"/>
        <v/>
      </c>
      <c r="AD263" s="105" t="str">
        <f t="shared" si="39"/>
        <v/>
      </c>
      <c r="AE263" s="104" t="str">
        <f>IF(R263="true",(IF(Inputs!R263=Reduction_Values!B$2,Reduction_Values!D$6,Reduction_Values!D$7)),"")</f>
        <v>Winter Only Discount 0.5</v>
      </c>
      <c r="AF263" s="93">
        <f>(VLOOKUP(Inputs!D263,Charge_Categories!B$2:C$380,2,FALSE))</f>
        <v>37550</v>
      </c>
      <c r="AG263" s="93" t="str">
        <f t="shared" si="35"/>
        <v>false</v>
      </c>
      <c r="AH263" s="93" t="str">
        <f t="shared" si="36"/>
        <v>true</v>
      </c>
      <c r="AI263" s="94">
        <f>IF(AND(Inputs!C263="true",Inputs!B263="false"),Calcs!Q264,IF(AND(Inputs!B263="true",Inputs!C263="false"),Calcs!Y264,IF(AND(Inputs!B263="false",Inputs!C263="false"),Calcs!H264,FALSE)))</f>
        <v>0</v>
      </c>
      <c r="AJ263" s="95">
        <f>IF(AND(Inputs!C263="true",Inputs!B263="false"),Calcs!Q264,IF(AND(Inputs!B263="true",Inputs!C263="false"),Calcs!Y264,IF(AND(Inputs!B263="false",Inputs!C263="false"),Calcs!J264,FALSE)))</f>
        <v>0</v>
      </c>
      <c r="AK263" s="93">
        <f>IF(AND(Inputs!C263="true",Inputs!B263="false"),Calcs!P264,IF(AND(Inputs!B263="true",Inputs!C263="false"),Calcs!X264,IF(AND(Inputs!B263="false",Inputs!C263="false"),Calcs!G264,FALSE)))</f>
        <v>0</v>
      </c>
      <c r="AL263" s="93">
        <f>Calcs!C264</f>
        <v>37558</v>
      </c>
      <c r="AM263" s="93">
        <f>IF(AND(Inputs!C263="true",Inputs!B263="false"),Calcs!O264,IF(AND(Inputs!B263="true",Inputs!C263="false"),Calcs!W264,IF(AND(Inputs!B263="false",Inputs!C263="false"),Calcs!F264,FALSE)))</f>
        <v>0</v>
      </c>
      <c r="AN263" s="93" t="str">
        <f>IF(AND(Inputs!C263="true",Inputs!B263="false"),"0.0",IF(AND(Inputs!B263="true",Inputs!C263="false"),Calcs!U264,IF(AND(Inputs!B263="false",Inputs!C263="false"),Calcs!D264,FALSE)))</f>
        <v>0.0</v>
      </c>
      <c r="AO263" s="95" t="str">
        <f>Calcs!AA264</f>
        <v/>
      </c>
      <c r="AP263" s="93" t="str">
        <f t="shared" si="40"/>
        <v>true</v>
      </c>
      <c r="AQ263" s="95">
        <f>IF(Inputs!C263="true",Calcs!N264,"0.0")</f>
        <v>0</v>
      </c>
      <c r="AR263" s="95">
        <f>IF(AND(Inputs!C263="true",Inputs!B263="false"),Calcs!M264,IF(AND(Inputs!B263="true",Inputs!C263="false"),Calcs!V264,IF(AND(Inputs!B263="false",Inputs!C263="false"),Calcs!E264,FALSE)))</f>
        <v>37558</v>
      </c>
      <c r="AS263" s="93" t="str">
        <f t="shared" si="41"/>
        <v>true</v>
      </c>
      <c r="AT263" s="93" t="str">
        <f t="shared" si="37"/>
        <v>false</v>
      </c>
    </row>
    <row r="264" spans="1:46" ht="14.25" customHeight="1" x14ac:dyDescent="0.2">
      <c r="A264" s="16">
        <v>263</v>
      </c>
      <c r="B264" s="19" t="s">
        <v>17</v>
      </c>
      <c r="C264" s="19" t="s">
        <v>16</v>
      </c>
      <c r="D264" s="18" t="s">
        <v>834</v>
      </c>
      <c r="E264" s="19" t="s">
        <v>16</v>
      </c>
      <c r="F264" s="4" t="s">
        <v>523</v>
      </c>
      <c r="G264" s="17" t="s">
        <v>17</v>
      </c>
      <c r="H264" s="65" t="s">
        <v>569</v>
      </c>
      <c r="I264" s="25">
        <v>0.5</v>
      </c>
      <c r="J264" s="24">
        <v>1</v>
      </c>
      <c r="K264" s="19" t="s">
        <v>17</v>
      </c>
      <c r="L264" s="19" t="s">
        <v>16</v>
      </c>
      <c r="M264" s="22">
        <v>1</v>
      </c>
      <c r="N264" s="19" t="s">
        <v>16</v>
      </c>
      <c r="O264" s="59" t="s">
        <v>454</v>
      </c>
      <c r="P264" s="18">
        <v>207</v>
      </c>
      <c r="Q264" s="18">
        <v>209</v>
      </c>
      <c r="R264" s="19" t="s">
        <v>16</v>
      </c>
      <c r="S264" s="17">
        <v>0</v>
      </c>
      <c r="T264" s="17">
        <v>852</v>
      </c>
      <c r="U264" s="102">
        <f>IF(B264="true",(Calcs!AB265),IF(C264="true",Calcs!S265,Calcs!K265))</f>
        <v>0</v>
      </c>
      <c r="V264" s="106"/>
      <c r="W264" s="103" t="str">
        <f>IF(AND(K264 = "true",C264="false"),(IF(Inputs!K264=Reduction_Values!B$2,Reduction_Values!D$2,Reduction_Values!D$3)),"")</f>
        <v/>
      </c>
      <c r="X264" s="104" t="str">
        <f>IF(L264="true",(IF(Inputs!L264=Reduction_Values!B$2,Reduction_Values!D$4,Reduction_Values!D$5)),"")</f>
        <v>CRT 0.5</v>
      </c>
      <c r="Y264" s="105">
        <f>(VLOOKUP(Inputs!D264,Charge_Categories!B$2:C$380,2,FALSE))</f>
        <v>39118</v>
      </c>
      <c r="Z264" s="105">
        <f>IF(AND(Inputs!B264="true",Inputs!G264="true"),Calcs!U265-Calcs!T265,IF(AND(Inputs!B264="false",Inputs!C264="false",Inputs!G264="true"),Calcs!D265-Calcs!C265,IF(AND(Inputs!G264="false",Inputs!H264="Not Applicable"),0,"0.0")))</f>
        <v>0</v>
      </c>
      <c r="AA264" s="105">
        <f>IF(AND(Inputs!B264="true",Inputs!N264="true"),Calcs!T265-Calcs!B265,IF(AND(Inputs!B264="false",Inputs!C264="true",Inputs!N264="true"),Calcs!L265-Calcs!B265,IF(AND(Inputs!B264="false",Inputs!C264="false",Inputs!N264="true"),Calcs!C265-Calcs!B265,"0.0")))</f>
        <v>1456</v>
      </c>
      <c r="AB264" s="105" t="str">
        <f>IF(Inputs!C264="true",100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&amp;"%","")</f>
        <v>0%</v>
      </c>
      <c r="AC264" s="105" t="str">
        <f t="shared" si="38"/>
        <v/>
      </c>
      <c r="AD264" s="105" t="str">
        <f t="shared" si="39"/>
        <v/>
      </c>
      <c r="AE264" s="104" t="str">
        <f>IF(R264="true",(IF(Inputs!R264=Reduction_Values!B$2,Reduction_Values!D$6,Reduction_Values!D$7)),"")</f>
        <v>Winter Only Discount 0.5</v>
      </c>
      <c r="AF264" s="93">
        <f>(VLOOKUP(Inputs!D264,Charge_Categories!B$2:C$380,2,FALSE))</f>
        <v>39118</v>
      </c>
      <c r="AG264" s="93" t="str">
        <f t="shared" si="35"/>
        <v>false</v>
      </c>
      <c r="AH264" s="93" t="str">
        <f t="shared" si="36"/>
        <v>true</v>
      </c>
      <c r="AI264" s="94">
        <f>IF(AND(Inputs!C264="true",Inputs!B264="false"),Calcs!Q265,IF(AND(Inputs!B264="true",Inputs!C264="false"),Calcs!Y265,IF(AND(Inputs!B264="false",Inputs!C264="false"),Calcs!H265,FALSE)))</f>
        <v>0</v>
      </c>
      <c r="AJ264" s="95">
        <f>IF(AND(Inputs!C264="true",Inputs!B264="false"),Calcs!Q265,IF(AND(Inputs!B264="true",Inputs!C264="false"),Calcs!Y265,IF(AND(Inputs!B264="false",Inputs!C264="false"),Calcs!J265,FALSE)))</f>
        <v>0</v>
      </c>
      <c r="AK264" s="93">
        <f>IF(AND(Inputs!C264="true",Inputs!B264="false"),Calcs!P265,IF(AND(Inputs!B264="true",Inputs!C264="false"),Calcs!X265,IF(AND(Inputs!B264="false",Inputs!C264="false"),Calcs!G265,FALSE)))</f>
        <v>0</v>
      </c>
      <c r="AL264" s="93">
        <f>Calcs!C265</f>
        <v>40574</v>
      </c>
      <c r="AM264" s="93">
        <f>IF(AND(Inputs!C264="true",Inputs!B264="false"),Calcs!O265,IF(AND(Inputs!B264="true",Inputs!C264="false"),Calcs!W265,IF(AND(Inputs!B264="false",Inputs!C264="false"),Calcs!F265,FALSE)))</f>
        <v>0</v>
      </c>
      <c r="AN264" s="93" t="str">
        <f>IF(AND(Inputs!C264="true",Inputs!B264="false"),"0.0",IF(AND(Inputs!B264="true",Inputs!C264="false"),Calcs!U265,IF(AND(Inputs!B264="false",Inputs!C264="false"),Calcs!D265,FALSE)))</f>
        <v>0.0</v>
      </c>
      <c r="AO264" s="95" t="str">
        <f>Calcs!AA265</f>
        <v/>
      </c>
      <c r="AP264" s="93" t="str">
        <f t="shared" si="40"/>
        <v>true</v>
      </c>
      <c r="AQ264" s="95">
        <f>IF(Inputs!C264="true",Calcs!N265,"0.0")</f>
        <v>0</v>
      </c>
      <c r="AR264" s="95">
        <f>IF(AND(Inputs!C264="true",Inputs!B264="false"),Calcs!M265,IF(AND(Inputs!B264="true",Inputs!C264="false"),Calcs!V265,IF(AND(Inputs!B264="false",Inputs!C264="false"),Calcs!E265,FALSE)))</f>
        <v>40574</v>
      </c>
      <c r="AS264" s="93" t="str">
        <f t="shared" si="41"/>
        <v>true</v>
      </c>
      <c r="AT264" s="93" t="str">
        <f t="shared" si="37"/>
        <v>false</v>
      </c>
    </row>
    <row r="265" spans="1:46" ht="14.25" customHeight="1" x14ac:dyDescent="0.2">
      <c r="A265" s="16">
        <v>264</v>
      </c>
      <c r="B265" s="19" t="s">
        <v>17</v>
      </c>
      <c r="C265" s="19" t="s">
        <v>16</v>
      </c>
      <c r="D265" s="18" t="s">
        <v>835</v>
      </c>
      <c r="E265" s="19" t="s">
        <v>16</v>
      </c>
      <c r="F265" s="4" t="s">
        <v>524</v>
      </c>
      <c r="G265" s="17" t="s">
        <v>17</v>
      </c>
      <c r="H265" s="65" t="s">
        <v>569</v>
      </c>
      <c r="I265" s="24">
        <v>1</v>
      </c>
      <c r="J265" s="24">
        <v>1</v>
      </c>
      <c r="K265" s="19" t="s">
        <v>17</v>
      </c>
      <c r="L265" s="20" t="s">
        <v>17</v>
      </c>
      <c r="M265" s="22">
        <v>1</v>
      </c>
      <c r="N265" s="19" t="s">
        <v>16</v>
      </c>
      <c r="O265" s="58" t="s">
        <v>434</v>
      </c>
      <c r="P265" s="18">
        <v>15</v>
      </c>
      <c r="Q265" s="18">
        <v>37</v>
      </c>
      <c r="R265" s="19" t="s">
        <v>16</v>
      </c>
      <c r="S265" s="17">
        <v>0</v>
      </c>
      <c r="T265" s="17">
        <v>9402</v>
      </c>
      <c r="U265" s="102">
        <f>IF(B265="true",(Calcs!AB266),IF(C265="true",Calcs!S266,Calcs!K266))</f>
        <v>0</v>
      </c>
      <c r="V265" s="106"/>
      <c r="W265" s="103" t="str">
        <f>IF(AND(K265 = "true",C265="false"),(IF(Inputs!K265=Reduction_Values!B$2,Reduction_Values!D$2,Reduction_Values!D$3)),"")</f>
        <v/>
      </c>
      <c r="X265" s="104" t="str">
        <f>IF(L265="true",(IF(Inputs!L265=Reduction_Values!B$2,Reduction_Values!D$4,Reduction_Values!D$5)),"")</f>
        <v/>
      </c>
      <c r="Y265" s="105">
        <f>(VLOOKUP(Inputs!D265,Charge_Categories!B$2:C$380,2,FALSE))</f>
        <v>41869</v>
      </c>
      <c r="Z265" s="105">
        <f>IF(AND(Inputs!B265="true",Inputs!G265="true"),Calcs!U266-Calcs!T266,IF(AND(Inputs!B265="false",Inputs!C265="false",Inputs!G265="true"),Calcs!D266-Calcs!C266,IF(AND(Inputs!G265="false",Inputs!H265="Not Applicable"),0,"0.0")))</f>
        <v>0</v>
      </c>
      <c r="AA265" s="105">
        <f>IF(AND(Inputs!B265="true",Inputs!N265="true"),Calcs!T266-Calcs!B266,IF(AND(Inputs!B265="false",Inputs!C265="true",Inputs!N265="true"),Calcs!L266-Calcs!B266,IF(AND(Inputs!B265="false",Inputs!C265="false",Inputs!N265="true"),Calcs!C266-Calcs!B266,"0.0")))</f>
        <v>5170</v>
      </c>
      <c r="AB265" s="105" t="str">
        <f>IF(Inputs!C265="true",100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&amp;"%","")</f>
        <v>0%</v>
      </c>
      <c r="AC265" s="105" t="str">
        <f t="shared" si="38"/>
        <v/>
      </c>
      <c r="AD265" s="105" t="str">
        <f t="shared" si="39"/>
        <v/>
      </c>
      <c r="AE265" s="104" t="str">
        <f>IF(R265="true",(IF(Inputs!R265=Reduction_Values!B$2,Reduction_Values!D$6,Reduction_Values!D$7)),"")</f>
        <v>Winter Only Discount 0.5</v>
      </c>
      <c r="AF265" s="93">
        <f>(VLOOKUP(Inputs!D265,Charge_Categories!B$2:C$380,2,FALSE))</f>
        <v>41869</v>
      </c>
      <c r="AG265" s="93" t="str">
        <f t="shared" si="35"/>
        <v>false</v>
      </c>
      <c r="AH265" s="93" t="str">
        <f t="shared" si="36"/>
        <v>true</v>
      </c>
      <c r="AI265" s="94">
        <f>IF(AND(Inputs!C265="true",Inputs!B265="false"),Calcs!Q266,IF(AND(Inputs!B265="true",Inputs!C265="false"),Calcs!Y266,IF(AND(Inputs!B265="false",Inputs!C265="false"),Calcs!H266,FALSE)))</f>
        <v>0</v>
      </c>
      <c r="AJ265" s="95">
        <f>IF(AND(Inputs!C265="true",Inputs!B265="false"),Calcs!Q266,IF(AND(Inputs!B265="true",Inputs!C265="false"),Calcs!Y266,IF(AND(Inputs!B265="false",Inputs!C265="false"),Calcs!J266,FALSE)))</f>
        <v>0</v>
      </c>
      <c r="AK265" s="93">
        <f>IF(AND(Inputs!C265="true",Inputs!B265="false"),Calcs!P266,IF(AND(Inputs!B265="true",Inputs!C265="false"),Calcs!X266,IF(AND(Inputs!B265="false",Inputs!C265="false"),Calcs!G266,FALSE)))</f>
        <v>0</v>
      </c>
      <c r="AL265" s="93">
        <f>Calcs!C266</f>
        <v>47039</v>
      </c>
      <c r="AM265" s="93">
        <f>IF(AND(Inputs!C265="true",Inputs!B265="false"),Calcs!O266,IF(AND(Inputs!B265="true",Inputs!C265="false"),Calcs!W266,IF(AND(Inputs!B265="false",Inputs!C265="false"),Calcs!F266,FALSE)))</f>
        <v>0</v>
      </c>
      <c r="AN265" s="93" t="str">
        <f>IF(AND(Inputs!C265="true",Inputs!B265="false"),"0.0",IF(AND(Inputs!B265="true",Inputs!C265="false"),Calcs!U266,IF(AND(Inputs!B265="false",Inputs!C265="false"),Calcs!D266,FALSE)))</f>
        <v>0.0</v>
      </c>
      <c r="AO265" s="95" t="str">
        <f>Calcs!AA266</f>
        <v/>
      </c>
      <c r="AP265" s="93" t="str">
        <f t="shared" si="40"/>
        <v>true</v>
      </c>
      <c r="AQ265" s="95">
        <f>IF(Inputs!C265="true",Calcs!N266,"0.0")</f>
        <v>0</v>
      </c>
      <c r="AR265" s="95">
        <f>IF(AND(Inputs!C265="true",Inputs!B265="false"),Calcs!M266,IF(AND(Inputs!B265="true",Inputs!C265="false"),Calcs!V266,IF(AND(Inputs!B265="false",Inputs!C265="false"),Calcs!E266,FALSE)))</f>
        <v>47039</v>
      </c>
      <c r="AS265" s="93" t="str">
        <f t="shared" si="41"/>
        <v>true</v>
      </c>
      <c r="AT265" s="93" t="str">
        <f t="shared" si="37"/>
        <v>false</v>
      </c>
    </row>
    <row r="266" spans="1:46" ht="14.25" customHeight="1" x14ac:dyDescent="0.2">
      <c r="A266" s="16">
        <v>265</v>
      </c>
      <c r="B266" s="20" t="s">
        <v>17</v>
      </c>
      <c r="C266" s="20" t="s">
        <v>17</v>
      </c>
      <c r="D266" s="18" t="s">
        <v>836</v>
      </c>
      <c r="E266" s="23" t="s">
        <v>16</v>
      </c>
      <c r="F266" s="4" t="s">
        <v>525</v>
      </c>
      <c r="G266" s="19" t="s">
        <v>16</v>
      </c>
      <c r="H266" s="65" t="s">
        <v>484</v>
      </c>
      <c r="I266" s="24">
        <v>1</v>
      </c>
      <c r="J266" s="25">
        <v>0.99</v>
      </c>
      <c r="K266" s="20" t="s">
        <v>17</v>
      </c>
      <c r="L266" s="20" t="s">
        <v>17</v>
      </c>
      <c r="M266" s="22">
        <v>1</v>
      </c>
      <c r="N266" s="19" t="s">
        <v>16</v>
      </c>
      <c r="O266" s="59" t="s">
        <v>418</v>
      </c>
      <c r="P266" s="18">
        <v>116</v>
      </c>
      <c r="Q266" s="18">
        <v>138</v>
      </c>
      <c r="R266" s="19" t="s">
        <v>16</v>
      </c>
      <c r="S266" s="17">
        <v>0</v>
      </c>
      <c r="T266" s="17">
        <v>2748</v>
      </c>
      <c r="U266" s="102">
        <f>IF(B266="true",(Calcs!AB267),IF(C266="true",Calcs!S267,IF(AND(B266="false",C266="false"),Calcs!K267)))</f>
        <v>27267.426521739129</v>
      </c>
      <c r="W266" s="103" t="str">
        <f>IF(AND(K266 = "true",C266="false"),(IF(Inputs!K266=Reduction_Values!B$2,Reduction_Values!D$2,Reduction_Values!D$3)),"")</f>
        <v/>
      </c>
      <c r="X266" s="104" t="str">
        <f>IF(L266="true",(IF(Inputs!L266=Reduction_Values!B$2,Reduction_Values!D$4,Reduction_Values!D$5)),"")</f>
        <v/>
      </c>
      <c r="Y266" s="105">
        <f>(VLOOKUP(Inputs!D266,Charge_Categories!B$2:C$380,2,FALSE))</f>
        <v>65451</v>
      </c>
      <c r="Z266" s="105">
        <f>IF(AND(Inputs!B266="true",Inputs!G266="true"),Calcs!U267-Calcs!T267,IF(AND(Inputs!B266="false",Inputs!C266="false",Inputs!G266="true"),Calcs!D267-Calcs!C267,IF(AND(Inputs!G266="false",Inputs!H266="Not Applicable"),0,"0.0")))</f>
        <v>74</v>
      </c>
      <c r="AA266" s="105">
        <f>IF(AND(Inputs!B266="true",Inputs!N266="true"),Calcs!T267-Calcs!B267,IF(AND(Inputs!B266="false",Inputs!C266="true",Inputs!N266="true"),Calcs!L267-Calcs!B267,IF(AND(Inputs!B266="false",Inputs!C266="false",Inputs!N266="true"),Calcs!C267-Calcs!B267,"0.0")))</f>
        <v>8</v>
      </c>
      <c r="AB266" s="105" t="str">
        <f>IF(Inputs!C266="true",100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&amp;"%","")</f>
        <v/>
      </c>
      <c r="AC266" s="105" t="str">
        <f t="shared" si="38"/>
        <v/>
      </c>
      <c r="AD266" s="105">
        <f t="shared" si="39"/>
        <v>0.99</v>
      </c>
      <c r="AE266" s="104" t="str">
        <f>IF(R266="true",(IF(Inputs!R266=Reduction_Values!B$2,Reduction_Values!D$6,Reduction_Values!D$7)),"")</f>
        <v>Winter Only Discount 0.5</v>
      </c>
      <c r="AF266" s="93">
        <f>(VLOOKUP(Inputs!D266,Charge_Categories!B$2:C$380,2,FALSE))</f>
        <v>65451</v>
      </c>
      <c r="AG266" s="93" t="str">
        <f t="shared" si="35"/>
        <v>false</v>
      </c>
      <c r="AH266" s="93" t="str">
        <f t="shared" si="36"/>
        <v>false</v>
      </c>
      <c r="AI266" s="94">
        <f>IF(AND(Inputs!C266="true",Inputs!B266="false"),Calcs!Q267,IF(AND(Inputs!B266="true",Inputs!C266="false"),Calcs!Y267,IF(AND(Inputs!B266="false",Inputs!C266="false"),Calcs!H267,FALSE)))</f>
        <v>32766.5</v>
      </c>
      <c r="AJ266" s="95">
        <f>IF(AND(Inputs!C266="true",Inputs!B266="false"),Calcs!Q267,IF(AND(Inputs!B266="true",Inputs!C266="false"),Calcs!Y267,IF(AND(Inputs!B266="false",Inputs!C266="false"),Calcs!J267,FALSE)))</f>
        <v>32438.834999999999</v>
      </c>
      <c r="AK266" s="93">
        <f>IF(AND(Inputs!C266="true",Inputs!B266="false"),Calcs!P267,IF(AND(Inputs!B266="true",Inputs!C266="false"),Calcs!X267,IF(AND(Inputs!B266="false",Inputs!C266="false"),Calcs!G267,FALSE)))</f>
        <v>32766.5</v>
      </c>
      <c r="AL266" s="93">
        <f>Calcs!C267</f>
        <v>65459</v>
      </c>
      <c r="AM266" s="93">
        <f>IF(AND(Inputs!C266="true",Inputs!B266="false"),Calcs!O267,IF(AND(Inputs!B266="true",Inputs!C266="false"),Calcs!W267,IF(AND(Inputs!B266="false",Inputs!C266="false"),Calcs!F267,FALSE)))</f>
        <v>32766.5</v>
      </c>
      <c r="AN266" s="93">
        <f>IF(AND(Inputs!C266="true",Inputs!B266="false"),"0.0",IF(AND(Inputs!B266="true",Inputs!C266="false"),Calcs!U267,IF(AND(Inputs!B266="false",Inputs!C266="false"),Calcs!D267,FALSE)))</f>
        <v>65533</v>
      </c>
      <c r="AO266" s="95" t="str">
        <f>Calcs!AA267</f>
        <v/>
      </c>
      <c r="AP266" s="93" t="str">
        <f t="shared" si="40"/>
        <v>true</v>
      </c>
      <c r="AQ266" s="95" t="str">
        <f>IF(Inputs!C266="true",Calcs!N267,"0.0")</f>
        <v>0.0</v>
      </c>
      <c r="AR266" s="95">
        <f>IF(AND(Inputs!C266="true",Inputs!B266="false"),Calcs!M267,IF(AND(Inputs!B266="true",Inputs!C266="false"),Calcs!V267,IF(AND(Inputs!B266="false",Inputs!C266="false"),Calcs!E267,FALSE)))</f>
        <v>65533</v>
      </c>
      <c r="AS266" s="93" t="str">
        <f t="shared" si="41"/>
        <v>true</v>
      </c>
      <c r="AT266" s="93" t="str">
        <f t="shared" si="37"/>
        <v>true</v>
      </c>
    </row>
    <row r="267" spans="1:46" ht="14.25" customHeight="1" x14ac:dyDescent="0.2">
      <c r="A267" s="16">
        <v>266</v>
      </c>
      <c r="B267" s="20" t="s">
        <v>16</v>
      </c>
      <c r="C267" s="20" t="s">
        <v>17</v>
      </c>
      <c r="D267" s="18" t="s">
        <v>837</v>
      </c>
      <c r="E267" s="19" t="s">
        <v>16</v>
      </c>
      <c r="F267" s="4" t="s">
        <v>526</v>
      </c>
      <c r="G267" s="19" t="s">
        <v>16</v>
      </c>
      <c r="H267" s="65" t="s">
        <v>485</v>
      </c>
      <c r="I267" s="25">
        <v>0.5</v>
      </c>
      <c r="J267" s="24">
        <v>1</v>
      </c>
      <c r="K267" s="20" t="s">
        <v>16</v>
      </c>
      <c r="L267" s="20" t="s">
        <v>16</v>
      </c>
      <c r="M267" s="22">
        <v>1</v>
      </c>
      <c r="N267" s="19" t="s">
        <v>16</v>
      </c>
      <c r="O267" s="59" t="s">
        <v>454</v>
      </c>
      <c r="P267" s="18">
        <v>0</v>
      </c>
      <c r="Q267" s="18">
        <v>0</v>
      </c>
      <c r="R267" s="19" t="s">
        <v>16</v>
      </c>
      <c r="S267" s="17">
        <v>7523</v>
      </c>
      <c r="T267" s="17">
        <v>747</v>
      </c>
      <c r="U267" s="102">
        <f>IF(B267="true",(Calcs!AB268),IF(C267="true",Calcs!S268,Calcs!K268))</f>
        <v>50466.791666666672</v>
      </c>
      <c r="V267" s="106"/>
      <c r="W267" s="103" t="str">
        <f>IF(AND(K267 = "true",C267="false"),(IF(Inputs!K267=Reduction_Values!B$2,Reduction_Values!D$2,Reduction_Values!D$3)),"")</f>
        <v>Two-part Tariff 0.5</v>
      </c>
      <c r="X267" s="104" t="str">
        <f>IF(L267="true",(IF(Inputs!L267=Reduction_Values!B$2,Reduction_Values!D$4,Reduction_Values!D$5)),"")</f>
        <v>CRT 0.5</v>
      </c>
      <c r="Y267" s="105">
        <f>(VLOOKUP(Inputs!D267,Charge_Categories!B$2:C$380,2,FALSE))</f>
        <v>68697</v>
      </c>
      <c r="Z267" s="105">
        <f>IF(AND(Inputs!B267="true",Inputs!G267="true"),Calcs!U268-Calcs!T268,IF(AND(Inputs!B267="false",Inputs!C267="false",Inputs!G267="true"),Calcs!D268-Calcs!C268,IF(AND(Inputs!G267="false",Inputs!H267="Not Applicable"),0,"0.0")))</f>
        <v>10696</v>
      </c>
      <c r="AA267" s="105">
        <f>IF(AND(Inputs!B267="true",Inputs!N267="true"),Calcs!T268-Calcs!B268,IF(AND(Inputs!B267="false",Inputs!C267="true",Inputs!N267="true"),Calcs!L268-Calcs!B268,IF(AND(Inputs!B267="false",Inputs!C267="false",Inputs!N267="true"),Calcs!C268-Calcs!B268,"0.0")))</f>
        <v>785</v>
      </c>
      <c r="AB267" s="105" t="str">
        <f>IF(Inputs!C267="true",100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&amp;"%","")</f>
        <v/>
      </c>
      <c r="AC267" s="105" t="str">
        <f t="shared" si="38"/>
        <v/>
      </c>
      <c r="AD267" s="105" t="str">
        <f t="shared" si="39"/>
        <v/>
      </c>
      <c r="AE267" s="104" t="str">
        <f>IF(R267="true",(IF(Inputs!R267=Reduction_Values!B$2,Reduction_Values!D$6,Reduction_Values!D$7)),"")</f>
        <v>Winter Only Discount 0.5</v>
      </c>
      <c r="AF267" s="93">
        <f>(VLOOKUP(Inputs!D267,Charge_Categories!B$2:C$380,2,FALSE))</f>
        <v>68697</v>
      </c>
      <c r="AG267" s="93" t="str">
        <f t="shared" si="35"/>
        <v>true</v>
      </c>
      <c r="AH267" s="93" t="str">
        <f t="shared" si="36"/>
        <v>false</v>
      </c>
      <c r="AI267" s="94">
        <f>IF(AND(Inputs!C267="true",Inputs!B267="false"),Calcs!Q268,IF(AND(Inputs!B267="true",Inputs!C267="false"),Calcs!Y268,IF(AND(Inputs!B267="false",Inputs!C267="false"),Calcs!H268,FALSE)))</f>
        <v>10022.25</v>
      </c>
      <c r="AJ267" s="95">
        <f>IF(AND(Inputs!C267="true",Inputs!B267="false"),Calcs!Q268,IF(AND(Inputs!B267="true",Inputs!C267="false"),Calcs!Y268,IF(AND(Inputs!B267="false",Inputs!C267="false"),Calcs!J268,FALSE)))</f>
        <v>10022.25</v>
      </c>
      <c r="AK267" s="93">
        <f>IF(AND(Inputs!C267="true",Inputs!B267="false"),Calcs!P268,IF(AND(Inputs!B267="true",Inputs!C267="false"),Calcs!X268,IF(AND(Inputs!B267="false",Inputs!C267="false"),Calcs!G268,FALSE)))</f>
        <v>20044.5</v>
      </c>
      <c r="AL267" s="93">
        <f>Calcs!C268</f>
        <v>69482</v>
      </c>
      <c r="AM267" s="93">
        <f>IF(AND(Inputs!C267="true",Inputs!B267="false"),Calcs!O268,IF(AND(Inputs!B267="true",Inputs!C267="false"),Calcs!W268,IF(AND(Inputs!B267="false",Inputs!C267="false"),Calcs!F268,FALSE)))</f>
        <v>40089</v>
      </c>
      <c r="AN267" s="93">
        <f>IF(AND(Inputs!C267="true",Inputs!B267="false"),"0.0",IF(AND(Inputs!B267="true",Inputs!C267="false"),Calcs!U268,IF(AND(Inputs!B267="false",Inputs!C267="false"),Calcs!D268,FALSE)))</f>
        <v>80178</v>
      </c>
      <c r="AO267" s="95">
        <f>Calcs!AA268</f>
        <v>100933.58333333334</v>
      </c>
      <c r="AP267" s="93" t="str">
        <f t="shared" si="40"/>
        <v>true</v>
      </c>
      <c r="AQ267" s="95" t="str">
        <f>IF(Inputs!C267="true",Calcs!N268,"0.0")</f>
        <v>0.0</v>
      </c>
      <c r="AR267" s="95">
        <f>IF(AND(Inputs!C267="true",Inputs!B267="false"),Calcs!M268,IF(AND(Inputs!B267="true",Inputs!C267="false"),Calcs!V268,IF(AND(Inputs!B267="false",Inputs!C267="false"),Calcs!E268,FALSE)))</f>
        <v>80178</v>
      </c>
      <c r="AS267" s="93" t="str">
        <f t="shared" si="41"/>
        <v>true</v>
      </c>
      <c r="AT267" s="93" t="str">
        <f t="shared" si="37"/>
        <v>true</v>
      </c>
    </row>
    <row r="268" spans="1:46" ht="14.25" customHeight="1" x14ac:dyDescent="0.2">
      <c r="A268" s="16">
        <v>267</v>
      </c>
      <c r="B268" s="20" t="s">
        <v>17</v>
      </c>
      <c r="C268" s="20" t="s">
        <v>16</v>
      </c>
      <c r="D268" s="18" t="s">
        <v>838</v>
      </c>
      <c r="E268" s="19" t="s">
        <v>17</v>
      </c>
      <c r="F268" s="4" t="s">
        <v>527</v>
      </c>
      <c r="G268" s="17" t="s">
        <v>17</v>
      </c>
      <c r="H268" s="65" t="s">
        <v>569</v>
      </c>
      <c r="I268" s="25">
        <v>0.01</v>
      </c>
      <c r="J268" s="24">
        <v>1</v>
      </c>
      <c r="K268" s="20" t="s">
        <v>17</v>
      </c>
      <c r="L268" s="20" t="s">
        <v>16</v>
      </c>
      <c r="M268" s="22">
        <v>1</v>
      </c>
      <c r="N268" s="19" t="s">
        <v>17</v>
      </c>
      <c r="O268" s="59" t="s">
        <v>454</v>
      </c>
      <c r="P268" s="18">
        <v>322</v>
      </c>
      <c r="Q268" s="18">
        <v>340</v>
      </c>
      <c r="R268" s="19" t="s">
        <v>17</v>
      </c>
      <c r="S268" s="17">
        <v>0</v>
      </c>
      <c r="T268" s="17">
        <v>4396</v>
      </c>
      <c r="U268" s="102">
        <f>IF(B268="true",(Calcs!AB269),IF(C268="true",Calcs!S269,Calcs!K269))</f>
        <v>211.35511764705882</v>
      </c>
      <c r="V268" s="106"/>
      <c r="W268" s="103" t="str">
        <f>IF(AND(K268 = "true",C268="false"),(IF(Inputs!K268=Reduction_Values!B$2,Reduction_Values!D$2,Reduction_Values!D$3)),"")</f>
        <v/>
      </c>
      <c r="X268" s="104" t="str">
        <f>IF(L268="true",(IF(Inputs!L268=Reduction_Values!B$2,Reduction_Values!D$4,Reduction_Values!D$5)),"")</f>
        <v>CRT 0.5</v>
      </c>
      <c r="Y268" s="105">
        <f>(VLOOKUP(Inputs!D268,Charge_Categories!B$2:C$380,2,FALSE))</f>
        <v>74390</v>
      </c>
      <c r="Z268" s="105">
        <f>IF(AND(Inputs!B268="true",Inputs!G268="true"),Calcs!U269-Calcs!T269,IF(AND(Inputs!B268="false",Inputs!C268="false",Inputs!G268="true"),Calcs!D269-Calcs!C269,IF(AND(Inputs!G268="false",Inputs!H268="Not Applicable"),0,"0.0")))</f>
        <v>0</v>
      </c>
      <c r="AA268" s="105" t="str">
        <f>IF(AND(Inputs!B268="true",Inputs!N268="true"),Calcs!T269-Calcs!B269,IF(AND(Inputs!B268="false",Inputs!C268="true",Inputs!N268="true"),Calcs!L269-Calcs!B269,IF(AND(Inputs!B268="false",Inputs!C268="false",Inputs!N268="true"),Calcs!C269-Calcs!B269,"0.0")))</f>
        <v>0.0</v>
      </c>
      <c r="AB268" s="105" t="str">
        <f>IF(Inputs!C268="true",100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&amp;"%","")</f>
        <v>60%</v>
      </c>
      <c r="AC268" s="105" t="str">
        <f t="shared" si="38"/>
        <v/>
      </c>
      <c r="AD268" s="105" t="str">
        <f t="shared" si="39"/>
        <v/>
      </c>
      <c r="AE268" s="104" t="str">
        <f>IF(R268="true",(IF(Inputs!R268=Reduction_Values!B$2,Reduction_Values!D$6,Reduction_Values!D$7)),"")</f>
        <v/>
      </c>
      <c r="AF268" s="93">
        <f>(VLOOKUP(Inputs!D268,Charge_Categories!B$2:C$380,2,FALSE))</f>
        <v>74390</v>
      </c>
      <c r="AG268" s="93" t="str">
        <f t="shared" si="35"/>
        <v>false</v>
      </c>
      <c r="AH268" s="93" t="str">
        <f t="shared" si="36"/>
        <v>true</v>
      </c>
      <c r="AI268" s="94">
        <f>IF(AND(Inputs!C268="true",Inputs!B268="false"),Calcs!Q269,IF(AND(Inputs!B268="true",Inputs!C268="false"),Calcs!Y269,IF(AND(Inputs!B268="false",Inputs!C268="false"),Calcs!H269,FALSE)))</f>
        <v>223.17000000000002</v>
      </c>
      <c r="AJ268" s="95">
        <f>IF(AND(Inputs!C268="true",Inputs!B268="false"),Calcs!Q269,IF(AND(Inputs!B268="true",Inputs!C268="false"),Calcs!Y269,IF(AND(Inputs!B268="false",Inputs!C268="false"),Calcs!J269,FALSE)))</f>
        <v>223.17000000000002</v>
      </c>
      <c r="AK268" s="93">
        <f>IF(AND(Inputs!C268="true",Inputs!B268="false"),Calcs!P269,IF(AND(Inputs!B268="true",Inputs!C268="false"),Calcs!X269,IF(AND(Inputs!B268="false",Inputs!C268="false"),Calcs!G269,FALSE)))</f>
        <v>22317</v>
      </c>
      <c r="AL268" s="93">
        <f>Calcs!C269</f>
        <v>74390</v>
      </c>
      <c r="AM268" s="93">
        <f>IF(AND(Inputs!C268="true",Inputs!B268="false"),Calcs!O269,IF(AND(Inputs!B268="true",Inputs!C268="false"),Calcs!W269,IF(AND(Inputs!B268="false",Inputs!C268="false"),Calcs!F269,FALSE)))</f>
        <v>44634</v>
      </c>
      <c r="AN268" s="93" t="str">
        <f>IF(AND(Inputs!C268="true",Inputs!B268="false"),"0.0",IF(AND(Inputs!B268="true",Inputs!C268="false"),Calcs!U269,IF(AND(Inputs!B268="false",Inputs!C268="false"),Calcs!D269,FALSE)))</f>
        <v>0.0</v>
      </c>
      <c r="AO268" s="95" t="str">
        <f>Calcs!AA269</f>
        <v/>
      </c>
      <c r="AP268" s="93" t="str">
        <f t="shared" si="40"/>
        <v>false</v>
      </c>
      <c r="AQ268" s="95">
        <f>IF(Inputs!C268="true",Calcs!N269,"0.0")</f>
        <v>44634</v>
      </c>
      <c r="AR268" s="95">
        <f>IF(AND(Inputs!C268="true",Inputs!B268="false"),Calcs!M269,IF(AND(Inputs!B268="true",Inputs!C268="false"),Calcs!V269,IF(AND(Inputs!B268="false",Inputs!C268="false"),Calcs!E269,FALSE)))</f>
        <v>74390</v>
      </c>
      <c r="AS268" s="93" t="str">
        <f t="shared" si="41"/>
        <v>false</v>
      </c>
      <c r="AT268" s="93" t="str">
        <f t="shared" si="37"/>
        <v>false</v>
      </c>
    </row>
    <row r="269" spans="1:46" ht="14.25" customHeight="1" x14ac:dyDescent="0.2">
      <c r="A269" s="16">
        <v>268</v>
      </c>
      <c r="B269" s="20" t="s">
        <v>17</v>
      </c>
      <c r="C269" s="20" t="s">
        <v>17</v>
      </c>
      <c r="D269" s="18" t="s">
        <v>839</v>
      </c>
      <c r="E269" s="19" t="s">
        <v>17</v>
      </c>
      <c r="F269" s="4" t="s">
        <v>528</v>
      </c>
      <c r="G269" s="19" t="s">
        <v>16</v>
      </c>
      <c r="H269" s="65" t="s">
        <v>487</v>
      </c>
      <c r="I269" s="24">
        <v>1</v>
      </c>
      <c r="J269" s="24">
        <v>1</v>
      </c>
      <c r="K269" s="20" t="s">
        <v>17</v>
      </c>
      <c r="L269" s="20" t="s">
        <v>17</v>
      </c>
      <c r="M269" s="22">
        <v>1</v>
      </c>
      <c r="N269" s="19" t="s">
        <v>17</v>
      </c>
      <c r="O269" s="58" t="s">
        <v>434</v>
      </c>
      <c r="P269" s="18">
        <v>354</v>
      </c>
      <c r="Q269" s="18">
        <v>358</v>
      </c>
      <c r="R269" s="19" t="s">
        <v>17</v>
      </c>
      <c r="S269" s="17">
        <v>0</v>
      </c>
      <c r="T269" s="17">
        <v>4999</v>
      </c>
      <c r="U269" s="102">
        <f>IF(B269="true",(Calcs!AB270),IF(C269="true",Calcs!S270,IF(AND(B269="false",C269="false"),Calcs!K270)))</f>
        <v>191434.8938547486</v>
      </c>
      <c r="W269" s="103" t="str">
        <f>IF(AND(K269 = "true",C269="false"),(IF(Inputs!K269=Reduction_Values!B$2,Reduction_Values!D$2,Reduction_Values!D$3)),"")</f>
        <v/>
      </c>
      <c r="X269" s="104" t="str">
        <f>IF(L269="true",(IF(Inputs!L269=Reduction_Values!B$2,Reduction_Values!D$4,Reduction_Values!D$5)),"")</f>
        <v/>
      </c>
      <c r="Y269" s="105">
        <f>(VLOOKUP(Inputs!D269,Charge_Categories!B$2:C$380,2,FALSE))</f>
        <v>77723</v>
      </c>
      <c r="Z269" s="105">
        <f>IF(AND(Inputs!B269="true",Inputs!G269="true"),Calcs!U270-Calcs!T270,IF(AND(Inputs!B269="false",Inputs!C269="false",Inputs!G269="true"),Calcs!D270-Calcs!C270,IF(AND(Inputs!G269="false",Inputs!H269="Not Applicable"),0,"0.0")))</f>
        <v>115875</v>
      </c>
      <c r="AA269" s="105" t="str">
        <f>IF(AND(Inputs!B269="true",Inputs!N269="true"),Calcs!T270-Calcs!B270,IF(AND(Inputs!B269="false",Inputs!C269="true",Inputs!N269="true"),Calcs!L270-Calcs!B270,IF(AND(Inputs!B269="false",Inputs!C269="false",Inputs!N269="true"),Calcs!C270-Calcs!B270,"0.0")))</f>
        <v>0.0</v>
      </c>
      <c r="AB269" s="105" t="str">
        <f>IF(Inputs!C269="true",100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&amp;"%","")</f>
        <v/>
      </c>
      <c r="AC269" s="105" t="str">
        <f t="shared" si="38"/>
        <v/>
      </c>
      <c r="AD269" s="105" t="str">
        <f t="shared" si="39"/>
        <v/>
      </c>
      <c r="AE269" s="104" t="str">
        <f>IF(R269="true",(IF(Inputs!R269=Reduction_Values!B$2,Reduction_Values!D$6,Reduction_Values!D$7)),"")</f>
        <v/>
      </c>
      <c r="AF269" s="93">
        <f>(VLOOKUP(Inputs!D269,Charge_Categories!B$2:C$380,2,FALSE))</f>
        <v>77723</v>
      </c>
      <c r="AG269" s="93" t="str">
        <f t="shared" si="35"/>
        <v>false</v>
      </c>
      <c r="AH269" s="93" t="str">
        <f t="shared" si="36"/>
        <v>false</v>
      </c>
      <c r="AI269" s="94">
        <f>IF(AND(Inputs!C269="true",Inputs!B269="false"),Calcs!Q270,IF(AND(Inputs!B269="true",Inputs!C269="false"),Calcs!Y270,IF(AND(Inputs!B269="false",Inputs!C269="false"),Calcs!H270,FALSE)))</f>
        <v>193598</v>
      </c>
      <c r="AJ269" s="95">
        <f>IF(AND(Inputs!C269="true",Inputs!B269="false"),Calcs!Q270,IF(AND(Inputs!B269="true",Inputs!C269="false"),Calcs!Y270,IF(AND(Inputs!B269="false",Inputs!C269="false"),Calcs!J270,FALSE)))</f>
        <v>193598</v>
      </c>
      <c r="AK269" s="93">
        <f>IF(AND(Inputs!C269="true",Inputs!B269="false"),Calcs!P270,IF(AND(Inputs!B269="true",Inputs!C269="false"),Calcs!X270,IF(AND(Inputs!B269="false",Inputs!C269="false"),Calcs!G270,FALSE)))</f>
        <v>193598</v>
      </c>
      <c r="AL269" s="93">
        <f>Calcs!C270</f>
        <v>77723</v>
      </c>
      <c r="AM269" s="93">
        <f>IF(AND(Inputs!C269="true",Inputs!B269="false"),Calcs!O270,IF(AND(Inputs!B269="true",Inputs!C269="false"),Calcs!W270,IF(AND(Inputs!B269="false",Inputs!C269="false"),Calcs!F270,FALSE)))</f>
        <v>193598</v>
      </c>
      <c r="AN269" s="93">
        <f>IF(AND(Inputs!C269="true",Inputs!B269="false"),"0.0",IF(AND(Inputs!B269="true",Inputs!C269="false"),Calcs!U270,IF(AND(Inputs!B269="false",Inputs!C269="false"),Calcs!D270,FALSE)))</f>
        <v>193598</v>
      </c>
      <c r="AO269" s="95" t="str">
        <f>Calcs!AA270</f>
        <v/>
      </c>
      <c r="AP269" s="93" t="str">
        <f t="shared" si="40"/>
        <v>false</v>
      </c>
      <c r="AQ269" s="95" t="str">
        <f>IF(Inputs!C269="true",Calcs!N270,"0.0")</f>
        <v>0.0</v>
      </c>
      <c r="AR269" s="95">
        <f>IF(AND(Inputs!C269="true",Inputs!B269="false"),Calcs!M270,IF(AND(Inputs!B269="true",Inputs!C269="false"),Calcs!V270,IF(AND(Inputs!B269="false",Inputs!C269="false"),Calcs!E270,FALSE)))</f>
        <v>193598</v>
      </c>
      <c r="AS269" s="93" t="str">
        <f t="shared" si="41"/>
        <v>false</v>
      </c>
      <c r="AT269" s="93" t="str">
        <f t="shared" si="37"/>
        <v>true</v>
      </c>
    </row>
    <row r="270" spans="1:46" ht="14.25" customHeight="1" x14ac:dyDescent="0.2">
      <c r="A270" s="16">
        <v>269</v>
      </c>
      <c r="B270" s="20" t="s">
        <v>17</v>
      </c>
      <c r="C270" s="20" t="s">
        <v>17</v>
      </c>
      <c r="D270" s="18" t="s">
        <v>840</v>
      </c>
      <c r="E270" s="19" t="s">
        <v>17</v>
      </c>
      <c r="F270" s="4" t="s">
        <v>529</v>
      </c>
      <c r="G270" s="20" t="s">
        <v>17</v>
      </c>
      <c r="H270" s="65" t="s">
        <v>569</v>
      </c>
      <c r="I270" s="24">
        <v>1</v>
      </c>
      <c r="J270" s="24">
        <v>0.9</v>
      </c>
      <c r="K270" s="20" t="s">
        <v>17</v>
      </c>
      <c r="L270" s="20" t="s">
        <v>17</v>
      </c>
      <c r="M270" s="22">
        <v>1</v>
      </c>
      <c r="N270" s="19" t="s">
        <v>17</v>
      </c>
      <c r="O270" s="59" t="s">
        <v>418</v>
      </c>
      <c r="P270" s="18">
        <v>3</v>
      </c>
      <c r="Q270" s="18">
        <v>22</v>
      </c>
      <c r="R270" s="19" t="s">
        <v>17</v>
      </c>
      <c r="S270" s="17">
        <v>0</v>
      </c>
      <c r="T270" s="17">
        <v>2872</v>
      </c>
      <c r="U270" s="102">
        <f>IF(B270="true",(Calcs!AB271),IF(C270="true",Calcs!S271,IF(AND(B270="false",C270="false"),Calcs!K271)))</f>
        <v>9937.1045454545456</v>
      </c>
      <c r="W270" s="103" t="str">
        <f>IF(AND(K270 = "true",C270="false"),(IF(Inputs!K270=Reduction_Values!B$2,Reduction_Values!D$2,Reduction_Values!D$3)),"")</f>
        <v/>
      </c>
      <c r="X270" s="104" t="str">
        <f>IF(L270="true",(IF(Inputs!L270=Reduction_Values!B$2,Reduction_Values!D$4,Reduction_Values!D$5)),"")</f>
        <v/>
      </c>
      <c r="Y270" s="105">
        <f>(VLOOKUP(Inputs!D270,Charge_Categories!B$2:C$380,2,FALSE))</f>
        <v>80969</v>
      </c>
      <c r="Z270" s="105">
        <f>IF(AND(Inputs!B270="true",Inputs!G270="true"),Calcs!U271-Calcs!T271,IF(AND(Inputs!B270="false",Inputs!C270="false",Inputs!G270="true"),Calcs!D271-Calcs!C271,IF(AND(Inputs!G270="false",Inputs!H270="Not Applicable"),0,"0.0")))</f>
        <v>0</v>
      </c>
      <c r="AA270" s="105" t="str">
        <f>IF(AND(Inputs!B270="true",Inputs!N270="true"),Calcs!T271-Calcs!B271,IF(AND(Inputs!B270="false",Inputs!C270="true",Inputs!N270="true"),Calcs!L271-Calcs!B271,IF(AND(Inputs!B270="false",Inputs!C270="false",Inputs!N270="true"),Calcs!C271-Calcs!B271,"0.0")))</f>
        <v>0.0</v>
      </c>
      <c r="AB270" s="105" t="str">
        <f>IF(Inputs!C270="true",100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&amp;"%","")</f>
        <v/>
      </c>
      <c r="AC270" s="105" t="str">
        <f t="shared" si="38"/>
        <v/>
      </c>
      <c r="AD270" s="105">
        <f t="shared" si="39"/>
        <v>0.9</v>
      </c>
      <c r="AE270" s="104" t="str">
        <f>IF(R270="true",(IF(Inputs!R270=Reduction_Values!B$2,Reduction_Values!D$6,Reduction_Values!D$7)),"")</f>
        <v/>
      </c>
      <c r="AF270" s="93">
        <f>(VLOOKUP(Inputs!D270,Charge_Categories!B$2:C$380,2,FALSE))</f>
        <v>80969</v>
      </c>
      <c r="AG270" s="93" t="str">
        <f t="shared" si="35"/>
        <v>false</v>
      </c>
      <c r="AH270" s="93" t="str">
        <f t="shared" si="36"/>
        <v>false</v>
      </c>
      <c r="AI270" s="94">
        <f>IF(AND(Inputs!C270="true",Inputs!B270="false"),Calcs!Q271,IF(AND(Inputs!B270="true",Inputs!C270="false"),Calcs!Y271,IF(AND(Inputs!B270="false",Inputs!C270="false"),Calcs!H271,FALSE)))</f>
        <v>80969</v>
      </c>
      <c r="AJ270" s="95">
        <f>IF(AND(Inputs!C270="true",Inputs!B270="false"),Calcs!Q271,IF(AND(Inputs!B270="true",Inputs!C270="false"),Calcs!Y271,IF(AND(Inputs!B270="false",Inputs!C270="false"),Calcs!J271,FALSE)))</f>
        <v>72872.100000000006</v>
      </c>
      <c r="AK270" s="93">
        <f>IF(AND(Inputs!C270="true",Inputs!B270="false"),Calcs!P271,IF(AND(Inputs!B270="true",Inputs!C270="false"),Calcs!X271,IF(AND(Inputs!B270="false",Inputs!C270="false"),Calcs!G271,FALSE)))</f>
        <v>80969</v>
      </c>
      <c r="AL270" s="93">
        <f>Calcs!C271</f>
        <v>80969</v>
      </c>
      <c r="AM270" s="93">
        <f>IF(AND(Inputs!C270="true",Inputs!B270="false"),Calcs!O271,IF(AND(Inputs!B270="true",Inputs!C270="false"),Calcs!W271,IF(AND(Inputs!B270="false",Inputs!C270="false"),Calcs!F271,FALSE)))</f>
        <v>80969</v>
      </c>
      <c r="AN270" s="93">
        <f>IF(AND(Inputs!C270="true",Inputs!B270="false"),"0.0",IF(AND(Inputs!B270="true",Inputs!C270="false"),Calcs!U271,IF(AND(Inputs!B270="false",Inputs!C270="false"),Calcs!D271,FALSE)))</f>
        <v>80969</v>
      </c>
      <c r="AO270" s="95" t="str">
        <f>Calcs!AA271</f>
        <v/>
      </c>
      <c r="AP270" s="93" t="str">
        <f t="shared" si="40"/>
        <v>false</v>
      </c>
      <c r="AQ270" s="95" t="str">
        <f>IF(Inputs!C270="true",Calcs!N271,"0.0")</f>
        <v>0.0</v>
      </c>
      <c r="AR270" s="95">
        <f>IF(AND(Inputs!C270="true",Inputs!B270="false"),Calcs!M271,IF(AND(Inputs!B270="true",Inputs!C270="false"),Calcs!V271,IF(AND(Inputs!B270="false",Inputs!C270="false"),Calcs!E271,FALSE)))</f>
        <v>80969</v>
      </c>
      <c r="AS270" s="93" t="str">
        <f t="shared" si="41"/>
        <v>false</v>
      </c>
      <c r="AT270" s="93" t="str">
        <f t="shared" si="37"/>
        <v>false</v>
      </c>
    </row>
    <row r="271" spans="1:46" ht="14.25" customHeight="1" x14ac:dyDescent="0.2">
      <c r="A271" s="16">
        <v>270</v>
      </c>
      <c r="B271" s="20" t="s">
        <v>16</v>
      </c>
      <c r="C271" s="20" t="s">
        <v>17</v>
      </c>
      <c r="D271" s="18" t="s">
        <v>841</v>
      </c>
      <c r="E271" s="19" t="s">
        <v>17</v>
      </c>
      <c r="F271" s="4"/>
      <c r="G271" s="19" t="s">
        <v>16</v>
      </c>
      <c r="H271" s="65" t="s">
        <v>18</v>
      </c>
      <c r="I271" s="25">
        <v>0.03</v>
      </c>
      <c r="J271" s="25">
        <v>0.5</v>
      </c>
      <c r="K271" s="20" t="s">
        <v>16</v>
      </c>
      <c r="L271" s="20" t="s">
        <v>17</v>
      </c>
      <c r="M271" s="22">
        <v>1</v>
      </c>
      <c r="N271" s="19" t="s">
        <v>17</v>
      </c>
      <c r="O271" s="59" t="s">
        <v>454</v>
      </c>
      <c r="P271" s="18">
        <v>0</v>
      </c>
      <c r="Q271" s="18">
        <v>0</v>
      </c>
      <c r="R271" s="19" t="s">
        <v>17</v>
      </c>
      <c r="S271" s="17">
        <v>8180</v>
      </c>
      <c r="T271" s="17">
        <v>321</v>
      </c>
      <c r="U271" s="102">
        <f>IF(B271="true",(Calcs!AB272),IF(C271="true",Calcs!S272,Calcs!K272))</f>
        <v>32828.365887850472</v>
      </c>
      <c r="V271" s="106"/>
      <c r="W271" s="103" t="str">
        <f>IF(AND(K271 = "true",C271="false"),(IF(Inputs!K271=Reduction_Values!B$2,Reduction_Values!D$2,Reduction_Values!D$3)),"")</f>
        <v>Two-part Tariff 0.5</v>
      </c>
      <c r="X271" s="104" t="str">
        <f>IF(L271="true",(IF(Inputs!L271=Reduction_Values!B$2,Reduction_Values!D$4,Reduction_Values!D$5)),"")</f>
        <v/>
      </c>
      <c r="Y271" s="105">
        <f>(VLOOKUP(Inputs!D271,Charge_Categories!B$2:C$380,2,FALSE))</f>
        <v>86662</v>
      </c>
      <c r="Z271" s="105">
        <f>IF(AND(Inputs!B271="true",Inputs!G271="true"),Calcs!U272-Calcs!T272,IF(AND(Inputs!B271="false",Inputs!C271="false",Inputs!G271="true"),Calcs!D272-Calcs!C272,IF(AND(Inputs!G271="false",Inputs!H271="Not Applicable"),0,"0.0")))</f>
        <v>85105</v>
      </c>
      <c r="AA271" s="105" t="str">
        <f>IF(AND(Inputs!B271="true",Inputs!N271="true"),Calcs!T272-Calcs!B272,IF(AND(Inputs!B271="false",Inputs!C271="true",Inputs!N271="true"),Calcs!L272-Calcs!B272,IF(AND(Inputs!B271="false",Inputs!C271="false",Inputs!N271="true"),Calcs!C272-Calcs!B272,"0.0")))</f>
        <v>0.0</v>
      </c>
      <c r="AB271" s="105" t="str">
        <f>IF(Inputs!C271="true",100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&amp;"%","")</f>
        <v/>
      </c>
      <c r="AC271" s="105" t="str">
        <f t="shared" si="38"/>
        <v/>
      </c>
      <c r="AD271" s="105">
        <f t="shared" si="39"/>
        <v>0.5</v>
      </c>
      <c r="AE271" s="104" t="str">
        <f>IF(R271="true",(IF(Inputs!R271=Reduction_Values!B$2,Reduction_Values!D$6,Reduction_Values!D$7)),"")</f>
        <v/>
      </c>
      <c r="AF271" s="93">
        <f>(VLOOKUP(Inputs!D271,Charge_Categories!B$2:C$380,2,FALSE))</f>
        <v>86662</v>
      </c>
      <c r="AG271" s="93" t="str">
        <f t="shared" si="35"/>
        <v>true</v>
      </c>
      <c r="AH271" s="93" t="str">
        <f t="shared" si="36"/>
        <v>false</v>
      </c>
      <c r="AI271" s="94">
        <f>IF(AND(Inputs!C271="true",Inputs!B271="false"),Calcs!Q272,IF(AND(Inputs!B271="true",Inputs!C271="false"),Calcs!Y272,IF(AND(Inputs!B271="false",Inputs!C271="false"),Calcs!H272,FALSE)))</f>
        <v>5153.01</v>
      </c>
      <c r="AJ271" s="95">
        <f>IF(AND(Inputs!C271="true",Inputs!B271="false"),Calcs!Q272,IF(AND(Inputs!B271="true",Inputs!C271="false"),Calcs!Y272,IF(AND(Inputs!B271="false",Inputs!C271="false"),Calcs!J272,FALSE)))</f>
        <v>5153.01</v>
      </c>
      <c r="AK271" s="93">
        <f>IF(AND(Inputs!C271="true",Inputs!B271="false"),Calcs!P272,IF(AND(Inputs!B271="true",Inputs!C271="false"),Calcs!X272,IF(AND(Inputs!B271="false",Inputs!C271="false"),Calcs!G272,FALSE)))</f>
        <v>171767</v>
      </c>
      <c r="AL271" s="93">
        <f>Calcs!C272</f>
        <v>86662</v>
      </c>
      <c r="AM271" s="93">
        <f>IF(AND(Inputs!C271="true",Inputs!B271="false"),Calcs!O272,IF(AND(Inputs!B271="true",Inputs!C271="false"),Calcs!W272,IF(AND(Inputs!B271="false",Inputs!C271="false"),Calcs!F272,FALSE)))</f>
        <v>171767</v>
      </c>
      <c r="AN271" s="93">
        <f>IF(AND(Inputs!C271="true",Inputs!B271="false"),"0.0",IF(AND(Inputs!B271="true",Inputs!C271="false"),Calcs!U272,IF(AND(Inputs!B271="false",Inputs!C271="false"),Calcs!D272,FALSE)))</f>
        <v>171767</v>
      </c>
      <c r="AO271" s="95">
        <f>Calcs!AA272</f>
        <v>65656.731775700944</v>
      </c>
      <c r="AP271" s="93" t="str">
        <f t="shared" si="40"/>
        <v>false</v>
      </c>
      <c r="AQ271" s="95" t="str">
        <f>IF(Inputs!C271="true",Calcs!N272,"0.0")</f>
        <v>0.0</v>
      </c>
      <c r="AR271" s="95">
        <f>IF(AND(Inputs!C271="true",Inputs!B271="false"),Calcs!M272,IF(AND(Inputs!B271="true",Inputs!C271="false"),Calcs!V272,IF(AND(Inputs!B271="false",Inputs!C271="false"),Calcs!E272,FALSE)))</f>
        <v>171767</v>
      </c>
      <c r="AS271" s="93" t="str">
        <f t="shared" si="41"/>
        <v>false</v>
      </c>
      <c r="AT271" s="93" t="str">
        <f t="shared" si="37"/>
        <v>true</v>
      </c>
    </row>
    <row r="272" spans="1:46" ht="14.25" customHeight="1" x14ac:dyDescent="0.2">
      <c r="A272" s="16">
        <v>271</v>
      </c>
      <c r="B272" s="20" t="s">
        <v>17</v>
      </c>
      <c r="C272" s="20" t="s">
        <v>16</v>
      </c>
      <c r="D272" s="18" t="s">
        <v>842</v>
      </c>
      <c r="E272" s="20" t="s">
        <v>17</v>
      </c>
      <c r="F272" s="4" t="s">
        <v>495</v>
      </c>
      <c r="G272" s="17" t="s">
        <v>17</v>
      </c>
      <c r="H272" s="65" t="s">
        <v>569</v>
      </c>
      <c r="I272" s="25">
        <v>0.89</v>
      </c>
      <c r="J272" s="24">
        <v>1</v>
      </c>
      <c r="K272" s="20" t="s">
        <v>17</v>
      </c>
      <c r="L272" s="20" t="s">
        <v>16</v>
      </c>
      <c r="M272" s="22">
        <v>1</v>
      </c>
      <c r="N272" s="20" t="s">
        <v>17</v>
      </c>
      <c r="O272" s="59" t="s">
        <v>418</v>
      </c>
      <c r="P272" s="18">
        <v>127</v>
      </c>
      <c r="Q272" s="18">
        <v>151</v>
      </c>
      <c r="R272" s="20" t="s">
        <v>17</v>
      </c>
      <c r="S272" s="17">
        <v>0</v>
      </c>
      <c r="T272" s="17">
        <v>887</v>
      </c>
      <c r="U272" s="102">
        <f>IF(B272="true",(Calcs!AB273),IF(C272="true",Calcs!S273,Calcs!K273))</f>
        <v>52240.819205298008</v>
      </c>
      <c r="V272" s="106"/>
      <c r="W272" s="103" t="str">
        <f>IF(AND(K272 = "true",C272="false"),(IF(Inputs!K272=Reduction_Values!B$2,Reduction_Values!D$2,Reduction_Values!D$3)),"")</f>
        <v/>
      </c>
      <c r="X272" s="104" t="str">
        <f>IF(L272="true",(IF(Inputs!L272=Reduction_Values!B$2,Reduction_Values!D$4,Reduction_Values!D$5)),"")</f>
        <v>CRT 0.5</v>
      </c>
      <c r="Y272" s="105">
        <f>(VLOOKUP(Inputs!D272,Charge_Categories!B$2:C$380,2,FALSE))</f>
        <v>139580</v>
      </c>
      <c r="Z272" s="105">
        <f>IF(AND(Inputs!B272="true",Inputs!G272="true"),Calcs!U273-Calcs!T273,IF(AND(Inputs!B272="false",Inputs!C272="false",Inputs!G272="true"),Calcs!D273-Calcs!C273,IF(AND(Inputs!G272="false",Inputs!H272="Not Applicable"),0,"0.0")))</f>
        <v>0</v>
      </c>
      <c r="AA272" s="105" t="str">
        <f>IF(AND(Inputs!B272="true",Inputs!N272="true"),Calcs!T273-Calcs!B273,IF(AND(Inputs!B272="false",Inputs!C272="true",Inputs!N272="true"),Calcs!L273-Calcs!B273,IF(AND(Inputs!B272="false",Inputs!C272="false",Inputs!N272="true"),Calcs!C273-Calcs!B273,"0.0")))</f>
        <v>0.0</v>
      </c>
      <c r="AB272" s="105" t="str">
        <f>IF(Inputs!C272="true",100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&amp;"%","")</f>
        <v>100%</v>
      </c>
      <c r="AC272" s="105" t="str">
        <f t="shared" si="38"/>
        <v/>
      </c>
      <c r="AD272" s="105" t="str">
        <f t="shared" si="39"/>
        <v/>
      </c>
      <c r="AE272" s="104" t="str">
        <f>IF(R272="true",(IF(Inputs!R272=Reduction_Values!B$2,Reduction_Values!D$6,Reduction_Values!D$7)),"")</f>
        <v/>
      </c>
      <c r="AF272" s="93">
        <f>(VLOOKUP(Inputs!D272,Charge_Categories!B$2:C$380,2,FALSE))</f>
        <v>139580</v>
      </c>
      <c r="AG272" s="93" t="str">
        <f t="shared" si="35"/>
        <v>false</v>
      </c>
      <c r="AH272" s="93" t="str">
        <f t="shared" si="36"/>
        <v>true</v>
      </c>
      <c r="AI272" s="94">
        <f>IF(AND(Inputs!C272="true",Inputs!B272="false"),Calcs!Q273,IF(AND(Inputs!B272="true",Inputs!C272="false"),Calcs!Y273,IF(AND(Inputs!B272="false",Inputs!C272="false"),Calcs!H273,FALSE)))</f>
        <v>62113.1</v>
      </c>
      <c r="AJ272" s="95">
        <f>IF(AND(Inputs!C272="true",Inputs!B272="false"),Calcs!Q273,IF(AND(Inputs!B272="true",Inputs!C272="false"),Calcs!Y273,IF(AND(Inputs!B272="false",Inputs!C272="false"),Calcs!J273,FALSE)))</f>
        <v>62113.1</v>
      </c>
      <c r="AK272" s="93">
        <f>IF(AND(Inputs!C272="true",Inputs!B272="false"),Calcs!P273,IF(AND(Inputs!B272="true",Inputs!C272="false"),Calcs!X273,IF(AND(Inputs!B272="false",Inputs!C272="false"),Calcs!G273,FALSE)))</f>
        <v>69790</v>
      </c>
      <c r="AL272" s="93">
        <f>Calcs!C273</f>
        <v>139580</v>
      </c>
      <c r="AM272" s="93">
        <f>IF(AND(Inputs!C272="true",Inputs!B272="false"),Calcs!O273,IF(AND(Inputs!B272="true",Inputs!C272="false"),Calcs!W273,IF(AND(Inputs!B272="false",Inputs!C272="false"),Calcs!F273,FALSE)))</f>
        <v>139580</v>
      </c>
      <c r="AN272" s="93" t="str">
        <f>IF(AND(Inputs!C272="true",Inputs!B272="false"),"0.0",IF(AND(Inputs!B272="true",Inputs!C272="false"),Calcs!U273,IF(AND(Inputs!B272="false",Inputs!C272="false"),Calcs!D273,FALSE)))</f>
        <v>0.0</v>
      </c>
      <c r="AO272" s="95" t="str">
        <f>Calcs!AA273</f>
        <v/>
      </c>
      <c r="AP272" s="93" t="str">
        <f t="shared" si="40"/>
        <v>false</v>
      </c>
      <c r="AQ272" s="95">
        <f>IF(Inputs!C272="true",Calcs!N273,"0.0")</f>
        <v>139580</v>
      </c>
      <c r="AR272" s="95">
        <f>IF(AND(Inputs!C272="true",Inputs!B272="false"),Calcs!M273,IF(AND(Inputs!B272="true",Inputs!C272="false"),Calcs!V273,IF(AND(Inputs!B272="false",Inputs!C272="false"),Calcs!E273,FALSE)))</f>
        <v>139580</v>
      </c>
      <c r="AS272" s="93" t="str">
        <f t="shared" si="41"/>
        <v>false</v>
      </c>
      <c r="AT272" s="93" t="str">
        <f t="shared" si="37"/>
        <v>false</v>
      </c>
    </row>
    <row r="273" spans="1:46" ht="14.25" customHeight="1" x14ac:dyDescent="0.2">
      <c r="A273" s="16">
        <v>272</v>
      </c>
      <c r="B273" s="20" t="s">
        <v>17</v>
      </c>
      <c r="C273" s="20" t="s">
        <v>17</v>
      </c>
      <c r="D273" s="18" t="s">
        <v>843</v>
      </c>
      <c r="E273" s="20" t="s">
        <v>17</v>
      </c>
      <c r="F273" s="4" t="s">
        <v>531</v>
      </c>
      <c r="G273" s="20" t="s">
        <v>17</v>
      </c>
      <c r="H273" s="65" t="s">
        <v>490</v>
      </c>
      <c r="I273" s="24">
        <v>1</v>
      </c>
      <c r="J273" s="24">
        <v>1</v>
      </c>
      <c r="K273" s="20" t="s">
        <v>17</v>
      </c>
      <c r="L273" s="20" t="s">
        <v>17</v>
      </c>
      <c r="M273" s="22">
        <v>1</v>
      </c>
      <c r="N273" s="20" t="s">
        <v>17</v>
      </c>
      <c r="O273" s="58" t="s">
        <v>434</v>
      </c>
      <c r="P273" s="18">
        <v>233</v>
      </c>
      <c r="Q273" s="18">
        <v>255</v>
      </c>
      <c r="R273" s="20" t="s">
        <v>17</v>
      </c>
      <c r="S273" s="17">
        <v>0</v>
      </c>
      <c r="T273" s="17">
        <v>321</v>
      </c>
      <c r="U273" s="102">
        <f>IF(B273="true",(Calcs!AB274),IF(C273="true",Calcs!S274,IF(AND(B273="false",C273="false"),Calcs!K274)))</f>
        <v>133863.52549019607</v>
      </c>
      <c r="W273" s="103" t="str">
        <f>IF(AND(K273 = "true",C273="false"),(IF(Inputs!K273=Reduction_Values!B$2,Reduction_Values!D$2,Reduction_Values!D$3)),"")</f>
        <v/>
      </c>
      <c r="X273" s="104" t="str">
        <f>IF(L273="true",(IF(Inputs!L273=Reduction_Values!B$2,Reduction_Values!D$4,Reduction_Values!D$5)),"")</f>
        <v/>
      </c>
      <c r="Y273" s="105">
        <f>(VLOOKUP(Inputs!D273,Charge_Categories!B$2:C$380,2,FALSE))</f>
        <v>146503</v>
      </c>
      <c r="Z273" s="105" t="str">
        <f>IF(AND(Inputs!B273="true",Inputs!G273="true"),Calcs!U274-Calcs!T274,IF(AND(Inputs!B273="false",Inputs!C273="false",Inputs!G273="true"),Calcs!D274-Calcs!C274,IF(AND(Inputs!G273="false",Inputs!H273="Not Applicable"),0,"0.0")))</f>
        <v>0.0</v>
      </c>
      <c r="AA273" s="105" t="str">
        <f>IF(AND(Inputs!B273="true",Inputs!N273="true"),Calcs!T274-Calcs!B274,IF(AND(Inputs!B273="false",Inputs!C273="true",Inputs!N273="true"),Calcs!L274-Calcs!B274,IF(AND(Inputs!B273="false",Inputs!C273="false",Inputs!N273="true"),Calcs!C274-Calcs!B274,"0.0")))</f>
        <v>0.0</v>
      </c>
      <c r="AB273" s="105" t="str">
        <f>IF(Inputs!C273="true",100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&amp;"%","")</f>
        <v/>
      </c>
      <c r="AC273" s="105" t="str">
        <f t="shared" si="38"/>
        <v/>
      </c>
      <c r="AD273" s="105" t="str">
        <f t="shared" si="39"/>
        <v/>
      </c>
      <c r="AE273" s="104" t="str">
        <f>IF(R273="true",(IF(Inputs!R273=Reduction_Values!B$2,Reduction_Values!D$6,Reduction_Values!D$7)),"")</f>
        <v/>
      </c>
      <c r="AF273" s="93">
        <f>(VLOOKUP(Inputs!D273,Charge_Categories!B$2:C$380,2,FALSE))</f>
        <v>146503</v>
      </c>
      <c r="AG273" s="93" t="str">
        <f t="shared" si="35"/>
        <v>false</v>
      </c>
      <c r="AH273" s="93" t="str">
        <f t="shared" si="36"/>
        <v>false</v>
      </c>
      <c r="AI273" s="94">
        <f>IF(AND(Inputs!C273="true",Inputs!B273="false"),Calcs!Q274,IF(AND(Inputs!B273="true",Inputs!C273="false"),Calcs!Y274,IF(AND(Inputs!B273="false",Inputs!C273="false"),Calcs!H274,FALSE)))</f>
        <v>146503</v>
      </c>
      <c r="AJ273" s="95">
        <f>IF(AND(Inputs!C273="true",Inputs!B273="false"),Calcs!Q274,IF(AND(Inputs!B273="true",Inputs!C273="false"),Calcs!Y274,IF(AND(Inputs!B273="false",Inputs!C273="false"),Calcs!J274,FALSE)))</f>
        <v>146503</v>
      </c>
      <c r="AK273" s="93">
        <f>IF(AND(Inputs!C273="true",Inputs!B273="false"),Calcs!P274,IF(AND(Inputs!B273="true",Inputs!C273="false"),Calcs!X274,IF(AND(Inputs!B273="false",Inputs!C273="false"),Calcs!G274,FALSE)))</f>
        <v>146503</v>
      </c>
      <c r="AL273" s="93">
        <f>Calcs!C274</f>
        <v>146503</v>
      </c>
      <c r="AM273" s="93">
        <f>IF(AND(Inputs!C273="true",Inputs!B273="false"),Calcs!O274,IF(AND(Inputs!B273="true",Inputs!C273="false"),Calcs!W274,IF(AND(Inputs!B273="false",Inputs!C273="false"),Calcs!F274,FALSE)))</f>
        <v>146503</v>
      </c>
      <c r="AN273" s="93">
        <f>IF(AND(Inputs!C273="true",Inputs!B273="false"),"0.0",IF(AND(Inputs!B273="true",Inputs!C273="false"),Calcs!U274,IF(AND(Inputs!B273="false",Inputs!C273="false"),Calcs!D274,FALSE)))</f>
        <v>146503</v>
      </c>
      <c r="AO273" s="95" t="str">
        <f>Calcs!AA274</f>
        <v/>
      </c>
      <c r="AP273" s="93" t="str">
        <f t="shared" si="40"/>
        <v>false</v>
      </c>
      <c r="AQ273" s="95" t="str">
        <f>IF(Inputs!C273="true",Calcs!N274,"0.0")</f>
        <v>0.0</v>
      </c>
      <c r="AR273" s="95">
        <f>IF(AND(Inputs!C273="true",Inputs!B273="false"),Calcs!M274,IF(AND(Inputs!B273="true",Inputs!C273="false"),Calcs!V274,IF(AND(Inputs!B273="false",Inputs!C273="false"),Calcs!E274,FALSE)))</f>
        <v>146503</v>
      </c>
      <c r="AS273" s="93" t="str">
        <f t="shared" si="41"/>
        <v>false</v>
      </c>
      <c r="AT273" s="93" t="str">
        <f t="shared" si="37"/>
        <v>false</v>
      </c>
    </row>
    <row r="274" spans="1:46" ht="14.25" customHeight="1" x14ac:dyDescent="0.2">
      <c r="A274" s="16">
        <v>273</v>
      </c>
      <c r="B274" s="20" t="s">
        <v>17</v>
      </c>
      <c r="C274" s="20" t="s">
        <v>17</v>
      </c>
      <c r="D274" s="18" t="s">
        <v>844</v>
      </c>
      <c r="E274" s="23" t="s">
        <v>16</v>
      </c>
      <c r="F274" s="4" t="s">
        <v>484</v>
      </c>
      <c r="G274" s="19" t="s">
        <v>16</v>
      </c>
      <c r="H274" s="65" t="s">
        <v>491</v>
      </c>
      <c r="I274" s="24">
        <v>1</v>
      </c>
      <c r="J274" s="24">
        <v>1</v>
      </c>
      <c r="K274" s="23" t="s">
        <v>16</v>
      </c>
      <c r="L274" s="20" t="s">
        <v>17</v>
      </c>
      <c r="M274" s="22">
        <v>1</v>
      </c>
      <c r="N274" s="20" t="s">
        <v>16</v>
      </c>
      <c r="O274" s="58" t="s">
        <v>434</v>
      </c>
      <c r="P274" s="18">
        <v>93</v>
      </c>
      <c r="Q274" s="18">
        <v>101</v>
      </c>
      <c r="R274" s="20" t="s">
        <v>16</v>
      </c>
      <c r="S274" s="17">
        <v>0</v>
      </c>
      <c r="T274" s="17">
        <v>10785</v>
      </c>
      <c r="U274" s="102">
        <f>IF(B274="true",(Calcs!AB275),IF(C274="true",Calcs!S275,IF(AND(B274="false",C274="false"),Calcs!K275)))</f>
        <v>39144.712871287127</v>
      </c>
      <c r="W274" s="103" t="str">
        <f>IF(AND(K274 = "true",C274="false"),(IF(Inputs!K274=Reduction_Values!B$2,Reduction_Values!D$2,Reduction_Values!D$3)),"")</f>
        <v>Two-part Tariff 0.5</v>
      </c>
      <c r="X274" s="104" t="str">
        <f>IF(L274="true",(IF(Inputs!L274=Reduction_Values!B$2,Reduction_Values!D$4,Reduction_Values!D$5)),"")</f>
        <v/>
      </c>
      <c r="Y274" s="105">
        <f>(VLOOKUP(Inputs!D274,Charge_Categories!B$2:C$380,2,FALSE))</f>
        <v>158618</v>
      </c>
      <c r="Z274" s="105">
        <f>IF(AND(Inputs!B274="true",Inputs!G274="true"),Calcs!U275-Calcs!T275,IF(AND(Inputs!B274="false",Inputs!C274="false",Inputs!G274="true"),Calcs!D275-Calcs!C275,IF(AND(Inputs!G274="false",Inputs!H274="Not Applicable"),0,"0.0")))</f>
        <v>6260</v>
      </c>
      <c r="AA274" s="105">
        <f>IF(AND(Inputs!B274="true",Inputs!N274="true"),Calcs!T275-Calcs!B275,IF(AND(Inputs!B274="false",Inputs!C274="true",Inputs!N274="true"),Calcs!L275-Calcs!B275,IF(AND(Inputs!B274="false",Inputs!C274="false",Inputs!N274="true"),Calcs!C275-Calcs!B275,"0.0")))</f>
        <v>5170</v>
      </c>
      <c r="AB274" s="105" t="str">
        <f>IF(Inputs!C274="true",100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&amp;"%","")</f>
        <v/>
      </c>
      <c r="AC274" s="105" t="str">
        <f t="shared" si="38"/>
        <v/>
      </c>
      <c r="AD274" s="105" t="str">
        <f t="shared" si="39"/>
        <v/>
      </c>
      <c r="AE274" s="104" t="str">
        <f>IF(R274="true",(IF(Inputs!R274=Reduction_Values!B$2,Reduction_Values!D$6,Reduction_Values!D$7)),"")</f>
        <v>Winter Only Discount 0.5</v>
      </c>
      <c r="AF274" s="93">
        <f>(VLOOKUP(Inputs!D274,Charge_Categories!B$2:C$380,2,FALSE))</f>
        <v>158618</v>
      </c>
      <c r="AG274" s="93" t="str">
        <f t="shared" si="35"/>
        <v>false</v>
      </c>
      <c r="AH274" s="93" t="str">
        <f t="shared" si="36"/>
        <v>false</v>
      </c>
      <c r="AI274" s="94">
        <f>IF(AND(Inputs!C274="true",Inputs!B274="false"),Calcs!Q275,IF(AND(Inputs!B274="true",Inputs!C274="false"),Calcs!Y275,IF(AND(Inputs!B274="false",Inputs!C274="false"),Calcs!H275,FALSE)))</f>
        <v>85024</v>
      </c>
      <c r="AJ274" s="95">
        <f>IF(AND(Inputs!C274="true",Inputs!B274="false"),Calcs!Q275,IF(AND(Inputs!B274="true",Inputs!C274="false"),Calcs!Y275,IF(AND(Inputs!B274="false",Inputs!C274="false"),Calcs!J275,FALSE)))</f>
        <v>42512</v>
      </c>
      <c r="AK274" s="93">
        <f>IF(AND(Inputs!C274="true",Inputs!B274="false"),Calcs!P275,IF(AND(Inputs!B274="true",Inputs!C274="false"),Calcs!X275,IF(AND(Inputs!B274="false",Inputs!C274="false"),Calcs!G275,FALSE)))</f>
        <v>85024</v>
      </c>
      <c r="AL274" s="93">
        <f>Calcs!C275</f>
        <v>163788</v>
      </c>
      <c r="AM274" s="93">
        <f>IF(AND(Inputs!C274="true",Inputs!B274="false"),Calcs!O275,IF(AND(Inputs!B274="true",Inputs!C274="false"),Calcs!W275,IF(AND(Inputs!B274="false",Inputs!C274="false"),Calcs!F275,FALSE)))</f>
        <v>85024</v>
      </c>
      <c r="AN274" s="93">
        <f>IF(AND(Inputs!C274="true",Inputs!B274="false"),"0.0",IF(AND(Inputs!B274="true",Inputs!C274="false"),Calcs!U275,IF(AND(Inputs!B274="false",Inputs!C274="false"),Calcs!D275,FALSE)))</f>
        <v>170048</v>
      </c>
      <c r="AO274" s="95" t="str">
        <f>Calcs!AA275</f>
        <v/>
      </c>
      <c r="AP274" s="93" t="str">
        <f t="shared" si="40"/>
        <v>true</v>
      </c>
      <c r="AQ274" s="95" t="str">
        <f>IF(Inputs!C274="true",Calcs!N275,"0.0")</f>
        <v>0.0</v>
      </c>
      <c r="AR274" s="95">
        <f>IF(AND(Inputs!C274="true",Inputs!B274="false"),Calcs!M275,IF(AND(Inputs!B274="true",Inputs!C274="false"),Calcs!V275,IF(AND(Inputs!B274="false",Inputs!C274="false"),Calcs!E275,FALSE)))</f>
        <v>170048</v>
      </c>
      <c r="AS274" s="93" t="str">
        <f t="shared" si="41"/>
        <v>true</v>
      </c>
      <c r="AT274" s="93" t="str">
        <f t="shared" si="37"/>
        <v>true</v>
      </c>
    </row>
    <row r="275" spans="1:46" ht="14.25" customHeight="1" x14ac:dyDescent="0.2">
      <c r="A275" s="16">
        <v>274</v>
      </c>
      <c r="B275" s="20" t="s">
        <v>16</v>
      </c>
      <c r="C275" s="20" t="s">
        <v>17</v>
      </c>
      <c r="D275" s="18" t="s">
        <v>845</v>
      </c>
      <c r="E275" s="20" t="s">
        <v>17</v>
      </c>
      <c r="F275" s="4"/>
      <c r="G275" s="19" t="s">
        <v>16</v>
      </c>
      <c r="H275" s="65" t="s">
        <v>954</v>
      </c>
      <c r="I275" s="24">
        <v>1</v>
      </c>
      <c r="J275" s="25">
        <v>0.5</v>
      </c>
      <c r="K275" s="20" t="s">
        <v>16</v>
      </c>
      <c r="L275" s="20" t="s">
        <v>17</v>
      </c>
      <c r="M275" s="22">
        <v>1</v>
      </c>
      <c r="N275" s="20" t="s">
        <v>17</v>
      </c>
      <c r="O275" s="59" t="s">
        <v>454</v>
      </c>
      <c r="P275" s="18">
        <v>0</v>
      </c>
      <c r="Q275" s="18">
        <v>0</v>
      </c>
      <c r="R275" s="20" t="s">
        <v>17</v>
      </c>
      <c r="S275" s="17">
        <v>14.3185</v>
      </c>
      <c r="T275" s="17">
        <v>3637</v>
      </c>
      <c r="U275" s="102">
        <f>IF(B275="true",(Calcs!AB276),IF(C275="true",Calcs!S276,Calcs!K276))</f>
        <v>550.16188685730003</v>
      </c>
      <c r="V275" s="106"/>
      <c r="W275" s="103" t="str">
        <f>IF(AND(K275 = "true",C275="false"),(IF(Inputs!K275=Reduction_Values!B$2,Reduction_Values!D$2,Reduction_Values!D$3)),"")</f>
        <v>Two-part Tariff 0.5</v>
      </c>
      <c r="X275" s="104" t="str">
        <f>IF(L275="true",(IF(Inputs!L275=Reduction_Values!B$2,Reduction_Values!D$4,Reduction_Values!D$5)),"")</f>
        <v/>
      </c>
      <c r="Y275" s="105">
        <f>(VLOOKUP(Inputs!D275,Charge_Categories!B$2:C$380,2,FALSE))</f>
        <v>165751</v>
      </c>
      <c r="Z275" s="105">
        <f>IF(AND(Inputs!B275="true",Inputs!G275="true"),Calcs!U276-Calcs!T276,IF(AND(Inputs!B275="false",Inputs!C275="false",Inputs!G275="true"),Calcs!D276-Calcs!C276,IF(AND(Inputs!G275="false",Inputs!H275="Not Applicable"),0,"0.0")))</f>
        <v>393229</v>
      </c>
      <c r="AA275" s="105" t="str">
        <f>IF(AND(Inputs!B275="true",Inputs!N275="true"),Calcs!T276-Calcs!B276,IF(AND(Inputs!B275="false",Inputs!C275="true",Inputs!N275="true"),Calcs!L276-Calcs!B276,IF(AND(Inputs!B275="false",Inputs!C275="false",Inputs!N275="true"),Calcs!C276-Calcs!B276,"0.0")))</f>
        <v>0.0</v>
      </c>
      <c r="AB275" s="105" t="str">
        <f>IF(Inputs!C275="true",100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&amp;"%","")</f>
        <v/>
      </c>
      <c r="AC275" s="105" t="str">
        <f t="shared" si="38"/>
        <v/>
      </c>
      <c r="AD275" s="105">
        <f t="shared" si="39"/>
        <v>0.5</v>
      </c>
      <c r="AE275" s="104" t="str">
        <f>IF(R275="true",(IF(Inputs!R275=Reduction_Values!B$2,Reduction_Values!D$6,Reduction_Values!D$7)),"")</f>
        <v/>
      </c>
      <c r="AF275" s="93">
        <f>(VLOOKUP(Inputs!D275,Charge_Categories!B$2:C$380,2,FALSE))</f>
        <v>165751</v>
      </c>
      <c r="AG275" s="93" t="str">
        <f t="shared" si="35"/>
        <v>true</v>
      </c>
      <c r="AH275" s="93" t="str">
        <f t="shared" si="36"/>
        <v>false</v>
      </c>
      <c r="AI275" s="94">
        <f>IF(AND(Inputs!C275="true",Inputs!B275="false"),Calcs!Q276,IF(AND(Inputs!B275="true",Inputs!C275="false"),Calcs!Y276,IF(AND(Inputs!B275="false",Inputs!C275="false"),Calcs!H276,FALSE)))</f>
        <v>558980</v>
      </c>
      <c r="AJ275" s="95">
        <f>IF(AND(Inputs!C275="true",Inputs!B275="false"),Calcs!Q276,IF(AND(Inputs!B275="true",Inputs!C275="false"),Calcs!Y276,IF(AND(Inputs!B275="false",Inputs!C275="false"),Calcs!J276,FALSE)))</f>
        <v>558980</v>
      </c>
      <c r="AK275" s="93">
        <f>IF(AND(Inputs!C275="true",Inputs!B275="false"),Calcs!P276,IF(AND(Inputs!B275="true",Inputs!C275="false"),Calcs!X276,IF(AND(Inputs!B275="false",Inputs!C275="false"),Calcs!G276,FALSE)))</f>
        <v>558980</v>
      </c>
      <c r="AL275" s="93">
        <f>Calcs!C276</f>
        <v>165751</v>
      </c>
      <c r="AM275" s="93">
        <f>IF(AND(Inputs!C275="true",Inputs!B275="false"),Calcs!O276,IF(AND(Inputs!B275="true",Inputs!C275="false"),Calcs!W276,IF(AND(Inputs!B275="false",Inputs!C275="false"),Calcs!F276,FALSE)))</f>
        <v>558980</v>
      </c>
      <c r="AN275" s="93">
        <f>IF(AND(Inputs!C275="true",Inputs!B275="false"),"0.0",IF(AND(Inputs!B275="true",Inputs!C275="false"),Calcs!U276,IF(AND(Inputs!B275="false",Inputs!C275="false"),Calcs!D276,FALSE)))</f>
        <v>558980</v>
      </c>
      <c r="AO275" s="95">
        <f>Calcs!AA276</f>
        <v>1100.3237737146001</v>
      </c>
      <c r="AP275" s="93" t="str">
        <f t="shared" si="40"/>
        <v>false</v>
      </c>
      <c r="AQ275" s="95" t="str">
        <f>IF(Inputs!C275="true",Calcs!N276,"0.0")</f>
        <v>0.0</v>
      </c>
      <c r="AR275" s="95">
        <f>IF(AND(Inputs!C275="true",Inputs!B275="false"),Calcs!M276,IF(AND(Inputs!B275="true",Inputs!C275="false"),Calcs!V276,IF(AND(Inputs!B275="false",Inputs!C275="false"),Calcs!E276,FALSE)))</f>
        <v>558980</v>
      </c>
      <c r="AS275" s="93" t="str">
        <f t="shared" si="41"/>
        <v>false</v>
      </c>
      <c r="AT275" s="93" t="str">
        <f t="shared" si="37"/>
        <v>true</v>
      </c>
    </row>
    <row r="276" spans="1:46" ht="14.25" customHeight="1" x14ac:dyDescent="0.2">
      <c r="A276" s="16">
        <v>275</v>
      </c>
      <c r="B276" s="20" t="s">
        <v>17</v>
      </c>
      <c r="C276" s="20" t="s">
        <v>16</v>
      </c>
      <c r="D276" s="18" t="s">
        <v>846</v>
      </c>
      <c r="E276" s="20" t="s">
        <v>17</v>
      </c>
      <c r="F276" s="4" t="s">
        <v>532</v>
      </c>
      <c r="G276" s="17" t="s">
        <v>17</v>
      </c>
      <c r="H276" s="65" t="s">
        <v>569</v>
      </c>
      <c r="I276" s="25">
        <v>0.99</v>
      </c>
      <c r="J276" s="24">
        <v>1</v>
      </c>
      <c r="K276" s="20" t="s">
        <v>17</v>
      </c>
      <c r="L276" s="20" t="s">
        <v>16</v>
      </c>
      <c r="M276" s="22">
        <v>1</v>
      </c>
      <c r="N276" s="20" t="s">
        <v>17</v>
      </c>
      <c r="O276" s="58" t="s">
        <v>434</v>
      </c>
      <c r="P276" s="18">
        <v>298</v>
      </c>
      <c r="Q276" s="18">
        <v>304</v>
      </c>
      <c r="R276" s="20" t="s">
        <v>17</v>
      </c>
      <c r="S276" s="17">
        <v>0</v>
      </c>
      <c r="T276" s="17">
        <v>99999.9</v>
      </c>
      <c r="U276" s="102">
        <f>IF(B276="true",(Calcs!AB277),IF(C276="true",Calcs!S277,Calcs!K277))</f>
        <v>0</v>
      </c>
      <c r="V276" s="106"/>
      <c r="W276" s="103" t="str">
        <f>IF(AND(K276 = "true",C276="false"),(IF(Inputs!K276=Reduction_Values!B$2,Reduction_Values!D$2,Reduction_Values!D$3)),"")</f>
        <v/>
      </c>
      <c r="X276" s="104" t="str">
        <f>IF(L276="true",(IF(Inputs!L276=Reduction_Values!B$2,Reduction_Values!D$4,Reduction_Values!D$5)),"")</f>
        <v>CRT 0.5</v>
      </c>
      <c r="Y276" s="105">
        <f>(VLOOKUP(Inputs!D276,Charge_Categories!B$2:C$380,2,FALSE))</f>
        <v>172674</v>
      </c>
      <c r="Z276" s="105">
        <f>IF(AND(Inputs!B276="true",Inputs!G276="true"),Calcs!U277-Calcs!T277,IF(AND(Inputs!B276="false",Inputs!C276="false",Inputs!G276="true"),Calcs!D277-Calcs!C277,IF(AND(Inputs!G276="false",Inputs!H276="Not Applicable"),0,"0.0")))</f>
        <v>0</v>
      </c>
      <c r="AA276" s="105" t="str">
        <f>IF(AND(Inputs!B276="true",Inputs!N276="true"),Calcs!T277-Calcs!B277,IF(AND(Inputs!B276="false",Inputs!C276="true",Inputs!N276="true"),Calcs!L277-Calcs!B277,IF(AND(Inputs!B276="false",Inputs!C276="false",Inputs!N276="true"),Calcs!C277-Calcs!B277,"0.0")))</f>
        <v>0.0</v>
      </c>
      <c r="AB276" s="105" t="str">
        <f>IF(Inputs!C276="true",100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&amp;"%","")</f>
        <v>0%</v>
      </c>
      <c r="AC276" s="105" t="str">
        <f t="shared" si="38"/>
        <v/>
      </c>
      <c r="AD276" s="105" t="str">
        <f t="shared" si="39"/>
        <v/>
      </c>
      <c r="AE276" s="104" t="str">
        <f>IF(R276="true",(IF(Inputs!R276=Reduction_Values!B$2,Reduction_Values!D$6,Reduction_Values!D$7)),"")</f>
        <v/>
      </c>
      <c r="AF276" s="93">
        <f>(VLOOKUP(Inputs!D276,Charge_Categories!B$2:C$380,2,FALSE))</f>
        <v>172674</v>
      </c>
      <c r="AG276" s="93" t="str">
        <f t="shared" si="35"/>
        <v>false</v>
      </c>
      <c r="AH276" s="93" t="str">
        <f t="shared" si="36"/>
        <v>true</v>
      </c>
      <c r="AI276" s="94">
        <f>IF(AND(Inputs!C276="true",Inputs!B276="false"),Calcs!Q277,IF(AND(Inputs!B276="true",Inputs!C276="false"),Calcs!Y277,IF(AND(Inputs!B276="false",Inputs!C276="false"),Calcs!H277,FALSE)))</f>
        <v>0</v>
      </c>
      <c r="AJ276" s="95">
        <f>IF(AND(Inputs!C276="true",Inputs!B276="false"),Calcs!Q277,IF(AND(Inputs!B276="true",Inputs!C276="false"),Calcs!Y277,IF(AND(Inputs!B276="false",Inputs!C276="false"),Calcs!J277,FALSE)))</f>
        <v>0</v>
      </c>
      <c r="AK276" s="93">
        <f>IF(AND(Inputs!C276="true",Inputs!B276="false"),Calcs!P277,IF(AND(Inputs!B276="true",Inputs!C276="false"),Calcs!X277,IF(AND(Inputs!B276="false",Inputs!C276="false"),Calcs!G277,FALSE)))</f>
        <v>0</v>
      </c>
      <c r="AL276" s="93">
        <f>Calcs!C277</f>
        <v>172674</v>
      </c>
      <c r="AM276" s="93">
        <f>IF(AND(Inputs!C276="true",Inputs!B276="false"),Calcs!O277,IF(AND(Inputs!B276="true",Inputs!C276="false"),Calcs!W277,IF(AND(Inputs!B276="false",Inputs!C276="false"),Calcs!F277,FALSE)))</f>
        <v>0</v>
      </c>
      <c r="AN276" s="93" t="str">
        <f>IF(AND(Inputs!C276="true",Inputs!B276="false"),"0.0",IF(AND(Inputs!B276="true",Inputs!C276="false"),Calcs!U277,IF(AND(Inputs!B276="false",Inputs!C276="false"),Calcs!D277,FALSE)))</f>
        <v>0.0</v>
      </c>
      <c r="AO276" s="95" t="str">
        <f>Calcs!AA277</f>
        <v/>
      </c>
      <c r="AP276" s="93" t="str">
        <f t="shared" si="40"/>
        <v>false</v>
      </c>
      <c r="AQ276" s="95">
        <f>IF(Inputs!C276="true",Calcs!N277,"0.0")</f>
        <v>0</v>
      </c>
      <c r="AR276" s="95">
        <f>IF(AND(Inputs!C276="true",Inputs!B276="false"),Calcs!M277,IF(AND(Inputs!B276="true",Inputs!C276="false"),Calcs!V277,IF(AND(Inputs!B276="false",Inputs!C276="false"),Calcs!E277,FALSE)))</f>
        <v>172674</v>
      </c>
      <c r="AS276" s="93" t="str">
        <f t="shared" si="41"/>
        <v>false</v>
      </c>
      <c r="AT276" s="93" t="str">
        <f t="shared" si="37"/>
        <v>false</v>
      </c>
    </row>
    <row r="277" spans="1:46" ht="14.25" customHeight="1" x14ac:dyDescent="0.2">
      <c r="A277" s="16">
        <v>276</v>
      </c>
      <c r="B277" s="20" t="s">
        <v>17</v>
      </c>
      <c r="C277" s="20" t="s">
        <v>17</v>
      </c>
      <c r="D277" s="18" t="s">
        <v>847</v>
      </c>
      <c r="E277" s="20" t="s">
        <v>17</v>
      </c>
      <c r="F277" s="4"/>
      <c r="G277" s="19" t="s">
        <v>16</v>
      </c>
      <c r="H277" s="65" t="s">
        <v>955</v>
      </c>
      <c r="I277" s="24">
        <v>1</v>
      </c>
      <c r="J277" s="24">
        <v>1</v>
      </c>
      <c r="K277" s="20" t="s">
        <v>16</v>
      </c>
      <c r="L277" s="20" t="s">
        <v>17</v>
      </c>
      <c r="M277" s="22">
        <v>1</v>
      </c>
      <c r="N277" s="20" t="s">
        <v>17</v>
      </c>
      <c r="O277" s="59" t="s">
        <v>418</v>
      </c>
      <c r="P277" s="18">
        <v>122</v>
      </c>
      <c r="Q277" s="18">
        <v>147</v>
      </c>
      <c r="R277" s="20" t="s">
        <v>17</v>
      </c>
      <c r="S277" s="17">
        <v>0</v>
      </c>
      <c r="T277" s="17">
        <v>100</v>
      </c>
      <c r="U277" s="102">
        <f>IF(B277="true",(Calcs!AB278),IF(C277="true",Calcs!S278,IF(AND(B277="false",C277="false"),Calcs!K278)))</f>
        <v>76758.333333333343</v>
      </c>
      <c r="W277" s="103" t="str">
        <f>IF(AND(K277 = "true",C277="false"),(IF(Inputs!K277=Reduction_Values!B$2,Reduction_Values!D$2,Reduction_Values!D$3)),"")</f>
        <v>Two-part Tariff 0.5</v>
      </c>
      <c r="X277" s="104" t="str">
        <f>IF(L277="true",(IF(Inputs!L277=Reduction_Values!B$2,Reduction_Values!D$4,Reduction_Values!D$5)),"")</f>
        <v/>
      </c>
      <c r="Y277" s="105">
        <f>(VLOOKUP(Inputs!D277,Charge_Categories!B$2:C$380,2,FALSE))</f>
        <v>184789</v>
      </c>
      <c r="Z277" s="105">
        <f>IF(AND(Inputs!B277="true",Inputs!G277="true"),Calcs!U278-Calcs!T278,IF(AND(Inputs!B277="false",Inputs!C277="false",Inputs!G277="true"),Calcs!D278-Calcs!C278,IF(AND(Inputs!G277="false",Inputs!H277="Not Applicable"),0,"0.0")))</f>
        <v>186</v>
      </c>
      <c r="AA277" s="105" t="str">
        <f>IF(AND(Inputs!B277="true",Inputs!N277="true"),Calcs!T278-Calcs!B278,IF(AND(Inputs!B277="false",Inputs!C277="true",Inputs!N277="true"),Calcs!L278-Calcs!B278,IF(AND(Inputs!B277="false",Inputs!C277="false",Inputs!N277="true"),Calcs!C278-Calcs!B278,"0.0")))</f>
        <v>0.0</v>
      </c>
      <c r="AB277" s="105" t="str">
        <f>IF(Inputs!C277="true",100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&amp;"%","")</f>
        <v/>
      </c>
      <c r="AC277" s="105" t="str">
        <f t="shared" si="38"/>
        <v/>
      </c>
      <c r="AD277" s="105" t="str">
        <f t="shared" si="39"/>
        <v/>
      </c>
      <c r="AE277" s="104" t="str">
        <f>IF(R277="true",(IF(Inputs!R277=Reduction_Values!B$2,Reduction_Values!D$6,Reduction_Values!D$7)),"")</f>
        <v/>
      </c>
      <c r="AF277" s="93">
        <f>(VLOOKUP(Inputs!D277,Charge_Categories!B$2:C$380,2,FALSE))</f>
        <v>184789</v>
      </c>
      <c r="AG277" s="93" t="str">
        <f t="shared" si="35"/>
        <v>false</v>
      </c>
      <c r="AH277" s="93" t="str">
        <f t="shared" si="36"/>
        <v>false</v>
      </c>
      <c r="AI277" s="94">
        <f>IF(AND(Inputs!C277="true",Inputs!B277="false"),Calcs!Q278,IF(AND(Inputs!B277="true",Inputs!C277="false"),Calcs!Y278,IF(AND(Inputs!B277="false",Inputs!C277="false"),Calcs!H278,FALSE)))</f>
        <v>184975</v>
      </c>
      <c r="AJ277" s="95">
        <f>IF(AND(Inputs!C277="true",Inputs!B277="false"),Calcs!Q278,IF(AND(Inputs!B277="true",Inputs!C277="false"),Calcs!Y278,IF(AND(Inputs!B277="false",Inputs!C277="false"),Calcs!J278,FALSE)))</f>
        <v>92487.5</v>
      </c>
      <c r="AK277" s="93">
        <f>IF(AND(Inputs!C277="true",Inputs!B277="false"),Calcs!P278,IF(AND(Inputs!B277="true",Inputs!C277="false"),Calcs!X278,IF(AND(Inputs!B277="false",Inputs!C277="false"),Calcs!G278,FALSE)))</f>
        <v>184975</v>
      </c>
      <c r="AL277" s="93">
        <f>Calcs!C278</f>
        <v>184789</v>
      </c>
      <c r="AM277" s="93">
        <f>IF(AND(Inputs!C277="true",Inputs!B277="false"),Calcs!O278,IF(AND(Inputs!B277="true",Inputs!C277="false"),Calcs!W278,IF(AND(Inputs!B277="false",Inputs!C277="false"),Calcs!F278,FALSE)))</f>
        <v>184975</v>
      </c>
      <c r="AN277" s="93">
        <f>IF(AND(Inputs!C277="true",Inputs!B277="false"),"0.0",IF(AND(Inputs!B277="true",Inputs!C277="false"),Calcs!U278,IF(AND(Inputs!B277="false",Inputs!C277="false"),Calcs!D278,FALSE)))</f>
        <v>184975</v>
      </c>
      <c r="AO277" s="95" t="str">
        <f>Calcs!AA278</f>
        <v/>
      </c>
      <c r="AP277" s="93" t="str">
        <f t="shared" si="40"/>
        <v>false</v>
      </c>
      <c r="AQ277" s="95" t="str">
        <f>IF(Inputs!C277="true",Calcs!N278,"0.0")</f>
        <v>0.0</v>
      </c>
      <c r="AR277" s="95">
        <f>IF(AND(Inputs!C277="true",Inputs!B277="false"),Calcs!M278,IF(AND(Inputs!B277="true",Inputs!C277="false"),Calcs!V278,IF(AND(Inputs!B277="false",Inputs!C277="false"),Calcs!E278,FALSE)))</f>
        <v>184975</v>
      </c>
      <c r="AS277" s="93" t="str">
        <f t="shared" si="41"/>
        <v>false</v>
      </c>
      <c r="AT277" s="93" t="str">
        <f t="shared" si="37"/>
        <v>true</v>
      </c>
    </row>
    <row r="278" spans="1:46" ht="14.25" customHeight="1" x14ac:dyDescent="0.2">
      <c r="A278" s="16">
        <v>277</v>
      </c>
      <c r="B278" s="20" t="s">
        <v>17</v>
      </c>
      <c r="C278" s="20" t="s">
        <v>17</v>
      </c>
      <c r="D278" s="18" t="s">
        <v>848</v>
      </c>
      <c r="E278" s="20" t="s">
        <v>16</v>
      </c>
      <c r="F278" s="4" t="s">
        <v>523</v>
      </c>
      <c r="G278" s="19" t="s">
        <v>16</v>
      </c>
      <c r="H278" s="65" t="s">
        <v>951</v>
      </c>
      <c r="I278" s="24">
        <v>1</v>
      </c>
      <c r="J278" s="25">
        <v>0.5</v>
      </c>
      <c r="K278" s="20" t="s">
        <v>17</v>
      </c>
      <c r="L278" s="20" t="s">
        <v>16</v>
      </c>
      <c r="M278" s="22">
        <v>1</v>
      </c>
      <c r="N278" s="17" t="s">
        <v>17</v>
      </c>
      <c r="O278" s="59" t="s">
        <v>454</v>
      </c>
      <c r="P278" s="18">
        <v>361</v>
      </c>
      <c r="Q278" s="18">
        <v>361</v>
      </c>
      <c r="R278" s="20" t="s">
        <v>16</v>
      </c>
      <c r="S278" s="17">
        <v>0</v>
      </c>
      <c r="T278" s="17">
        <v>1.06</v>
      </c>
      <c r="U278" s="102">
        <f>IF(B278="true",(Calcs!AB279),IF(C278="true",Calcs!S279,IF(AND(B278="false",C278="false"),Calcs!K279)))</f>
        <v>32254.5</v>
      </c>
      <c r="W278" s="103" t="str">
        <f>IF(AND(K278 = "true",C278="false"),(IF(Inputs!K278=Reduction_Values!B$2,Reduction_Values!D$2,Reduction_Values!D$3)),"")</f>
        <v/>
      </c>
      <c r="X278" s="104" t="str">
        <f>IF(L278="true",(IF(Inputs!L278=Reduction_Values!B$2,Reduction_Values!D$4,Reduction_Values!D$5)),"")</f>
        <v>CRT 0.5</v>
      </c>
      <c r="Y278" s="105">
        <f>(VLOOKUP(Inputs!D278,Charge_Categories!B$2:C$380,2,FALSE))</f>
        <v>257486</v>
      </c>
      <c r="Z278" s="105">
        <f>IF(AND(Inputs!B278="true",Inputs!G278="true"),Calcs!U279-Calcs!T279,IF(AND(Inputs!B278="false",Inputs!C278="false",Inputs!G278="true"),Calcs!D279-Calcs!C279,IF(AND(Inputs!G278="false",Inputs!H278="Not Applicable"),0,"0.0")))</f>
        <v>550</v>
      </c>
      <c r="AA278" s="105" t="str">
        <f>IF(AND(Inputs!B278="true",Inputs!N278="true"),Calcs!T279-Calcs!B279,IF(AND(Inputs!B278="false",Inputs!C278="true",Inputs!N278="true"),Calcs!L279-Calcs!B279,IF(AND(Inputs!B278="false",Inputs!C278="false",Inputs!N278="true"),Calcs!C279-Calcs!B279,"0.0")))</f>
        <v>0.0</v>
      </c>
      <c r="AB278" s="105" t="str">
        <f>IF(Inputs!C278="true",100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&amp;"%","")</f>
        <v/>
      </c>
      <c r="AC278" s="105" t="str">
        <f t="shared" si="38"/>
        <v/>
      </c>
      <c r="AD278" s="105">
        <f t="shared" si="39"/>
        <v>0.5</v>
      </c>
      <c r="AE278" s="104" t="str">
        <f>IF(R278="true",(IF(Inputs!R278=Reduction_Values!B$2,Reduction_Values!D$6,Reduction_Values!D$7)),"")</f>
        <v>Winter Only Discount 0.5</v>
      </c>
      <c r="AF278" s="93">
        <f>(VLOOKUP(Inputs!D278,Charge_Categories!B$2:C$380,2,FALSE))</f>
        <v>257486</v>
      </c>
      <c r="AG278" s="93" t="str">
        <f t="shared" si="35"/>
        <v>false</v>
      </c>
      <c r="AH278" s="93" t="str">
        <f t="shared" si="36"/>
        <v>false</v>
      </c>
      <c r="AI278" s="94">
        <f>IF(AND(Inputs!C278="true",Inputs!B278="false"),Calcs!Q279,IF(AND(Inputs!B278="true",Inputs!C278="false"),Calcs!Y279,IF(AND(Inputs!B278="false",Inputs!C278="false"),Calcs!H279,FALSE)))</f>
        <v>64509</v>
      </c>
      <c r="AJ278" s="95">
        <f>IF(AND(Inputs!C278="true",Inputs!B278="false"),Calcs!Q279,IF(AND(Inputs!B278="true",Inputs!C278="false"),Calcs!Y279,IF(AND(Inputs!B278="false",Inputs!C278="false"),Calcs!J279,FALSE)))</f>
        <v>32254.5</v>
      </c>
      <c r="AK278" s="93">
        <f>IF(AND(Inputs!C278="true",Inputs!B278="false"),Calcs!P279,IF(AND(Inputs!B278="true",Inputs!C278="false"),Calcs!X279,IF(AND(Inputs!B278="false",Inputs!C278="false"),Calcs!G279,FALSE)))</f>
        <v>64509</v>
      </c>
      <c r="AL278" s="93">
        <f>Calcs!C279</f>
        <v>257486</v>
      </c>
      <c r="AM278" s="93">
        <f>IF(AND(Inputs!C278="true",Inputs!B278="false"),Calcs!O279,IF(AND(Inputs!B278="true",Inputs!C278="false"),Calcs!W279,IF(AND(Inputs!B278="false",Inputs!C278="false"),Calcs!F279,FALSE)))</f>
        <v>129018</v>
      </c>
      <c r="AN278" s="93">
        <f>IF(AND(Inputs!C278="true",Inputs!B278="false"),"0.0",IF(AND(Inputs!B278="true",Inputs!C278="false"),Calcs!U279,IF(AND(Inputs!B278="false",Inputs!C278="false"),Calcs!D279,FALSE)))</f>
        <v>258036</v>
      </c>
      <c r="AO278" s="95" t="str">
        <f>Calcs!AA279</f>
        <v/>
      </c>
      <c r="AP278" s="93" t="str">
        <f t="shared" si="40"/>
        <v>false</v>
      </c>
      <c r="AQ278" s="95" t="str">
        <f>IF(Inputs!C278="true",Calcs!N279,"0.0")</f>
        <v>0.0</v>
      </c>
      <c r="AR278" s="95">
        <f>IF(AND(Inputs!C278="true",Inputs!B278="false"),Calcs!M279,IF(AND(Inputs!B278="true",Inputs!C278="false"),Calcs!V279,IF(AND(Inputs!B278="false",Inputs!C278="false"),Calcs!E279,FALSE)))</f>
        <v>258036</v>
      </c>
      <c r="AS278" s="93" t="str">
        <f t="shared" si="41"/>
        <v>true</v>
      </c>
      <c r="AT278" s="93" t="str">
        <f t="shared" si="37"/>
        <v>true</v>
      </c>
    </row>
    <row r="279" spans="1:46" ht="14.25" customHeight="1" x14ac:dyDescent="0.2">
      <c r="A279" s="16">
        <v>278</v>
      </c>
      <c r="B279" s="20" t="s">
        <v>16</v>
      </c>
      <c r="C279" s="20" t="s">
        <v>17</v>
      </c>
      <c r="D279" s="18" t="s">
        <v>849</v>
      </c>
      <c r="E279" s="20" t="s">
        <v>17</v>
      </c>
      <c r="F279" s="4"/>
      <c r="G279" s="19" t="s">
        <v>16</v>
      </c>
      <c r="H279" s="65" t="s">
        <v>492</v>
      </c>
      <c r="I279" s="24">
        <v>1</v>
      </c>
      <c r="J279" s="25">
        <v>0.01</v>
      </c>
      <c r="K279" s="20" t="s">
        <v>16</v>
      </c>
      <c r="L279" s="20" t="s">
        <v>17</v>
      </c>
      <c r="M279" s="22">
        <v>1</v>
      </c>
      <c r="N279" s="20" t="s">
        <v>17</v>
      </c>
      <c r="O279" s="59" t="s">
        <v>454</v>
      </c>
      <c r="P279" s="18">
        <v>0</v>
      </c>
      <c r="Q279" s="18">
        <v>0</v>
      </c>
      <c r="R279" s="20" t="s">
        <v>17</v>
      </c>
      <c r="S279" s="17">
        <v>75</v>
      </c>
      <c r="T279" s="17">
        <v>0.01</v>
      </c>
      <c r="U279" s="102">
        <f>IF(B279="true",(Calcs!AB280),IF(C279="true",Calcs!S280,Calcs!K280))</f>
        <v>10154550</v>
      </c>
      <c r="V279" s="106"/>
      <c r="W279" s="103" t="str">
        <f>IF(AND(K279 = "true",C279="false"),(IF(Inputs!K279=Reduction_Values!B$2,Reduction_Values!D$2,Reduction_Values!D$3)),"")</f>
        <v>Two-part Tariff 0.5</v>
      </c>
      <c r="X279" s="104" t="str">
        <f>IF(L279="true",(IF(Inputs!L279=Reduction_Values!B$2,Reduction_Values!D$4,Reduction_Values!D$5)),"")</f>
        <v/>
      </c>
      <c r="Y279" s="105">
        <f>(VLOOKUP(Inputs!D279,Charge_Categories!B$2:C$380,2,FALSE))</f>
        <v>270257</v>
      </c>
      <c r="Z279" s="105">
        <f>IF(AND(Inputs!B279="true",Inputs!G279="true"),Calcs!U280-Calcs!T280,IF(AND(Inputs!B279="false",Inputs!C279="false",Inputs!G279="true"),Calcs!D280-Calcs!C280,IF(AND(Inputs!G279="false",Inputs!H279="Not Applicable"),0,"0.0")))</f>
        <v>531</v>
      </c>
      <c r="AA279" s="105" t="str">
        <f>IF(AND(Inputs!B279="true",Inputs!N279="true"),Calcs!T280-Calcs!B280,IF(AND(Inputs!B279="false",Inputs!C279="true",Inputs!N279="true"),Calcs!L280-Calcs!B280,IF(AND(Inputs!B279="false",Inputs!C279="false",Inputs!N279="true"),Calcs!C280-Calcs!B280,"0.0")))</f>
        <v>0.0</v>
      </c>
      <c r="AB279" s="105" t="str">
        <f>IF(Inputs!C279="true",100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&amp;"%","")</f>
        <v/>
      </c>
      <c r="AC279" s="105" t="str">
        <f t="shared" si="38"/>
        <v/>
      </c>
      <c r="AD279" s="105">
        <f t="shared" si="39"/>
        <v>0.01</v>
      </c>
      <c r="AE279" s="104" t="str">
        <f>IF(R279="true",(IF(Inputs!R279=Reduction_Values!B$2,Reduction_Values!D$6,Reduction_Values!D$7)),"")</f>
        <v/>
      </c>
      <c r="AF279" s="93">
        <f>(VLOOKUP(Inputs!D279,Charge_Categories!B$2:C$380,2,FALSE))</f>
        <v>270257</v>
      </c>
      <c r="AG279" s="93" t="str">
        <f t="shared" si="35"/>
        <v>true</v>
      </c>
      <c r="AH279" s="93" t="str">
        <f t="shared" si="36"/>
        <v>false</v>
      </c>
      <c r="AI279" s="94">
        <f>IF(AND(Inputs!C279="true",Inputs!B279="false"),Calcs!Q280,IF(AND(Inputs!B279="true",Inputs!C279="false"),Calcs!Y280,IF(AND(Inputs!B279="false",Inputs!C279="false"),Calcs!H280,FALSE)))</f>
        <v>270788</v>
      </c>
      <c r="AJ279" s="95">
        <f>IF(AND(Inputs!C279="true",Inputs!B279="false"),Calcs!Q280,IF(AND(Inputs!B279="true",Inputs!C279="false"),Calcs!Y280,IF(AND(Inputs!B279="false",Inputs!C279="false"),Calcs!J280,FALSE)))</f>
        <v>270788</v>
      </c>
      <c r="AK279" s="93">
        <f>IF(AND(Inputs!C279="true",Inputs!B279="false"),Calcs!P280,IF(AND(Inputs!B279="true",Inputs!C279="false"),Calcs!X280,IF(AND(Inputs!B279="false",Inputs!C279="false"),Calcs!G280,FALSE)))</f>
        <v>270788</v>
      </c>
      <c r="AL279" s="93">
        <f>Calcs!C280</f>
        <v>270257</v>
      </c>
      <c r="AM279" s="93">
        <f>IF(AND(Inputs!C279="true",Inputs!B279="false"),Calcs!O280,IF(AND(Inputs!B279="true",Inputs!C279="false"),Calcs!W280,IF(AND(Inputs!B279="false",Inputs!C279="false"),Calcs!F280,FALSE)))</f>
        <v>270788</v>
      </c>
      <c r="AN279" s="93">
        <f>IF(AND(Inputs!C279="true",Inputs!B279="false"),"0.0",IF(AND(Inputs!B279="true",Inputs!C279="false"),Calcs!U280,IF(AND(Inputs!B279="false",Inputs!C279="false"),Calcs!D280,FALSE)))</f>
        <v>270788</v>
      </c>
      <c r="AO279" s="95">
        <f>Calcs!AA280</f>
        <v>20309100</v>
      </c>
      <c r="AP279" s="93" t="str">
        <f t="shared" si="40"/>
        <v>false</v>
      </c>
      <c r="AQ279" s="95" t="str">
        <f>IF(Inputs!C279="true",Calcs!N280,"0.0")</f>
        <v>0.0</v>
      </c>
      <c r="AR279" s="95">
        <f>IF(AND(Inputs!C279="true",Inputs!B279="false"),Calcs!M280,IF(AND(Inputs!B279="true",Inputs!C279="false"),Calcs!V280,IF(AND(Inputs!B279="false",Inputs!C279="false"),Calcs!E280,FALSE)))</f>
        <v>270788</v>
      </c>
      <c r="AS279" s="93" t="str">
        <f t="shared" si="41"/>
        <v>false</v>
      </c>
      <c r="AT279" s="93" t="str">
        <f t="shared" si="37"/>
        <v>true</v>
      </c>
    </row>
    <row r="280" spans="1:46" ht="14.25" customHeight="1" x14ac:dyDescent="0.2">
      <c r="A280" s="16">
        <v>279</v>
      </c>
      <c r="B280" s="20" t="s">
        <v>17</v>
      </c>
      <c r="C280" s="20" t="s">
        <v>16</v>
      </c>
      <c r="D280" s="18" t="s">
        <v>850</v>
      </c>
      <c r="E280" s="20" t="s">
        <v>17</v>
      </c>
      <c r="F280" s="4" t="s">
        <v>532</v>
      </c>
      <c r="G280" s="17" t="s">
        <v>17</v>
      </c>
      <c r="H280" s="65" t="s">
        <v>569</v>
      </c>
      <c r="I280" s="24">
        <v>0.9</v>
      </c>
      <c r="J280" s="24">
        <v>1</v>
      </c>
      <c r="K280" s="20" t="s">
        <v>17</v>
      </c>
      <c r="L280" s="20" t="s">
        <v>16</v>
      </c>
      <c r="M280" s="22">
        <v>1</v>
      </c>
      <c r="N280" s="20" t="s">
        <v>17</v>
      </c>
      <c r="O280" s="59" t="s">
        <v>454</v>
      </c>
      <c r="P280" s="18">
        <v>103</v>
      </c>
      <c r="Q280" s="18">
        <v>111</v>
      </c>
      <c r="R280" s="19" t="s">
        <v>16</v>
      </c>
      <c r="S280" s="17">
        <v>0</v>
      </c>
      <c r="T280" s="17">
        <v>101.99914</v>
      </c>
      <c r="U280" s="102">
        <f>IF(B280="true",(Calcs!AB281),IF(C280="true",Calcs!S281,Calcs!K281))</f>
        <v>0</v>
      </c>
      <c r="V280" s="106"/>
      <c r="W280" s="103" t="str">
        <f>IF(AND(K280 = "true",C280="false"),(IF(Inputs!K280=Reduction_Values!B$2,Reduction_Values!D$2,Reduction_Values!D$3)),"")</f>
        <v/>
      </c>
      <c r="X280" s="104" t="str">
        <f>IF(L280="true",(IF(Inputs!L280=Reduction_Values!B$2,Reduction_Values!D$4,Reduction_Values!D$5)),"")</f>
        <v>CRT 0.5</v>
      </c>
      <c r="Y280" s="105">
        <f>(VLOOKUP(Inputs!D280,Charge_Categories!B$2:C$380,2,FALSE))</f>
        <v>292651</v>
      </c>
      <c r="Z280" s="105">
        <f>IF(AND(Inputs!B280="true",Inputs!G280="true"),Calcs!U281-Calcs!T281,IF(AND(Inputs!B280="false",Inputs!C280="false",Inputs!G280="true"),Calcs!D281-Calcs!C281,IF(AND(Inputs!G280="false",Inputs!H280="Not Applicable"),0,"0.0")))</f>
        <v>0</v>
      </c>
      <c r="AA280" s="105" t="str">
        <f>IF(AND(Inputs!B280="true",Inputs!N280="true"),Calcs!T281-Calcs!B281,IF(AND(Inputs!B280="false",Inputs!C280="true",Inputs!N280="true"),Calcs!L281-Calcs!B281,IF(AND(Inputs!B280="false",Inputs!C280="false",Inputs!N280="true"),Calcs!C281-Calcs!B281,"0.0")))</f>
        <v>0.0</v>
      </c>
      <c r="AB280" s="105" t="str">
        <f>IF(Inputs!C280="true",100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&amp;"%","")</f>
        <v>0%</v>
      </c>
      <c r="AC280" s="105" t="str">
        <f t="shared" si="38"/>
        <v/>
      </c>
      <c r="AD280" s="105" t="str">
        <f t="shared" si="39"/>
        <v/>
      </c>
      <c r="AE280" s="104" t="str">
        <f>IF(R280="true",(IF(Inputs!R280=Reduction_Values!B$2,Reduction_Values!D$6,Reduction_Values!D$7)),"")</f>
        <v>Winter Only Discount 0.5</v>
      </c>
      <c r="AF280" s="93">
        <f>(VLOOKUP(Inputs!D280,Charge_Categories!B$2:C$380,2,FALSE))</f>
        <v>292651</v>
      </c>
      <c r="AG280" s="93" t="str">
        <f t="shared" si="35"/>
        <v>false</v>
      </c>
      <c r="AH280" s="93" t="str">
        <f t="shared" si="36"/>
        <v>true</v>
      </c>
      <c r="AI280" s="94">
        <f>IF(AND(Inputs!C280="true",Inputs!B280="false"),Calcs!Q281,IF(AND(Inputs!B280="true",Inputs!C280="false"),Calcs!Y281,IF(AND(Inputs!B280="false",Inputs!C280="false"),Calcs!H281,FALSE)))</f>
        <v>0</v>
      </c>
      <c r="AJ280" s="95">
        <f>IF(AND(Inputs!C280="true",Inputs!B280="false"),Calcs!Q281,IF(AND(Inputs!B280="true",Inputs!C280="false"),Calcs!Y281,IF(AND(Inputs!B280="false",Inputs!C280="false"),Calcs!J281,FALSE)))</f>
        <v>0</v>
      </c>
      <c r="AK280" s="93">
        <f>IF(AND(Inputs!C280="true",Inputs!B280="false"),Calcs!P281,IF(AND(Inputs!B280="true",Inputs!C280="false"),Calcs!X281,IF(AND(Inputs!B280="false",Inputs!C280="false"),Calcs!G281,FALSE)))</f>
        <v>0</v>
      </c>
      <c r="AL280" s="93">
        <f>Calcs!C281</f>
        <v>292651</v>
      </c>
      <c r="AM280" s="93">
        <f>IF(AND(Inputs!C280="true",Inputs!B280="false"),Calcs!O281,IF(AND(Inputs!B280="true",Inputs!C280="false"),Calcs!W281,IF(AND(Inputs!B280="false",Inputs!C280="false"),Calcs!F281,FALSE)))</f>
        <v>0</v>
      </c>
      <c r="AN280" s="93" t="str">
        <f>IF(AND(Inputs!C280="true",Inputs!B280="false"),"0.0",IF(AND(Inputs!B280="true",Inputs!C280="false"),Calcs!U281,IF(AND(Inputs!B280="false",Inputs!C280="false"),Calcs!D281,FALSE)))</f>
        <v>0.0</v>
      </c>
      <c r="AO280" s="95" t="str">
        <f>Calcs!AA281</f>
        <v/>
      </c>
      <c r="AP280" s="93" t="str">
        <f t="shared" si="40"/>
        <v>false</v>
      </c>
      <c r="AQ280" s="95">
        <f>IF(Inputs!C280="true",Calcs!N281,"0.0")</f>
        <v>0</v>
      </c>
      <c r="AR280" s="95">
        <f>IF(AND(Inputs!C280="true",Inputs!B280="false"),Calcs!M281,IF(AND(Inputs!B280="true",Inputs!C280="false"),Calcs!V281,IF(AND(Inputs!B280="false",Inputs!C280="false"),Calcs!E281,FALSE)))</f>
        <v>292651</v>
      </c>
      <c r="AS280" s="93" t="str">
        <f t="shared" si="41"/>
        <v>true</v>
      </c>
      <c r="AT280" s="93" t="str">
        <f t="shared" si="37"/>
        <v>false</v>
      </c>
    </row>
    <row r="281" spans="1:46" ht="14.25" customHeight="1" x14ac:dyDescent="0.2">
      <c r="A281" s="16">
        <v>280</v>
      </c>
      <c r="B281" s="20" t="s">
        <v>17</v>
      </c>
      <c r="C281" s="20" t="s">
        <v>17</v>
      </c>
      <c r="D281" s="18" t="s">
        <v>851</v>
      </c>
      <c r="E281" s="20" t="s">
        <v>17</v>
      </c>
      <c r="F281" s="4" t="s">
        <v>528</v>
      </c>
      <c r="G281" s="19" t="s">
        <v>16</v>
      </c>
      <c r="H281" s="65" t="s">
        <v>494</v>
      </c>
      <c r="I281" s="25">
        <v>0.5</v>
      </c>
      <c r="J281" s="24">
        <v>1</v>
      </c>
      <c r="K281" s="20" t="s">
        <v>17</v>
      </c>
      <c r="L281" s="20" t="s">
        <v>17</v>
      </c>
      <c r="M281" s="22">
        <v>1</v>
      </c>
      <c r="N281" s="20" t="s">
        <v>17</v>
      </c>
      <c r="O281" s="59" t="s">
        <v>454</v>
      </c>
      <c r="P281" s="18">
        <v>2</v>
      </c>
      <c r="Q281" s="18">
        <v>16</v>
      </c>
      <c r="R281" s="20" t="s">
        <v>17</v>
      </c>
      <c r="S281" s="17">
        <v>0</v>
      </c>
      <c r="T281" s="17">
        <v>14.3185</v>
      </c>
      <c r="U281" s="102">
        <f>IF(B281="true",(Calcs!AB282),IF(C281="true",Calcs!S282,IF(AND(B281="false",C281="false"),Calcs!K282)))</f>
        <v>19120.5</v>
      </c>
      <c r="W281" s="103" t="str">
        <f>IF(AND(K281 = "true",C281="false"),(IF(Inputs!K281=Reduction_Values!B$2,Reduction_Values!D$2,Reduction_Values!D$3)),"")</f>
        <v/>
      </c>
      <c r="X281" s="104" t="str">
        <f>IF(L281="true",(IF(Inputs!L281=Reduction_Values!B$2,Reduction_Values!D$4,Reduction_Values!D$5)),"")</f>
        <v/>
      </c>
      <c r="Y281" s="105">
        <f>(VLOOKUP(Inputs!D281,Charge_Categories!B$2:C$380,2,FALSE))</f>
        <v>305765</v>
      </c>
      <c r="Z281" s="105">
        <f>IF(AND(Inputs!B281="true",Inputs!G281="true"),Calcs!U282-Calcs!T282,IF(AND(Inputs!B281="false",Inputs!C281="false",Inputs!G281="true"),Calcs!D282-Calcs!C282,IF(AND(Inputs!G281="false",Inputs!H281="Not Applicable"),0,"0.0")))</f>
        <v>163</v>
      </c>
      <c r="AA281" s="105" t="str">
        <f>IF(AND(Inputs!B281="true",Inputs!N281="true"),Calcs!T282-Calcs!B282,IF(AND(Inputs!B281="false",Inputs!C281="true",Inputs!N281="true"),Calcs!L282-Calcs!B282,IF(AND(Inputs!B281="false",Inputs!C281="false",Inputs!N281="true"),Calcs!C282-Calcs!B282,"0.0")))</f>
        <v>0.0</v>
      </c>
      <c r="AB281" s="105" t="str">
        <f>IF(Inputs!C281="true",100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&amp;"%","")</f>
        <v/>
      </c>
      <c r="AC281" s="105" t="str">
        <f t="shared" si="38"/>
        <v/>
      </c>
      <c r="AD281" s="105" t="str">
        <f t="shared" si="39"/>
        <v/>
      </c>
      <c r="AE281" s="104" t="str">
        <f>IF(R281="true",(IF(Inputs!R281=Reduction_Values!B$2,Reduction_Values!D$6,Reduction_Values!D$7)),"")</f>
        <v/>
      </c>
      <c r="AF281" s="93">
        <f>(VLOOKUP(Inputs!D281,Charge_Categories!B$2:C$380,2,FALSE))</f>
        <v>305765</v>
      </c>
      <c r="AG281" s="93" t="str">
        <f t="shared" si="35"/>
        <v>false</v>
      </c>
      <c r="AH281" s="93" t="str">
        <f t="shared" si="36"/>
        <v>false</v>
      </c>
      <c r="AI281" s="94">
        <f>IF(AND(Inputs!C281="true",Inputs!B281="false"),Calcs!Q282,IF(AND(Inputs!B281="true",Inputs!C281="false"),Calcs!Y282,IF(AND(Inputs!B281="false",Inputs!C281="false"),Calcs!H282,FALSE)))</f>
        <v>152964</v>
      </c>
      <c r="AJ281" s="95">
        <f>IF(AND(Inputs!C281="true",Inputs!B281="false"),Calcs!Q282,IF(AND(Inputs!B281="true",Inputs!C281="false"),Calcs!Y282,IF(AND(Inputs!B281="false",Inputs!C281="false"),Calcs!J282,FALSE)))</f>
        <v>152964</v>
      </c>
      <c r="AK281" s="93">
        <f>IF(AND(Inputs!C281="true",Inputs!B281="false"),Calcs!P282,IF(AND(Inputs!B281="true",Inputs!C281="false"),Calcs!X282,IF(AND(Inputs!B281="false",Inputs!C281="false"),Calcs!G282,FALSE)))</f>
        <v>305928</v>
      </c>
      <c r="AL281" s="93">
        <f>Calcs!C282</f>
        <v>305765</v>
      </c>
      <c r="AM281" s="93">
        <f>IF(AND(Inputs!C281="true",Inputs!B281="false"),Calcs!O282,IF(AND(Inputs!B281="true",Inputs!C281="false"),Calcs!W282,IF(AND(Inputs!B281="false",Inputs!C281="false"),Calcs!F282,FALSE)))</f>
        <v>305928</v>
      </c>
      <c r="AN281" s="93">
        <f>IF(AND(Inputs!C281="true",Inputs!B281="false"),"0.0",IF(AND(Inputs!B281="true",Inputs!C281="false"),Calcs!U282,IF(AND(Inputs!B281="false",Inputs!C281="false"),Calcs!D282,FALSE)))</f>
        <v>305928</v>
      </c>
      <c r="AO281" s="95" t="str">
        <f>Calcs!AA282</f>
        <v/>
      </c>
      <c r="AP281" s="93" t="str">
        <f t="shared" si="40"/>
        <v>false</v>
      </c>
      <c r="AQ281" s="95" t="str">
        <f>IF(Inputs!C281="true",Calcs!N282,"0.0")</f>
        <v>0.0</v>
      </c>
      <c r="AR281" s="95">
        <f>IF(AND(Inputs!C281="true",Inputs!B281="false"),Calcs!M282,IF(AND(Inputs!B281="true",Inputs!C281="false"),Calcs!V282,IF(AND(Inputs!B281="false",Inputs!C281="false"),Calcs!E282,FALSE)))</f>
        <v>305928</v>
      </c>
      <c r="AS281" s="93" t="str">
        <f t="shared" si="41"/>
        <v>false</v>
      </c>
      <c r="AT281" s="93" t="str">
        <f t="shared" si="37"/>
        <v>true</v>
      </c>
    </row>
    <row r="282" spans="1:46" ht="14.25" customHeight="1" x14ac:dyDescent="0.2">
      <c r="A282" s="16">
        <v>281</v>
      </c>
      <c r="B282" s="20" t="s">
        <v>17</v>
      </c>
      <c r="C282" s="20" t="s">
        <v>17</v>
      </c>
      <c r="D282" s="18" t="s">
        <v>852</v>
      </c>
      <c r="E282" s="23" t="s">
        <v>16</v>
      </c>
      <c r="F282" s="4" t="s">
        <v>525</v>
      </c>
      <c r="G282" s="20" t="s">
        <v>17</v>
      </c>
      <c r="H282" s="65" t="s">
        <v>569</v>
      </c>
      <c r="I282" s="24">
        <v>1</v>
      </c>
      <c r="J282" s="25">
        <v>0.03</v>
      </c>
      <c r="K282" s="20" t="s">
        <v>17</v>
      </c>
      <c r="L282" s="20" t="s">
        <v>17</v>
      </c>
      <c r="M282" s="22">
        <v>1</v>
      </c>
      <c r="N282" s="20" t="s">
        <v>16</v>
      </c>
      <c r="O282" s="58" t="s">
        <v>434</v>
      </c>
      <c r="P282" s="18">
        <v>315</v>
      </c>
      <c r="Q282" s="18">
        <v>316</v>
      </c>
      <c r="R282" s="20" t="s">
        <v>16</v>
      </c>
      <c r="S282" s="17">
        <v>0</v>
      </c>
      <c r="T282" s="17">
        <v>99.091999999999999</v>
      </c>
      <c r="U282" s="102">
        <f>IF(B282="true",(Calcs!AB283),IF(C282="true",Calcs!S283,IF(AND(B282="false",C282="false"),Calcs!K283)))</f>
        <v>4764.2952531645569</v>
      </c>
      <c r="W282" s="103" t="str">
        <f>IF(AND(K282 = "true",C282="false"),(IF(Inputs!K282=Reduction_Values!B$2,Reduction_Values!D$2,Reduction_Values!D$3)),"")</f>
        <v/>
      </c>
      <c r="X282" s="104" t="str">
        <f>IF(L282="true",(IF(Inputs!L282=Reduction_Values!B$2,Reduction_Values!D$4,Reduction_Values!D$5)),"")</f>
        <v/>
      </c>
      <c r="Y282" s="105">
        <f>(VLOOKUP(Inputs!D282,Charge_Categories!B$2:C$380,2,FALSE))</f>
        <v>318536</v>
      </c>
      <c r="Z282" s="105">
        <f>IF(AND(Inputs!B282="true",Inputs!G282="true"),Calcs!U283-Calcs!T283,IF(AND(Inputs!B282="false",Inputs!C282="false",Inputs!G282="true"),Calcs!D283-Calcs!C283,IF(AND(Inputs!G282="false",Inputs!H282="Not Applicable"),0,"0.0")))</f>
        <v>0</v>
      </c>
      <c r="AA282" s="105">
        <f>IF(AND(Inputs!B282="true",Inputs!N282="true"),Calcs!T283-Calcs!B283,IF(AND(Inputs!B282="false",Inputs!C282="true",Inputs!N282="true"),Calcs!L283-Calcs!B283,IF(AND(Inputs!B282="false",Inputs!C282="false",Inputs!N282="true"),Calcs!C283-Calcs!B283,"0.0")))</f>
        <v>92</v>
      </c>
      <c r="AB282" s="105" t="str">
        <f>IF(Inputs!C282="true",100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&amp;"%","")</f>
        <v/>
      </c>
      <c r="AC282" s="105" t="str">
        <f t="shared" si="38"/>
        <v/>
      </c>
      <c r="AD282" s="105">
        <f t="shared" si="39"/>
        <v>0.03</v>
      </c>
      <c r="AE282" s="104" t="str">
        <f>IF(R282="true",(IF(Inputs!R282=Reduction_Values!B$2,Reduction_Values!D$6,Reduction_Values!D$7)),"")</f>
        <v>Winter Only Discount 0.5</v>
      </c>
      <c r="AF282" s="93">
        <f>(VLOOKUP(Inputs!D282,Charge_Categories!B$2:C$380,2,FALSE))</f>
        <v>318536</v>
      </c>
      <c r="AG282" s="93" t="str">
        <f t="shared" si="35"/>
        <v>false</v>
      </c>
      <c r="AH282" s="93" t="str">
        <f t="shared" si="36"/>
        <v>false</v>
      </c>
      <c r="AI282" s="94">
        <f>IF(AND(Inputs!C282="true",Inputs!B282="false"),Calcs!Q283,IF(AND(Inputs!B282="true",Inputs!C282="false"),Calcs!Y283,IF(AND(Inputs!B282="false",Inputs!C282="false"),Calcs!H283,FALSE)))</f>
        <v>159314</v>
      </c>
      <c r="AJ282" s="95">
        <f>IF(AND(Inputs!C282="true",Inputs!B282="false"),Calcs!Q283,IF(AND(Inputs!B282="true",Inputs!C282="false"),Calcs!Y283,IF(AND(Inputs!B282="false",Inputs!C282="false"),Calcs!J283,FALSE)))</f>
        <v>4779.42</v>
      </c>
      <c r="AK282" s="93">
        <f>IF(AND(Inputs!C282="true",Inputs!B282="false"),Calcs!P283,IF(AND(Inputs!B282="true",Inputs!C282="false"),Calcs!X283,IF(AND(Inputs!B282="false",Inputs!C282="false"),Calcs!G283,FALSE)))</f>
        <v>159314</v>
      </c>
      <c r="AL282" s="93">
        <f>Calcs!C283</f>
        <v>318628</v>
      </c>
      <c r="AM282" s="93">
        <f>IF(AND(Inputs!C282="true",Inputs!B282="false"),Calcs!O283,IF(AND(Inputs!B282="true",Inputs!C282="false"),Calcs!W283,IF(AND(Inputs!B282="false",Inputs!C282="false"),Calcs!F283,FALSE)))</f>
        <v>159314</v>
      </c>
      <c r="AN282" s="93">
        <f>IF(AND(Inputs!C282="true",Inputs!B282="false"),"0.0",IF(AND(Inputs!B282="true",Inputs!C282="false"),Calcs!U283,IF(AND(Inputs!B282="false",Inputs!C282="false"),Calcs!D283,FALSE)))</f>
        <v>318628</v>
      </c>
      <c r="AO282" s="95" t="str">
        <f>Calcs!AA283</f>
        <v/>
      </c>
      <c r="AP282" s="93" t="str">
        <f t="shared" si="40"/>
        <v>true</v>
      </c>
      <c r="AQ282" s="95" t="str">
        <f>IF(Inputs!C282="true",Calcs!N283,"0.0")</f>
        <v>0.0</v>
      </c>
      <c r="AR282" s="95">
        <f>IF(AND(Inputs!C282="true",Inputs!B282="false"),Calcs!M283,IF(AND(Inputs!B282="true",Inputs!C282="false"),Calcs!V283,IF(AND(Inputs!B282="false",Inputs!C282="false"),Calcs!E283,FALSE)))</f>
        <v>318628</v>
      </c>
      <c r="AS282" s="93" t="str">
        <f t="shared" si="41"/>
        <v>true</v>
      </c>
      <c r="AT282" s="93" t="str">
        <f t="shared" si="37"/>
        <v>false</v>
      </c>
    </row>
    <row r="283" spans="1:46" ht="14.25" customHeight="1" x14ac:dyDescent="0.2">
      <c r="A283" s="16">
        <v>282</v>
      </c>
      <c r="B283" s="20" t="s">
        <v>16</v>
      </c>
      <c r="C283" s="20" t="s">
        <v>17</v>
      </c>
      <c r="D283" s="18" t="s">
        <v>853</v>
      </c>
      <c r="E283" s="20" t="s">
        <v>17</v>
      </c>
      <c r="F283" s="4"/>
      <c r="G283" s="19" t="s">
        <v>16</v>
      </c>
      <c r="H283" s="65" t="s">
        <v>496</v>
      </c>
      <c r="I283" s="24">
        <v>1</v>
      </c>
      <c r="J283" s="25">
        <v>0.89</v>
      </c>
      <c r="K283" s="20" t="s">
        <v>16</v>
      </c>
      <c r="L283" s="20" t="s">
        <v>17</v>
      </c>
      <c r="M283" s="22">
        <v>1</v>
      </c>
      <c r="N283" s="20" t="s">
        <v>17</v>
      </c>
      <c r="O283" s="59" t="s">
        <v>418</v>
      </c>
      <c r="P283" s="18">
        <v>0</v>
      </c>
      <c r="Q283" s="18">
        <v>0</v>
      </c>
      <c r="R283" s="20" t="s">
        <v>17</v>
      </c>
      <c r="S283" s="17">
        <v>1E-3</v>
      </c>
      <c r="T283" s="17">
        <v>852</v>
      </c>
      <c r="U283" s="102">
        <f>IF(B283="true",(Calcs!AB284),IF(C283="true",Calcs!S284,Calcs!K284))</f>
        <v>0.17843716549295774</v>
      </c>
      <c r="V283" s="106"/>
      <c r="W283" s="103" t="str">
        <f>IF(AND(K283 = "true",C283="false"),(IF(Inputs!K283=Reduction_Values!B$2,Reduction_Values!D$2,Reduction_Values!D$3)),"")</f>
        <v>Two-part Tariff 0.5</v>
      </c>
      <c r="X283" s="104" t="str">
        <f>IF(L283="true",(IF(Inputs!L283=Reduction_Values!B$2,Reduction_Values!D$4,Reduction_Values!D$5)),"")</f>
        <v/>
      </c>
      <c r="Y283" s="105">
        <f>(VLOOKUP(Inputs!D283,Charge_Categories!B$2:C$380,2,FALSE))</f>
        <v>340930</v>
      </c>
      <c r="Z283" s="105">
        <f>IF(AND(Inputs!B283="true",Inputs!G283="true"),Calcs!U284-Calcs!T284,IF(AND(Inputs!B283="false",Inputs!C283="false",Inputs!G283="true"),Calcs!D284-Calcs!C284,IF(AND(Inputs!G283="false",Inputs!H283="Not Applicable"),0,"0.0")))</f>
        <v>707</v>
      </c>
      <c r="AA283" s="105" t="str">
        <f>IF(AND(Inputs!B283="true",Inputs!N283="true"),Calcs!T284-Calcs!B284,IF(AND(Inputs!B283="false",Inputs!C283="true",Inputs!N283="true"),Calcs!L284-Calcs!B284,IF(AND(Inputs!B283="false",Inputs!C283="false",Inputs!N283="true"),Calcs!C284-Calcs!B284,"0.0")))</f>
        <v>0.0</v>
      </c>
      <c r="AB283" s="105" t="str">
        <f>IF(Inputs!C283="true",100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&amp;"%","")</f>
        <v/>
      </c>
      <c r="AC283" s="105" t="str">
        <f t="shared" si="38"/>
        <v/>
      </c>
      <c r="AD283" s="105">
        <f t="shared" si="39"/>
        <v>0.89</v>
      </c>
      <c r="AE283" s="104" t="str">
        <f>IF(R283="true",(IF(Inputs!R283=Reduction_Values!B$2,Reduction_Values!D$6,Reduction_Values!D$7)),"")</f>
        <v/>
      </c>
      <c r="AF283" s="93">
        <f>(VLOOKUP(Inputs!D283,Charge_Categories!B$2:C$380,2,FALSE))</f>
        <v>340930</v>
      </c>
      <c r="AG283" s="93" t="str">
        <f t="shared" si="35"/>
        <v>true</v>
      </c>
      <c r="AH283" s="93" t="str">
        <f t="shared" si="36"/>
        <v>false</v>
      </c>
      <c r="AI283" s="94">
        <f>IF(AND(Inputs!C283="true",Inputs!B283="false"),Calcs!Q284,IF(AND(Inputs!B283="true",Inputs!C283="false"),Calcs!Y284,IF(AND(Inputs!B283="false",Inputs!C283="false"),Calcs!H284,FALSE)))</f>
        <v>341637</v>
      </c>
      <c r="AJ283" s="95">
        <f>IF(AND(Inputs!C283="true",Inputs!B283="false"),Calcs!Q284,IF(AND(Inputs!B283="true",Inputs!C283="false"),Calcs!Y284,IF(AND(Inputs!B283="false",Inputs!C283="false"),Calcs!J284,FALSE)))</f>
        <v>341637</v>
      </c>
      <c r="AK283" s="93">
        <f>IF(AND(Inputs!C283="true",Inputs!B283="false"),Calcs!P284,IF(AND(Inputs!B283="true",Inputs!C283="false"),Calcs!X284,IF(AND(Inputs!B283="false",Inputs!C283="false"),Calcs!G284,FALSE)))</f>
        <v>341637</v>
      </c>
      <c r="AL283" s="93">
        <f>Calcs!C284</f>
        <v>340930</v>
      </c>
      <c r="AM283" s="93">
        <f>IF(AND(Inputs!C283="true",Inputs!B283="false"),Calcs!O284,IF(AND(Inputs!B283="true",Inputs!C283="false"),Calcs!W284,IF(AND(Inputs!B283="false",Inputs!C283="false"),Calcs!F284,FALSE)))</f>
        <v>341637</v>
      </c>
      <c r="AN283" s="93">
        <f>IF(AND(Inputs!C283="true",Inputs!B283="false"),"0.0",IF(AND(Inputs!B283="true",Inputs!C283="false"),Calcs!U284,IF(AND(Inputs!B283="false",Inputs!C283="false"),Calcs!D284,FALSE)))</f>
        <v>341637</v>
      </c>
      <c r="AO283" s="95">
        <f>Calcs!AA284</f>
        <v>0.35687433098591548</v>
      </c>
      <c r="AP283" s="93" t="str">
        <f t="shared" si="40"/>
        <v>false</v>
      </c>
      <c r="AQ283" s="95" t="str">
        <f>IF(Inputs!C283="true",Calcs!N284,"0.0")</f>
        <v>0.0</v>
      </c>
      <c r="AR283" s="95">
        <f>IF(AND(Inputs!C283="true",Inputs!B283="false"),Calcs!M284,IF(AND(Inputs!B283="true",Inputs!C283="false"),Calcs!V284,IF(AND(Inputs!B283="false",Inputs!C283="false"),Calcs!E284,FALSE)))</f>
        <v>341637</v>
      </c>
      <c r="AS283" s="93" t="str">
        <f t="shared" si="41"/>
        <v>false</v>
      </c>
      <c r="AT283" s="93" t="str">
        <f t="shared" si="37"/>
        <v>true</v>
      </c>
    </row>
    <row r="284" spans="1:46" ht="14.25" customHeight="1" x14ac:dyDescent="0.2">
      <c r="A284" s="16">
        <v>283</v>
      </c>
      <c r="B284" s="20" t="s">
        <v>17</v>
      </c>
      <c r="C284" s="20" t="s">
        <v>16</v>
      </c>
      <c r="D284" s="18" t="s">
        <v>854</v>
      </c>
      <c r="E284" s="20" t="s">
        <v>17</v>
      </c>
      <c r="F284" s="4" t="s">
        <v>526</v>
      </c>
      <c r="G284" s="17" t="s">
        <v>17</v>
      </c>
      <c r="H284" s="65" t="s">
        <v>569</v>
      </c>
      <c r="I284" s="25">
        <v>0.96</v>
      </c>
      <c r="J284" s="24">
        <v>1</v>
      </c>
      <c r="K284" s="20" t="s">
        <v>17</v>
      </c>
      <c r="L284" s="20" t="s">
        <v>16</v>
      </c>
      <c r="M284" s="22">
        <v>1</v>
      </c>
      <c r="N284" s="20" t="s">
        <v>17</v>
      </c>
      <c r="O284" s="59" t="s">
        <v>418</v>
      </c>
      <c r="P284" s="18">
        <v>330</v>
      </c>
      <c r="Q284" s="18">
        <v>349</v>
      </c>
      <c r="R284" s="19" t="s">
        <v>16</v>
      </c>
      <c r="S284" s="17">
        <v>0</v>
      </c>
      <c r="T284" s="17">
        <v>9402</v>
      </c>
      <c r="U284" s="102">
        <f>IF(B284="true",(Calcs!AB285),IF(C284="true",Calcs!S285,Calcs!K285))</f>
        <v>0</v>
      </c>
      <c r="V284" s="106"/>
      <c r="W284" s="103" t="str">
        <f>IF(AND(K284 = "true",C284="false"),(IF(Inputs!K284=Reduction_Values!B$2,Reduction_Values!D$2,Reduction_Values!D$3)),"")</f>
        <v/>
      </c>
      <c r="X284" s="104" t="str">
        <f>IF(L284="true",(IF(Inputs!L284=Reduction_Values!B$2,Reduction_Values!D$4,Reduction_Values!D$5)),"")</f>
        <v>CRT 0.5</v>
      </c>
      <c r="Y284" s="105">
        <f>(VLOOKUP(Inputs!D284,Charge_Categories!B$2:C$380,2,FALSE))</f>
        <v>657233</v>
      </c>
      <c r="Z284" s="105">
        <f>IF(AND(Inputs!B284="true",Inputs!G284="true"),Calcs!U285-Calcs!T285,IF(AND(Inputs!B284="false",Inputs!C284="false",Inputs!G284="true"),Calcs!D285-Calcs!C285,IF(AND(Inputs!G284="false",Inputs!H284="Not Applicable"),0,"0.0")))</f>
        <v>0</v>
      </c>
      <c r="AA284" s="105" t="str">
        <f>IF(AND(Inputs!B284="true",Inputs!N284="true"),Calcs!T285-Calcs!B285,IF(AND(Inputs!B284="false",Inputs!C284="true",Inputs!N284="true"),Calcs!L285-Calcs!B285,IF(AND(Inputs!B284="false",Inputs!C284="false",Inputs!N284="true"),Calcs!C285-Calcs!B285,"0.0")))</f>
        <v>0.0</v>
      </c>
      <c r="AB284" s="105" t="str">
        <f>IF(Inputs!C284="true",100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&amp;"%","")</f>
        <v>0%</v>
      </c>
      <c r="AC284" s="105" t="str">
        <f t="shared" si="38"/>
        <v/>
      </c>
      <c r="AD284" s="105" t="str">
        <f t="shared" si="39"/>
        <v/>
      </c>
      <c r="AE284" s="104" t="str">
        <f>IF(R284="true",(IF(Inputs!R284=Reduction_Values!B$2,Reduction_Values!D$6,Reduction_Values!D$7)),"")</f>
        <v>Winter Only Discount 0.5</v>
      </c>
      <c r="AF284" s="93">
        <f>(VLOOKUP(Inputs!D284,Charge_Categories!B$2:C$380,2,FALSE))</f>
        <v>657233</v>
      </c>
      <c r="AG284" s="93" t="str">
        <f t="shared" si="35"/>
        <v>false</v>
      </c>
      <c r="AH284" s="93" t="str">
        <f t="shared" si="36"/>
        <v>true</v>
      </c>
      <c r="AI284" s="94">
        <f>IF(AND(Inputs!C284="true",Inputs!B284="false"),Calcs!Q285,IF(AND(Inputs!B284="true",Inputs!C284="false"),Calcs!Y285,IF(AND(Inputs!B284="false",Inputs!C284="false"),Calcs!H285,FALSE)))</f>
        <v>0</v>
      </c>
      <c r="AJ284" s="95">
        <f>IF(AND(Inputs!C284="true",Inputs!B284="false"),Calcs!Q285,IF(AND(Inputs!B284="true",Inputs!C284="false"),Calcs!Y285,IF(AND(Inputs!B284="false",Inputs!C284="false"),Calcs!J285,FALSE)))</f>
        <v>0</v>
      </c>
      <c r="AK284" s="93">
        <f>IF(AND(Inputs!C284="true",Inputs!B284="false"),Calcs!P285,IF(AND(Inputs!B284="true",Inputs!C284="false"),Calcs!X285,IF(AND(Inputs!B284="false",Inputs!C284="false"),Calcs!G285,FALSE)))</f>
        <v>0</v>
      </c>
      <c r="AL284" s="93">
        <f>Calcs!C285</f>
        <v>657233</v>
      </c>
      <c r="AM284" s="93">
        <f>IF(AND(Inputs!C284="true",Inputs!B284="false"),Calcs!O285,IF(AND(Inputs!B284="true",Inputs!C284="false"),Calcs!W285,IF(AND(Inputs!B284="false",Inputs!C284="false"),Calcs!F285,FALSE)))</f>
        <v>0</v>
      </c>
      <c r="AN284" s="93" t="str">
        <f>IF(AND(Inputs!C284="true",Inputs!B284="false"),"0.0",IF(AND(Inputs!B284="true",Inputs!C284="false"),Calcs!U285,IF(AND(Inputs!B284="false",Inputs!C284="false"),Calcs!D285,FALSE)))</f>
        <v>0.0</v>
      </c>
      <c r="AO284" s="95" t="str">
        <f>Calcs!AA285</f>
        <v/>
      </c>
      <c r="AP284" s="93" t="str">
        <f t="shared" si="40"/>
        <v>false</v>
      </c>
      <c r="AQ284" s="95">
        <f>IF(Inputs!C284="true",Calcs!N285,"0.0")</f>
        <v>0</v>
      </c>
      <c r="AR284" s="95">
        <f>IF(AND(Inputs!C284="true",Inputs!B284="false"),Calcs!M285,IF(AND(Inputs!B284="true",Inputs!C284="false"),Calcs!V285,IF(AND(Inputs!B284="false",Inputs!C284="false"),Calcs!E285,FALSE)))</f>
        <v>657233</v>
      </c>
      <c r="AS284" s="93" t="str">
        <f t="shared" si="41"/>
        <v>true</v>
      </c>
      <c r="AT284" s="93" t="str">
        <f t="shared" si="37"/>
        <v>false</v>
      </c>
    </row>
    <row r="285" spans="1:46" ht="14.25" customHeight="1" x14ac:dyDescent="0.2">
      <c r="A285" s="16">
        <v>284</v>
      </c>
      <c r="B285" s="20" t="s">
        <v>17</v>
      </c>
      <c r="C285" s="20" t="s">
        <v>17</v>
      </c>
      <c r="D285" s="18" t="s">
        <v>855</v>
      </c>
      <c r="E285" s="20" t="s">
        <v>17</v>
      </c>
      <c r="F285" s="4" t="s">
        <v>530</v>
      </c>
      <c r="G285" s="19" t="s">
        <v>16</v>
      </c>
      <c r="H285" s="65" t="s">
        <v>498</v>
      </c>
      <c r="I285" s="25">
        <v>0.5</v>
      </c>
      <c r="J285" s="24">
        <v>1</v>
      </c>
      <c r="K285" s="20" t="s">
        <v>16</v>
      </c>
      <c r="L285" s="20" t="s">
        <v>17</v>
      </c>
      <c r="M285" s="22">
        <v>1</v>
      </c>
      <c r="N285" s="20" t="s">
        <v>17</v>
      </c>
      <c r="O285" s="58" t="s">
        <v>434</v>
      </c>
      <c r="P285" s="18">
        <v>87</v>
      </c>
      <c r="Q285" s="18">
        <v>107</v>
      </c>
      <c r="R285" s="20" t="s">
        <v>17</v>
      </c>
      <c r="S285" s="17">
        <v>0</v>
      </c>
      <c r="T285" s="17">
        <v>4396</v>
      </c>
      <c r="U285" s="102">
        <f>IF(B285="true",(Calcs!AB286),IF(C285="true",Calcs!S286,IF(AND(B285="false",C285="false"),Calcs!K286)))</f>
        <v>150253.06542056074</v>
      </c>
      <c r="W285" s="103" t="str">
        <f>IF(AND(K285 = "true",C285="false"),(IF(Inputs!K285=Reduction_Values!B$2,Reduction_Values!D$2,Reduction_Values!D$3)),"")</f>
        <v>Two-part Tariff 0.5</v>
      </c>
      <c r="X285" s="104" t="str">
        <f>IF(L285="true",(IF(Inputs!L285=Reduction_Values!B$2,Reduction_Values!D$4,Reduction_Values!D$5)),"")</f>
        <v/>
      </c>
      <c r="Y285" s="105">
        <f>(VLOOKUP(Inputs!D285,Charge_Categories!B$2:C$380,2,FALSE))</f>
        <v>689830</v>
      </c>
      <c r="Z285" s="105">
        <f>IF(AND(Inputs!B285="true",Inputs!G285="true"),Calcs!U286-Calcs!T286,IF(AND(Inputs!B285="false",Inputs!C285="false",Inputs!G285="true"),Calcs!D286-Calcs!C286,IF(AND(Inputs!G285="false",Inputs!H285="Not Applicable"),0,"0.0")))</f>
        <v>49346</v>
      </c>
      <c r="AA285" s="105" t="str">
        <f>IF(AND(Inputs!B285="true",Inputs!N285="true"),Calcs!T286-Calcs!B286,IF(AND(Inputs!B285="false",Inputs!C285="true",Inputs!N285="true"),Calcs!L286-Calcs!B286,IF(AND(Inputs!B285="false",Inputs!C285="false",Inputs!N285="true"),Calcs!C286-Calcs!B286,"0.0")))</f>
        <v>0.0</v>
      </c>
      <c r="AB285" s="105" t="str">
        <f>IF(Inputs!C285="true",100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&amp;"%","")</f>
        <v/>
      </c>
      <c r="AC285" s="105" t="str">
        <f t="shared" si="38"/>
        <v/>
      </c>
      <c r="AD285" s="105" t="str">
        <f t="shared" si="39"/>
        <v/>
      </c>
      <c r="AE285" s="104" t="str">
        <f>IF(R285="true",(IF(Inputs!R285=Reduction_Values!B$2,Reduction_Values!D$6,Reduction_Values!D$7)),"")</f>
        <v/>
      </c>
      <c r="AF285" s="93">
        <f>(VLOOKUP(Inputs!D285,Charge_Categories!B$2:C$380,2,FALSE))</f>
        <v>689830</v>
      </c>
      <c r="AG285" s="93" t="str">
        <f t="shared" si="35"/>
        <v>false</v>
      </c>
      <c r="AH285" s="93" t="str">
        <f t="shared" si="36"/>
        <v>false</v>
      </c>
      <c r="AI285" s="94">
        <f>IF(AND(Inputs!C285="true",Inputs!B285="false"),Calcs!Q286,IF(AND(Inputs!B285="true",Inputs!C285="false"),Calcs!Y286,IF(AND(Inputs!B285="false",Inputs!C285="false"),Calcs!H286,FALSE)))</f>
        <v>369588</v>
      </c>
      <c r="AJ285" s="95">
        <f>IF(AND(Inputs!C285="true",Inputs!B285="false"),Calcs!Q286,IF(AND(Inputs!B285="true",Inputs!C285="false"),Calcs!Y286,IF(AND(Inputs!B285="false",Inputs!C285="false"),Calcs!J286,FALSE)))</f>
        <v>184794</v>
      </c>
      <c r="AK285" s="93">
        <f>IF(AND(Inputs!C285="true",Inputs!B285="false"),Calcs!P286,IF(AND(Inputs!B285="true",Inputs!C285="false"),Calcs!X286,IF(AND(Inputs!B285="false",Inputs!C285="false"),Calcs!G286,FALSE)))</f>
        <v>739176</v>
      </c>
      <c r="AL285" s="93">
        <f>Calcs!C286</f>
        <v>689830</v>
      </c>
      <c r="AM285" s="93">
        <f>IF(AND(Inputs!C285="true",Inputs!B285="false"),Calcs!O286,IF(AND(Inputs!B285="true",Inputs!C285="false"),Calcs!W286,IF(AND(Inputs!B285="false",Inputs!C285="false"),Calcs!F286,FALSE)))</f>
        <v>739176</v>
      </c>
      <c r="AN285" s="93">
        <f>IF(AND(Inputs!C285="true",Inputs!B285="false"),"0.0",IF(AND(Inputs!B285="true",Inputs!C285="false"),Calcs!U286,IF(AND(Inputs!B285="false",Inputs!C285="false"),Calcs!D286,FALSE)))</f>
        <v>739176</v>
      </c>
      <c r="AO285" s="95" t="str">
        <f>Calcs!AA286</f>
        <v/>
      </c>
      <c r="AP285" s="93" t="str">
        <f t="shared" si="40"/>
        <v>false</v>
      </c>
      <c r="AQ285" s="95" t="str">
        <f>IF(Inputs!C285="true",Calcs!N286,"0.0")</f>
        <v>0.0</v>
      </c>
      <c r="AR285" s="95">
        <f>IF(AND(Inputs!C285="true",Inputs!B285="false"),Calcs!M286,IF(AND(Inputs!B285="true",Inputs!C285="false"),Calcs!V286,IF(AND(Inputs!B285="false",Inputs!C285="false"),Calcs!E286,FALSE)))</f>
        <v>739176</v>
      </c>
      <c r="AS285" s="93" t="str">
        <f t="shared" si="41"/>
        <v>false</v>
      </c>
      <c r="AT285" s="93" t="str">
        <f t="shared" si="37"/>
        <v>true</v>
      </c>
    </row>
    <row r="286" spans="1:46" ht="14.25" customHeight="1" x14ac:dyDescent="0.2">
      <c r="A286" s="16">
        <v>285</v>
      </c>
      <c r="B286" s="20" t="s">
        <v>17</v>
      </c>
      <c r="C286" s="20" t="s">
        <v>17</v>
      </c>
      <c r="D286" s="18" t="s">
        <v>856</v>
      </c>
      <c r="E286" s="23" t="s">
        <v>16</v>
      </c>
      <c r="F286" s="4" t="s">
        <v>495</v>
      </c>
      <c r="G286" s="19" t="s">
        <v>16</v>
      </c>
      <c r="H286" s="65" t="s">
        <v>952</v>
      </c>
      <c r="I286" s="24">
        <v>1</v>
      </c>
      <c r="J286" s="24">
        <v>1</v>
      </c>
      <c r="K286" s="20" t="s">
        <v>17</v>
      </c>
      <c r="L286" s="20" t="s">
        <v>17</v>
      </c>
      <c r="M286" s="22">
        <v>1</v>
      </c>
      <c r="N286" s="20" t="s">
        <v>16</v>
      </c>
      <c r="O286" s="58" t="s">
        <v>434</v>
      </c>
      <c r="P286" s="18">
        <v>81</v>
      </c>
      <c r="Q286" s="18">
        <v>94</v>
      </c>
      <c r="R286" s="20" t="s">
        <v>16</v>
      </c>
      <c r="S286" s="17">
        <v>0</v>
      </c>
      <c r="T286" s="17">
        <v>4999</v>
      </c>
      <c r="U286" s="102">
        <f>IF(B286="true",(Calcs!AB287),IF(C286="true",Calcs!S287,IF(AND(B286="false",C286="false"),Calcs!K287)))</f>
        <v>349854.51063829788</v>
      </c>
      <c r="W286" s="103" t="str">
        <f>IF(AND(K286 = "true",C286="false"),(IF(Inputs!K286=Reduction_Values!B$2,Reduction_Values!D$2,Reduction_Values!D$3)),"")</f>
        <v/>
      </c>
      <c r="X286" s="104" t="str">
        <f>IF(L286="true",(IF(Inputs!L286=Reduction_Values!B$2,Reduction_Values!D$4,Reduction_Values!D$5)),"")</f>
        <v/>
      </c>
      <c r="Y286" s="105">
        <f>(VLOOKUP(Inputs!D286,Charge_Categories!B$2:C$380,2,FALSE))</f>
        <v>746992</v>
      </c>
      <c r="Z286" s="105">
        <f>IF(AND(Inputs!B286="true",Inputs!G286="true"),Calcs!U287-Calcs!T287,IF(AND(Inputs!B286="false",Inputs!C286="false",Inputs!G286="true"),Calcs!D287-Calcs!C287,IF(AND(Inputs!G286="false",Inputs!H286="Not Applicable"),0,"0.0")))</f>
        <v>59846</v>
      </c>
      <c r="AA286" s="105">
        <f>IF(AND(Inputs!B286="true",Inputs!N286="true"),Calcs!T287-Calcs!B287,IF(AND(Inputs!B286="false",Inputs!C286="true",Inputs!N286="true"),Calcs!L287-Calcs!B287,IF(AND(Inputs!B286="false",Inputs!C286="false",Inputs!N286="true"),Calcs!C287-Calcs!B287,"0.0")))</f>
        <v>5170</v>
      </c>
      <c r="AB286" s="105" t="str">
        <f>IF(Inputs!C286="true",100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&amp;"%","")</f>
        <v/>
      </c>
      <c r="AC286" s="105" t="str">
        <f t="shared" si="38"/>
        <v/>
      </c>
      <c r="AD286" s="105" t="str">
        <f t="shared" si="39"/>
        <v/>
      </c>
      <c r="AE286" s="104" t="str">
        <f>IF(R286="true",(IF(Inputs!R286=Reduction_Values!B$2,Reduction_Values!D$6,Reduction_Values!D$7)),"")</f>
        <v>Winter Only Discount 0.5</v>
      </c>
      <c r="AF286" s="93">
        <f>(VLOOKUP(Inputs!D286,Charge_Categories!B$2:C$380,2,FALSE))</f>
        <v>746992</v>
      </c>
      <c r="AG286" s="93" t="str">
        <f t="shared" si="35"/>
        <v>false</v>
      </c>
      <c r="AH286" s="93" t="str">
        <f t="shared" si="36"/>
        <v>false</v>
      </c>
      <c r="AI286" s="94">
        <f>IF(AND(Inputs!C286="true",Inputs!B286="false"),Calcs!Q287,IF(AND(Inputs!B286="true",Inputs!C286="false"),Calcs!Y287,IF(AND(Inputs!B286="false",Inputs!C286="false"),Calcs!H287,FALSE)))</f>
        <v>406004</v>
      </c>
      <c r="AJ286" s="95">
        <f>IF(AND(Inputs!C286="true",Inputs!B286="false"),Calcs!Q287,IF(AND(Inputs!B286="true",Inputs!C286="false"),Calcs!Y287,IF(AND(Inputs!B286="false",Inputs!C286="false"),Calcs!J287,FALSE)))</f>
        <v>406004</v>
      </c>
      <c r="AK286" s="93">
        <f>IF(AND(Inputs!C286="true",Inputs!B286="false"),Calcs!P287,IF(AND(Inputs!B286="true",Inputs!C286="false"),Calcs!X287,IF(AND(Inputs!B286="false",Inputs!C286="false"),Calcs!G287,FALSE)))</f>
        <v>406004</v>
      </c>
      <c r="AL286" s="93">
        <f>Calcs!C287</f>
        <v>752162</v>
      </c>
      <c r="AM286" s="93">
        <f>IF(AND(Inputs!C286="true",Inputs!B286="false"),Calcs!O287,IF(AND(Inputs!B286="true",Inputs!C286="false"),Calcs!W287,IF(AND(Inputs!B286="false",Inputs!C286="false"),Calcs!F287,FALSE)))</f>
        <v>406004</v>
      </c>
      <c r="AN286" s="93">
        <f>IF(AND(Inputs!C286="true",Inputs!B286="false"),"0.0",IF(AND(Inputs!B286="true",Inputs!C286="false"),Calcs!U287,IF(AND(Inputs!B286="false",Inputs!C286="false"),Calcs!D287,FALSE)))</f>
        <v>812008</v>
      </c>
      <c r="AO286" s="95" t="str">
        <f>Calcs!AA287</f>
        <v/>
      </c>
      <c r="AP286" s="93" t="str">
        <f t="shared" si="40"/>
        <v>true</v>
      </c>
      <c r="AQ286" s="95" t="str">
        <f>IF(Inputs!C286="true",Calcs!N287,"0.0")</f>
        <v>0.0</v>
      </c>
      <c r="AR286" s="95">
        <f>IF(AND(Inputs!C286="true",Inputs!B286="false"),Calcs!M287,IF(AND(Inputs!B286="true",Inputs!C286="false"),Calcs!V287,IF(AND(Inputs!B286="false",Inputs!C286="false"),Calcs!E287,FALSE)))</f>
        <v>812008</v>
      </c>
      <c r="AS286" s="93" t="str">
        <f t="shared" si="41"/>
        <v>true</v>
      </c>
      <c r="AT286" s="93" t="str">
        <f t="shared" si="37"/>
        <v>true</v>
      </c>
    </row>
    <row r="287" spans="1:46" ht="14.25" customHeight="1" x14ac:dyDescent="0.2">
      <c r="A287" s="16">
        <v>286</v>
      </c>
      <c r="B287" s="20" t="s">
        <v>16</v>
      </c>
      <c r="C287" s="20" t="s">
        <v>17</v>
      </c>
      <c r="D287" s="18" t="s">
        <v>857</v>
      </c>
      <c r="E287" s="20" t="s">
        <v>17</v>
      </c>
      <c r="F287" s="4"/>
      <c r="G287" s="19" t="s">
        <v>16</v>
      </c>
      <c r="H287" s="65" t="s">
        <v>499</v>
      </c>
      <c r="I287" s="24">
        <v>1</v>
      </c>
      <c r="J287" s="25">
        <v>0.99</v>
      </c>
      <c r="K287" s="20" t="s">
        <v>16</v>
      </c>
      <c r="L287" s="20" t="s">
        <v>17</v>
      </c>
      <c r="M287" s="22">
        <v>1</v>
      </c>
      <c r="N287" s="20" t="s">
        <v>17</v>
      </c>
      <c r="O287" s="59" t="s">
        <v>454</v>
      </c>
      <c r="P287" s="18">
        <v>0</v>
      </c>
      <c r="Q287" s="18">
        <v>0</v>
      </c>
      <c r="R287" s="20" t="s">
        <v>17</v>
      </c>
      <c r="S287" s="17">
        <v>2</v>
      </c>
      <c r="T287" s="17">
        <v>10785</v>
      </c>
      <c r="U287" s="102">
        <f>IF(B287="true",(Calcs!AB288),IF(C287="true",Calcs!S288,Calcs!K288))</f>
        <v>203.48148817802505</v>
      </c>
      <c r="V287" s="106"/>
      <c r="W287" s="103" t="str">
        <f>IF(AND(K287 = "true",C287="false"),(IF(Inputs!K287=Reduction_Values!B$2,Reduction_Values!D$2,Reduction_Values!D$3)),"")</f>
        <v>Two-part Tariff 0.5</v>
      </c>
      <c r="X287" s="104" t="str">
        <f>IF(L287="true",(IF(Inputs!L287=Reduction_Values!B$2,Reduction_Values!D$4,Reduction_Values!D$5)),"")</f>
        <v/>
      </c>
      <c r="Y287" s="105">
        <f>(VLOOKUP(Inputs!D287,Charge_Categories!B$2:C$380,2,FALSE))</f>
        <v>780465</v>
      </c>
      <c r="Z287" s="105">
        <f>IF(AND(Inputs!B287="true",Inputs!G287="true"),Calcs!U288-Calcs!T288,IF(AND(Inputs!B287="false",Inputs!C287="false",Inputs!G287="true"),Calcs!D288-Calcs!C288,IF(AND(Inputs!G287="false",Inputs!H287="Not Applicable"),0,"0.0")))</f>
        <v>1436250</v>
      </c>
      <c r="AA287" s="105" t="str">
        <f>IF(AND(Inputs!B287="true",Inputs!N287="true"),Calcs!T288-Calcs!B288,IF(AND(Inputs!B287="false",Inputs!C287="true",Inputs!N287="true"),Calcs!L288-Calcs!B288,IF(AND(Inputs!B287="false",Inputs!C287="false",Inputs!N287="true"),Calcs!C288-Calcs!B288,"0.0")))</f>
        <v>0.0</v>
      </c>
      <c r="AB287" s="105" t="str">
        <f>IF(Inputs!C287="true",100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&amp;"%","")</f>
        <v/>
      </c>
      <c r="AC287" s="105" t="str">
        <f t="shared" si="38"/>
        <v/>
      </c>
      <c r="AD287" s="105">
        <f t="shared" si="39"/>
        <v>0.99</v>
      </c>
      <c r="AE287" s="104" t="str">
        <f>IF(R287="true",(IF(Inputs!R287=Reduction_Values!B$2,Reduction_Values!D$6,Reduction_Values!D$7)),"")</f>
        <v/>
      </c>
      <c r="AF287" s="93">
        <f>(VLOOKUP(Inputs!D287,Charge_Categories!B$2:C$380,2,FALSE))</f>
        <v>780465</v>
      </c>
      <c r="AG287" s="93" t="str">
        <f t="shared" si="35"/>
        <v>true</v>
      </c>
      <c r="AH287" s="93" t="str">
        <f t="shared" si="36"/>
        <v>false</v>
      </c>
      <c r="AI287" s="94">
        <f>IF(AND(Inputs!C287="true",Inputs!B287="false"),Calcs!Q288,IF(AND(Inputs!B287="true",Inputs!C287="false"),Calcs!Y288,IF(AND(Inputs!B287="false",Inputs!C287="false"),Calcs!H288,FALSE)))</f>
        <v>2216715</v>
      </c>
      <c r="AJ287" s="95">
        <f>IF(AND(Inputs!C287="true",Inputs!B287="false"),Calcs!Q288,IF(AND(Inputs!B287="true",Inputs!C287="false"),Calcs!Y288,IF(AND(Inputs!B287="false",Inputs!C287="false"),Calcs!J288,FALSE)))</f>
        <v>2216715</v>
      </c>
      <c r="AK287" s="93">
        <f>IF(AND(Inputs!C287="true",Inputs!B287="false"),Calcs!P288,IF(AND(Inputs!B287="true",Inputs!C287="false"),Calcs!X288,IF(AND(Inputs!B287="false",Inputs!C287="false"),Calcs!G288,FALSE)))</f>
        <v>2216715</v>
      </c>
      <c r="AL287" s="93">
        <f>Calcs!C288</f>
        <v>780465</v>
      </c>
      <c r="AM287" s="93">
        <f>IF(AND(Inputs!C287="true",Inputs!B287="false"),Calcs!O288,IF(AND(Inputs!B287="true",Inputs!C287="false"),Calcs!W288,IF(AND(Inputs!B287="false",Inputs!C287="false"),Calcs!F288,FALSE)))</f>
        <v>2216715</v>
      </c>
      <c r="AN287" s="93">
        <f>IF(AND(Inputs!C287="true",Inputs!B287="false"),"0.0",IF(AND(Inputs!B287="true",Inputs!C287="false"),Calcs!U288,IF(AND(Inputs!B287="false",Inputs!C287="false"),Calcs!D288,FALSE)))</f>
        <v>2216715</v>
      </c>
      <c r="AO287" s="95">
        <f>Calcs!AA288</f>
        <v>406.96297635605009</v>
      </c>
      <c r="AP287" s="93" t="str">
        <f t="shared" si="40"/>
        <v>false</v>
      </c>
      <c r="AQ287" s="95" t="str">
        <f>IF(Inputs!C287="true",Calcs!N288,"0.0")</f>
        <v>0.0</v>
      </c>
      <c r="AR287" s="95">
        <f>IF(AND(Inputs!C287="true",Inputs!B287="false"),Calcs!M288,IF(AND(Inputs!B287="true",Inputs!C287="false"),Calcs!V288,IF(AND(Inputs!B287="false",Inputs!C287="false"),Calcs!E288,FALSE)))</f>
        <v>2216715</v>
      </c>
      <c r="AS287" s="93" t="str">
        <f t="shared" si="41"/>
        <v>false</v>
      </c>
      <c r="AT287" s="93" t="str">
        <f t="shared" si="37"/>
        <v>true</v>
      </c>
    </row>
    <row r="288" spans="1:46" ht="14.25" customHeight="1" x14ac:dyDescent="0.2">
      <c r="A288" s="16">
        <v>287</v>
      </c>
      <c r="B288" s="20" t="s">
        <v>17</v>
      </c>
      <c r="C288" s="20" t="s">
        <v>16</v>
      </c>
      <c r="D288" s="18" t="s">
        <v>858</v>
      </c>
      <c r="E288" s="20" t="s">
        <v>17</v>
      </c>
      <c r="F288" s="4" t="s">
        <v>500</v>
      </c>
      <c r="G288" s="17" t="s">
        <v>17</v>
      </c>
      <c r="H288" s="65" t="s">
        <v>569</v>
      </c>
      <c r="I288" s="24">
        <v>1</v>
      </c>
      <c r="J288" s="24">
        <v>1</v>
      </c>
      <c r="K288" s="20" t="s">
        <v>17</v>
      </c>
      <c r="L288" s="20" t="s">
        <v>16</v>
      </c>
      <c r="M288" s="22">
        <v>1</v>
      </c>
      <c r="N288" s="20" t="s">
        <v>17</v>
      </c>
      <c r="O288" s="58" t="s">
        <v>434</v>
      </c>
      <c r="P288" s="18">
        <v>99</v>
      </c>
      <c r="Q288" s="18">
        <v>105</v>
      </c>
      <c r="R288" s="19" t="s">
        <v>16</v>
      </c>
      <c r="S288" s="17">
        <v>0</v>
      </c>
      <c r="T288" s="17">
        <v>25.6</v>
      </c>
      <c r="U288" s="102">
        <f>IF(B288="true",(Calcs!AB289),IF(C288="true",Calcs!S289,Calcs!K289))</f>
        <v>0</v>
      </c>
      <c r="V288" s="106"/>
      <c r="W288" s="103" t="str">
        <f>IF(AND(K288 = "true",C288="false"),(IF(Inputs!K288=Reduction_Values!B$2,Reduction_Values!D$2,Reduction_Values!D$3)),"")</f>
        <v/>
      </c>
      <c r="X288" s="104" t="str">
        <f>IF(L288="true",(IF(Inputs!L288=Reduction_Values!B$2,Reduction_Values!D$4,Reduction_Values!D$5)),"")</f>
        <v>CRT 0.5</v>
      </c>
      <c r="Y288" s="105">
        <f>(VLOOKUP(Inputs!D288,Charge_Categories!B$2:C$380,2,FALSE))</f>
        <v>813062</v>
      </c>
      <c r="Z288" s="105">
        <f>IF(AND(Inputs!B288="true",Inputs!G288="true"),Calcs!U289-Calcs!T289,IF(AND(Inputs!B288="false",Inputs!C288="false",Inputs!G288="true"),Calcs!D289-Calcs!C289,IF(AND(Inputs!G288="false",Inputs!H288="Not Applicable"),0,"0.0")))</f>
        <v>0</v>
      </c>
      <c r="AA288" s="105" t="str">
        <f>IF(AND(Inputs!B288="true",Inputs!N288="true"),Calcs!T289-Calcs!B289,IF(AND(Inputs!B288="false",Inputs!C288="true",Inputs!N288="true"),Calcs!L289-Calcs!B289,IF(AND(Inputs!B288="false",Inputs!C288="false",Inputs!N288="true"),Calcs!C289-Calcs!B289,"0.0")))</f>
        <v>0.0</v>
      </c>
      <c r="AB288" s="105" t="str">
        <f>IF(Inputs!C288="true",100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&amp;"%","")</f>
        <v>0%</v>
      </c>
      <c r="AC288" s="105" t="str">
        <f t="shared" si="38"/>
        <v/>
      </c>
      <c r="AD288" s="105" t="str">
        <f t="shared" si="39"/>
        <v/>
      </c>
      <c r="AE288" s="104" t="str">
        <f>IF(R288="true",(IF(Inputs!R288=Reduction_Values!B$2,Reduction_Values!D$6,Reduction_Values!D$7)),"")</f>
        <v>Winter Only Discount 0.5</v>
      </c>
      <c r="AF288" s="93">
        <f>(VLOOKUP(Inputs!D288,Charge_Categories!B$2:C$380,2,FALSE))</f>
        <v>813062</v>
      </c>
      <c r="AG288" s="93" t="str">
        <f t="shared" si="35"/>
        <v>false</v>
      </c>
      <c r="AH288" s="93" t="str">
        <f t="shared" si="36"/>
        <v>true</v>
      </c>
      <c r="AI288" s="94">
        <f>IF(AND(Inputs!C288="true",Inputs!B288="false"),Calcs!Q289,IF(AND(Inputs!B288="true",Inputs!C288="false"),Calcs!Y289,IF(AND(Inputs!B288="false",Inputs!C288="false"),Calcs!H289,FALSE)))</f>
        <v>0</v>
      </c>
      <c r="AJ288" s="95">
        <f>IF(AND(Inputs!C288="true",Inputs!B288="false"),Calcs!Q289,IF(AND(Inputs!B288="true",Inputs!C288="false"),Calcs!Y289,IF(AND(Inputs!B288="false",Inputs!C288="false"),Calcs!J289,FALSE)))</f>
        <v>0</v>
      </c>
      <c r="AK288" s="93">
        <f>IF(AND(Inputs!C288="true",Inputs!B288="false"),Calcs!P289,IF(AND(Inputs!B288="true",Inputs!C288="false"),Calcs!X289,IF(AND(Inputs!B288="false",Inputs!C288="false"),Calcs!G289,FALSE)))</f>
        <v>0</v>
      </c>
      <c r="AL288" s="93">
        <f>Calcs!C289</f>
        <v>813062</v>
      </c>
      <c r="AM288" s="93">
        <f>IF(AND(Inputs!C288="true",Inputs!B288="false"),Calcs!O289,IF(AND(Inputs!B288="true",Inputs!C288="false"),Calcs!W289,IF(AND(Inputs!B288="false",Inputs!C288="false"),Calcs!F289,FALSE)))</f>
        <v>0</v>
      </c>
      <c r="AN288" s="93" t="str">
        <f>IF(AND(Inputs!C288="true",Inputs!B288="false"),"0.0",IF(AND(Inputs!B288="true",Inputs!C288="false"),Calcs!U289,IF(AND(Inputs!B288="false",Inputs!C288="false"),Calcs!D289,FALSE)))</f>
        <v>0.0</v>
      </c>
      <c r="AO288" s="95" t="str">
        <f>Calcs!AA289</f>
        <v/>
      </c>
      <c r="AP288" s="93" t="str">
        <f t="shared" si="40"/>
        <v>false</v>
      </c>
      <c r="AQ288" s="95">
        <f>IF(Inputs!C288="true",Calcs!N289,"0.0")</f>
        <v>0</v>
      </c>
      <c r="AR288" s="95">
        <f>IF(AND(Inputs!C288="true",Inputs!B288="false"),Calcs!M289,IF(AND(Inputs!B288="true",Inputs!C288="false"),Calcs!V289,IF(AND(Inputs!B288="false",Inputs!C288="false"),Calcs!E289,FALSE)))</f>
        <v>813062</v>
      </c>
      <c r="AS288" s="93" t="str">
        <f t="shared" si="41"/>
        <v>true</v>
      </c>
      <c r="AT288" s="93" t="str">
        <f t="shared" si="37"/>
        <v>false</v>
      </c>
    </row>
    <row r="289" spans="1:46" ht="14.25" customHeight="1" x14ac:dyDescent="0.2">
      <c r="A289" s="16">
        <v>288</v>
      </c>
      <c r="B289" s="20" t="s">
        <v>17</v>
      </c>
      <c r="C289" s="20" t="s">
        <v>17</v>
      </c>
      <c r="D289" s="18" t="s">
        <v>859</v>
      </c>
      <c r="E289" s="20" t="s">
        <v>17</v>
      </c>
      <c r="F289" s="4"/>
      <c r="G289" s="19" t="s">
        <v>16</v>
      </c>
      <c r="H289" s="65" t="s">
        <v>483</v>
      </c>
      <c r="I289" s="24">
        <v>1</v>
      </c>
      <c r="J289" s="24">
        <v>1</v>
      </c>
      <c r="K289" s="20" t="s">
        <v>17</v>
      </c>
      <c r="L289" s="20" t="s">
        <v>16</v>
      </c>
      <c r="M289" s="22">
        <v>1</v>
      </c>
      <c r="N289" s="20" t="s">
        <v>17</v>
      </c>
      <c r="O289" s="59" t="s">
        <v>418</v>
      </c>
      <c r="P289" s="18">
        <v>361</v>
      </c>
      <c r="Q289" s="18">
        <v>364</v>
      </c>
      <c r="R289" s="20" t="s">
        <v>17</v>
      </c>
      <c r="S289" s="17">
        <v>0</v>
      </c>
      <c r="T289" s="17">
        <v>99999.9</v>
      </c>
      <c r="U289" s="102">
        <f>IF(B289="true",(Calcs!AB290),IF(C289="true",Calcs!S290,IF(AND(B289="false",C289="false"),Calcs!K290)))</f>
        <v>432463.12362637365</v>
      </c>
      <c r="W289" s="103" t="str">
        <f>IF(AND(K289 = "true",C289="false"),(IF(Inputs!K289=Reduction_Values!B$2,Reduction_Values!D$2,Reduction_Values!D$3)),"")</f>
        <v/>
      </c>
      <c r="X289" s="104" t="str">
        <f>IF(L289="true",(IF(Inputs!L289=Reduction_Values!B$2,Reduction_Values!D$4,Reduction_Values!D$5)),"")</f>
        <v>CRT 0.5</v>
      </c>
      <c r="Y289" s="105">
        <f>(VLOOKUP(Inputs!D289,Charge_Categories!B$2:C$380,2,FALSE))</f>
        <v>870224</v>
      </c>
      <c r="Z289" s="105">
        <f>IF(AND(Inputs!B289="true",Inputs!G289="true"),Calcs!U290-Calcs!T290,IF(AND(Inputs!B289="false",Inputs!C289="false",Inputs!G289="true"),Calcs!D290-Calcs!C290,IF(AND(Inputs!G289="false",Inputs!H289="Not Applicable"),0,"0.0")))</f>
        <v>1890</v>
      </c>
      <c r="AA289" s="105" t="str">
        <f>IF(AND(Inputs!B289="true",Inputs!N289="true"),Calcs!T290-Calcs!B290,IF(AND(Inputs!B289="false",Inputs!C289="true",Inputs!N289="true"),Calcs!L290-Calcs!B290,IF(AND(Inputs!B289="false",Inputs!C289="false",Inputs!N289="true"),Calcs!C290-Calcs!B290,"0.0")))</f>
        <v>0.0</v>
      </c>
      <c r="AB289" s="105" t="str">
        <f>IF(Inputs!C289="true",100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&amp;"%","")</f>
        <v/>
      </c>
      <c r="AC289" s="105" t="str">
        <f t="shared" si="38"/>
        <v/>
      </c>
      <c r="AD289" s="105" t="str">
        <f t="shared" si="39"/>
        <v/>
      </c>
      <c r="AE289" s="104" t="str">
        <f>IF(R289="true",(IF(Inputs!R289=Reduction_Values!B$2,Reduction_Values!D$6,Reduction_Values!D$7)),"")</f>
        <v/>
      </c>
      <c r="AF289" s="93">
        <f>(VLOOKUP(Inputs!D289,Charge_Categories!B$2:C$380,2,FALSE))</f>
        <v>870224</v>
      </c>
      <c r="AG289" s="93" t="str">
        <f t="shared" si="35"/>
        <v>false</v>
      </c>
      <c r="AH289" s="93" t="str">
        <f t="shared" si="36"/>
        <v>false</v>
      </c>
      <c r="AI289" s="94">
        <f>IF(AND(Inputs!C289="true",Inputs!B289="false"),Calcs!Q290,IF(AND(Inputs!B289="true",Inputs!C289="false"),Calcs!Y290,IF(AND(Inputs!B289="false",Inputs!C289="false"),Calcs!H290,FALSE)))</f>
        <v>436057</v>
      </c>
      <c r="AJ289" s="95">
        <f>IF(AND(Inputs!C289="true",Inputs!B289="false"),Calcs!Q290,IF(AND(Inputs!B289="true",Inputs!C289="false"),Calcs!Y290,IF(AND(Inputs!B289="false",Inputs!C289="false"),Calcs!J290,FALSE)))</f>
        <v>436057</v>
      </c>
      <c r="AK289" s="93">
        <f>IF(AND(Inputs!C289="true",Inputs!B289="false"),Calcs!P290,IF(AND(Inputs!B289="true",Inputs!C289="false"),Calcs!X290,IF(AND(Inputs!B289="false",Inputs!C289="false"),Calcs!G290,FALSE)))</f>
        <v>436057</v>
      </c>
      <c r="AL289" s="93">
        <f>Calcs!C290</f>
        <v>870224</v>
      </c>
      <c r="AM289" s="93">
        <f>IF(AND(Inputs!C289="true",Inputs!B289="false"),Calcs!O290,IF(AND(Inputs!B289="true",Inputs!C289="false"),Calcs!W290,IF(AND(Inputs!B289="false",Inputs!C289="false"),Calcs!F290,FALSE)))</f>
        <v>872114</v>
      </c>
      <c r="AN289" s="93">
        <f>IF(AND(Inputs!C289="true",Inputs!B289="false"),"0.0",IF(AND(Inputs!B289="true",Inputs!C289="false"),Calcs!U290,IF(AND(Inputs!B289="false",Inputs!C289="false"),Calcs!D290,FALSE)))</f>
        <v>872114</v>
      </c>
      <c r="AO289" s="95" t="str">
        <f>Calcs!AA290</f>
        <v/>
      </c>
      <c r="AP289" s="93" t="str">
        <f t="shared" si="40"/>
        <v>false</v>
      </c>
      <c r="AQ289" s="95" t="str">
        <f>IF(Inputs!C289="true",Calcs!N290,"0.0")</f>
        <v>0.0</v>
      </c>
      <c r="AR289" s="95">
        <f>IF(AND(Inputs!C289="true",Inputs!B289="false"),Calcs!M290,IF(AND(Inputs!B289="true",Inputs!C289="false"),Calcs!V290,IF(AND(Inputs!B289="false",Inputs!C289="false"),Calcs!E290,FALSE)))</f>
        <v>872114</v>
      </c>
      <c r="AS289" s="93" t="str">
        <f t="shared" si="41"/>
        <v>false</v>
      </c>
      <c r="AT289" s="93" t="str">
        <f t="shared" si="37"/>
        <v>true</v>
      </c>
    </row>
    <row r="290" spans="1:46" ht="14.25" customHeight="1" x14ac:dyDescent="0.2">
      <c r="A290" s="16">
        <v>289</v>
      </c>
      <c r="B290" s="20" t="s">
        <v>17</v>
      </c>
      <c r="C290" s="20" t="s">
        <v>17</v>
      </c>
      <c r="D290" s="18" t="s">
        <v>860</v>
      </c>
      <c r="E290" s="23" t="s">
        <v>16</v>
      </c>
      <c r="F290" s="4" t="s">
        <v>523</v>
      </c>
      <c r="G290" s="19" t="s">
        <v>16</v>
      </c>
      <c r="H290" s="65" t="s">
        <v>484</v>
      </c>
      <c r="I290" s="25">
        <v>0.5</v>
      </c>
      <c r="J290" s="24">
        <v>1</v>
      </c>
      <c r="K290" s="20" t="s">
        <v>17</v>
      </c>
      <c r="L290" s="20" t="s">
        <v>17</v>
      </c>
      <c r="M290" s="22">
        <v>1</v>
      </c>
      <c r="N290" s="20" t="s">
        <v>16</v>
      </c>
      <c r="O290" s="59" t="s">
        <v>418</v>
      </c>
      <c r="P290" s="18">
        <v>74</v>
      </c>
      <c r="Q290" s="18">
        <v>80</v>
      </c>
      <c r="R290" s="20" t="s">
        <v>16</v>
      </c>
      <c r="S290" s="17">
        <v>0</v>
      </c>
      <c r="T290" s="17">
        <v>2748</v>
      </c>
      <c r="U290" s="102">
        <f>IF(B290="true",(Calcs!AB291),IF(C290="true",Calcs!S291,IF(AND(B290="false",C290="false"),Calcs!K291)))</f>
        <v>778251.0625</v>
      </c>
      <c r="W290" s="103" t="str">
        <f>IF(AND(K290 = "true",C290="false"),(IF(Inputs!K290=Reduction_Values!B$2,Reduction_Values!D$2,Reduction_Values!D$3)),"")</f>
        <v/>
      </c>
      <c r="X290" s="104" t="str">
        <f>IF(L290="true",(IF(Inputs!L290=Reduction_Values!B$2,Reduction_Values!D$4,Reduction_Values!D$5)),"")</f>
        <v/>
      </c>
      <c r="Y290" s="105">
        <f>(VLOOKUP(Inputs!D290,Charge_Categories!B$2:C$380,2,FALSE))</f>
        <v>3365328</v>
      </c>
      <c r="Z290" s="105">
        <f>IF(AND(Inputs!B290="true",Inputs!G290="true"),Calcs!U291-Calcs!T291,IF(AND(Inputs!B290="false",Inputs!C290="false",Inputs!G290="true"),Calcs!D291-Calcs!C291,IF(AND(Inputs!G290="false",Inputs!H290="Not Applicable"),0,"0.0")))</f>
        <v>74</v>
      </c>
      <c r="AA290" s="105">
        <f>IF(AND(Inputs!B290="true",Inputs!N290="true"),Calcs!T291-Calcs!B291,IF(AND(Inputs!B290="false",Inputs!C290="true",Inputs!N290="true"),Calcs!L291-Calcs!B291,IF(AND(Inputs!B290="false",Inputs!C290="false",Inputs!N290="true"),Calcs!C291-Calcs!B291,"0.0")))</f>
        <v>8</v>
      </c>
      <c r="AB290" s="105" t="str">
        <f>IF(Inputs!C290="true",100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&amp;"%","")</f>
        <v/>
      </c>
      <c r="AC290" s="105" t="str">
        <f t="shared" si="38"/>
        <v/>
      </c>
      <c r="AD290" s="105" t="str">
        <f t="shared" si="39"/>
        <v/>
      </c>
      <c r="AE290" s="104" t="str">
        <f>IF(R290="true",(IF(Inputs!R290=Reduction_Values!B$2,Reduction_Values!D$6,Reduction_Values!D$7)),"")</f>
        <v>Winter Only Discount 0.5</v>
      </c>
      <c r="AF290" s="93">
        <f>(VLOOKUP(Inputs!D290,Charge_Categories!B$2:C$380,2,FALSE))</f>
        <v>3365328</v>
      </c>
      <c r="AG290" s="93" t="str">
        <f t="shared" si="35"/>
        <v>false</v>
      </c>
      <c r="AH290" s="93" t="str">
        <f t="shared" si="36"/>
        <v>false</v>
      </c>
      <c r="AI290" s="94">
        <f>IF(AND(Inputs!C290="true",Inputs!B290="false"),Calcs!Q291,IF(AND(Inputs!B290="true",Inputs!C290="false"),Calcs!Y291,IF(AND(Inputs!B290="false",Inputs!C290="false"),Calcs!H291,FALSE)))</f>
        <v>841352.5</v>
      </c>
      <c r="AJ290" s="95">
        <f>IF(AND(Inputs!C290="true",Inputs!B290="false"),Calcs!Q291,IF(AND(Inputs!B290="true",Inputs!C290="false"),Calcs!Y291,IF(AND(Inputs!B290="false",Inputs!C290="false"),Calcs!J291,FALSE)))</f>
        <v>841352.5</v>
      </c>
      <c r="AK290" s="93">
        <f>IF(AND(Inputs!C290="true",Inputs!B290="false"),Calcs!P291,IF(AND(Inputs!B290="true",Inputs!C290="false"),Calcs!X291,IF(AND(Inputs!B290="false",Inputs!C290="false"),Calcs!G291,FALSE)))</f>
        <v>1682705</v>
      </c>
      <c r="AL290" s="93">
        <f>Calcs!C291</f>
        <v>3365336</v>
      </c>
      <c r="AM290" s="93">
        <f>IF(AND(Inputs!C290="true",Inputs!B290="false"),Calcs!O291,IF(AND(Inputs!B290="true",Inputs!C290="false"),Calcs!W291,IF(AND(Inputs!B290="false",Inputs!C290="false"),Calcs!F291,FALSE)))</f>
        <v>1682705</v>
      </c>
      <c r="AN290" s="93">
        <f>IF(AND(Inputs!C290="true",Inputs!B290="false"),"0.0",IF(AND(Inputs!B290="true",Inputs!C290="false"),Calcs!U291,IF(AND(Inputs!B290="false",Inputs!C290="false"),Calcs!D291,FALSE)))</f>
        <v>3365410</v>
      </c>
      <c r="AO290" s="95" t="str">
        <f>Calcs!AA291</f>
        <v/>
      </c>
      <c r="AP290" s="93" t="str">
        <f t="shared" si="40"/>
        <v>true</v>
      </c>
      <c r="AQ290" s="95" t="str">
        <f>IF(Inputs!C290="true",Calcs!N291,"0.0")</f>
        <v>0.0</v>
      </c>
      <c r="AR290" s="95">
        <f>IF(AND(Inputs!C290="true",Inputs!B290="false"),Calcs!M291,IF(AND(Inputs!B290="true",Inputs!C290="false"),Calcs!V291,IF(AND(Inputs!B290="false",Inputs!C290="false"),Calcs!E291,FALSE)))</f>
        <v>3365410</v>
      </c>
      <c r="AS290" s="93" t="str">
        <f t="shared" si="41"/>
        <v>true</v>
      </c>
      <c r="AT290" s="93" t="str">
        <f t="shared" si="37"/>
        <v>true</v>
      </c>
    </row>
    <row r="291" spans="1:46" ht="14.25" customHeight="1" x14ac:dyDescent="0.2">
      <c r="A291" s="16">
        <v>290</v>
      </c>
      <c r="B291" s="20" t="s">
        <v>16</v>
      </c>
      <c r="C291" s="20" t="s">
        <v>17</v>
      </c>
      <c r="D291" s="18" t="s">
        <v>861</v>
      </c>
      <c r="E291" s="20" t="s">
        <v>17</v>
      </c>
      <c r="F291" s="4"/>
      <c r="G291" s="19" t="s">
        <v>16</v>
      </c>
      <c r="H291" s="65" t="s">
        <v>485</v>
      </c>
      <c r="I291" s="24">
        <v>1</v>
      </c>
      <c r="J291" s="24">
        <v>0.9</v>
      </c>
      <c r="K291" s="20" t="s">
        <v>16</v>
      </c>
      <c r="L291" s="20" t="s">
        <v>16</v>
      </c>
      <c r="M291" s="22">
        <v>1</v>
      </c>
      <c r="N291" s="20" t="s">
        <v>17</v>
      </c>
      <c r="O291" s="59" t="s">
        <v>418</v>
      </c>
      <c r="P291" s="18">
        <v>0</v>
      </c>
      <c r="Q291" s="18">
        <v>0</v>
      </c>
      <c r="R291" s="20" t="s">
        <v>17</v>
      </c>
      <c r="S291" s="17">
        <v>75</v>
      </c>
      <c r="T291" s="17">
        <v>4999</v>
      </c>
      <c r="U291" s="102">
        <f>IF(B291="true",(Calcs!AB292),IF(C291="true",Calcs!S292,Calcs!K292))</f>
        <v>11924.045809161833</v>
      </c>
      <c r="V291" s="106"/>
      <c r="W291" s="103" t="str">
        <f>IF(AND(K291 = "true",C291="false"),(IF(Inputs!K291=Reduction_Values!B$2,Reduction_Values!D$2,Reduction_Values!D$3)),"")</f>
        <v>Two-part Tariff 0.5</v>
      </c>
      <c r="X291" s="104" t="str">
        <f>IF(L291="true",(IF(Inputs!L291=Reduction_Values!B$2,Reduction_Values!D$4,Reduction_Values!D$5)),"")</f>
        <v>CRT 0.5</v>
      </c>
      <c r="Y291" s="105">
        <f>(VLOOKUP(Inputs!D291,Charge_Categories!B$2:C$380,2,FALSE))</f>
        <v>3532239</v>
      </c>
      <c r="Z291" s="105">
        <f>IF(AND(Inputs!B291="true",Inputs!G291="true"),Calcs!U292-Calcs!T292,IF(AND(Inputs!B291="false",Inputs!C291="false",Inputs!G291="true"),Calcs!D292-Calcs!C292,IF(AND(Inputs!G291="false",Inputs!H291="Not Applicable"),0,"0.0")))</f>
        <v>105</v>
      </c>
      <c r="AA291" s="105" t="str">
        <f>IF(AND(Inputs!B291="true",Inputs!N291="true"),Calcs!T292-Calcs!B292,IF(AND(Inputs!B291="false",Inputs!C291="true",Inputs!N291="true"),Calcs!L292-Calcs!B292,IF(AND(Inputs!B291="false",Inputs!C291="false",Inputs!N291="true"),Calcs!C292-Calcs!B292,"0.0")))</f>
        <v>0.0</v>
      </c>
      <c r="AB291" s="105" t="str">
        <f>IF(Inputs!C291="true",100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&amp;"%","")</f>
        <v/>
      </c>
      <c r="AC291" s="105" t="str">
        <f t="shared" si="38"/>
        <v/>
      </c>
      <c r="AD291" s="105">
        <f t="shared" si="39"/>
        <v>0.9</v>
      </c>
      <c r="AE291" s="104" t="str">
        <f>IF(R291="true",(IF(Inputs!R291=Reduction_Values!B$2,Reduction_Values!D$6,Reduction_Values!D$7)),"")</f>
        <v/>
      </c>
      <c r="AF291" s="93">
        <f>(VLOOKUP(Inputs!D291,Charge_Categories!B$2:C$380,2,FALSE))</f>
        <v>3532239</v>
      </c>
      <c r="AG291" s="93" t="str">
        <f t="shared" si="35"/>
        <v>true</v>
      </c>
      <c r="AH291" s="93" t="str">
        <f t="shared" si="36"/>
        <v>false</v>
      </c>
      <c r="AI291" s="94">
        <f>IF(AND(Inputs!C291="true",Inputs!B291="false"),Calcs!Q292,IF(AND(Inputs!B291="true",Inputs!C291="false"),Calcs!Y292,IF(AND(Inputs!B291="false",Inputs!C291="false"),Calcs!H292,FALSE)))</f>
        <v>1766172</v>
      </c>
      <c r="AJ291" s="95">
        <f>IF(AND(Inputs!C291="true",Inputs!B291="false"),Calcs!Q292,IF(AND(Inputs!B291="true",Inputs!C291="false"),Calcs!Y292,IF(AND(Inputs!B291="false",Inputs!C291="false"),Calcs!J292,FALSE)))</f>
        <v>1766172</v>
      </c>
      <c r="AK291" s="93">
        <f>IF(AND(Inputs!C291="true",Inputs!B291="false"),Calcs!P292,IF(AND(Inputs!B291="true",Inputs!C291="false"),Calcs!X292,IF(AND(Inputs!B291="false",Inputs!C291="false"),Calcs!G292,FALSE)))</f>
        <v>1766172</v>
      </c>
      <c r="AL291" s="93">
        <f>Calcs!C292</f>
        <v>3532239</v>
      </c>
      <c r="AM291" s="93">
        <f>IF(AND(Inputs!C291="true",Inputs!B291="false"),Calcs!O292,IF(AND(Inputs!B291="true",Inputs!C291="false"),Calcs!W292,IF(AND(Inputs!B291="false",Inputs!C291="false"),Calcs!F292,FALSE)))</f>
        <v>3532344</v>
      </c>
      <c r="AN291" s="93">
        <f>IF(AND(Inputs!C291="true",Inputs!B291="false"),"0.0",IF(AND(Inputs!B291="true",Inputs!C291="false"),Calcs!U292,IF(AND(Inputs!B291="false",Inputs!C291="false"),Calcs!D292,FALSE)))</f>
        <v>3532344</v>
      </c>
      <c r="AO291" s="95">
        <f>Calcs!AA292</f>
        <v>23848.091618323666</v>
      </c>
      <c r="AP291" s="93" t="str">
        <f t="shared" si="40"/>
        <v>false</v>
      </c>
      <c r="AQ291" s="95" t="str">
        <f>IF(Inputs!C291="true",Calcs!N292,"0.0")</f>
        <v>0.0</v>
      </c>
      <c r="AR291" s="95">
        <f>IF(AND(Inputs!C291="true",Inputs!B291="false"),Calcs!M292,IF(AND(Inputs!B291="true",Inputs!C291="false"),Calcs!V292,IF(AND(Inputs!B291="false",Inputs!C291="false"),Calcs!E292,FALSE)))</f>
        <v>3532344</v>
      </c>
      <c r="AS291" s="93" t="str">
        <f t="shared" si="41"/>
        <v>false</v>
      </c>
      <c r="AT291" s="93" t="str">
        <f t="shared" si="37"/>
        <v>true</v>
      </c>
    </row>
    <row r="292" spans="1:46" ht="14.25" customHeight="1" x14ac:dyDescent="0.2">
      <c r="A292" s="16">
        <v>291</v>
      </c>
      <c r="B292" s="20" t="s">
        <v>17</v>
      </c>
      <c r="C292" s="20" t="s">
        <v>16</v>
      </c>
      <c r="D292" s="18" t="s">
        <v>862</v>
      </c>
      <c r="E292" s="20" t="s">
        <v>17</v>
      </c>
      <c r="F292" s="4" t="s">
        <v>525</v>
      </c>
      <c r="G292" s="17" t="s">
        <v>17</v>
      </c>
      <c r="H292" s="65" t="s">
        <v>569</v>
      </c>
      <c r="I292" s="24">
        <v>1</v>
      </c>
      <c r="J292" s="25">
        <v>0.5</v>
      </c>
      <c r="K292" s="20" t="s">
        <v>17</v>
      </c>
      <c r="L292" s="20" t="s">
        <v>16</v>
      </c>
      <c r="M292" s="22">
        <v>1</v>
      </c>
      <c r="N292" s="20" t="s">
        <v>17</v>
      </c>
      <c r="O292" s="59" t="s">
        <v>454</v>
      </c>
      <c r="P292" s="18">
        <v>189</v>
      </c>
      <c r="Q292" s="18">
        <v>204</v>
      </c>
      <c r="R292" s="20" t="s">
        <v>17</v>
      </c>
      <c r="S292" s="17">
        <v>0</v>
      </c>
      <c r="T292" s="17">
        <v>2872</v>
      </c>
      <c r="U292" s="102">
        <f>IF(B292="true",(Calcs!AB293),IF(C292="true",Calcs!S293,Calcs!K293))</f>
        <v>0</v>
      </c>
      <c r="V292" s="106"/>
      <c r="W292" s="103" t="str">
        <f>IF(AND(K292 = "true",C292="false"),(IF(Inputs!K292=Reduction_Values!B$2,Reduction_Values!D$2,Reduction_Values!D$3)),"")</f>
        <v/>
      </c>
      <c r="X292" s="104" t="str">
        <f>IF(L292="true",(IF(Inputs!L292=Reduction_Values!B$2,Reduction_Values!D$4,Reduction_Values!D$5)),"")</f>
        <v>CRT 0.5</v>
      </c>
      <c r="Y292" s="105">
        <f>(VLOOKUP(Inputs!D292,Charge_Categories!B$2:C$380,2,FALSE))</f>
        <v>3824834</v>
      </c>
      <c r="Z292" s="105">
        <f>IF(AND(Inputs!B292="true",Inputs!G292="true"),Calcs!U293-Calcs!T293,IF(AND(Inputs!B292="false",Inputs!C292="false",Inputs!G292="true"),Calcs!D293-Calcs!C293,IF(AND(Inputs!G292="false",Inputs!H292="Not Applicable"),0,"0.0")))</f>
        <v>0</v>
      </c>
      <c r="AA292" s="105" t="str">
        <f>IF(AND(Inputs!B292="true",Inputs!N292="true"),Calcs!T293-Calcs!B293,IF(AND(Inputs!B292="false",Inputs!C292="true",Inputs!N292="true"),Calcs!L293-Calcs!B293,IF(AND(Inputs!B292="false",Inputs!C292="false",Inputs!N292="true"),Calcs!C293-Calcs!B293,"0.0")))</f>
        <v>0.0</v>
      </c>
      <c r="AB292" s="105" t="str">
        <f>IF(Inputs!C292="true",100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&amp;"%","")</f>
        <v>0%</v>
      </c>
      <c r="AC292" s="105" t="str">
        <f t="shared" si="38"/>
        <v/>
      </c>
      <c r="AD292" s="105">
        <f t="shared" si="39"/>
        <v>0.5</v>
      </c>
      <c r="AE292" s="104" t="str">
        <f>IF(R292="true",(IF(Inputs!R292=Reduction_Values!B$2,Reduction_Values!D$6,Reduction_Values!D$7)),"")</f>
        <v/>
      </c>
      <c r="AF292" s="93">
        <f>(VLOOKUP(Inputs!D292,Charge_Categories!B$2:C$380,2,FALSE))</f>
        <v>3824834</v>
      </c>
      <c r="AG292" s="93" t="str">
        <f t="shared" si="35"/>
        <v>false</v>
      </c>
      <c r="AH292" s="93" t="str">
        <f t="shared" si="36"/>
        <v>true</v>
      </c>
      <c r="AI292" s="94">
        <f>IF(AND(Inputs!C292="true",Inputs!B292="false"),Calcs!Q293,IF(AND(Inputs!B292="true",Inputs!C292="false"),Calcs!Y293,IF(AND(Inputs!B292="false",Inputs!C292="false"),Calcs!H293,FALSE)))</f>
        <v>0</v>
      </c>
      <c r="AJ292" s="95">
        <f>IF(AND(Inputs!C292="true",Inputs!B292="false"),Calcs!Q293,IF(AND(Inputs!B292="true",Inputs!C292="false"),Calcs!Y293,IF(AND(Inputs!B292="false",Inputs!C292="false"),Calcs!J293,FALSE)))</f>
        <v>0</v>
      </c>
      <c r="AK292" s="93">
        <f>IF(AND(Inputs!C292="true",Inputs!B292="false"),Calcs!P293,IF(AND(Inputs!B292="true",Inputs!C292="false"),Calcs!X293,IF(AND(Inputs!B292="false",Inputs!C292="false"),Calcs!G293,FALSE)))</f>
        <v>0</v>
      </c>
      <c r="AL292" s="93">
        <f>Calcs!C293</f>
        <v>3824834</v>
      </c>
      <c r="AM292" s="93">
        <f>IF(AND(Inputs!C292="true",Inputs!B292="false"),Calcs!O293,IF(AND(Inputs!B292="true",Inputs!C292="false"),Calcs!W293,IF(AND(Inputs!B292="false",Inputs!C292="false"),Calcs!F293,FALSE)))</f>
        <v>0</v>
      </c>
      <c r="AN292" s="93" t="str">
        <f>IF(AND(Inputs!C292="true",Inputs!B292="false"),"0.0",IF(AND(Inputs!B292="true",Inputs!C292="false"),Calcs!U293,IF(AND(Inputs!B292="false",Inputs!C292="false"),Calcs!D293,FALSE)))</f>
        <v>0.0</v>
      </c>
      <c r="AO292" s="95" t="str">
        <f>Calcs!AA293</f>
        <v/>
      </c>
      <c r="AP292" s="93" t="str">
        <f t="shared" si="40"/>
        <v>false</v>
      </c>
      <c r="AQ292" s="95">
        <f>IF(Inputs!C292="true",Calcs!N293,"0.0")</f>
        <v>0</v>
      </c>
      <c r="AR292" s="95">
        <f>IF(AND(Inputs!C292="true",Inputs!B292="false"),Calcs!M293,IF(AND(Inputs!B292="true",Inputs!C292="false"),Calcs!V293,IF(AND(Inputs!B292="false",Inputs!C292="false"),Calcs!E293,FALSE)))</f>
        <v>3824834</v>
      </c>
      <c r="AS292" s="93" t="str">
        <f t="shared" si="41"/>
        <v>false</v>
      </c>
      <c r="AT292" s="93" t="str">
        <f t="shared" si="37"/>
        <v>false</v>
      </c>
    </row>
    <row r="293" spans="1:46" ht="14.25" customHeight="1" x14ac:dyDescent="0.2">
      <c r="A293" s="16">
        <v>292</v>
      </c>
      <c r="B293" s="20" t="s">
        <v>17</v>
      </c>
      <c r="C293" s="20" t="s">
        <v>17</v>
      </c>
      <c r="D293" s="18" t="s">
        <v>863</v>
      </c>
      <c r="E293" s="20" t="s">
        <v>17</v>
      </c>
      <c r="F293" s="4" t="s">
        <v>526</v>
      </c>
      <c r="G293" s="19" t="s">
        <v>16</v>
      </c>
      <c r="H293" s="65" t="s">
        <v>487</v>
      </c>
      <c r="I293" s="24">
        <v>1</v>
      </c>
      <c r="J293" s="24">
        <v>1</v>
      </c>
      <c r="K293" s="20" t="s">
        <v>17</v>
      </c>
      <c r="L293" s="20" t="s">
        <v>17</v>
      </c>
      <c r="M293" s="22">
        <v>1</v>
      </c>
      <c r="N293" s="20" t="s">
        <v>17</v>
      </c>
      <c r="O293" s="59" t="s">
        <v>454</v>
      </c>
      <c r="P293" s="18">
        <v>4</v>
      </c>
      <c r="Q293" s="18">
        <v>26</v>
      </c>
      <c r="R293" s="20" t="s">
        <v>17</v>
      </c>
      <c r="S293" s="17">
        <v>0</v>
      </c>
      <c r="T293" s="17">
        <v>10785</v>
      </c>
      <c r="U293" s="102">
        <f>IF(B293="true",(Calcs!AB294),IF(C293="true",Calcs!S294,IF(AND(B293="false",C293="false"),Calcs!K294)))</f>
        <v>686127.69230769237</v>
      </c>
      <c r="W293" s="103" t="str">
        <f>IF(AND(K293 = "true",C293="false"),(IF(Inputs!K293=Reduction_Values!B$2,Reduction_Values!D$2,Reduction_Values!D$3)),"")</f>
        <v/>
      </c>
      <c r="X293" s="104" t="str">
        <f>IF(L293="true",(IF(Inputs!L293=Reduction_Values!B$2,Reduction_Values!D$4,Reduction_Values!D$5)),"")</f>
        <v/>
      </c>
      <c r="Y293" s="105">
        <f>(VLOOKUP(Inputs!D293,Charge_Categories!B$2:C$380,2,FALSE))</f>
        <v>3996330</v>
      </c>
      <c r="Z293" s="105">
        <f>IF(AND(Inputs!B293="true",Inputs!G293="true"),Calcs!U294-Calcs!T294,IF(AND(Inputs!B293="false",Inputs!C293="false",Inputs!G293="true"),Calcs!D294-Calcs!C294,IF(AND(Inputs!G293="false",Inputs!H293="Not Applicable"),0,"0.0")))</f>
        <v>463500</v>
      </c>
      <c r="AA293" s="105" t="str">
        <f>IF(AND(Inputs!B293="true",Inputs!N293="true"),Calcs!T294-Calcs!B294,IF(AND(Inputs!B293="false",Inputs!C293="true",Inputs!N293="true"),Calcs!L294-Calcs!B294,IF(AND(Inputs!B293="false",Inputs!C293="false",Inputs!N293="true"),Calcs!C294-Calcs!B294,"0.0")))</f>
        <v>0.0</v>
      </c>
      <c r="AB293" s="105" t="str">
        <f>IF(Inputs!C293="true",100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&amp;"%","")</f>
        <v/>
      </c>
      <c r="AC293" s="105" t="str">
        <f t="shared" si="38"/>
        <v/>
      </c>
      <c r="AD293" s="105" t="str">
        <f t="shared" si="39"/>
        <v/>
      </c>
      <c r="AE293" s="104" t="str">
        <f>IF(R293="true",(IF(Inputs!R293=Reduction_Values!B$2,Reduction_Values!D$6,Reduction_Values!D$7)),"")</f>
        <v/>
      </c>
      <c r="AF293" s="93">
        <f>(VLOOKUP(Inputs!D293,Charge_Categories!B$2:C$380,2,FALSE))</f>
        <v>3996330</v>
      </c>
      <c r="AG293" s="93" t="str">
        <f t="shared" si="35"/>
        <v>false</v>
      </c>
      <c r="AH293" s="93" t="str">
        <f t="shared" si="36"/>
        <v>false</v>
      </c>
      <c r="AI293" s="94">
        <f>IF(AND(Inputs!C293="true",Inputs!B293="false"),Calcs!Q294,IF(AND(Inputs!B293="true",Inputs!C293="false"),Calcs!Y294,IF(AND(Inputs!B293="false",Inputs!C293="false"),Calcs!H294,FALSE)))</f>
        <v>4459830</v>
      </c>
      <c r="AJ293" s="95">
        <f>IF(AND(Inputs!C293="true",Inputs!B293="false"),Calcs!Q294,IF(AND(Inputs!B293="true",Inputs!C293="false"),Calcs!Y294,IF(AND(Inputs!B293="false",Inputs!C293="false"),Calcs!J294,FALSE)))</f>
        <v>4459830</v>
      </c>
      <c r="AK293" s="93">
        <f>IF(AND(Inputs!C293="true",Inputs!B293="false"),Calcs!P294,IF(AND(Inputs!B293="true",Inputs!C293="false"),Calcs!X294,IF(AND(Inputs!B293="false",Inputs!C293="false"),Calcs!G294,FALSE)))</f>
        <v>4459830</v>
      </c>
      <c r="AL293" s="93">
        <f>Calcs!C294</f>
        <v>3996330</v>
      </c>
      <c r="AM293" s="93">
        <f>IF(AND(Inputs!C293="true",Inputs!B293="false"),Calcs!O294,IF(AND(Inputs!B293="true",Inputs!C293="false"),Calcs!W294,IF(AND(Inputs!B293="false",Inputs!C293="false"),Calcs!F294,FALSE)))</f>
        <v>4459830</v>
      </c>
      <c r="AN293" s="93">
        <f>IF(AND(Inputs!C293="true",Inputs!B293="false"),"0.0",IF(AND(Inputs!B293="true",Inputs!C293="false"),Calcs!U294,IF(AND(Inputs!B293="false",Inputs!C293="false"),Calcs!D294,FALSE)))</f>
        <v>4459830</v>
      </c>
      <c r="AO293" s="95" t="str">
        <f>Calcs!AA294</f>
        <v/>
      </c>
      <c r="AP293" s="93" t="str">
        <f t="shared" si="40"/>
        <v>false</v>
      </c>
      <c r="AQ293" s="95" t="str">
        <f>IF(Inputs!C293="true",Calcs!N294,"0.0")</f>
        <v>0.0</v>
      </c>
      <c r="AR293" s="95">
        <f>IF(AND(Inputs!C293="true",Inputs!B293="false"),Calcs!M294,IF(AND(Inputs!B293="true",Inputs!C293="false"),Calcs!V294,IF(AND(Inputs!B293="false",Inputs!C293="false"),Calcs!E294,FALSE)))</f>
        <v>4459830</v>
      </c>
      <c r="AS293" s="93" t="str">
        <f t="shared" si="41"/>
        <v>false</v>
      </c>
      <c r="AT293" s="93" t="str">
        <f t="shared" si="37"/>
        <v>true</v>
      </c>
    </row>
    <row r="294" spans="1:46" ht="14.25" customHeight="1" x14ac:dyDescent="0.2">
      <c r="A294" s="16">
        <v>293</v>
      </c>
      <c r="B294" s="20" t="s">
        <v>17</v>
      </c>
      <c r="C294" s="20" t="s">
        <v>17</v>
      </c>
      <c r="D294" s="18" t="s">
        <v>864</v>
      </c>
      <c r="E294" s="23" t="s">
        <v>16</v>
      </c>
      <c r="F294" s="4" t="s">
        <v>527</v>
      </c>
      <c r="G294" s="19" t="s">
        <v>16</v>
      </c>
      <c r="H294" s="65" t="s">
        <v>488</v>
      </c>
      <c r="I294" s="25">
        <v>0.89</v>
      </c>
      <c r="J294" s="24">
        <v>1</v>
      </c>
      <c r="K294" s="20" t="s">
        <v>17</v>
      </c>
      <c r="L294" s="20" t="s">
        <v>17</v>
      </c>
      <c r="M294" s="22">
        <v>1</v>
      </c>
      <c r="N294" s="20" t="s">
        <v>16</v>
      </c>
      <c r="O294" s="59" t="s">
        <v>454</v>
      </c>
      <c r="P294" s="18">
        <v>107</v>
      </c>
      <c r="Q294" s="18">
        <v>116</v>
      </c>
      <c r="R294" s="20" t="s">
        <v>16</v>
      </c>
      <c r="S294" s="17">
        <v>0</v>
      </c>
      <c r="T294" s="17">
        <v>6.4827000000000004</v>
      </c>
      <c r="U294" s="102">
        <f>IF(B294="true",(Calcs!AB295),IF(C294="true",Calcs!S295,IF(AND(B294="false",C294="false"),Calcs!K295)))</f>
        <v>1708970.4887068965</v>
      </c>
      <c r="W294" s="103" t="str">
        <f>IF(AND(K294 = "true",C294="false"),(IF(Inputs!K294=Reduction_Values!B$2,Reduction_Values!D$2,Reduction_Values!D$3)),"")</f>
        <v/>
      </c>
      <c r="X294" s="104" t="str">
        <f>IF(L294="true",(IF(Inputs!L294=Reduction_Values!B$2,Reduction_Values!D$4,Reduction_Values!D$5)),"")</f>
        <v/>
      </c>
      <c r="Y294" s="105">
        <f>(VLOOKUP(Inputs!D294,Charge_Categories!B$2:C$380,2,FALSE))</f>
        <v>4163241</v>
      </c>
      <c r="Z294" s="105">
        <f>IF(AND(Inputs!B294="true",Inputs!G294="true"),Calcs!U295-Calcs!T295,IF(AND(Inputs!B294="false",Inputs!C294="false",Inputs!G294="true"),Calcs!D295-Calcs!C295,IF(AND(Inputs!G294="false",Inputs!H294="Not Applicable"),0,"0.0")))</f>
        <v>157</v>
      </c>
      <c r="AA294" s="105">
        <f>IF(AND(Inputs!B294="true",Inputs!N294="true"),Calcs!T295-Calcs!B295,IF(AND(Inputs!B294="false",Inputs!C294="true",Inputs!N294="true"),Calcs!L295-Calcs!B295,IF(AND(Inputs!B294="false",Inputs!C294="false",Inputs!N294="true"),Calcs!C295-Calcs!B295,"0.0")))</f>
        <v>8</v>
      </c>
      <c r="AB294" s="105" t="str">
        <f>IF(Inputs!C294="true",100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&amp;"%","")</f>
        <v/>
      </c>
      <c r="AC294" s="105" t="str">
        <f t="shared" si="38"/>
        <v/>
      </c>
      <c r="AD294" s="105" t="str">
        <f t="shared" si="39"/>
        <v/>
      </c>
      <c r="AE294" s="104" t="str">
        <f>IF(R294="true",(IF(Inputs!R294=Reduction_Values!B$2,Reduction_Values!D$6,Reduction_Values!D$7)),"")</f>
        <v>Winter Only Discount 0.5</v>
      </c>
      <c r="AF294" s="93">
        <f>(VLOOKUP(Inputs!D294,Charge_Categories!B$2:C$380,2,FALSE))</f>
        <v>4163241</v>
      </c>
      <c r="AG294" s="93" t="str">
        <f t="shared" si="35"/>
        <v>false</v>
      </c>
      <c r="AH294" s="93" t="str">
        <f t="shared" si="36"/>
        <v>false</v>
      </c>
      <c r="AI294" s="94">
        <f>IF(AND(Inputs!C294="true",Inputs!B294="false"),Calcs!Q295,IF(AND(Inputs!B294="true",Inputs!C294="false"),Calcs!Y295,IF(AND(Inputs!B294="false",Inputs!C294="false"),Calcs!H295,FALSE)))</f>
        <v>1852715.67</v>
      </c>
      <c r="AJ294" s="95">
        <f>IF(AND(Inputs!C294="true",Inputs!B294="false"),Calcs!Q295,IF(AND(Inputs!B294="true",Inputs!C294="false"),Calcs!Y295,IF(AND(Inputs!B294="false",Inputs!C294="false"),Calcs!J295,FALSE)))</f>
        <v>1852715.67</v>
      </c>
      <c r="AK294" s="93">
        <f>IF(AND(Inputs!C294="true",Inputs!B294="false"),Calcs!P295,IF(AND(Inputs!B294="true",Inputs!C294="false"),Calcs!X295,IF(AND(Inputs!B294="false",Inputs!C294="false"),Calcs!G295,FALSE)))</f>
        <v>2081703</v>
      </c>
      <c r="AL294" s="93">
        <f>Calcs!C295</f>
        <v>4163249</v>
      </c>
      <c r="AM294" s="93">
        <f>IF(AND(Inputs!C294="true",Inputs!B294="false"),Calcs!O295,IF(AND(Inputs!B294="true",Inputs!C294="false"),Calcs!W295,IF(AND(Inputs!B294="false",Inputs!C294="false"),Calcs!F295,FALSE)))</f>
        <v>2081703</v>
      </c>
      <c r="AN294" s="93">
        <f>IF(AND(Inputs!C294="true",Inputs!B294="false"),"0.0",IF(AND(Inputs!B294="true",Inputs!C294="false"),Calcs!U295,IF(AND(Inputs!B294="false",Inputs!C294="false"),Calcs!D295,FALSE)))</f>
        <v>4163406</v>
      </c>
      <c r="AO294" s="95" t="str">
        <f>Calcs!AA295</f>
        <v/>
      </c>
      <c r="AP294" s="93" t="str">
        <f t="shared" si="40"/>
        <v>true</v>
      </c>
      <c r="AQ294" s="95" t="str">
        <f>IF(Inputs!C294="true",Calcs!N295,"0.0")</f>
        <v>0.0</v>
      </c>
      <c r="AR294" s="95">
        <f>IF(AND(Inputs!C294="true",Inputs!B294="false"),Calcs!M295,IF(AND(Inputs!B294="true",Inputs!C294="false"),Calcs!V295,IF(AND(Inputs!B294="false",Inputs!C294="false"),Calcs!E295,FALSE)))</f>
        <v>4163406</v>
      </c>
      <c r="AS294" s="93" t="str">
        <f t="shared" si="41"/>
        <v>true</v>
      </c>
      <c r="AT294" s="93" t="str">
        <f t="shared" si="37"/>
        <v>true</v>
      </c>
    </row>
    <row r="295" spans="1:46" ht="14.25" customHeight="1" x14ac:dyDescent="0.2">
      <c r="A295" s="16">
        <v>294</v>
      </c>
      <c r="B295" s="20" t="s">
        <v>17</v>
      </c>
      <c r="C295" s="20" t="s">
        <v>16</v>
      </c>
      <c r="D295" s="18" t="s">
        <v>865</v>
      </c>
      <c r="E295" s="20" t="s">
        <v>17</v>
      </c>
      <c r="F295" s="4" t="s">
        <v>528</v>
      </c>
      <c r="G295" s="17" t="s">
        <v>17</v>
      </c>
      <c r="H295" s="65" t="s">
        <v>569</v>
      </c>
      <c r="I295" s="24">
        <v>1</v>
      </c>
      <c r="J295" s="24">
        <v>1</v>
      </c>
      <c r="K295" s="20" t="s">
        <v>17</v>
      </c>
      <c r="L295" s="20" t="s">
        <v>17</v>
      </c>
      <c r="M295" s="22">
        <v>1</v>
      </c>
      <c r="N295" s="20" t="s">
        <v>17</v>
      </c>
      <c r="O295" s="58" t="s">
        <v>434</v>
      </c>
      <c r="P295" s="18">
        <v>54</v>
      </c>
      <c r="Q295" s="18">
        <v>76</v>
      </c>
      <c r="R295" s="20" t="s">
        <v>17</v>
      </c>
      <c r="S295" s="17">
        <v>0</v>
      </c>
      <c r="T295" s="17">
        <v>3.4089999999999998</v>
      </c>
      <c r="U295" s="102">
        <f>IF(B295="true",(Calcs!AB296),IF(C295="true",Calcs!S296,Calcs!K296))</f>
        <v>0</v>
      </c>
      <c r="V295" s="106"/>
      <c r="W295" s="103" t="str">
        <f>IF(AND(K295 = "true",C295="false"),(IF(Inputs!K295=Reduction_Values!B$2,Reduction_Values!D$2,Reduction_Values!D$3)),"")</f>
        <v/>
      </c>
      <c r="X295" s="104" t="str">
        <f>IF(L295="true",(IF(Inputs!L295=Reduction_Values!B$2,Reduction_Values!D$4,Reduction_Values!D$5)),"")</f>
        <v/>
      </c>
      <c r="Y295" s="105">
        <f>(VLOOKUP(Inputs!D295,Charge_Categories!B$2:C$380,2,FALSE))</f>
        <v>4455836</v>
      </c>
      <c r="Z295" s="105">
        <f>IF(AND(Inputs!B295="true",Inputs!G295="true"),Calcs!U296-Calcs!T296,IF(AND(Inputs!B295="false",Inputs!C295="false",Inputs!G295="true"),Calcs!D296-Calcs!C296,IF(AND(Inputs!G295="false",Inputs!H295="Not Applicable"),0,"0.0")))</f>
        <v>0</v>
      </c>
      <c r="AA295" s="105" t="str">
        <f>IF(AND(Inputs!B295="true",Inputs!N295="true"),Calcs!T296-Calcs!B296,IF(AND(Inputs!B295="false",Inputs!C295="true",Inputs!N295="true"),Calcs!L296-Calcs!B296,IF(AND(Inputs!B295="false",Inputs!C295="false",Inputs!N295="true"),Calcs!C296-Calcs!B296,"0.0")))</f>
        <v>0.0</v>
      </c>
      <c r="AB295" s="105" t="str">
        <f>IF(Inputs!C295="true",100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&amp;"%","")</f>
        <v>0%</v>
      </c>
      <c r="AC295" s="105" t="str">
        <f t="shared" si="38"/>
        <v/>
      </c>
      <c r="AD295" s="105" t="str">
        <f t="shared" si="39"/>
        <v/>
      </c>
      <c r="AE295" s="104" t="str">
        <f>IF(R295="true",(IF(Inputs!R295=Reduction_Values!B$2,Reduction_Values!D$6,Reduction_Values!D$7)),"")</f>
        <v/>
      </c>
      <c r="AF295" s="93">
        <f>(VLOOKUP(Inputs!D295,Charge_Categories!B$2:C$380,2,FALSE))</f>
        <v>4455836</v>
      </c>
      <c r="AG295" s="93" t="str">
        <f t="shared" si="35"/>
        <v>false</v>
      </c>
      <c r="AH295" s="93" t="str">
        <f t="shared" si="36"/>
        <v>true</v>
      </c>
      <c r="AI295" s="94">
        <f>IF(AND(Inputs!C295="true",Inputs!B295="false"),Calcs!Q296,IF(AND(Inputs!B295="true",Inputs!C295="false"),Calcs!Y296,IF(AND(Inputs!B295="false",Inputs!C295="false"),Calcs!H296,FALSE)))</f>
        <v>0</v>
      </c>
      <c r="AJ295" s="95">
        <f>IF(AND(Inputs!C295="true",Inputs!B295="false"),Calcs!Q296,IF(AND(Inputs!B295="true",Inputs!C295="false"),Calcs!Y296,IF(AND(Inputs!B295="false",Inputs!C295="false"),Calcs!J296,FALSE)))</f>
        <v>0</v>
      </c>
      <c r="AK295" s="93">
        <f>IF(AND(Inputs!C295="true",Inputs!B295="false"),Calcs!P296,IF(AND(Inputs!B295="true",Inputs!C295="false"),Calcs!X296,IF(AND(Inputs!B295="false",Inputs!C295="false"),Calcs!G296,FALSE)))</f>
        <v>0</v>
      </c>
      <c r="AL295" s="93">
        <f>Calcs!C296</f>
        <v>4455836</v>
      </c>
      <c r="AM295" s="93">
        <f>IF(AND(Inputs!C295="true",Inputs!B295="false"),Calcs!O296,IF(AND(Inputs!B295="true",Inputs!C295="false"),Calcs!W296,IF(AND(Inputs!B295="false",Inputs!C295="false"),Calcs!F296,FALSE)))</f>
        <v>0</v>
      </c>
      <c r="AN295" s="93" t="str">
        <f>IF(AND(Inputs!C295="true",Inputs!B295="false"),"0.0",IF(AND(Inputs!B295="true",Inputs!C295="false"),Calcs!U296,IF(AND(Inputs!B295="false",Inputs!C295="false"),Calcs!D296,FALSE)))</f>
        <v>0.0</v>
      </c>
      <c r="AO295" s="95" t="str">
        <f>Calcs!AA296</f>
        <v/>
      </c>
      <c r="AP295" s="93" t="str">
        <f t="shared" si="40"/>
        <v>false</v>
      </c>
      <c r="AQ295" s="95">
        <f>IF(Inputs!C295="true",Calcs!N296,"0.0")</f>
        <v>0</v>
      </c>
      <c r="AR295" s="95">
        <f>IF(AND(Inputs!C295="true",Inputs!B295="false"),Calcs!M296,IF(AND(Inputs!B295="true",Inputs!C295="false"),Calcs!V296,IF(AND(Inputs!B295="false",Inputs!C295="false"),Calcs!E296,FALSE)))</f>
        <v>4455836</v>
      </c>
      <c r="AS295" s="93" t="str">
        <f t="shared" si="41"/>
        <v>false</v>
      </c>
      <c r="AT295" s="93" t="str">
        <f t="shared" si="37"/>
        <v>false</v>
      </c>
    </row>
    <row r="296" spans="1:46" ht="14.25" customHeight="1" x14ac:dyDescent="0.2">
      <c r="A296" s="16">
        <v>295</v>
      </c>
      <c r="B296" s="20" t="s">
        <v>16</v>
      </c>
      <c r="C296" s="20" t="s">
        <v>17</v>
      </c>
      <c r="D296" s="18" t="s">
        <v>866</v>
      </c>
      <c r="E296" s="20" t="s">
        <v>17</v>
      </c>
      <c r="F296" s="4"/>
      <c r="G296" s="19" t="s">
        <v>16</v>
      </c>
      <c r="H296" s="65" t="s">
        <v>489</v>
      </c>
      <c r="I296" s="24">
        <v>1</v>
      </c>
      <c r="J296" s="25">
        <v>0.5</v>
      </c>
      <c r="K296" s="20" t="s">
        <v>16</v>
      </c>
      <c r="L296" s="20" t="s">
        <v>16</v>
      </c>
      <c r="M296" s="22">
        <v>1</v>
      </c>
      <c r="N296" s="20" t="s">
        <v>17</v>
      </c>
      <c r="O296" s="59" t="s">
        <v>434</v>
      </c>
      <c r="P296" s="18">
        <v>0</v>
      </c>
      <c r="Q296" s="18">
        <v>0</v>
      </c>
      <c r="R296" s="20" t="s">
        <v>17</v>
      </c>
      <c r="S296" s="17">
        <v>9739</v>
      </c>
      <c r="T296" s="17">
        <v>25.6</v>
      </c>
      <c r="U296" s="102">
        <f>IF(B296="true",(Calcs!AB297),IF(C296="true",Calcs!S297,Calcs!K297))</f>
        <v>32669.3994140625</v>
      </c>
      <c r="V296" s="106"/>
      <c r="W296" s="103" t="str">
        <f>IF(AND(K296 = "true",C296="false"),(IF(Inputs!K296=Reduction_Values!B$2,Reduction_Values!D$2,Reduction_Values!D$3)),"")</f>
        <v>Two-part Tariff 0.5</v>
      </c>
      <c r="X296" s="104" t="str">
        <f>IF(L296="true",(IF(Inputs!L296=Reduction_Values!B$2,Reduction_Values!D$4,Reduction_Values!D$5)),"")</f>
        <v>CRT 0.5</v>
      </c>
      <c r="Y296" s="105">
        <f>(VLOOKUP(Inputs!D296,Charge_Categories!B$2:C$380,2,FALSE))</f>
        <v>97</v>
      </c>
      <c r="Z296" s="105">
        <f>IF(AND(Inputs!B296="true",Inputs!G296="true"),Calcs!U297-Calcs!T297,IF(AND(Inputs!B296="false",Inputs!C296="false",Inputs!G296="true"),Calcs!D297-Calcs!C297,IF(AND(Inputs!G296="false",Inputs!H296="Not Applicable"),0,"0.0")))</f>
        <v>590</v>
      </c>
      <c r="AA296" s="105" t="str">
        <f>IF(AND(Inputs!B296="true",Inputs!N296="true"),Calcs!T297-Calcs!B297,IF(AND(Inputs!B296="false",Inputs!C296="true",Inputs!N296="true"),Calcs!L297-Calcs!B297,IF(AND(Inputs!B296="false",Inputs!C296="false",Inputs!N296="true"),Calcs!C297-Calcs!B297,"0.0")))</f>
        <v>0.0</v>
      </c>
      <c r="AB296" s="105" t="str">
        <f>IF(Inputs!C296="true",100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&amp;"%","")</f>
        <v/>
      </c>
      <c r="AC296" s="105" t="str">
        <f t="shared" si="38"/>
        <v/>
      </c>
      <c r="AD296" s="105">
        <f t="shared" si="39"/>
        <v>0.5</v>
      </c>
      <c r="AE296" s="104" t="str">
        <f>IF(R296="true",(IF(Inputs!R296=Reduction_Values!B$2,Reduction_Values!D$6,Reduction_Values!D$7)),"")</f>
        <v/>
      </c>
      <c r="AF296" s="93">
        <f>(VLOOKUP(Inputs!D296,Charge_Categories!B$2:C$380,2,FALSE))</f>
        <v>97</v>
      </c>
      <c r="AG296" s="93" t="str">
        <f t="shared" si="35"/>
        <v>true</v>
      </c>
      <c r="AH296" s="93" t="str">
        <f t="shared" si="36"/>
        <v>false</v>
      </c>
      <c r="AI296" s="94">
        <f>IF(AND(Inputs!C296="true",Inputs!B296="false"),Calcs!Q297,IF(AND(Inputs!B296="true",Inputs!C296="false"),Calcs!Y297,IF(AND(Inputs!B296="false",Inputs!C296="false"),Calcs!H297,FALSE)))</f>
        <v>343.5</v>
      </c>
      <c r="AJ296" s="95">
        <f>IF(AND(Inputs!C296="true",Inputs!B296="false"),Calcs!Q297,IF(AND(Inputs!B296="true",Inputs!C296="false"),Calcs!Y297,IF(AND(Inputs!B296="false",Inputs!C296="false"),Calcs!J297,FALSE)))</f>
        <v>343.5</v>
      </c>
      <c r="AK296" s="93">
        <f>IF(AND(Inputs!C296="true",Inputs!B296="false"),Calcs!P297,IF(AND(Inputs!B296="true",Inputs!C296="false"),Calcs!X297,IF(AND(Inputs!B296="false",Inputs!C296="false"),Calcs!G297,FALSE)))</f>
        <v>343.5</v>
      </c>
      <c r="AL296" s="93">
        <f>Calcs!C297</f>
        <v>97</v>
      </c>
      <c r="AM296" s="93">
        <f>IF(AND(Inputs!C296="true",Inputs!B296="false"),Calcs!O297,IF(AND(Inputs!B296="true",Inputs!C296="false"),Calcs!W297,IF(AND(Inputs!B296="false",Inputs!C296="false"),Calcs!F297,FALSE)))</f>
        <v>687</v>
      </c>
      <c r="AN296" s="93">
        <f>IF(AND(Inputs!C296="true",Inputs!B296="false"),"0.0",IF(AND(Inputs!B296="true",Inputs!C296="false"),Calcs!U297,IF(AND(Inputs!B296="false",Inputs!C296="false"),Calcs!D297,FALSE)))</f>
        <v>687</v>
      </c>
      <c r="AO296" s="95">
        <f>Calcs!AA297</f>
        <v>65338.798828125</v>
      </c>
      <c r="AP296" s="93" t="str">
        <f t="shared" si="40"/>
        <v>false</v>
      </c>
      <c r="AQ296" s="95" t="str">
        <f>IF(Inputs!C296="true",Calcs!N297,"0.0")</f>
        <v>0.0</v>
      </c>
      <c r="AR296" s="95">
        <f>IF(AND(Inputs!C296="true",Inputs!B296="false"),Calcs!M297,IF(AND(Inputs!B296="true",Inputs!C296="false"),Calcs!V297,IF(AND(Inputs!B296="false",Inputs!C296="false"),Calcs!E297,FALSE)))</f>
        <v>687</v>
      </c>
      <c r="AS296" s="93" t="str">
        <f t="shared" si="41"/>
        <v>false</v>
      </c>
      <c r="AT296" s="93" t="str">
        <f t="shared" si="37"/>
        <v>true</v>
      </c>
    </row>
    <row r="297" spans="1:46" ht="14.25" customHeight="1" x14ac:dyDescent="0.2">
      <c r="A297" s="16">
        <v>296</v>
      </c>
      <c r="B297" s="20" t="s">
        <v>17</v>
      </c>
      <c r="C297" s="20" t="s">
        <v>17</v>
      </c>
      <c r="D297" s="18" t="s">
        <v>867</v>
      </c>
      <c r="E297" s="20" t="s">
        <v>17</v>
      </c>
      <c r="F297" s="4" t="s">
        <v>530</v>
      </c>
      <c r="G297" s="20" t="s">
        <v>17</v>
      </c>
      <c r="H297" s="65" t="s">
        <v>490</v>
      </c>
      <c r="I297" s="24">
        <v>1</v>
      </c>
      <c r="J297" s="24">
        <v>1</v>
      </c>
      <c r="K297" s="20" t="s">
        <v>17</v>
      </c>
      <c r="L297" s="20" t="s">
        <v>16</v>
      </c>
      <c r="M297" s="22">
        <v>1</v>
      </c>
      <c r="N297" s="20" t="s">
        <v>17</v>
      </c>
      <c r="O297" s="59" t="s">
        <v>418</v>
      </c>
      <c r="P297" s="18">
        <v>359</v>
      </c>
      <c r="Q297" s="18">
        <v>359</v>
      </c>
      <c r="R297" s="20" t="s">
        <v>17</v>
      </c>
      <c r="S297" s="17">
        <v>0</v>
      </c>
      <c r="T297" s="17">
        <v>1004</v>
      </c>
      <c r="U297" s="102">
        <f>IF(B297="true",(Calcs!AB298),IF(C297="true",Calcs!S298,IF(AND(B297="false",C297="false"),Calcs!K298)))</f>
        <v>51</v>
      </c>
      <c r="W297" s="103" t="str">
        <f>IF(AND(K297 = "true",C297="false"),(IF(Inputs!K297=Reduction_Values!B$2,Reduction_Values!D$2,Reduction_Values!D$3)),"")</f>
        <v/>
      </c>
      <c r="X297" s="104" t="str">
        <f>IF(L297="true",(IF(Inputs!L297=Reduction_Values!B$2,Reduction_Values!D$4,Reduction_Values!D$5)),"")</f>
        <v>CRT 0.5</v>
      </c>
      <c r="Y297" s="105">
        <f>(VLOOKUP(Inputs!D297,Charge_Categories!B$2:C$380,2,FALSE))</f>
        <v>102</v>
      </c>
      <c r="Z297" s="105" t="str">
        <f>IF(AND(Inputs!B297="true",Inputs!G297="true"),Calcs!U298-Calcs!T298,IF(AND(Inputs!B297="false",Inputs!C297="false",Inputs!G297="true"),Calcs!D298-Calcs!C298,IF(AND(Inputs!G297="false",Inputs!H297="Not Applicable"),0,"0.0")))</f>
        <v>0.0</v>
      </c>
      <c r="AA297" s="105" t="str">
        <f>IF(AND(Inputs!B297="true",Inputs!N297="true"),Calcs!T298-Calcs!B298,IF(AND(Inputs!B297="false",Inputs!C297="true",Inputs!N297="true"),Calcs!L298-Calcs!B298,IF(AND(Inputs!B297="false",Inputs!C297="false",Inputs!N297="true"),Calcs!C298-Calcs!B298,"0.0")))</f>
        <v>0.0</v>
      </c>
      <c r="AB297" s="105" t="str">
        <f>IF(Inputs!C297="true",100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&amp;"%","")</f>
        <v/>
      </c>
      <c r="AC297" s="105" t="str">
        <f t="shared" si="38"/>
        <v/>
      </c>
      <c r="AD297" s="105" t="str">
        <f t="shared" si="39"/>
        <v/>
      </c>
      <c r="AE297" s="104" t="str">
        <f>IF(R297="true",(IF(Inputs!R297=Reduction_Values!B$2,Reduction_Values!D$6,Reduction_Values!D$7)),"")</f>
        <v/>
      </c>
      <c r="AF297" s="93">
        <f>(VLOOKUP(Inputs!D297,Charge_Categories!B$2:C$380,2,FALSE))</f>
        <v>102</v>
      </c>
      <c r="AG297" s="93" t="str">
        <f t="shared" si="35"/>
        <v>false</v>
      </c>
      <c r="AH297" s="93" t="str">
        <f t="shared" si="36"/>
        <v>false</v>
      </c>
      <c r="AI297" s="94">
        <f>IF(AND(Inputs!C297="true",Inputs!B297="false"),Calcs!Q298,IF(AND(Inputs!B297="true",Inputs!C297="false"),Calcs!Y298,IF(AND(Inputs!B297="false",Inputs!C297="false"),Calcs!H298,FALSE)))</f>
        <v>51</v>
      </c>
      <c r="AJ297" s="95">
        <f>IF(AND(Inputs!C297="true",Inputs!B297="false"),Calcs!Q298,IF(AND(Inputs!B297="true",Inputs!C297="false"),Calcs!Y298,IF(AND(Inputs!B297="false",Inputs!C297="false"),Calcs!J298,FALSE)))</f>
        <v>51</v>
      </c>
      <c r="AK297" s="93">
        <f>IF(AND(Inputs!C297="true",Inputs!B297="false"),Calcs!P298,IF(AND(Inputs!B297="true",Inputs!C297="false"),Calcs!X298,IF(AND(Inputs!B297="false",Inputs!C297="false"),Calcs!G298,FALSE)))</f>
        <v>51</v>
      </c>
      <c r="AL297" s="93">
        <f>Calcs!C298</f>
        <v>102</v>
      </c>
      <c r="AM297" s="93">
        <f>IF(AND(Inputs!C297="true",Inputs!B297="false"),Calcs!O298,IF(AND(Inputs!B297="true",Inputs!C297="false"),Calcs!W298,IF(AND(Inputs!B297="false",Inputs!C297="false"),Calcs!F298,FALSE)))</f>
        <v>102</v>
      </c>
      <c r="AN297" s="93">
        <f>IF(AND(Inputs!C297="true",Inputs!B297="false"),"0.0",IF(AND(Inputs!B297="true",Inputs!C297="false"),Calcs!U298,IF(AND(Inputs!B297="false",Inputs!C297="false"),Calcs!D298,FALSE)))</f>
        <v>102</v>
      </c>
      <c r="AO297" s="95" t="str">
        <f>Calcs!AA298</f>
        <v/>
      </c>
      <c r="AP297" s="93" t="str">
        <f t="shared" si="40"/>
        <v>false</v>
      </c>
      <c r="AQ297" s="95" t="str">
        <f>IF(Inputs!C297="true",Calcs!N298,"0.0")</f>
        <v>0.0</v>
      </c>
      <c r="AR297" s="95">
        <f>IF(AND(Inputs!C297="true",Inputs!B297="false"),Calcs!M298,IF(AND(Inputs!B297="true",Inputs!C297="false"),Calcs!V298,IF(AND(Inputs!B297="false",Inputs!C297="false"),Calcs!E298,FALSE)))</f>
        <v>102</v>
      </c>
      <c r="AS297" s="93" t="str">
        <f t="shared" si="41"/>
        <v>false</v>
      </c>
      <c r="AT297" s="93" t="str">
        <f t="shared" si="37"/>
        <v>false</v>
      </c>
    </row>
    <row r="298" spans="1:46" ht="14.25" customHeight="1" x14ac:dyDescent="0.2">
      <c r="A298" s="16">
        <v>297</v>
      </c>
      <c r="B298" s="19" t="s">
        <v>17</v>
      </c>
      <c r="C298" s="19" t="s">
        <v>16</v>
      </c>
      <c r="D298" s="18" t="s">
        <v>868</v>
      </c>
      <c r="E298" s="20" t="s">
        <v>16</v>
      </c>
      <c r="F298" s="4" t="s">
        <v>532</v>
      </c>
      <c r="G298" s="17" t="s">
        <v>17</v>
      </c>
      <c r="H298" s="65" t="s">
        <v>569</v>
      </c>
      <c r="I298" s="25">
        <v>0.5</v>
      </c>
      <c r="J298" s="24">
        <v>1</v>
      </c>
      <c r="K298" s="19" t="s">
        <v>17</v>
      </c>
      <c r="L298" s="19" t="s">
        <v>16</v>
      </c>
      <c r="M298" s="22">
        <v>1</v>
      </c>
      <c r="N298" s="20" t="s">
        <v>16</v>
      </c>
      <c r="O298" s="58" t="s">
        <v>434</v>
      </c>
      <c r="P298" s="18">
        <v>356</v>
      </c>
      <c r="Q298" s="18">
        <v>356</v>
      </c>
      <c r="R298" s="20" t="s">
        <v>16</v>
      </c>
      <c r="S298" s="17">
        <v>0</v>
      </c>
      <c r="T298" s="17">
        <v>100050</v>
      </c>
      <c r="U298" s="102">
        <f>IF(B298="true",(Calcs!AB299),IF(C298="true",Calcs!S299,Calcs!K299))</f>
        <v>0</v>
      </c>
      <c r="V298" s="106"/>
      <c r="W298" s="103" t="str">
        <f>IF(AND(K298 = "true",C298="false"),(IF(Inputs!K298=Reduction_Values!B$2,Reduction_Values!D$2,Reduction_Values!D$3)),"")</f>
        <v/>
      </c>
      <c r="X298" s="104" t="str">
        <f>IF(L298="true",(IF(Inputs!L298=Reduction_Values!B$2,Reduction_Values!D$4,Reduction_Values!D$5)),"")</f>
        <v>CRT 0.5</v>
      </c>
      <c r="Y298" s="105">
        <f>(VLOOKUP(Inputs!D298,Charge_Categories!B$2:C$380,2,FALSE))</f>
        <v>110</v>
      </c>
      <c r="Z298" s="105">
        <f>IF(AND(Inputs!B298="true",Inputs!G298="true"),Calcs!U299-Calcs!T299,IF(AND(Inputs!B298="false",Inputs!C298="false",Inputs!G298="true"),Calcs!D299-Calcs!C299,IF(AND(Inputs!G298="false",Inputs!H298="Not Applicable"),0,"0.0")))</f>
        <v>0</v>
      </c>
      <c r="AA298" s="105">
        <f>IF(AND(Inputs!B298="true",Inputs!N298="true"),Calcs!T299-Calcs!B299,IF(AND(Inputs!B298="false",Inputs!C298="true",Inputs!N298="true"),Calcs!L299-Calcs!B299,IF(AND(Inputs!B298="false",Inputs!C298="false",Inputs!N298="true"),Calcs!C299-Calcs!B299,"0.0")))</f>
        <v>51913</v>
      </c>
      <c r="AB298" s="105" t="str">
        <f>IF(Inputs!C298="true",100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&amp;"%","")</f>
        <v>0%</v>
      </c>
      <c r="AC298" s="105" t="str">
        <f t="shared" si="38"/>
        <v/>
      </c>
      <c r="AD298" s="105" t="str">
        <f t="shared" si="39"/>
        <v/>
      </c>
      <c r="AE298" s="104" t="str">
        <f>IF(R298="true",(IF(Inputs!R298=Reduction_Values!B$2,Reduction_Values!D$6,Reduction_Values!D$7)),"")</f>
        <v>Winter Only Discount 0.5</v>
      </c>
      <c r="AF298" s="93">
        <f>(VLOOKUP(Inputs!D298,Charge_Categories!B$2:C$380,2,FALSE))</f>
        <v>110</v>
      </c>
      <c r="AG298" s="93" t="str">
        <f t="shared" si="35"/>
        <v>false</v>
      </c>
      <c r="AH298" s="93" t="str">
        <f t="shared" si="36"/>
        <v>true</v>
      </c>
      <c r="AI298" s="94">
        <f>IF(AND(Inputs!C298="true",Inputs!B298="false"),Calcs!Q299,IF(AND(Inputs!B298="true",Inputs!C298="false"),Calcs!Y299,IF(AND(Inputs!B298="false",Inputs!C298="false"),Calcs!H299,FALSE)))</f>
        <v>0</v>
      </c>
      <c r="AJ298" s="95">
        <f>IF(AND(Inputs!C298="true",Inputs!B298="false"),Calcs!Q299,IF(AND(Inputs!B298="true",Inputs!C298="false"),Calcs!Y299,IF(AND(Inputs!B298="false",Inputs!C298="false"),Calcs!J299,FALSE)))</f>
        <v>0</v>
      </c>
      <c r="AK298" s="93">
        <f>IF(AND(Inputs!C298="true",Inputs!B298="false"),Calcs!P299,IF(AND(Inputs!B298="true",Inputs!C298="false"),Calcs!X299,IF(AND(Inputs!B298="false",Inputs!C298="false"),Calcs!G299,FALSE)))</f>
        <v>0</v>
      </c>
      <c r="AL298" s="93">
        <f>Calcs!C299</f>
        <v>52023</v>
      </c>
      <c r="AM298" s="93">
        <f>IF(AND(Inputs!C298="true",Inputs!B298="false"),Calcs!O299,IF(AND(Inputs!B298="true",Inputs!C298="false"),Calcs!W299,IF(AND(Inputs!B298="false",Inputs!C298="false"),Calcs!F299,FALSE)))</f>
        <v>0</v>
      </c>
      <c r="AN298" s="93" t="str">
        <f>IF(AND(Inputs!C298="true",Inputs!B298="false"),"0.0",IF(AND(Inputs!B298="true",Inputs!C298="false"),Calcs!U299,IF(AND(Inputs!B298="false",Inputs!C298="false"),Calcs!D299,FALSE)))</f>
        <v>0.0</v>
      </c>
      <c r="AO298" s="95" t="str">
        <f>Calcs!AA299</f>
        <v/>
      </c>
      <c r="AP298" s="93" t="str">
        <f t="shared" si="40"/>
        <v>true</v>
      </c>
      <c r="AQ298" s="95">
        <f>IF(Inputs!C298="true",Calcs!N299,"0.0")</f>
        <v>0</v>
      </c>
      <c r="AR298" s="95">
        <f>IF(AND(Inputs!C298="true",Inputs!B298="false"),Calcs!M299,IF(AND(Inputs!B298="true",Inputs!C298="false"),Calcs!V299,IF(AND(Inputs!B298="false",Inputs!C298="false"),Calcs!E299,FALSE)))</f>
        <v>52023</v>
      </c>
      <c r="AS298" s="93" t="str">
        <f t="shared" si="41"/>
        <v>true</v>
      </c>
      <c r="AT298" s="93" t="str">
        <f t="shared" si="37"/>
        <v>false</v>
      </c>
    </row>
    <row r="299" spans="1:46" ht="14.25" customHeight="1" x14ac:dyDescent="0.2">
      <c r="A299" s="16">
        <v>298</v>
      </c>
      <c r="B299" s="19" t="s">
        <v>16</v>
      </c>
      <c r="C299" s="19" t="s">
        <v>17</v>
      </c>
      <c r="D299" s="18" t="s">
        <v>869</v>
      </c>
      <c r="E299" s="19" t="s">
        <v>16</v>
      </c>
      <c r="F299" s="4" t="s">
        <v>531</v>
      </c>
      <c r="G299" s="19" t="s">
        <v>16</v>
      </c>
      <c r="H299" s="65" t="s">
        <v>954</v>
      </c>
      <c r="I299" s="24">
        <v>1</v>
      </c>
      <c r="J299" s="25">
        <v>0.5</v>
      </c>
      <c r="K299" s="20" t="s">
        <v>16</v>
      </c>
      <c r="L299" s="19" t="s">
        <v>17</v>
      </c>
      <c r="M299" s="22">
        <v>1</v>
      </c>
      <c r="N299" s="19" t="s">
        <v>16</v>
      </c>
      <c r="O299" s="59" t="s">
        <v>434</v>
      </c>
      <c r="P299" s="18">
        <v>0</v>
      </c>
      <c r="Q299" s="18">
        <v>0</v>
      </c>
      <c r="R299" s="19" t="s">
        <v>16</v>
      </c>
      <c r="S299" s="17">
        <v>2962</v>
      </c>
      <c r="T299" s="17">
        <v>100</v>
      </c>
      <c r="U299" s="102">
        <f>IF(B299="true",(Calcs!AB300),IF(C299="true",Calcs!S300,Calcs!K300))</f>
        <v>1035467.0675</v>
      </c>
      <c r="V299" s="106"/>
      <c r="W299" s="103" t="str">
        <f>IF(AND(K299 = "true",C299="false"),(IF(Inputs!K299=Reduction_Values!B$2,Reduction_Values!D$2,Reduction_Values!D$3)),"")</f>
        <v>Two-part Tariff 0.5</v>
      </c>
      <c r="X299" s="104" t="str">
        <f>IF(L299="true",(IF(Inputs!L299=Reduction_Values!B$2,Reduction_Values!D$4,Reduction_Values!D$5)),"")</f>
        <v/>
      </c>
      <c r="Y299" s="105">
        <f>(VLOOKUP(Inputs!D299,Charge_Categories!B$2:C$380,2,FALSE))</f>
        <v>115</v>
      </c>
      <c r="Z299" s="105">
        <f>IF(AND(Inputs!B299="true",Inputs!G299="true"),Calcs!U300-Calcs!T300,IF(AND(Inputs!B299="false",Inputs!C299="false",Inputs!G299="true"),Calcs!D300-Calcs!C300,IF(AND(Inputs!G299="false",Inputs!H299="Not Applicable"),0,"0.0")))</f>
        <v>279460</v>
      </c>
      <c r="AA299" s="105">
        <f>IF(AND(Inputs!B299="true",Inputs!N299="true"),Calcs!T300-Calcs!B300,IF(AND(Inputs!B299="false",Inputs!C299="true",Inputs!N299="true"),Calcs!L300-Calcs!B300,IF(AND(Inputs!B299="false",Inputs!C299="false",Inputs!N299="true"),Calcs!C300-Calcs!B300,"0.0")))</f>
        <v>92</v>
      </c>
      <c r="AB299" s="105" t="str">
        <f>IF(Inputs!C299="true",100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&amp;"%","")</f>
        <v/>
      </c>
      <c r="AC299" s="105" t="str">
        <f t="shared" si="38"/>
        <v/>
      </c>
      <c r="AD299" s="105">
        <f t="shared" si="39"/>
        <v>0.5</v>
      </c>
      <c r="AE299" s="104" t="str">
        <f>IF(R299="true",(IF(Inputs!R299=Reduction_Values!B$2,Reduction_Values!D$6,Reduction_Values!D$7)),"")</f>
        <v>Winter Only Discount 0.5</v>
      </c>
      <c r="AF299" s="93">
        <f>(VLOOKUP(Inputs!D299,Charge_Categories!B$2:C$380,2,FALSE))</f>
        <v>115</v>
      </c>
      <c r="AG299" s="93" t="str">
        <f t="shared" si="35"/>
        <v>true</v>
      </c>
      <c r="AH299" s="93" t="str">
        <f t="shared" si="36"/>
        <v>false</v>
      </c>
      <c r="AI299" s="94">
        <f>IF(AND(Inputs!C299="true",Inputs!B299="false"),Calcs!Q300,IF(AND(Inputs!B299="true",Inputs!C299="false"),Calcs!Y300,IF(AND(Inputs!B299="false",Inputs!C299="false"),Calcs!H300,FALSE)))</f>
        <v>139833.5</v>
      </c>
      <c r="AJ299" s="95">
        <f>IF(AND(Inputs!C299="true",Inputs!B299="false"),Calcs!Q300,IF(AND(Inputs!B299="true",Inputs!C299="false"),Calcs!Y300,IF(AND(Inputs!B299="false",Inputs!C299="false"),Calcs!J300,FALSE)))</f>
        <v>139833.5</v>
      </c>
      <c r="AK299" s="93">
        <f>IF(AND(Inputs!C299="true",Inputs!B299="false"),Calcs!P300,IF(AND(Inputs!B299="true",Inputs!C299="false"),Calcs!X300,IF(AND(Inputs!B299="false",Inputs!C299="false"),Calcs!G300,FALSE)))</f>
        <v>139833.5</v>
      </c>
      <c r="AL299" s="93">
        <f>Calcs!C300</f>
        <v>207</v>
      </c>
      <c r="AM299" s="93">
        <f>IF(AND(Inputs!C299="true",Inputs!B299="false"),Calcs!O300,IF(AND(Inputs!B299="true",Inputs!C299="false"),Calcs!W300,IF(AND(Inputs!B299="false",Inputs!C299="false"),Calcs!F300,FALSE)))</f>
        <v>139833.5</v>
      </c>
      <c r="AN299" s="93">
        <f>IF(AND(Inputs!C299="true",Inputs!B299="false"),"0.0",IF(AND(Inputs!B299="true",Inputs!C299="false"),Calcs!U300,IF(AND(Inputs!B299="false",Inputs!C299="false"),Calcs!D300,FALSE)))</f>
        <v>279667</v>
      </c>
      <c r="AO299" s="95">
        <f>Calcs!AA300</f>
        <v>2070934.135</v>
      </c>
      <c r="AP299" s="93" t="str">
        <f t="shared" si="40"/>
        <v>true</v>
      </c>
      <c r="AQ299" s="95" t="str">
        <f>IF(Inputs!C299="true",Calcs!N300,"0.0")</f>
        <v>0.0</v>
      </c>
      <c r="AR299" s="95">
        <f>IF(AND(Inputs!C299="true",Inputs!B299="false"),Calcs!M300,IF(AND(Inputs!B299="true",Inputs!C299="false"),Calcs!V300,IF(AND(Inputs!B299="false",Inputs!C299="false"),Calcs!E300,FALSE)))</f>
        <v>279667</v>
      </c>
      <c r="AS299" s="93" t="str">
        <f t="shared" si="41"/>
        <v>true</v>
      </c>
      <c r="AT299" s="93" t="str">
        <f t="shared" si="37"/>
        <v>true</v>
      </c>
    </row>
    <row r="300" spans="1:46" ht="14.25" customHeight="1" x14ac:dyDescent="0.2">
      <c r="A300" s="16">
        <v>299</v>
      </c>
      <c r="B300" s="19" t="s">
        <v>16</v>
      </c>
      <c r="C300" s="19" t="s">
        <v>17</v>
      </c>
      <c r="D300" s="18" t="s">
        <v>870</v>
      </c>
      <c r="E300" s="19" t="s">
        <v>17</v>
      </c>
      <c r="F300" s="4"/>
      <c r="G300" s="17" t="s">
        <v>17</v>
      </c>
      <c r="H300" s="65" t="s">
        <v>569</v>
      </c>
      <c r="I300" s="24">
        <v>1</v>
      </c>
      <c r="J300" s="25">
        <v>0.01</v>
      </c>
      <c r="K300" s="20" t="s">
        <v>16</v>
      </c>
      <c r="L300" s="19" t="s">
        <v>17</v>
      </c>
      <c r="M300" s="22">
        <v>1</v>
      </c>
      <c r="N300" s="19" t="s">
        <v>17</v>
      </c>
      <c r="O300" s="59" t="s">
        <v>418</v>
      </c>
      <c r="P300" s="18">
        <v>0</v>
      </c>
      <c r="Q300" s="18">
        <v>0</v>
      </c>
      <c r="R300" s="19" t="s">
        <v>17</v>
      </c>
      <c r="S300" s="17">
        <v>4631</v>
      </c>
      <c r="T300" s="17">
        <v>3637</v>
      </c>
      <c r="U300" s="102">
        <f>IF(B300="true",(Calcs!AB301),IF(C300="true",Calcs!S301,Calcs!K301))</f>
        <v>0.76398130327192737</v>
      </c>
      <c r="V300" s="106"/>
      <c r="W300" s="103" t="str">
        <f>IF(AND(K300 = "true",C300="false"),(IF(Inputs!K300=Reduction_Values!B$2,Reduction_Values!D$2,Reduction_Values!D$3)),"")</f>
        <v>Two-part Tariff 0.5</v>
      </c>
      <c r="X300" s="104" t="str">
        <f>IF(L300="true",(IF(Inputs!L300=Reduction_Values!B$2,Reduction_Values!D$4,Reduction_Values!D$5)),"")</f>
        <v/>
      </c>
      <c r="Y300" s="105">
        <f>(VLOOKUP(Inputs!D300,Charge_Categories!B$2:C$380,2,FALSE))</f>
        <v>120</v>
      </c>
      <c r="Z300" s="105">
        <f>IF(AND(Inputs!B300="true",Inputs!G300="true"),Calcs!U301-Calcs!T301,IF(AND(Inputs!B300="false",Inputs!C300="false",Inputs!G300="true"),Calcs!D301-Calcs!C301,IF(AND(Inputs!G300="false",Inputs!H300="Not Applicable"),0,"0.0")))</f>
        <v>0</v>
      </c>
      <c r="AA300" s="105" t="str">
        <f>IF(AND(Inputs!B300="true",Inputs!N300="true"),Calcs!T301-Calcs!B301,IF(AND(Inputs!B300="false",Inputs!C300="true",Inputs!N300="true"),Calcs!L301-Calcs!B301,IF(AND(Inputs!B300="false",Inputs!C300="false",Inputs!N300="true"),Calcs!C301-Calcs!B301,"0.0")))</f>
        <v>0.0</v>
      </c>
      <c r="AB300" s="105" t="str">
        <f>IF(Inputs!C300="true",100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&amp;"%","")</f>
        <v/>
      </c>
      <c r="AC300" s="105" t="str">
        <f t="shared" si="38"/>
        <v/>
      </c>
      <c r="AD300" s="105">
        <f t="shared" si="39"/>
        <v>0.01</v>
      </c>
      <c r="AE300" s="104" t="str">
        <f>IF(R300="true",(IF(Inputs!R300=Reduction_Values!B$2,Reduction_Values!D$6,Reduction_Values!D$7)),"")</f>
        <v/>
      </c>
      <c r="AF300" s="93">
        <f>(VLOOKUP(Inputs!D300,Charge_Categories!B$2:C$380,2,FALSE))</f>
        <v>120</v>
      </c>
      <c r="AG300" s="93" t="str">
        <f t="shared" si="35"/>
        <v>true</v>
      </c>
      <c r="AH300" s="93" t="str">
        <f t="shared" si="36"/>
        <v>false</v>
      </c>
      <c r="AI300" s="94">
        <f>IF(AND(Inputs!C300="true",Inputs!B300="false"),Calcs!Q301,IF(AND(Inputs!B300="true",Inputs!C300="false"),Calcs!Y301,IF(AND(Inputs!B300="false",Inputs!C300="false"),Calcs!H301,FALSE)))</f>
        <v>120</v>
      </c>
      <c r="AJ300" s="95">
        <f>IF(AND(Inputs!C300="true",Inputs!B300="false"),Calcs!Q301,IF(AND(Inputs!B300="true",Inputs!C300="false"),Calcs!Y301,IF(AND(Inputs!B300="false",Inputs!C300="false"),Calcs!J301,FALSE)))</f>
        <v>120</v>
      </c>
      <c r="AK300" s="93">
        <f>IF(AND(Inputs!C300="true",Inputs!B300="false"),Calcs!P301,IF(AND(Inputs!B300="true",Inputs!C300="false"),Calcs!X301,IF(AND(Inputs!B300="false",Inputs!C300="false"),Calcs!G301,FALSE)))</f>
        <v>120</v>
      </c>
      <c r="AL300" s="93">
        <f>Calcs!C301</f>
        <v>120</v>
      </c>
      <c r="AM300" s="93">
        <f>IF(AND(Inputs!C300="true",Inputs!B300="false"),Calcs!O301,IF(AND(Inputs!B300="true",Inputs!C300="false"),Calcs!W301,IF(AND(Inputs!B300="false",Inputs!C300="false"),Calcs!F301,FALSE)))</f>
        <v>120</v>
      </c>
      <c r="AN300" s="93">
        <f>IF(AND(Inputs!C300="true",Inputs!B300="false"),"0.0",IF(AND(Inputs!B300="true",Inputs!C300="false"),Calcs!U301,IF(AND(Inputs!B300="false",Inputs!C300="false"),Calcs!D301,FALSE)))</f>
        <v>120</v>
      </c>
      <c r="AO300" s="95">
        <f>Calcs!AA301</f>
        <v>1.5279626065438547</v>
      </c>
      <c r="AP300" s="93" t="str">
        <f t="shared" si="40"/>
        <v>false</v>
      </c>
      <c r="AQ300" s="95" t="str">
        <f>IF(Inputs!C300="true",Calcs!N301,"0.0")</f>
        <v>0.0</v>
      </c>
      <c r="AR300" s="95">
        <f>IF(AND(Inputs!C300="true",Inputs!B300="false"),Calcs!M301,IF(AND(Inputs!B300="true",Inputs!C300="false"),Calcs!V301,IF(AND(Inputs!B300="false",Inputs!C300="false"),Calcs!E301,FALSE)))</f>
        <v>120</v>
      </c>
      <c r="AS300" s="93" t="str">
        <f t="shared" si="41"/>
        <v>false</v>
      </c>
      <c r="AT300" s="93" t="str">
        <f t="shared" si="37"/>
        <v>false</v>
      </c>
    </row>
    <row r="301" spans="1:46" ht="14.25" customHeight="1" x14ac:dyDescent="0.2">
      <c r="A301" s="16">
        <v>300</v>
      </c>
      <c r="B301" s="19" t="s">
        <v>16</v>
      </c>
      <c r="C301" s="19" t="s">
        <v>17</v>
      </c>
      <c r="D301" s="18" t="s">
        <v>871</v>
      </c>
      <c r="E301" s="19" t="s">
        <v>17</v>
      </c>
      <c r="F301" s="4"/>
      <c r="G301" s="19" t="s">
        <v>16</v>
      </c>
      <c r="H301" s="65" t="s">
        <v>955</v>
      </c>
      <c r="I301" s="25">
        <v>0.88</v>
      </c>
      <c r="J301" s="24">
        <v>1</v>
      </c>
      <c r="K301" s="20" t="s">
        <v>16</v>
      </c>
      <c r="L301" s="19" t="s">
        <v>17</v>
      </c>
      <c r="M301" s="22">
        <v>1</v>
      </c>
      <c r="N301" s="19" t="s">
        <v>17</v>
      </c>
      <c r="O301" s="59" t="s">
        <v>418</v>
      </c>
      <c r="P301" s="18">
        <v>0</v>
      </c>
      <c r="Q301" s="18">
        <v>0</v>
      </c>
      <c r="R301" s="19" t="s">
        <v>17</v>
      </c>
      <c r="S301" s="17">
        <v>7203</v>
      </c>
      <c r="T301" s="17">
        <v>99999.9</v>
      </c>
      <c r="U301" s="102">
        <f>IF(B301="true",(Calcs!AB302),IF(C301="true",Calcs!S302,Calcs!K302))</f>
        <v>323.33434973434976</v>
      </c>
      <c r="V301" s="106"/>
      <c r="W301" s="103" t="str">
        <f>IF(AND(K301 = "true",C301="false"),(IF(Inputs!K301=Reduction_Values!B$2,Reduction_Values!D$2,Reduction_Values!D$3)),"")</f>
        <v>Two-part Tariff 0.5</v>
      </c>
      <c r="X301" s="104" t="str">
        <f>IF(L301="true",(IF(Inputs!L301=Reduction_Values!B$2,Reduction_Values!D$4,Reduction_Values!D$5)),"")</f>
        <v/>
      </c>
      <c r="Y301" s="105">
        <f>(VLOOKUP(Inputs!D301,Charge_Categories!B$2:C$380,2,FALSE))</f>
        <v>128</v>
      </c>
      <c r="Z301" s="105">
        <f>IF(AND(Inputs!B301="true",Inputs!G301="true"),Calcs!U302-Calcs!T302,IF(AND(Inputs!B301="false",Inputs!C301="false",Inputs!G301="true"),Calcs!D302-Calcs!C302,IF(AND(Inputs!G301="false",Inputs!H301="Not Applicable"),0,"0.0")))</f>
        <v>10074</v>
      </c>
      <c r="AA301" s="105" t="str">
        <f>IF(AND(Inputs!B301="true",Inputs!N301="true"),Calcs!T302-Calcs!B302,IF(AND(Inputs!B301="false",Inputs!C301="true",Inputs!N301="true"),Calcs!L302-Calcs!B302,IF(AND(Inputs!B301="false",Inputs!C301="false",Inputs!N301="true"),Calcs!C302-Calcs!B302,"0.0")))</f>
        <v>0.0</v>
      </c>
      <c r="AB301" s="105" t="str">
        <f>IF(Inputs!C301="true",100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&amp;"%","")</f>
        <v/>
      </c>
      <c r="AC301" s="105" t="str">
        <f t="shared" si="38"/>
        <v/>
      </c>
      <c r="AD301" s="105" t="str">
        <f t="shared" si="39"/>
        <v/>
      </c>
      <c r="AE301" s="104" t="str">
        <f>IF(R301="true",(IF(Inputs!R301=Reduction_Values!B$2,Reduction_Values!D$6,Reduction_Values!D$7)),"")</f>
        <v/>
      </c>
      <c r="AF301" s="93">
        <f>(VLOOKUP(Inputs!D301,Charge_Categories!B$2:C$380,2,FALSE))</f>
        <v>128</v>
      </c>
      <c r="AG301" s="93" t="str">
        <f t="shared" si="35"/>
        <v>true</v>
      </c>
      <c r="AH301" s="93" t="str">
        <f t="shared" si="36"/>
        <v>false</v>
      </c>
      <c r="AI301" s="94">
        <f>IF(AND(Inputs!C301="true",Inputs!B301="false"),Calcs!Q302,IF(AND(Inputs!B301="true",Inputs!C301="false"),Calcs!Y302,IF(AND(Inputs!B301="false",Inputs!C301="false"),Calcs!H302,FALSE)))</f>
        <v>8977.76</v>
      </c>
      <c r="AJ301" s="95">
        <f>IF(AND(Inputs!C301="true",Inputs!B301="false"),Calcs!Q302,IF(AND(Inputs!B301="true",Inputs!C301="false"),Calcs!Y302,IF(AND(Inputs!B301="false",Inputs!C301="false"),Calcs!J302,FALSE)))</f>
        <v>8977.76</v>
      </c>
      <c r="AK301" s="93">
        <f>IF(AND(Inputs!C301="true",Inputs!B301="false"),Calcs!P302,IF(AND(Inputs!B301="true",Inputs!C301="false"),Calcs!X302,IF(AND(Inputs!B301="false",Inputs!C301="false"),Calcs!G302,FALSE)))</f>
        <v>10202</v>
      </c>
      <c r="AL301" s="93">
        <f>Calcs!C302</f>
        <v>128</v>
      </c>
      <c r="AM301" s="93">
        <f>IF(AND(Inputs!C301="true",Inputs!B301="false"),Calcs!O302,IF(AND(Inputs!B301="true",Inputs!C301="false"),Calcs!W302,IF(AND(Inputs!B301="false",Inputs!C301="false"),Calcs!F302,FALSE)))</f>
        <v>10202</v>
      </c>
      <c r="AN301" s="93">
        <f>IF(AND(Inputs!C301="true",Inputs!B301="false"),"0.0",IF(AND(Inputs!B301="true",Inputs!C301="false"),Calcs!U302,IF(AND(Inputs!B301="false",Inputs!C301="false"),Calcs!D302,FALSE)))</f>
        <v>10202</v>
      </c>
      <c r="AO301" s="95">
        <f>Calcs!AA302</f>
        <v>646.66869946869951</v>
      </c>
      <c r="AP301" s="93" t="str">
        <f t="shared" si="40"/>
        <v>false</v>
      </c>
      <c r="AQ301" s="95" t="str">
        <f>IF(Inputs!C301="true",Calcs!N302,"0.0")</f>
        <v>0.0</v>
      </c>
      <c r="AR301" s="95">
        <f>IF(AND(Inputs!C301="true",Inputs!B301="false"),Calcs!M302,IF(AND(Inputs!B301="true",Inputs!C301="false"),Calcs!V302,IF(AND(Inputs!B301="false",Inputs!C301="false"),Calcs!E302,FALSE)))</f>
        <v>10202</v>
      </c>
      <c r="AS301" s="93" t="str">
        <f t="shared" si="41"/>
        <v>false</v>
      </c>
      <c r="AT301" s="93" t="str">
        <f t="shared" si="37"/>
        <v>true</v>
      </c>
    </row>
    <row r="302" spans="1:46" ht="14.25" customHeight="1" x14ac:dyDescent="0.2">
      <c r="A302" s="16">
        <v>301</v>
      </c>
      <c r="B302" s="19" t="s">
        <v>16</v>
      </c>
      <c r="C302" s="19" t="s">
        <v>17</v>
      </c>
      <c r="D302" s="18" t="s">
        <v>872</v>
      </c>
      <c r="E302" s="19" t="s">
        <v>17</v>
      </c>
      <c r="F302" s="4"/>
      <c r="G302" s="19" t="s">
        <v>16</v>
      </c>
      <c r="H302" s="65" t="s">
        <v>951</v>
      </c>
      <c r="I302" s="24">
        <v>1</v>
      </c>
      <c r="J302" s="24">
        <v>1</v>
      </c>
      <c r="K302" s="20" t="s">
        <v>16</v>
      </c>
      <c r="L302" s="19" t="s">
        <v>17</v>
      </c>
      <c r="M302" s="22">
        <v>1</v>
      </c>
      <c r="N302" s="19" t="s">
        <v>17</v>
      </c>
      <c r="O302" s="59" t="s">
        <v>418</v>
      </c>
      <c r="P302" s="18">
        <v>0</v>
      </c>
      <c r="Q302" s="18">
        <v>0</v>
      </c>
      <c r="R302" s="19" t="s">
        <v>17</v>
      </c>
      <c r="S302" s="17">
        <v>5323</v>
      </c>
      <c r="T302" s="17">
        <v>0.123</v>
      </c>
      <c r="U302" s="102">
        <f>IF(B302="true",(Calcs!AB303),IF(C302="true",Calcs!S303,Calcs!K303))</f>
        <v>23001418.699186992</v>
      </c>
      <c r="V302" s="106"/>
      <c r="W302" s="103" t="str">
        <f>IF(AND(K302 = "true",C302="false"),(IF(Inputs!K302=Reduction_Values!B$2,Reduction_Values!D$2,Reduction_Values!D$3)),"")</f>
        <v>Two-part Tariff 0.5</v>
      </c>
      <c r="X302" s="104" t="str">
        <f>IF(L302="true",(IF(Inputs!L302=Reduction_Values!B$2,Reduction_Values!D$4,Reduction_Values!D$5)),"")</f>
        <v/>
      </c>
      <c r="Y302" s="105">
        <f>(VLOOKUP(Inputs!D302,Charge_Categories!B$2:C$380,2,FALSE))</f>
        <v>513</v>
      </c>
      <c r="Z302" s="105">
        <f>IF(AND(Inputs!B302="true",Inputs!G302="true"),Calcs!U303-Calcs!T303,IF(AND(Inputs!B302="false",Inputs!C302="false",Inputs!G302="true"),Calcs!D303-Calcs!C303,IF(AND(Inputs!G302="false",Inputs!H302="Not Applicable"),0,"0.0")))</f>
        <v>550</v>
      </c>
      <c r="AA302" s="105" t="str">
        <f>IF(AND(Inputs!B302="true",Inputs!N302="true"),Calcs!T303-Calcs!B303,IF(AND(Inputs!B302="false",Inputs!C302="true",Inputs!N302="true"),Calcs!L303-Calcs!B303,IF(AND(Inputs!B302="false",Inputs!C302="false",Inputs!N302="true"),Calcs!C303-Calcs!B303,"0.0")))</f>
        <v>0.0</v>
      </c>
      <c r="AB302" s="105" t="str">
        <f>IF(Inputs!C302="true",100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&amp;"%","")</f>
        <v/>
      </c>
      <c r="AC302" s="105" t="str">
        <f t="shared" si="38"/>
        <v/>
      </c>
      <c r="AD302" s="105" t="str">
        <f t="shared" si="39"/>
        <v/>
      </c>
      <c r="AE302" s="104" t="str">
        <f>IF(R302="true",(IF(Inputs!R302=Reduction_Values!B$2,Reduction_Values!D$6,Reduction_Values!D$7)),"")</f>
        <v/>
      </c>
      <c r="AF302" s="93">
        <f>(VLOOKUP(Inputs!D302,Charge_Categories!B$2:C$380,2,FALSE))</f>
        <v>513</v>
      </c>
      <c r="AG302" s="93" t="str">
        <f t="shared" si="35"/>
        <v>true</v>
      </c>
      <c r="AH302" s="93" t="str">
        <f t="shared" si="36"/>
        <v>false</v>
      </c>
      <c r="AI302" s="94">
        <f>IF(AND(Inputs!C302="true",Inputs!B302="false"),Calcs!Q303,IF(AND(Inputs!B302="true",Inputs!C302="false"),Calcs!Y303,IF(AND(Inputs!B302="false",Inputs!C302="false"),Calcs!H303,FALSE)))</f>
        <v>1063</v>
      </c>
      <c r="AJ302" s="95">
        <f>IF(AND(Inputs!C302="true",Inputs!B302="false"),Calcs!Q303,IF(AND(Inputs!B302="true",Inputs!C302="false"),Calcs!Y303,IF(AND(Inputs!B302="false",Inputs!C302="false"),Calcs!J303,FALSE)))</f>
        <v>1063</v>
      </c>
      <c r="AK302" s="93">
        <f>IF(AND(Inputs!C302="true",Inputs!B302="false"),Calcs!P303,IF(AND(Inputs!B302="true",Inputs!C302="false"),Calcs!X303,IF(AND(Inputs!B302="false",Inputs!C302="false"),Calcs!G303,FALSE)))</f>
        <v>1063</v>
      </c>
      <c r="AL302" s="93">
        <f>Calcs!C303</f>
        <v>513</v>
      </c>
      <c r="AM302" s="93">
        <f>IF(AND(Inputs!C302="true",Inputs!B302="false"),Calcs!O303,IF(AND(Inputs!B302="true",Inputs!C302="false"),Calcs!W303,IF(AND(Inputs!B302="false",Inputs!C302="false"),Calcs!F303,FALSE)))</f>
        <v>1063</v>
      </c>
      <c r="AN302" s="93">
        <f>IF(AND(Inputs!C302="true",Inputs!B302="false"),"0.0",IF(AND(Inputs!B302="true",Inputs!C302="false"),Calcs!U303,IF(AND(Inputs!B302="false",Inputs!C302="false"),Calcs!D303,FALSE)))</f>
        <v>1063</v>
      </c>
      <c r="AO302" s="95">
        <f>Calcs!AA303</f>
        <v>46002837.398373984</v>
      </c>
      <c r="AP302" s="93" t="str">
        <f t="shared" si="40"/>
        <v>false</v>
      </c>
      <c r="AQ302" s="95" t="str">
        <f>IF(Inputs!C302="true",Calcs!N303,"0.0")</f>
        <v>0.0</v>
      </c>
      <c r="AR302" s="95">
        <f>IF(AND(Inputs!C302="true",Inputs!B302="false"),Calcs!M303,IF(AND(Inputs!B302="true",Inputs!C302="false"),Calcs!V303,IF(AND(Inputs!B302="false",Inputs!C302="false"),Calcs!E303,FALSE)))</f>
        <v>1063</v>
      </c>
      <c r="AS302" s="93" t="str">
        <f t="shared" si="41"/>
        <v>false</v>
      </c>
      <c r="AT302" s="93" t="str">
        <f t="shared" si="37"/>
        <v>true</v>
      </c>
    </row>
    <row r="303" spans="1:46" ht="14.25" customHeight="1" x14ac:dyDescent="0.2">
      <c r="A303" s="16">
        <v>302</v>
      </c>
      <c r="B303" s="19" t="s">
        <v>16</v>
      </c>
      <c r="C303" s="19" t="s">
        <v>17</v>
      </c>
      <c r="D303" s="18" t="s">
        <v>873</v>
      </c>
      <c r="E303" s="19" t="s">
        <v>17</v>
      </c>
      <c r="F303" s="4"/>
      <c r="G303" s="19" t="s">
        <v>16</v>
      </c>
      <c r="H303" s="65" t="s">
        <v>492</v>
      </c>
      <c r="I303" s="24">
        <v>1</v>
      </c>
      <c r="J303" s="25">
        <v>0.03</v>
      </c>
      <c r="K303" s="20" t="s">
        <v>16</v>
      </c>
      <c r="L303" s="20" t="s">
        <v>16</v>
      </c>
      <c r="M303" s="22">
        <v>1</v>
      </c>
      <c r="N303" s="19" t="s">
        <v>17</v>
      </c>
      <c r="O303" s="58" t="s">
        <v>434</v>
      </c>
      <c r="P303" s="18">
        <v>0</v>
      </c>
      <c r="Q303" s="18">
        <v>0</v>
      </c>
      <c r="R303" s="19" t="s">
        <v>17</v>
      </c>
      <c r="S303" s="17">
        <v>332</v>
      </c>
      <c r="T303" s="17">
        <v>1007</v>
      </c>
      <c r="U303" s="102">
        <f>IF(B303="true",(Calcs!AB304),IF(C303="true",Calcs!S304,Calcs!K304))</f>
        <v>86.479900695134063</v>
      </c>
      <c r="V303" s="106"/>
      <c r="W303" s="103" t="str">
        <f>IF(AND(K303 = "true",C303="false"),(IF(Inputs!K303=Reduction_Values!B$2,Reduction_Values!D$2,Reduction_Values!D$3)),"")</f>
        <v>Two-part Tariff 0.5</v>
      </c>
      <c r="X303" s="104" t="str">
        <f>IF(L303="true",(IF(Inputs!L303=Reduction_Values!B$2,Reduction_Values!D$4,Reduction_Values!D$5)),"")</f>
        <v>CRT 0.5</v>
      </c>
      <c r="Y303" s="105">
        <f>(VLOOKUP(Inputs!D303,Charge_Categories!B$2:C$380,2,FALSE))</f>
        <v>538</v>
      </c>
      <c r="Z303" s="105">
        <f>IF(AND(Inputs!B303="true",Inputs!G303="true"),Calcs!U304-Calcs!T304,IF(AND(Inputs!B303="false",Inputs!C303="false",Inputs!G303="true"),Calcs!D304-Calcs!C304,IF(AND(Inputs!G303="false",Inputs!H303="Not Applicable"),0,"0.0")))</f>
        <v>34436</v>
      </c>
      <c r="AA303" s="105" t="str">
        <f>IF(AND(Inputs!B303="true",Inputs!N303="true"),Calcs!T304-Calcs!B304,IF(AND(Inputs!B303="false",Inputs!C303="true",Inputs!N303="true"),Calcs!L304-Calcs!B304,IF(AND(Inputs!B303="false",Inputs!C303="false",Inputs!N303="true"),Calcs!C304-Calcs!B304,"0.0")))</f>
        <v>0.0</v>
      </c>
      <c r="AB303" s="105" t="str">
        <f>IF(Inputs!C303="true",100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&amp;"%","")</f>
        <v/>
      </c>
      <c r="AC303" s="105" t="str">
        <f t="shared" si="38"/>
        <v/>
      </c>
      <c r="AD303" s="105">
        <f t="shared" si="39"/>
        <v>0.03</v>
      </c>
      <c r="AE303" s="104" t="str">
        <f>IF(R303="true",(IF(Inputs!R303=Reduction_Values!B$2,Reduction_Values!D$6,Reduction_Values!D$7)),"")</f>
        <v/>
      </c>
      <c r="AF303" s="93">
        <f>(VLOOKUP(Inputs!D303,Charge_Categories!B$2:C$380,2,FALSE))</f>
        <v>538</v>
      </c>
      <c r="AG303" s="93" t="str">
        <f t="shared" si="35"/>
        <v>true</v>
      </c>
      <c r="AH303" s="93" t="str">
        <f t="shared" si="36"/>
        <v>false</v>
      </c>
      <c r="AI303" s="94">
        <f>IF(AND(Inputs!C303="true",Inputs!B303="false"),Calcs!Q304,IF(AND(Inputs!B303="true",Inputs!C303="false"),Calcs!Y304,IF(AND(Inputs!B303="false",Inputs!C303="false"),Calcs!H304,FALSE)))</f>
        <v>17487</v>
      </c>
      <c r="AJ303" s="95">
        <f>IF(AND(Inputs!C303="true",Inputs!B303="false"),Calcs!Q304,IF(AND(Inputs!B303="true",Inputs!C303="false"),Calcs!Y304,IF(AND(Inputs!B303="false",Inputs!C303="false"),Calcs!J304,FALSE)))</f>
        <v>17487</v>
      </c>
      <c r="AK303" s="93">
        <f>IF(AND(Inputs!C303="true",Inputs!B303="false"),Calcs!P304,IF(AND(Inputs!B303="true",Inputs!C303="false"),Calcs!X304,IF(AND(Inputs!B303="false",Inputs!C303="false"),Calcs!G304,FALSE)))</f>
        <v>17487</v>
      </c>
      <c r="AL303" s="93">
        <f>Calcs!C304</f>
        <v>538</v>
      </c>
      <c r="AM303" s="93">
        <f>IF(AND(Inputs!C303="true",Inputs!B303="false"),Calcs!O304,IF(AND(Inputs!B303="true",Inputs!C303="false"),Calcs!W304,IF(AND(Inputs!B303="false",Inputs!C303="false"),Calcs!F304,FALSE)))</f>
        <v>34974</v>
      </c>
      <c r="AN303" s="93">
        <f>IF(AND(Inputs!C303="true",Inputs!B303="false"),"0.0",IF(AND(Inputs!B303="true",Inputs!C303="false"),Calcs!U304,IF(AND(Inputs!B303="false",Inputs!C303="false"),Calcs!D304,FALSE)))</f>
        <v>34974</v>
      </c>
      <c r="AO303" s="95">
        <f>Calcs!AA304</f>
        <v>172.95980139026813</v>
      </c>
      <c r="AP303" s="93" t="str">
        <f t="shared" si="40"/>
        <v>false</v>
      </c>
      <c r="AQ303" s="95" t="str">
        <f>IF(Inputs!C303="true",Calcs!N304,"0.0")</f>
        <v>0.0</v>
      </c>
      <c r="AR303" s="95">
        <f>IF(AND(Inputs!C303="true",Inputs!B303="false"),Calcs!M304,IF(AND(Inputs!B303="true",Inputs!C303="false"),Calcs!V304,IF(AND(Inputs!B303="false",Inputs!C303="false"),Calcs!E304,FALSE)))</f>
        <v>34974</v>
      </c>
      <c r="AS303" s="93" t="str">
        <f t="shared" si="41"/>
        <v>false</v>
      </c>
      <c r="AT303" s="93" t="str">
        <f t="shared" si="37"/>
        <v>true</v>
      </c>
    </row>
    <row r="304" spans="1:46" ht="14.25" customHeight="1" x14ac:dyDescent="0.2">
      <c r="A304" s="16">
        <v>303</v>
      </c>
      <c r="B304" s="19" t="s">
        <v>16</v>
      </c>
      <c r="C304" s="19" t="s">
        <v>17</v>
      </c>
      <c r="D304" s="18" t="s">
        <v>874</v>
      </c>
      <c r="E304" s="19" t="s">
        <v>17</v>
      </c>
      <c r="F304" s="4"/>
      <c r="G304" s="19" t="s">
        <v>16</v>
      </c>
      <c r="H304" s="65" t="s">
        <v>493</v>
      </c>
      <c r="I304" s="24">
        <v>1</v>
      </c>
      <c r="J304" s="25">
        <v>0.89</v>
      </c>
      <c r="K304" s="20" t="s">
        <v>16</v>
      </c>
      <c r="L304" s="19" t="s">
        <v>17</v>
      </c>
      <c r="M304" s="22">
        <v>1</v>
      </c>
      <c r="N304" s="19" t="s">
        <v>17</v>
      </c>
      <c r="O304" s="59" t="s">
        <v>418</v>
      </c>
      <c r="P304" s="18">
        <v>0</v>
      </c>
      <c r="Q304" s="18">
        <v>0</v>
      </c>
      <c r="R304" s="19" t="s">
        <v>17</v>
      </c>
      <c r="S304" s="17">
        <v>321</v>
      </c>
      <c r="T304" s="17">
        <v>32100.001</v>
      </c>
      <c r="U304" s="102">
        <f>IF(B304="true",(Calcs!AB305),IF(C304="true",Calcs!S305,Calcs!K305))</f>
        <v>21.929599316834913</v>
      </c>
      <c r="V304" s="106"/>
      <c r="W304" s="103" t="str">
        <f>IF(AND(K304 = "true",C304="false"),(IF(Inputs!K304=Reduction_Values!B$2,Reduction_Values!D$2,Reduction_Values!D$3)),"")</f>
        <v>Two-part Tariff 0.5</v>
      </c>
      <c r="X304" s="104" t="str">
        <f>IF(L304="true",(IF(Inputs!L304=Reduction_Values!B$2,Reduction_Values!D$4,Reduction_Values!D$5)),"")</f>
        <v/>
      </c>
      <c r="Y304" s="105">
        <f>(VLOOKUP(Inputs!D304,Charge_Categories!B$2:C$380,2,FALSE))</f>
        <v>588</v>
      </c>
      <c r="Z304" s="105">
        <f>IF(AND(Inputs!B304="true",Inputs!G304="true"),Calcs!U305-Calcs!T305,IF(AND(Inputs!B304="false",Inputs!C304="false",Inputs!G304="true"),Calcs!D305-Calcs!C305,IF(AND(Inputs!G304="false",Inputs!H304="Not Applicable"),0,"0.0")))</f>
        <v>4340</v>
      </c>
      <c r="AA304" s="105" t="str">
        <f>IF(AND(Inputs!B304="true",Inputs!N304="true"),Calcs!T305-Calcs!B305,IF(AND(Inputs!B304="false",Inputs!C304="true",Inputs!N304="true"),Calcs!L305-Calcs!B305,IF(AND(Inputs!B304="false",Inputs!C304="false",Inputs!N304="true"),Calcs!C305-Calcs!B305,"0.0")))</f>
        <v>0.0</v>
      </c>
      <c r="AB304" s="105" t="str">
        <f>IF(Inputs!C304="true",100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&amp;"%","")</f>
        <v/>
      </c>
      <c r="AC304" s="105" t="str">
        <f t="shared" si="38"/>
        <v/>
      </c>
      <c r="AD304" s="105">
        <f t="shared" si="39"/>
        <v>0.89</v>
      </c>
      <c r="AE304" s="104" t="str">
        <f>IF(R304="true",(IF(Inputs!R304=Reduction_Values!B$2,Reduction_Values!D$6,Reduction_Values!D$7)),"")</f>
        <v/>
      </c>
      <c r="AF304" s="93">
        <f>(VLOOKUP(Inputs!D304,Charge_Categories!B$2:C$380,2,FALSE))</f>
        <v>588</v>
      </c>
      <c r="AG304" s="93" t="str">
        <f t="shared" si="35"/>
        <v>true</v>
      </c>
      <c r="AH304" s="93" t="str">
        <f t="shared" si="36"/>
        <v>false</v>
      </c>
      <c r="AI304" s="94">
        <f>IF(AND(Inputs!C304="true",Inputs!B304="false"),Calcs!Q305,IF(AND(Inputs!B304="true",Inputs!C304="false"),Calcs!Y305,IF(AND(Inputs!B304="false",Inputs!C304="false"),Calcs!H305,FALSE)))</f>
        <v>4928</v>
      </c>
      <c r="AJ304" s="95">
        <f>IF(AND(Inputs!C304="true",Inputs!B304="false"),Calcs!Q305,IF(AND(Inputs!B304="true",Inputs!C304="false"),Calcs!Y305,IF(AND(Inputs!B304="false",Inputs!C304="false"),Calcs!J305,FALSE)))</f>
        <v>4928</v>
      </c>
      <c r="AK304" s="93">
        <f>IF(AND(Inputs!C304="true",Inputs!B304="false"),Calcs!P305,IF(AND(Inputs!B304="true",Inputs!C304="false"),Calcs!X305,IF(AND(Inputs!B304="false",Inputs!C304="false"),Calcs!G305,FALSE)))</f>
        <v>4928</v>
      </c>
      <c r="AL304" s="93">
        <f>Calcs!C305</f>
        <v>588</v>
      </c>
      <c r="AM304" s="93">
        <f>IF(AND(Inputs!C304="true",Inputs!B304="false"),Calcs!O305,IF(AND(Inputs!B304="true",Inputs!C304="false"),Calcs!W305,IF(AND(Inputs!B304="false",Inputs!C304="false"),Calcs!F305,FALSE)))</f>
        <v>4928</v>
      </c>
      <c r="AN304" s="93">
        <f>IF(AND(Inputs!C304="true",Inputs!B304="false"),"0.0",IF(AND(Inputs!B304="true",Inputs!C304="false"),Calcs!U305,IF(AND(Inputs!B304="false",Inputs!C304="false"),Calcs!D305,FALSE)))</f>
        <v>4928</v>
      </c>
      <c r="AO304" s="95">
        <f>Calcs!AA305</f>
        <v>43.859198633669827</v>
      </c>
      <c r="AP304" s="93" t="str">
        <f t="shared" si="40"/>
        <v>false</v>
      </c>
      <c r="AQ304" s="95" t="str">
        <f>IF(Inputs!C304="true",Calcs!N305,"0.0")</f>
        <v>0.0</v>
      </c>
      <c r="AR304" s="95">
        <f>IF(AND(Inputs!C304="true",Inputs!B304="false"),Calcs!M305,IF(AND(Inputs!B304="true",Inputs!C304="false"),Calcs!V305,IF(AND(Inputs!B304="false",Inputs!C304="false"),Calcs!E305,FALSE)))</f>
        <v>4928</v>
      </c>
      <c r="AS304" s="93" t="str">
        <f t="shared" si="41"/>
        <v>false</v>
      </c>
      <c r="AT304" s="93" t="str">
        <f t="shared" si="37"/>
        <v>true</v>
      </c>
    </row>
    <row r="305" spans="1:46" ht="14.25" customHeight="1" x14ac:dyDescent="0.2">
      <c r="A305" s="16">
        <v>304</v>
      </c>
      <c r="B305" s="19" t="s">
        <v>16</v>
      </c>
      <c r="C305" s="19" t="s">
        <v>17</v>
      </c>
      <c r="D305" s="18" t="s">
        <v>875</v>
      </c>
      <c r="E305" s="19" t="s">
        <v>17</v>
      </c>
      <c r="F305" s="4"/>
      <c r="G305" s="17" t="s">
        <v>17</v>
      </c>
      <c r="H305" s="65" t="s">
        <v>569</v>
      </c>
      <c r="I305" s="24">
        <v>1</v>
      </c>
      <c r="J305" s="24">
        <v>1</v>
      </c>
      <c r="K305" s="20" t="s">
        <v>16</v>
      </c>
      <c r="L305" s="19" t="s">
        <v>17</v>
      </c>
      <c r="M305" s="22">
        <v>1</v>
      </c>
      <c r="N305" s="19" t="s">
        <v>17</v>
      </c>
      <c r="O305" s="58" t="s">
        <v>434</v>
      </c>
      <c r="P305" s="18">
        <v>0</v>
      </c>
      <c r="Q305" s="18">
        <v>0</v>
      </c>
      <c r="R305" s="19" t="s">
        <v>17</v>
      </c>
      <c r="S305" s="17">
        <v>2.2120000000000002</v>
      </c>
      <c r="T305" s="17">
        <v>1008</v>
      </c>
      <c r="U305" s="102">
        <f>IF(B305="true",(Calcs!AB306),IF(C305="true",Calcs!S306,Calcs!K306))</f>
        <v>0.6682083333333334</v>
      </c>
      <c r="V305" s="106"/>
      <c r="W305" s="103" t="str">
        <f>IF(AND(K305 = "true",C305="false"),(IF(Inputs!K305=Reduction_Values!B$2,Reduction_Values!D$2,Reduction_Values!D$3)),"")</f>
        <v>Two-part Tariff 0.5</v>
      </c>
      <c r="X305" s="104" t="str">
        <f>IF(L305="true",(IF(Inputs!L305=Reduction_Values!B$2,Reduction_Values!D$4,Reduction_Values!D$5)),"")</f>
        <v/>
      </c>
      <c r="Y305" s="105">
        <f>(VLOOKUP(Inputs!D305,Charge_Categories!B$2:C$380,2,FALSE))</f>
        <v>609</v>
      </c>
      <c r="Z305" s="105">
        <f>IF(AND(Inputs!B305="true",Inputs!G305="true"),Calcs!U306-Calcs!T306,IF(AND(Inputs!B305="false",Inputs!C305="false",Inputs!G305="true"),Calcs!D306-Calcs!C306,IF(AND(Inputs!G305="false",Inputs!H305="Not Applicable"),0,"0.0")))</f>
        <v>0</v>
      </c>
      <c r="AA305" s="105" t="str">
        <f>IF(AND(Inputs!B305="true",Inputs!N305="true"),Calcs!T306-Calcs!B306,IF(AND(Inputs!B305="false",Inputs!C305="true",Inputs!N305="true"),Calcs!L306-Calcs!B306,IF(AND(Inputs!B305="false",Inputs!C305="false",Inputs!N305="true"),Calcs!C306-Calcs!B306,"0.0")))</f>
        <v>0.0</v>
      </c>
      <c r="AB305" s="105" t="str">
        <f>IF(Inputs!C305="true",100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&amp;"%","")</f>
        <v/>
      </c>
      <c r="AC305" s="105" t="str">
        <f t="shared" si="38"/>
        <v/>
      </c>
      <c r="AD305" s="105" t="str">
        <f t="shared" si="39"/>
        <v/>
      </c>
      <c r="AE305" s="104" t="str">
        <f>IF(R305="true",(IF(Inputs!R305=Reduction_Values!B$2,Reduction_Values!D$6,Reduction_Values!D$7)),"")</f>
        <v/>
      </c>
      <c r="AF305" s="93">
        <f>(VLOOKUP(Inputs!D305,Charge_Categories!B$2:C$380,2,FALSE))</f>
        <v>609</v>
      </c>
      <c r="AG305" s="93" t="str">
        <f t="shared" si="35"/>
        <v>true</v>
      </c>
      <c r="AH305" s="93" t="str">
        <f t="shared" si="36"/>
        <v>false</v>
      </c>
      <c r="AI305" s="94">
        <f>IF(AND(Inputs!C305="true",Inputs!B305="false"),Calcs!Q306,IF(AND(Inputs!B305="true",Inputs!C305="false"),Calcs!Y306,IF(AND(Inputs!B305="false",Inputs!C305="false"),Calcs!H306,FALSE)))</f>
        <v>609</v>
      </c>
      <c r="AJ305" s="95">
        <f>IF(AND(Inputs!C305="true",Inputs!B305="false"),Calcs!Q306,IF(AND(Inputs!B305="true",Inputs!C305="false"),Calcs!Y306,IF(AND(Inputs!B305="false",Inputs!C305="false"),Calcs!J306,FALSE)))</f>
        <v>609</v>
      </c>
      <c r="AK305" s="93">
        <f>IF(AND(Inputs!C305="true",Inputs!B305="false"),Calcs!P306,IF(AND(Inputs!B305="true",Inputs!C305="false"),Calcs!X306,IF(AND(Inputs!B305="false",Inputs!C305="false"),Calcs!G306,FALSE)))</f>
        <v>609</v>
      </c>
      <c r="AL305" s="93">
        <f>Calcs!C306</f>
        <v>609</v>
      </c>
      <c r="AM305" s="93">
        <f>IF(AND(Inputs!C305="true",Inputs!B305="false"),Calcs!O306,IF(AND(Inputs!B305="true",Inputs!C305="false"),Calcs!W306,IF(AND(Inputs!B305="false",Inputs!C305="false"),Calcs!F306,FALSE)))</f>
        <v>609</v>
      </c>
      <c r="AN305" s="93">
        <f>IF(AND(Inputs!C305="true",Inputs!B305="false"),"0.0",IF(AND(Inputs!B305="true",Inputs!C305="false"),Calcs!U306,IF(AND(Inputs!B305="false",Inputs!C305="false"),Calcs!D306,FALSE)))</f>
        <v>609</v>
      </c>
      <c r="AO305" s="95">
        <f>Calcs!AA306</f>
        <v>1.3364166666666668</v>
      </c>
      <c r="AP305" s="93" t="str">
        <f t="shared" si="40"/>
        <v>false</v>
      </c>
      <c r="AQ305" s="95" t="str">
        <f>IF(Inputs!C305="true",Calcs!N306,"0.0")</f>
        <v>0.0</v>
      </c>
      <c r="AR305" s="95">
        <f>IF(AND(Inputs!C305="true",Inputs!B305="false"),Calcs!M306,IF(AND(Inputs!B305="true",Inputs!C305="false"),Calcs!V306,IF(AND(Inputs!B305="false",Inputs!C305="false"),Calcs!E306,FALSE)))</f>
        <v>609</v>
      </c>
      <c r="AS305" s="93" t="str">
        <f t="shared" si="41"/>
        <v>false</v>
      </c>
      <c r="AT305" s="93" t="str">
        <f t="shared" si="37"/>
        <v>false</v>
      </c>
    </row>
    <row r="306" spans="1:46" ht="14.25" customHeight="1" x14ac:dyDescent="0.2">
      <c r="A306" s="16">
        <v>305</v>
      </c>
      <c r="B306" s="19" t="s">
        <v>16</v>
      </c>
      <c r="C306" s="19" t="s">
        <v>17</v>
      </c>
      <c r="D306" s="18" t="s">
        <v>876</v>
      </c>
      <c r="E306" s="19" t="s">
        <v>16</v>
      </c>
      <c r="F306" s="4" t="s">
        <v>526</v>
      </c>
      <c r="G306" s="19" t="s">
        <v>16</v>
      </c>
      <c r="H306" s="65" t="s">
        <v>495</v>
      </c>
      <c r="I306" s="24">
        <v>1</v>
      </c>
      <c r="J306" s="24">
        <v>1</v>
      </c>
      <c r="K306" s="20" t="s">
        <v>16</v>
      </c>
      <c r="L306" s="19" t="s">
        <v>17</v>
      </c>
      <c r="M306" s="22">
        <v>1</v>
      </c>
      <c r="N306" s="19" t="s">
        <v>16</v>
      </c>
      <c r="O306" s="59" t="s">
        <v>454</v>
      </c>
      <c r="P306" s="18">
        <v>0</v>
      </c>
      <c r="Q306" s="18">
        <v>0</v>
      </c>
      <c r="R306" s="19" t="s">
        <v>16</v>
      </c>
      <c r="S306" s="17">
        <v>0.999</v>
      </c>
      <c r="T306" s="17">
        <v>0.01</v>
      </c>
      <c r="U306" s="102">
        <f>IF(B306="true",(Calcs!AB307),IF(C306="true",Calcs!S307,Calcs!K307))</f>
        <v>17107.875</v>
      </c>
      <c r="V306" s="106"/>
      <c r="W306" s="103" t="str">
        <f>IF(AND(K306 = "true",C306="false"),(IF(Inputs!K306=Reduction_Values!B$2,Reduction_Values!D$2,Reduction_Values!D$3)),"")</f>
        <v>Two-part Tariff 0.5</v>
      </c>
      <c r="X306" s="104" t="str">
        <f>IF(L306="true",(IF(Inputs!L306=Reduction_Values!B$2,Reduction_Values!D$4,Reduction_Values!D$5)),"")</f>
        <v/>
      </c>
      <c r="Y306" s="105">
        <f>(VLOOKUP(Inputs!D306,Charge_Categories!B$2:C$380,2,FALSE))</f>
        <v>634</v>
      </c>
      <c r="Z306" s="105">
        <f>IF(AND(Inputs!B306="true",Inputs!G306="true"),Calcs!U307-Calcs!T307,IF(AND(Inputs!B306="false",Inputs!C306="false",Inputs!G306="true"),Calcs!D307-Calcs!C307,IF(AND(Inputs!G306="false",Inputs!H306="Not Applicable"),0,"0.0")))</f>
        <v>43</v>
      </c>
      <c r="AA306" s="105">
        <f>IF(AND(Inputs!B306="true",Inputs!N306="true"),Calcs!T307-Calcs!B307,IF(AND(Inputs!B306="false",Inputs!C306="true",Inputs!N306="true"),Calcs!L307-Calcs!B307,IF(AND(Inputs!B306="false",Inputs!C306="false",Inputs!N306="true"),Calcs!C307-Calcs!B307,"0.0")))</f>
        <v>8</v>
      </c>
      <c r="AB306" s="105" t="str">
        <f>IF(Inputs!C306="true",100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&amp;"%","")</f>
        <v/>
      </c>
      <c r="AC306" s="105" t="str">
        <f t="shared" si="38"/>
        <v/>
      </c>
      <c r="AD306" s="105" t="str">
        <f t="shared" si="39"/>
        <v/>
      </c>
      <c r="AE306" s="104" t="str">
        <f>IF(R306="true",(IF(Inputs!R306=Reduction_Values!B$2,Reduction_Values!D$6,Reduction_Values!D$7)),"")</f>
        <v>Winter Only Discount 0.5</v>
      </c>
      <c r="AF306" s="93">
        <f>(VLOOKUP(Inputs!D306,Charge_Categories!B$2:C$380,2,FALSE))</f>
        <v>634</v>
      </c>
      <c r="AG306" s="93" t="str">
        <f t="shared" si="35"/>
        <v>true</v>
      </c>
      <c r="AH306" s="93" t="str">
        <f t="shared" si="36"/>
        <v>false</v>
      </c>
      <c r="AI306" s="94">
        <f>IF(AND(Inputs!C306="true",Inputs!B306="false"),Calcs!Q307,IF(AND(Inputs!B306="true",Inputs!C306="false"),Calcs!Y307,IF(AND(Inputs!B306="false",Inputs!C306="false"),Calcs!H307,FALSE)))</f>
        <v>342.5</v>
      </c>
      <c r="AJ306" s="95">
        <f>IF(AND(Inputs!C306="true",Inputs!B306="false"),Calcs!Q307,IF(AND(Inputs!B306="true",Inputs!C306="false"),Calcs!Y307,IF(AND(Inputs!B306="false",Inputs!C306="false"),Calcs!J307,FALSE)))</f>
        <v>342.5</v>
      </c>
      <c r="AK306" s="93">
        <f>IF(AND(Inputs!C306="true",Inputs!B306="false"),Calcs!P307,IF(AND(Inputs!B306="true",Inputs!C306="false"),Calcs!X307,IF(AND(Inputs!B306="false",Inputs!C306="false"),Calcs!G307,FALSE)))</f>
        <v>342.5</v>
      </c>
      <c r="AL306" s="93">
        <f>Calcs!C307</f>
        <v>642</v>
      </c>
      <c r="AM306" s="93">
        <f>IF(AND(Inputs!C306="true",Inputs!B306="false"),Calcs!O307,IF(AND(Inputs!B306="true",Inputs!C306="false"),Calcs!W307,IF(AND(Inputs!B306="false",Inputs!C306="false"),Calcs!F307,FALSE)))</f>
        <v>342.5</v>
      </c>
      <c r="AN306" s="93">
        <f>IF(AND(Inputs!C306="true",Inputs!B306="false"),"0.0",IF(AND(Inputs!B306="true",Inputs!C306="false"),Calcs!U307,IF(AND(Inputs!B306="false",Inputs!C306="false"),Calcs!D307,FALSE)))</f>
        <v>685</v>
      </c>
      <c r="AO306" s="95">
        <f>Calcs!AA307</f>
        <v>34215.75</v>
      </c>
      <c r="AP306" s="93" t="str">
        <f t="shared" si="40"/>
        <v>true</v>
      </c>
      <c r="AQ306" s="95" t="str">
        <f>IF(Inputs!C306="true",Calcs!N307,"0.0")</f>
        <v>0.0</v>
      </c>
      <c r="AR306" s="95">
        <f>IF(AND(Inputs!C306="true",Inputs!B306="false"),Calcs!M307,IF(AND(Inputs!B306="true",Inputs!C306="false"),Calcs!V307,IF(AND(Inputs!B306="false",Inputs!C306="false"),Calcs!E307,FALSE)))</f>
        <v>685</v>
      </c>
      <c r="AS306" s="93" t="str">
        <f t="shared" si="41"/>
        <v>true</v>
      </c>
      <c r="AT306" s="93" t="str">
        <f t="shared" si="37"/>
        <v>true</v>
      </c>
    </row>
    <row r="307" spans="1:46" ht="14.25" customHeight="1" x14ac:dyDescent="0.2">
      <c r="A307" s="16">
        <v>306</v>
      </c>
      <c r="B307" s="19" t="s">
        <v>16</v>
      </c>
      <c r="C307" s="19" t="s">
        <v>17</v>
      </c>
      <c r="D307" s="18" t="s">
        <v>877</v>
      </c>
      <c r="E307" s="19" t="s">
        <v>16</v>
      </c>
      <c r="F307" s="4" t="s">
        <v>530</v>
      </c>
      <c r="G307" s="19" t="s">
        <v>16</v>
      </c>
      <c r="H307" s="65" t="s">
        <v>496</v>
      </c>
      <c r="I307" s="24">
        <v>1</v>
      </c>
      <c r="J307" s="24">
        <v>1</v>
      </c>
      <c r="K307" s="20" t="s">
        <v>16</v>
      </c>
      <c r="L307" s="19" t="s">
        <v>17</v>
      </c>
      <c r="M307" s="22">
        <v>1</v>
      </c>
      <c r="N307" s="19" t="s">
        <v>16</v>
      </c>
      <c r="O307" s="58" t="s">
        <v>434</v>
      </c>
      <c r="P307" s="18">
        <v>0</v>
      </c>
      <c r="Q307" s="18">
        <v>0</v>
      </c>
      <c r="R307" s="19" t="s">
        <v>16</v>
      </c>
      <c r="S307" s="17">
        <v>8180</v>
      </c>
      <c r="T307" s="17">
        <v>1001</v>
      </c>
      <c r="U307" s="102">
        <f>IF(B307="true",(Calcs!AB308),IF(C307="true",Calcs!S308,Calcs!K308))</f>
        <v>64344.975024975029</v>
      </c>
      <c r="V307" s="106"/>
      <c r="W307" s="103" t="str">
        <f>IF(AND(K307 = "true",C307="false"),(IF(Inputs!K307=Reduction_Values!B$2,Reduction_Values!D$2,Reduction_Values!D$3)),"")</f>
        <v>Two-part Tariff 0.5</v>
      </c>
      <c r="X307" s="104" t="str">
        <f>IF(L307="true",(IF(Inputs!L307=Reduction_Values!B$2,Reduction_Values!D$4,Reduction_Values!D$5)),"")</f>
        <v/>
      </c>
      <c r="Y307" s="105">
        <f>(VLOOKUP(Inputs!D307,Charge_Categories!B$2:C$380,2,FALSE))</f>
        <v>684</v>
      </c>
      <c r="Z307" s="105">
        <f>IF(AND(Inputs!B307="true",Inputs!G307="true"),Calcs!U308-Calcs!T308,IF(AND(Inputs!B307="false",Inputs!C307="false",Inputs!G307="true"),Calcs!D308-Calcs!C308,IF(AND(Inputs!G307="false",Inputs!H307="Not Applicable"),0,"0.0")))</f>
        <v>30027</v>
      </c>
      <c r="AA307" s="105">
        <f>IF(AND(Inputs!B307="true",Inputs!N307="true"),Calcs!T308-Calcs!B308,IF(AND(Inputs!B307="false",Inputs!C307="true",Inputs!N307="true"),Calcs!L308-Calcs!B308,IF(AND(Inputs!B307="false",Inputs!C307="false",Inputs!N307="true"),Calcs!C308-Calcs!B308,"0.0")))</f>
        <v>785</v>
      </c>
      <c r="AB307" s="105" t="str">
        <f>IF(Inputs!C307="true",100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&amp;"%","")</f>
        <v/>
      </c>
      <c r="AC307" s="105" t="str">
        <f t="shared" si="38"/>
        <v/>
      </c>
      <c r="AD307" s="105" t="str">
        <f t="shared" si="39"/>
        <v/>
      </c>
      <c r="AE307" s="104" t="str">
        <f>IF(R307="true",(IF(Inputs!R307=Reduction_Values!B$2,Reduction_Values!D$6,Reduction_Values!D$7)),"")</f>
        <v>Winter Only Discount 0.5</v>
      </c>
      <c r="AF307" s="93">
        <f>(VLOOKUP(Inputs!D307,Charge_Categories!B$2:C$380,2,FALSE))</f>
        <v>684</v>
      </c>
      <c r="AG307" s="93" t="str">
        <f t="shared" si="35"/>
        <v>true</v>
      </c>
      <c r="AH307" s="93" t="str">
        <f t="shared" si="36"/>
        <v>false</v>
      </c>
      <c r="AI307" s="94">
        <f>IF(AND(Inputs!C307="true",Inputs!B307="false"),Calcs!Q308,IF(AND(Inputs!B307="true",Inputs!C307="false"),Calcs!Y308,IF(AND(Inputs!B307="false",Inputs!C307="false"),Calcs!H308,FALSE)))</f>
        <v>15748</v>
      </c>
      <c r="AJ307" s="95">
        <f>IF(AND(Inputs!C307="true",Inputs!B307="false"),Calcs!Q308,IF(AND(Inputs!B307="true",Inputs!C307="false"),Calcs!Y308,IF(AND(Inputs!B307="false",Inputs!C307="false"),Calcs!J308,FALSE)))</f>
        <v>15748</v>
      </c>
      <c r="AK307" s="93">
        <f>IF(AND(Inputs!C307="true",Inputs!B307="false"),Calcs!P308,IF(AND(Inputs!B307="true",Inputs!C307="false"),Calcs!X308,IF(AND(Inputs!B307="false",Inputs!C307="false"),Calcs!G308,FALSE)))</f>
        <v>15748</v>
      </c>
      <c r="AL307" s="93">
        <f>Calcs!C308</f>
        <v>1469</v>
      </c>
      <c r="AM307" s="93">
        <f>IF(AND(Inputs!C307="true",Inputs!B307="false"),Calcs!O308,IF(AND(Inputs!B307="true",Inputs!C307="false"),Calcs!W308,IF(AND(Inputs!B307="false",Inputs!C307="false"),Calcs!F308,FALSE)))</f>
        <v>15748</v>
      </c>
      <c r="AN307" s="93">
        <f>IF(AND(Inputs!C307="true",Inputs!B307="false"),"0.0",IF(AND(Inputs!B307="true",Inputs!C307="false"),Calcs!U308,IF(AND(Inputs!B307="false",Inputs!C307="false"),Calcs!D308,FALSE)))</f>
        <v>31496</v>
      </c>
      <c r="AO307" s="95">
        <f>Calcs!AA308</f>
        <v>128689.95004995006</v>
      </c>
      <c r="AP307" s="93" t="str">
        <f t="shared" si="40"/>
        <v>true</v>
      </c>
      <c r="AQ307" s="95" t="str">
        <f>IF(Inputs!C307="true",Calcs!N308,"0.0")</f>
        <v>0.0</v>
      </c>
      <c r="AR307" s="95">
        <f>IF(AND(Inputs!C307="true",Inputs!B307="false"),Calcs!M308,IF(AND(Inputs!B307="true",Inputs!C307="false"),Calcs!V308,IF(AND(Inputs!B307="false",Inputs!C307="false"),Calcs!E308,FALSE)))</f>
        <v>31496</v>
      </c>
      <c r="AS307" s="93" t="str">
        <f t="shared" si="41"/>
        <v>true</v>
      </c>
      <c r="AT307" s="93" t="str">
        <f t="shared" si="37"/>
        <v>true</v>
      </c>
    </row>
    <row r="308" spans="1:46" ht="14.25" customHeight="1" x14ac:dyDescent="0.2">
      <c r="A308" s="16">
        <v>307</v>
      </c>
      <c r="B308" s="19" t="s">
        <v>16</v>
      </c>
      <c r="C308" s="19" t="s">
        <v>17</v>
      </c>
      <c r="D308" s="18" t="s">
        <v>878</v>
      </c>
      <c r="E308" s="19" t="s">
        <v>16</v>
      </c>
      <c r="F308" s="4" t="s">
        <v>495</v>
      </c>
      <c r="G308" s="19" t="s">
        <v>16</v>
      </c>
      <c r="H308" s="65" t="s">
        <v>497</v>
      </c>
      <c r="I308" s="24">
        <v>1</v>
      </c>
      <c r="J308" s="25">
        <v>0.99</v>
      </c>
      <c r="K308" s="20" t="s">
        <v>16</v>
      </c>
      <c r="L308" s="19" t="s">
        <v>17</v>
      </c>
      <c r="M308" s="22">
        <v>1</v>
      </c>
      <c r="N308" s="19" t="s">
        <v>16</v>
      </c>
      <c r="O308" s="59" t="s">
        <v>418</v>
      </c>
      <c r="P308" s="18">
        <v>0</v>
      </c>
      <c r="Q308" s="18">
        <v>0</v>
      </c>
      <c r="R308" s="19" t="s">
        <v>16</v>
      </c>
      <c r="S308" s="17">
        <v>3.1</v>
      </c>
      <c r="T308" s="17">
        <v>100</v>
      </c>
      <c r="U308" s="102">
        <f>IF(B308="true",(Calcs!AB309),IF(C308="true",Calcs!S309,Calcs!K309))</f>
        <v>9.5445899999999995</v>
      </c>
      <c r="V308" s="106"/>
      <c r="W308" s="103" t="str">
        <f>IF(AND(K308 = "true",C308="false"),(IF(Inputs!K308=Reduction_Values!B$2,Reduction_Values!D$2,Reduction_Values!D$3)),"")</f>
        <v>Two-part Tariff 0.5</v>
      </c>
      <c r="X308" s="104" t="str">
        <f>IF(L308="true",(IF(Inputs!L308=Reduction_Values!B$2,Reduction_Values!D$4,Reduction_Values!D$5)),"")</f>
        <v/>
      </c>
      <c r="Y308" s="105">
        <f>(VLOOKUP(Inputs!D308,Charge_Categories!B$2:C$380,2,FALSE))</f>
        <v>1162</v>
      </c>
      <c r="Z308" s="105">
        <f>IF(AND(Inputs!B308="true",Inputs!G308="true"),Calcs!U309-Calcs!T309,IF(AND(Inputs!B308="false",Inputs!C308="false",Inputs!G308="true"),Calcs!D309-Calcs!C309,IF(AND(Inputs!G308="false",Inputs!H308="Not Applicable"),0,"0.0")))</f>
        <v>74</v>
      </c>
      <c r="AA308" s="105">
        <f>IF(AND(Inputs!B308="true",Inputs!N308="true"),Calcs!T309-Calcs!B309,IF(AND(Inputs!B308="false",Inputs!C308="true",Inputs!N308="true"),Calcs!L309-Calcs!B309,IF(AND(Inputs!B308="false",Inputs!C308="false",Inputs!N308="true"),Calcs!C309-Calcs!B309,"0.0")))</f>
        <v>8</v>
      </c>
      <c r="AB308" s="105" t="str">
        <f>IF(Inputs!C308="true",100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&amp;"%","")</f>
        <v/>
      </c>
      <c r="AC308" s="105" t="str">
        <f t="shared" si="38"/>
        <v/>
      </c>
      <c r="AD308" s="105">
        <f t="shared" si="39"/>
        <v>0.99</v>
      </c>
      <c r="AE308" s="104" t="str">
        <f>IF(R308="true",(IF(Inputs!R308=Reduction_Values!B$2,Reduction_Values!D$6,Reduction_Values!D$7)),"")</f>
        <v>Winter Only Discount 0.5</v>
      </c>
      <c r="AF308" s="93">
        <f>(VLOOKUP(Inputs!D308,Charge_Categories!B$2:C$380,2,FALSE))</f>
        <v>1162</v>
      </c>
      <c r="AG308" s="93" t="str">
        <f t="shared" si="35"/>
        <v>true</v>
      </c>
      <c r="AH308" s="93" t="str">
        <f t="shared" si="36"/>
        <v>false</v>
      </c>
      <c r="AI308" s="94">
        <f>IF(AND(Inputs!C308="true",Inputs!B308="false"),Calcs!Q309,IF(AND(Inputs!B308="true",Inputs!C308="false"),Calcs!Y309,IF(AND(Inputs!B308="false",Inputs!C308="false"),Calcs!H309,FALSE)))</f>
        <v>622</v>
      </c>
      <c r="AJ308" s="95">
        <f>IF(AND(Inputs!C308="true",Inputs!B308="false"),Calcs!Q309,IF(AND(Inputs!B308="true",Inputs!C308="false"),Calcs!Y309,IF(AND(Inputs!B308="false",Inputs!C308="false"),Calcs!J309,FALSE)))</f>
        <v>622</v>
      </c>
      <c r="AK308" s="93">
        <f>IF(AND(Inputs!C308="true",Inputs!B308="false"),Calcs!P309,IF(AND(Inputs!B308="true",Inputs!C308="false"),Calcs!X309,IF(AND(Inputs!B308="false",Inputs!C308="false"),Calcs!G309,FALSE)))</f>
        <v>622</v>
      </c>
      <c r="AL308" s="93">
        <f>Calcs!C309</f>
        <v>1170</v>
      </c>
      <c r="AM308" s="93">
        <f>IF(AND(Inputs!C308="true",Inputs!B308="false"),Calcs!O309,IF(AND(Inputs!B308="true",Inputs!C308="false"),Calcs!W309,IF(AND(Inputs!B308="false",Inputs!C308="false"),Calcs!F309,FALSE)))</f>
        <v>622</v>
      </c>
      <c r="AN308" s="93">
        <f>IF(AND(Inputs!C308="true",Inputs!B308="false"),"0.0",IF(AND(Inputs!B308="true",Inputs!C308="false"),Calcs!U309,IF(AND(Inputs!B308="false",Inputs!C308="false"),Calcs!D309,FALSE)))</f>
        <v>1244</v>
      </c>
      <c r="AO308" s="95">
        <f>Calcs!AA309</f>
        <v>19.089179999999999</v>
      </c>
      <c r="AP308" s="93" t="str">
        <f t="shared" si="40"/>
        <v>true</v>
      </c>
      <c r="AQ308" s="95" t="str">
        <f>IF(Inputs!C308="true",Calcs!N309,"0.0")</f>
        <v>0.0</v>
      </c>
      <c r="AR308" s="95">
        <f>IF(AND(Inputs!C308="true",Inputs!B308="false"),Calcs!M309,IF(AND(Inputs!B308="true",Inputs!C308="false"),Calcs!V309,IF(AND(Inputs!B308="false",Inputs!C308="false"),Calcs!E309,FALSE)))</f>
        <v>1244</v>
      </c>
      <c r="AS308" s="93" t="str">
        <f t="shared" si="41"/>
        <v>true</v>
      </c>
      <c r="AT308" s="93" t="str">
        <f t="shared" si="37"/>
        <v>true</v>
      </c>
    </row>
    <row r="309" spans="1:46" ht="14.25" customHeight="1" x14ac:dyDescent="0.2">
      <c r="A309" s="16">
        <v>308</v>
      </c>
      <c r="B309" s="19" t="s">
        <v>17</v>
      </c>
      <c r="C309" s="19" t="s">
        <v>16</v>
      </c>
      <c r="D309" s="18" t="s">
        <v>879</v>
      </c>
      <c r="E309" s="19" t="s">
        <v>16</v>
      </c>
      <c r="F309" s="4" t="s">
        <v>527</v>
      </c>
      <c r="G309" s="17" t="s">
        <v>17</v>
      </c>
      <c r="H309" s="65" t="s">
        <v>569</v>
      </c>
      <c r="I309" s="24">
        <v>1</v>
      </c>
      <c r="J309" s="24">
        <v>1</v>
      </c>
      <c r="K309" s="19" t="s">
        <v>17</v>
      </c>
      <c r="L309" s="17" t="s">
        <v>17</v>
      </c>
      <c r="M309" s="22">
        <v>1</v>
      </c>
      <c r="N309" s="19" t="s">
        <v>16</v>
      </c>
      <c r="O309" s="59" t="s">
        <v>454</v>
      </c>
      <c r="P309" s="18">
        <v>300</v>
      </c>
      <c r="Q309" s="18">
        <v>307</v>
      </c>
      <c r="R309" s="19" t="s">
        <v>16</v>
      </c>
      <c r="S309" s="17">
        <v>0</v>
      </c>
      <c r="T309" s="17">
        <v>1.06</v>
      </c>
      <c r="U309" s="102">
        <f>IF(B309="true",(Calcs!AB310),IF(C309="true",Calcs!S310,Calcs!K310))</f>
        <v>300</v>
      </c>
      <c r="V309" s="106"/>
      <c r="W309" s="103" t="str">
        <f>IF(AND(K309 = "true",C309="false"),(IF(Inputs!K309=Reduction_Values!B$2,Reduction_Values!D$2,Reduction_Values!D$3)),"")</f>
        <v/>
      </c>
      <c r="X309" s="104" t="str">
        <f>IF(L309="true",(IF(Inputs!L309=Reduction_Values!B$2,Reduction_Values!D$4,Reduction_Values!D$5)),"")</f>
        <v/>
      </c>
      <c r="Y309" s="105">
        <f>(VLOOKUP(Inputs!D309,Charge_Categories!B$2:C$380,2,FALSE))</f>
        <v>1220</v>
      </c>
      <c r="Z309" s="105">
        <f>IF(AND(Inputs!B309="true",Inputs!G309="true"),Calcs!U310-Calcs!T310,IF(AND(Inputs!B309="false",Inputs!C309="false",Inputs!G309="true"),Calcs!D310-Calcs!C310,IF(AND(Inputs!G309="false",Inputs!H309="Not Applicable"),0,"0.0")))</f>
        <v>0</v>
      </c>
      <c r="AA309" s="105">
        <f>IF(AND(Inputs!B309="true",Inputs!N309="true"),Calcs!T310-Calcs!B310,IF(AND(Inputs!B309="false",Inputs!C309="true",Inputs!N309="true"),Calcs!L310-Calcs!B310,IF(AND(Inputs!B309="false",Inputs!C309="false",Inputs!N309="true"),Calcs!C310-Calcs!B310,"0.0")))</f>
        <v>8</v>
      </c>
      <c r="AB309" s="105" t="str">
        <f>IF(Inputs!C309="true",100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&amp;"%","")</f>
        <v>50%</v>
      </c>
      <c r="AC309" s="105" t="str">
        <f t="shared" si="38"/>
        <v/>
      </c>
      <c r="AD309" s="105" t="str">
        <f t="shared" si="39"/>
        <v/>
      </c>
      <c r="AE309" s="104" t="str">
        <f>IF(R309="true",(IF(Inputs!R309=Reduction_Values!B$2,Reduction_Values!D$6,Reduction_Values!D$7)),"")</f>
        <v>Winter Only Discount 0.5</v>
      </c>
      <c r="AF309" s="93">
        <f>(VLOOKUP(Inputs!D309,Charge_Categories!B$2:C$380,2,FALSE))</f>
        <v>1220</v>
      </c>
      <c r="AG309" s="93" t="str">
        <f t="shared" si="35"/>
        <v>false</v>
      </c>
      <c r="AH309" s="93" t="str">
        <f t="shared" si="36"/>
        <v>true</v>
      </c>
      <c r="AI309" s="94">
        <f>IF(AND(Inputs!C309="true",Inputs!B309="false"),Calcs!Q310,IF(AND(Inputs!B309="true",Inputs!C309="false"),Calcs!Y310,IF(AND(Inputs!B309="false",Inputs!C309="false"),Calcs!H310,FALSE)))</f>
        <v>307</v>
      </c>
      <c r="AJ309" s="95">
        <f>IF(AND(Inputs!C309="true",Inputs!B309="false"),Calcs!Q310,IF(AND(Inputs!B309="true",Inputs!C309="false"),Calcs!Y310,IF(AND(Inputs!B309="false",Inputs!C309="false"),Calcs!J310,FALSE)))</f>
        <v>307</v>
      </c>
      <c r="AK309" s="93">
        <f>IF(AND(Inputs!C309="true",Inputs!B309="false"),Calcs!P310,IF(AND(Inputs!B309="true",Inputs!C309="false"),Calcs!X310,IF(AND(Inputs!B309="false",Inputs!C309="false"),Calcs!G310,FALSE)))</f>
        <v>307</v>
      </c>
      <c r="AL309" s="93">
        <f>Calcs!C310</f>
        <v>1228</v>
      </c>
      <c r="AM309" s="93">
        <f>IF(AND(Inputs!C309="true",Inputs!B309="false"),Calcs!O310,IF(AND(Inputs!B309="true",Inputs!C309="false"),Calcs!W310,IF(AND(Inputs!B309="false",Inputs!C309="false"),Calcs!F310,FALSE)))</f>
        <v>307</v>
      </c>
      <c r="AN309" s="93" t="str">
        <f>IF(AND(Inputs!C309="true",Inputs!B309="false"),"0.0",IF(AND(Inputs!B309="true",Inputs!C309="false"),Calcs!U310,IF(AND(Inputs!B309="false",Inputs!C309="false"),Calcs!D310,FALSE)))</f>
        <v>0.0</v>
      </c>
      <c r="AO309" s="95" t="str">
        <f>Calcs!AA310</f>
        <v/>
      </c>
      <c r="AP309" s="93" t="str">
        <f t="shared" si="40"/>
        <v>true</v>
      </c>
      <c r="AQ309" s="95">
        <f>IF(Inputs!C309="true",Calcs!N310,"0.0")</f>
        <v>614</v>
      </c>
      <c r="AR309" s="95">
        <f>IF(AND(Inputs!C309="true",Inputs!B309="false"),Calcs!M310,IF(AND(Inputs!B309="true",Inputs!C309="false"),Calcs!V310,IF(AND(Inputs!B309="false",Inputs!C309="false"),Calcs!E310,FALSE)))</f>
        <v>1228</v>
      </c>
      <c r="AS309" s="93" t="str">
        <f t="shared" si="41"/>
        <v>true</v>
      </c>
      <c r="AT309" s="93" t="str">
        <f t="shared" si="37"/>
        <v>false</v>
      </c>
    </row>
    <row r="310" spans="1:46" ht="14.25" customHeight="1" x14ac:dyDescent="0.2">
      <c r="A310" s="16">
        <v>309</v>
      </c>
      <c r="B310" s="19" t="s">
        <v>17</v>
      </c>
      <c r="C310" s="19" t="s">
        <v>16</v>
      </c>
      <c r="D310" s="18" t="s">
        <v>880</v>
      </c>
      <c r="E310" s="19" t="s">
        <v>16</v>
      </c>
      <c r="F310" s="4" t="s">
        <v>500</v>
      </c>
      <c r="G310" s="17" t="s">
        <v>17</v>
      </c>
      <c r="H310" s="65" t="s">
        <v>569</v>
      </c>
      <c r="I310" s="25">
        <v>0.03</v>
      </c>
      <c r="J310" s="24">
        <v>1</v>
      </c>
      <c r="K310" s="19" t="s">
        <v>17</v>
      </c>
      <c r="L310" s="19" t="s">
        <v>16</v>
      </c>
      <c r="M310" s="22">
        <v>1</v>
      </c>
      <c r="N310" s="19" t="s">
        <v>16</v>
      </c>
      <c r="O310" s="59" t="s">
        <v>418</v>
      </c>
      <c r="P310" s="18">
        <v>202</v>
      </c>
      <c r="Q310" s="18">
        <v>222</v>
      </c>
      <c r="R310" s="19" t="s">
        <v>16</v>
      </c>
      <c r="S310" s="17">
        <v>0</v>
      </c>
      <c r="T310" s="17">
        <v>0.01</v>
      </c>
      <c r="U310" s="102">
        <f>IF(B310="true",(Calcs!AB311),IF(C310="true",Calcs!S311,Calcs!K311))</f>
        <v>0</v>
      </c>
      <c r="V310" s="106"/>
      <c r="W310" s="103" t="str">
        <f>IF(AND(K310 = "true",C310="false"),(IF(Inputs!K310=Reduction_Values!B$2,Reduction_Values!D$2,Reduction_Values!D$3)),"")</f>
        <v/>
      </c>
      <c r="X310" s="104" t="str">
        <f>IF(L310="true",(IF(Inputs!L310=Reduction_Values!B$2,Reduction_Values!D$4,Reduction_Values!D$5)),"")</f>
        <v>CRT 0.5</v>
      </c>
      <c r="Y310" s="105">
        <f>(VLOOKUP(Inputs!D310,Charge_Categories!B$2:C$380,2,FALSE))</f>
        <v>1321</v>
      </c>
      <c r="Z310" s="105">
        <f>IF(AND(Inputs!B310="true",Inputs!G310="true"),Calcs!U311-Calcs!T311,IF(AND(Inputs!B310="false",Inputs!C310="false",Inputs!G310="true"),Calcs!D311-Calcs!C311,IF(AND(Inputs!G310="false",Inputs!H310="Not Applicable"),0,"0.0")))</f>
        <v>0</v>
      </c>
      <c r="AA310" s="105">
        <f>IF(AND(Inputs!B310="true",Inputs!N310="true"),Calcs!T311-Calcs!B311,IF(AND(Inputs!B310="false",Inputs!C310="true",Inputs!N310="true"),Calcs!L311-Calcs!B311,IF(AND(Inputs!B310="false",Inputs!C310="false",Inputs!N310="true"),Calcs!C311-Calcs!B311,"0.0")))</f>
        <v>8</v>
      </c>
      <c r="AB310" s="105" t="str">
        <f>IF(Inputs!C310="true",100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&amp;"%","")</f>
        <v>0%</v>
      </c>
      <c r="AC310" s="105" t="str">
        <f t="shared" si="38"/>
        <v/>
      </c>
      <c r="AD310" s="105" t="str">
        <f t="shared" si="39"/>
        <v/>
      </c>
      <c r="AE310" s="104" t="str">
        <f>IF(R310="true",(IF(Inputs!R310=Reduction_Values!B$2,Reduction_Values!D$6,Reduction_Values!D$7)),"")</f>
        <v>Winter Only Discount 0.5</v>
      </c>
      <c r="AF310" s="93">
        <f>(VLOOKUP(Inputs!D310,Charge_Categories!B$2:C$380,2,FALSE))</f>
        <v>1321</v>
      </c>
      <c r="AG310" s="93" t="str">
        <f t="shared" si="35"/>
        <v>false</v>
      </c>
      <c r="AH310" s="93" t="str">
        <f t="shared" si="36"/>
        <v>true</v>
      </c>
      <c r="AI310" s="94">
        <f>IF(AND(Inputs!C310="true",Inputs!B310="false"),Calcs!Q311,IF(AND(Inputs!B310="true",Inputs!C310="false"),Calcs!Y311,IF(AND(Inputs!B310="false",Inputs!C310="false"),Calcs!H311,FALSE)))</f>
        <v>0</v>
      </c>
      <c r="AJ310" s="95">
        <f>IF(AND(Inputs!C310="true",Inputs!B310="false"),Calcs!Q311,IF(AND(Inputs!B310="true",Inputs!C310="false"),Calcs!Y311,IF(AND(Inputs!B310="false",Inputs!C310="false"),Calcs!J311,FALSE)))</f>
        <v>0</v>
      </c>
      <c r="AK310" s="93">
        <f>IF(AND(Inputs!C310="true",Inputs!B310="false"),Calcs!P311,IF(AND(Inputs!B310="true",Inputs!C310="false"),Calcs!X311,IF(AND(Inputs!B310="false",Inputs!C310="false"),Calcs!G311,FALSE)))</f>
        <v>0</v>
      </c>
      <c r="AL310" s="93">
        <f>Calcs!C311</f>
        <v>1329</v>
      </c>
      <c r="AM310" s="93">
        <f>IF(AND(Inputs!C310="true",Inputs!B310="false"),Calcs!O311,IF(AND(Inputs!B310="true",Inputs!C310="false"),Calcs!W311,IF(AND(Inputs!B310="false",Inputs!C310="false"),Calcs!F311,FALSE)))</f>
        <v>0</v>
      </c>
      <c r="AN310" s="93" t="str">
        <f>IF(AND(Inputs!C310="true",Inputs!B310="false"),"0.0",IF(AND(Inputs!B310="true",Inputs!C310="false"),Calcs!U311,IF(AND(Inputs!B310="false",Inputs!C310="false"),Calcs!D311,FALSE)))</f>
        <v>0.0</v>
      </c>
      <c r="AO310" s="95" t="str">
        <f>Calcs!AA311</f>
        <v/>
      </c>
      <c r="AP310" s="93" t="str">
        <f t="shared" si="40"/>
        <v>true</v>
      </c>
      <c r="AQ310" s="95">
        <f>IF(Inputs!C310="true",Calcs!N311,"0.0")</f>
        <v>0</v>
      </c>
      <c r="AR310" s="95">
        <f>IF(AND(Inputs!C310="true",Inputs!B310="false"),Calcs!M311,IF(AND(Inputs!B310="true",Inputs!C310="false"),Calcs!V311,IF(AND(Inputs!B310="false",Inputs!C310="false"),Calcs!E311,FALSE)))</f>
        <v>1329</v>
      </c>
      <c r="AS310" s="93" t="str">
        <f t="shared" si="41"/>
        <v>true</v>
      </c>
      <c r="AT310" s="93" t="str">
        <f t="shared" si="37"/>
        <v>false</v>
      </c>
    </row>
    <row r="311" spans="1:46" ht="14.25" customHeight="1" x14ac:dyDescent="0.2">
      <c r="A311" s="16">
        <v>310</v>
      </c>
      <c r="B311" s="19" t="s">
        <v>17</v>
      </c>
      <c r="C311" s="19" t="s">
        <v>16</v>
      </c>
      <c r="D311" s="18" t="s">
        <v>881</v>
      </c>
      <c r="E311" s="19" t="s">
        <v>16</v>
      </c>
      <c r="F311" s="4" t="s">
        <v>484</v>
      </c>
      <c r="G311" s="17" t="s">
        <v>17</v>
      </c>
      <c r="H311" s="65" t="s">
        <v>569</v>
      </c>
      <c r="I311" s="24">
        <v>1</v>
      </c>
      <c r="J311" s="24">
        <v>1</v>
      </c>
      <c r="K311" s="19" t="s">
        <v>17</v>
      </c>
      <c r="L311" s="19" t="s">
        <v>16</v>
      </c>
      <c r="M311" s="22">
        <v>1</v>
      </c>
      <c r="N311" s="19" t="s">
        <v>16</v>
      </c>
      <c r="O311" s="58" t="s">
        <v>434</v>
      </c>
      <c r="P311" s="18">
        <v>245</v>
      </c>
      <c r="Q311" s="18">
        <v>252</v>
      </c>
      <c r="R311" s="19" t="s">
        <v>16</v>
      </c>
      <c r="S311" s="17">
        <v>0</v>
      </c>
      <c r="T311" s="17">
        <v>1001.999</v>
      </c>
      <c r="U311" s="102">
        <f>IF(B311="true",(Calcs!AB312),IF(C311="true",Calcs!S312,Calcs!K312))</f>
        <v>0</v>
      </c>
      <c r="V311" s="106"/>
      <c r="W311" s="103" t="str">
        <f>IF(AND(K311 = "true",C311="false"),(IF(Inputs!K311=Reduction_Values!B$2,Reduction_Values!D$2,Reduction_Values!D$3)),"")</f>
        <v/>
      </c>
      <c r="X311" s="104" t="str">
        <f>IF(L311="true",(IF(Inputs!L311=Reduction_Values!B$2,Reduction_Values!D$4,Reduction_Values!D$5)),"")</f>
        <v>CRT 0.5</v>
      </c>
      <c r="Y311" s="105">
        <f>(VLOOKUP(Inputs!D311,Charge_Categories!B$2:C$380,2,FALSE))</f>
        <v>1380</v>
      </c>
      <c r="Z311" s="105">
        <f>IF(AND(Inputs!B311="true",Inputs!G311="true"),Calcs!U312-Calcs!T312,IF(AND(Inputs!B311="false",Inputs!C311="false",Inputs!G311="true"),Calcs!D312-Calcs!C312,IF(AND(Inputs!G311="false",Inputs!H311="Not Applicable"),0,"0.0")))</f>
        <v>0</v>
      </c>
      <c r="AA311" s="105">
        <f>IF(AND(Inputs!B311="true",Inputs!N311="true"),Calcs!T312-Calcs!B312,IF(AND(Inputs!B311="false",Inputs!C311="true",Inputs!N311="true"),Calcs!L312-Calcs!B312,IF(AND(Inputs!B311="false",Inputs!C311="false",Inputs!N311="true"),Calcs!C312-Calcs!B312,"0.0")))</f>
        <v>785</v>
      </c>
      <c r="AB311" s="105" t="str">
        <f>IF(Inputs!C311="true",100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&amp;"%","")</f>
        <v>0%</v>
      </c>
      <c r="AC311" s="105" t="str">
        <f t="shared" si="38"/>
        <v/>
      </c>
      <c r="AD311" s="105" t="str">
        <f t="shared" si="39"/>
        <v/>
      </c>
      <c r="AE311" s="104" t="str">
        <f>IF(R311="true",(IF(Inputs!R311=Reduction_Values!B$2,Reduction_Values!D$6,Reduction_Values!D$7)),"")</f>
        <v>Winter Only Discount 0.5</v>
      </c>
      <c r="AF311" s="93">
        <f>(VLOOKUP(Inputs!D311,Charge_Categories!B$2:C$380,2,FALSE))</f>
        <v>1380</v>
      </c>
      <c r="AG311" s="93" t="str">
        <f t="shared" si="35"/>
        <v>false</v>
      </c>
      <c r="AH311" s="93" t="str">
        <f t="shared" si="36"/>
        <v>true</v>
      </c>
      <c r="AI311" s="94">
        <f>IF(AND(Inputs!C311="true",Inputs!B311="false"),Calcs!Q312,IF(AND(Inputs!B311="true",Inputs!C311="false"),Calcs!Y312,IF(AND(Inputs!B311="false",Inputs!C311="false"),Calcs!H312,FALSE)))</f>
        <v>0</v>
      </c>
      <c r="AJ311" s="95">
        <f>IF(AND(Inputs!C311="true",Inputs!B311="false"),Calcs!Q312,IF(AND(Inputs!B311="true",Inputs!C311="false"),Calcs!Y312,IF(AND(Inputs!B311="false",Inputs!C311="false"),Calcs!J312,FALSE)))</f>
        <v>0</v>
      </c>
      <c r="AK311" s="93">
        <f>IF(AND(Inputs!C311="true",Inputs!B311="false"),Calcs!P312,IF(AND(Inputs!B311="true",Inputs!C311="false"),Calcs!X312,IF(AND(Inputs!B311="false",Inputs!C311="false"),Calcs!G312,FALSE)))</f>
        <v>0</v>
      </c>
      <c r="AL311" s="93">
        <f>Calcs!C312</f>
        <v>2165</v>
      </c>
      <c r="AM311" s="93">
        <f>IF(AND(Inputs!C311="true",Inputs!B311="false"),Calcs!O312,IF(AND(Inputs!B311="true",Inputs!C311="false"),Calcs!W312,IF(AND(Inputs!B311="false",Inputs!C311="false"),Calcs!F312,FALSE)))</f>
        <v>0</v>
      </c>
      <c r="AN311" s="93" t="str">
        <f>IF(AND(Inputs!C311="true",Inputs!B311="false"),"0.0",IF(AND(Inputs!B311="true",Inputs!C311="false"),Calcs!U312,IF(AND(Inputs!B311="false",Inputs!C311="false"),Calcs!D312,FALSE)))</f>
        <v>0.0</v>
      </c>
      <c r="AO311" s="95" t="str">
        <f>Calcs!AA312</f>
        <v/>
      </c>
      <c r="AP311" s="93" t="str">
        <f t="shared" si="40"/>
        <v>true</v>
      </c>
      <c r="AQ311" s="95">
        <f>IF(Inputs!C311="true",Calcs!N312,"0.0")</f>
        <v>0</v>
      </c>
      <c r="AR311" s="95">
        <f>IF(AND(Inputs!C311="true",Inputs!B311="false"),Calcs!M312,IF(AND(Inputs!B311="true",Inputs!C311="false"),Calcs!V312,IF(AND(Inputs!B311="false",Inputs!C311="false"),Calcs!E312,FALSE)))</f>
        <v>2165</v>
      </c>
      <c r="AS311" s="93" t="str">
        <f t="shared" si="41"/>
        <v>true</v>
      </c>
      <c r="AT311" s="93" t="str">
        <f t="shared" si="37"/>
        <v>false</v>
      </c>
    </row>
    <row r="312" spans="1:46" ht="14.25" customHeight="1" x14ac:dyDescent="0.2">
      <c r="A312" s="16">
        <v>311</v>
      </c>
      <c r="B312" s="19" t="s">
        <v>17</v>
      </c>
      <c r="C312" s="19" t="s">
        <v>16</v>
      </c>
      <c r="D312" s="18" t="s">
        <v>882</v>
      </c>
      <c r="E312" s="19" t="s">
        <v>16</v>
      </c>
      <c r="F312" s="4" t="s">
        <v>523</v>
      </c>
      <c r="G312" s="17" t="s">
        <v>17</v>
      </c>
      <c r="H312" s="65" t="s">
        <v>569</v>
      </c>
      <c r="I312" s="24">
        <v>1</v>
      </c>
      <c r="J312" s="24">
        <v>0.9</v>
      </c>
      <c r="K312" s="19" t="s">
        <v>17</v>
      </c>
      <c r="L312" s="19" t="s">
        <v>16</v>
      </c>
      <c r="M312" s="22">
        <v>1</v>
      </c>
      <c r="N312" s="19" t="s">
        <v>16</v>
      </c>
      <c r="O312" s="59" t="s">
        <v>454</v>
      </c>
      <c r="P312" s="18">
        <v>207</v>
      </c>
      <c r="Q312" s="18">
        <v>209</v>
      </c>
      <c r="R312" s="19" t="s">
        <v>16</v>
      </c>
      <c r="S312" s="17">
        <v>0</v>
      </c>
      <c r="T312" s="17">
        <v>2.6539999999999999</v>
      </c>
      <c r="U312" s="102">
        <f>IF(B312="true",(Calcs!AB313),IF(C312="true",Calcs!S313,Calcs!K313))</f>
        <v>0</v>
      </c>
      <c r="V312" s="106"/>
      <c r="W312" s="103" t="str">
        <f>IF(AND(K312 = "true",C312="false"),(IF(Inputs!K312=Reduction_Values!B$2,Reduction_Values!D$2,Reduction_Values!D$3)),"")</f>
        <v/>
      </c>
      <c r="X312" s="104" t="str">
        <f>IF(L312="true",(IF(Inputs!L312=Reduction_Values!B$2,Reduction_Values!D$4,Reduction_Values!D$5)),"")</f>
        <v>CRT 0.5</v>
      </c>
      <c r="Y312" s="105">
        <f>(VLOOKUP(Inputs!D312,Charge_Categories!B$2:C$380,2,FALSE))</f>
        <v>1438</v>
      </c>
      <c r="Z312" s="105">
        <f>IF(AND(Inputs!B312="true",Inputs!G312="true"),Calcs!U313-Calcs!T313,IF(AND(Inputs!B312="false",Inputs!C312="false",Inputs!G312="true"),Calcs!D313-Calcs!C313,IF(AND(Inputs!G312="false",Inputs!H312="Not Applicable"),0,"0.0")))</f>
        <v>0</v>
      </c>
      <c r="AA312" s="105">
        <f>IF(AND(Inputs!B312="true",Inputs!N312="true"),Calcs!T313-Calcs!B313,IF(AND(Inputs!B312="false",Inputs!C312="true",Inputs!N312="true"),Calcs!L313-Calcs!B313,IF(AND(Inputs!B312="false",Inputs!C312="false",Inputs!N312="true"),Calcs!C313-Calcs!B313,"0.0")))</f>
        <v>8</v>
      </c>
      <c r="AB312" s="105" t="str">
        <f>IF(Inputs!C312="true",100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&amp;"%","")</f>
        <v>0%</v>
      </c>
      <c r="AC312" s="105" t="str">
        <f t="shared" si="38"/>
        <v/>
      </c>
      <c r="AD312" s="105">
        <f t="shared" si="39"/>
        <v>0.9</v>
      </c>
      <c r="AE312" s="104" t="str">
        <f>IF(R312="true",(IF(Inputs!R312=Reduction_Values!B$2,Reduction_Values!D$6,Reduction_Values!D$7)),"")</f>
        <v>Winter Only Discount 0.5</v>
      </c>
      <c r="AF312" s="93">
        <f>(VLOOKUP(Inputs!D312,Charge_Categories!B$2:C$380,2,FALSE))</f>
        <v>1438</v>
      </c>
      <c r="AG312" s="93" t="str">
        <f t="shared" si="35"/>
        <v>false</v>
      </c>
      <c r="AH312" s="93" t="str">
        <f t="shared" si="36"/>
        <v>true</v>
      </c>
      <c r="AI312" s="94">
        <f>IF(AND(Inputs!C312="true",Inputs!B312="false"),Calcs!Q313,IF(AND(Inputs!B312="true",Inputs!C312="false"),Calcs!Y313,IF(AND(Inputs!B312="false",Inputs!C312="false"),Calcs!H313,FALSE)))</f>
        <v>0</v>
      </c>
      <c r="AJ312" s="95">
        <f>IF(AND(Inputs!C312="true",Inputs!B312="false"),Calcs!Q313,IF(AND(Inputs!B312="true",Inputs!C312="false"),Calcs!Y313,IF(AND(Inputs!B312="false",Inputs!C312="false"),Calcs!J313,FALSE)))</f>
        <v>0</v>
      </c>
      <c r="AK312" s="93">
        <f>IF(AND(Inputs!C312="true",Inputs!B312="false"),Calcs!P313,IF(AND(Inputs!B312="true",Inputs!C312="false"),Calcs!X313,IF(AND(Inputs!B312="false",Inputs!C312="false"),Calcs!G313,FALSE)))</f>
        <v>0</v>
      </c>
      <c r="AL312" s="93">
        <f>Calcs!C313</f>
        <v>1446</v>
      </c>
      <c r="AM312" s="93">
        <f>IF(AND(Inputs!C312="true",Inputs!B312="false"),Calcs!O313,IF(AND(Inputs!B312="true",Inputs!C312="false"),Calcs!W313,IF(AND(Inputs!B312="false",Inputs!C312="false"),Calcs!F313,FALSE)))</f>
        <v>0</v>
      </c>
      <c r="AN312" s="93" t="str">
        <f>IF(AND(Inputs!C312="true",Inputs!B312="false"),"0.0",IF(AND(Inputs!B312="true",Inputs!C312="false"),Calcs!U313,IF(AND(Inputs!B312="false",Inputs!C312="false"),Calcs!D313,FALSE)))</f>
        <v>0.0</v>
      </c>
      <c r="AO312" s="95" t="str">
        <f>Calcs!AA313</f>
        <v/>
      </c>
      <c r="AP312" s="93" t="str">
        <f t="shared" si="40"/>
        <v>true</v>
      </c>
      <c r="AQ312" s="95">
        <f>IF(Inputs!C312="true",Calcs!N313,"0.0")</f>
        <v>0</v>
      </c>
      <c r="AR312" s="95">
        <f>IF(AND(Inputs!C312="true",Inputs!B312="false"),Calcs!M313,IF(AND(Inputs!B312="true",Inputs!C312="false"),Calcs!V313,IF(AND(Inputs!B312="false",Inputs!C312="false"),Calcs!E313,FALSE)))</f>
        <v>1446</v>
      </c>
      <c r="AS312" s="93" t="str">
        <f t="shared" si="41"/>
        <v>true</v>
      </c>
      <c r="AT312" s="93" t="str">
        <f t="shared" si="37"/>
        <v>false</v>
      </c>
    </row>
    <row r="313" spans="1:46" ht="14.25" customHeight="1" x14ac:dyDescent="0.2">
      <c r="A313" s="16">
        <v>312</v>
      </c>
      <c r="B313" s="19" t="s">
        <v>17</v>
      </c>
      <c r="C313" s="19" t="s">
        <v>16</v>
      </c>
      <c r="D313" s="18" t="s">
        <v>883</v>
      </c>
      <c r="E313" s="19" t="s">
        <v>16</v>
      </c>
      <c r="F313" s="4" t="s">
        <v>524</v>
      </c>
      <c r="G313" s="17" t="s">
        <v>17</v>
      </c>
      <c r="H313" s="65" t="s">
        <v>569</v>
      </c>
      <c r="I313" s="24">
        <v>1</v>
      </c>
      <c r="J313" s="25">
        <v>0.5</v>
      </c>
      <c r="K313" s="19" t="s">
        <v>17</v>
      </c>
      <c r="L313" s="17" t="s">
        <v>17</v>
      </c>
      <c r="M313" s="22">
        <v>1</v>
      </c>
      <c r="N313" s="19" t="s">
        <v>16</v>
      </c>
      <c r="O313" s="58" t="s">
        <v>434</v>
      </c>
      <c r="P313" s="18">
        <v>15</v>
      </c>
      <c r="Q313" s="18">
        <v>37</v>
      </c>
      <c r="R313" s="19" t="s">
        <v>16</v>
      </c>
      <c r="S313" s="17">
        <v>0</v>
      </c>
      <c r="T313" s="17">
        <v>0.999</v>
      </c>
      <c r="U313" s="102">
        <f>IF(B313="true",(Calcs!AB314),IF(C313="true",Calcs!S314,Calcs!K314))</f>
        <v>0</v>
      </c>
      <c r="V313" s="106"/>
      <c r="W313" s="103" t="str">
        <f>IF(AND(K313 = "true",C313="false"),(IF(Inputs!K313=Reduction_Values!B$2,Reduction_Values!D$2,Reduction_Values!D$3)),"")</f>
        <v/>
      </c>
      <c r="X313" s="104" t="str">
        <f>IF(L313="true",(IF(Inputs!L313=Reduction_Values!B$2,Reduction_Values!D$4,Reduction_Values!D$5)),"")</f>
        <v/>
      </c>
      <c r="Y313" s="105">
        <f>(VLOOKUP(Inputs!D313,Charge_Categories!B$2:C$380,2,FALSE))</f>
        <v>1539</v>
      </c>
      <c r="Z313" s="105">
        <f>IF(AND(Inputs!B313="true",Inputs!G313="true"),Calcs!U314-Calcs!T314,IF(AND(Inputs!B313="false",Inputs!C313="false",Inputs!G313="true"),Calcs!D314-Calcs!C314,IF(AND(Inputs!G313="false",Inputs!H313="Not Applicable"),0,"0.0")))</f>
        <v>0</v>
      </c>
      <c r="AA313" s="105">
        <f>IF(AND(Inputs!B313="true",Inputs!N313="true"),Calcs!T314-Calcs!B314,IF(AND(Inputs!B313="false",Inputs!C313="true",Inputs!N313="true"),Calcs!L314-Calcs!B314,IF(AND(Inputs!B313="false",Inputs!C313="false",Inputs!N313="true"),Calcs!C314-Calcs!B314,"0.0")))</f>
        <v>8</v>
      </c>
      <c r="AB313" s="105" t="str">
        <f>IF(Inputs!C313="true",100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&amp;"%","")</f>
        <v>0%</v>
      </c>
      <c r="AC313" s="105" t="str">
        <f t="shared" si="38"/>
        <v/>
      </c>
      <c r="AD313" s="105">
        <f t="shared" si="39"/>
        <v>0.5</v>
      </c>
      <c r="AE313" s="104" t="str">
        <f>IF(R313="true",(IF(Inputs!R313=Reduction_Values!B$2,Reduction_Values!D$6,Reduction_Values!D$7)),"")</f>
        <v>Winter Only Discount 0.5</v>
      </c>
      <c r="AF313" s="93">
        <f>(VLOOKUP(Inputs!D313,Charge_Categories!B$2:C$380,2,FALSE))</f>
        <v>1539</v>
      </c>
      <c r="AG313" s="93" t="str">
        <f t="shared" si="35"/>
        <v>false</v>
      </c>
      <c r="AH313" s="93" t="str">
        <f t="shared" si="36"/>
        <v>true</v>
      </c>
      <c r="AI313" s="94">
        <f>IF(AND(Inputs!C313="true",Inputs!B313="false"),Calcs!Q314,IF(AND(Inputs!B313="true",Inputs!C313="false"),Calcs!Y314,IF(AND(Inputs!B313="false",Inputs!C313="false"),Calcs!H314,FALSE)))</f>
        <v>0</v>
      </c>
      <c r="AJ313" s="95">
        <f>IF(AND(Inputs!C313="true",Inputs!B313="false"),Calcs!Q314,IF(AND(Inputs!B313="true",Inputs!C313="false"),Calcs!Y314,IF(AND(Inputs!B313="false",Inputs!C313="false"),Calcs!J314,FALSE)))</f>
        <v>0</v>
      </c>
      <c r="AK313" s="93">
        <f>IF(AND(Inputs!C313="true",Inputs!B313="false"),Calcs!P314,IF(AND(Inputs!B313="true",Inputs!C313="false"),Calcs!X314,IF(AND(Inputs!B313="false",Inputs!C313="false"),Calcs!G314,FALSE)))</f>
        <v>0</v>
      </c>
      <c r="AL313" s="93">
        <f>Calcs!C314</f>
        <v>1547</v>
      </c>
      <c r="AM313" s="93">
        <f>IF(AND(Inputs!C313="true",Inputs!B313="false"),Calcs!O314,IF(AND(Inputs!B313="true",Inputs!C313="false"),Calcs!W314,IF(AND(Inputs!B313="false",Inputs!C313="false"),Calcs!F314,FALSE)))</f>
        <v>0</v>
      </c>
      <c r="AN313" s="93" t="str">
        <f>IF(AND(Inputs!C313="true",Inputs!B313="false"),"0.0",IF(AND(Inputs!B313="true",Inputs!C313="false"),Calcs!U314,IF(AND(Inputs!B313="false",Inputs!C313="false"),Calcs!D314,FALSE)))</f>
        <v>0.0</v>
      </c>
      <c r="AO313" s="95" t="str">
        <f>Calcs!AA314</f>
        <v/>
      </c>
      <c r="AP313" s="93" t="str">
        <f t="shared" si="40"/>
        <v>true</v>
      </c>
      <c r="AQ313" s="95">
        <f>IF(Inputs!C313="true",Calcs!N314,"0.0")</f>
        <v>0</v>
      </c>
      <c r="AR313" s="95">
        <f>IF(AND(Inputs!C313="true",Inputs!B313="false"),Calcs!M314,IF(AND(Inputs!B313="true",Inputs!C313="false"),Calcs!V314,IF(AND(Inputs!B313="false",Inputs!C313="false"),Calcs!E314,FALSE)))</f>
        <v>1547</v>
      </c>
      <c r="AS313" s="93" t="str">
        <f t="shared" si="41"/>
        <v>true</v>
      </c>
      <c r="AT313" s="93" t="str">
        <f t="shared" si="37"/>
        <v>false</v>
      </c>
    </row>
    <row r="314" spans="1:46" ht="14.25" customHeight="1" x14ac:dyDescent="0.2">
      <c r="A314" s="16">
        <v>313</v>
      </c>
      <c r="B314" s="20" t="s">
        <v>17</v>
      </c>
      <c r="C314" s="20" t="s">
        <v>17</v>
      </c>
      <c r="D314" s="18" t="s">
        <v>884</v>
      </c>
      <c r="E314" s="23" t="s">
        <v>16</v>
      </c>
      <c r="F314" s="4" t="s">
        <v>525</v>
      </c>
      <c r="G314" s="19" t="s">
        <v>16</v>
      </c>
      <c r="H314" s="65" t="s">
        <v>484</v>
      </c>
      <c r="I314" s="24">
        <v>1</v>
      </c>
      <c r="J314" s="24">
        <v>1</v>
      </c>
      <c r="K314" s="20" t="s">
        <v>17</v>
      </c>
      <c r="L314" s="20" t="s">
        <v>17</v>
      </c>
      <c r="M314" s="22">
        <v>1</v>
      </c>
      <c r="N314" s="19" t="s">
        <v>16</v>
      </c>
      <c r="O314" s="59" t="s">
        <v>418</v>
      </c>
      <c r="P314" s="18">
        <v>116</v>
      </c>
      <c r="Q314" s="18">
        <v>138</v>
      </c>
      <c r="R314" s="19" t="s">
        <v>16</v>
      </c>
      <c r="S314" s="17">
        <v>0</v>
      </c>
      <c r="T314" s="17">
        <v>2259</v>
      </c>
      <c r="U314" s="102">
        <f>IF(B314="true",(Calcs!AB315),IF(C314="true",Calcs!S315,IF(AND(B314="false",C314="false"),Calcs!K315)))</f>
        <v>783.84057971014488</v>
      </c>
      <c r="W314" s="103" t="str">
        <f>IF(AND(K314 = "true",C314="false"),(IF(Inputs!K314=Reduction_Values!B$2,Reduction_Values!D$2,Reduction_Values!D$3)),"")</f>
        <v/>
      </c>
      <c r="X314" s="104" t="str">
        <f>IF(L314="true",(IF(Inputs!L314=Reduction_Values!B$2,Reduction_Values!D$4,Reduction_Values!D$5)),"")</f>
        <v/>
      </c>
      <c r="Y314" s="105">
        <f>(VLOOKUP(Inputs!D314,Charge_Categories!B$2:C$380,2,FALSE))</f>
        <v>1783</v>
      </c>
      <c r="Z314" s="105">
        <f>IF(AND(Inputs!B314="true",Inputs!G314="true"),Calcs!U315-Calcs!T315,IF(AND(Inputs!B314="false",Inputs!C314="false",Inputs!G314="true"),Calcs!D315-Calcs!C315,IF(AND(Inputs!G314="false",Inputs!H314="Not Applicable"),0,"0.0")))</f>
        <v>74</v>
      </c>
      <c r="AA314" s="105">
        <f>IF(AND(Inputs!B314="true",Inputs!N314="true"),Calcs!T315-Calcs!B315,IF(AND(Inputs!B314="false",Inputs!C314="true",Inputs!N314="true"),Calcs!L315-Calcs!B315,IF(AND(Inputs!B314="false",Inputs!C314="false",Inputs!N314="true"),Calcs!C315-Calcs!B315,"0.0")))</f>
        <v>8</v>
      </c>
      <c r="AB314" s="105" t="str">
        <f>IF(Inputs!C314="true",100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&amp;"%","")</f>
        <v/>
      </c>
      <c r="AC314" s="105" t="str">
        <f t="shared" si="38"/>
        <v/>
      </c>
      <c r="AD314" s="105" t="str">
        <f t="shared" si="39"/>
        <v/>
      </c>
      <c r="AE314" s="104" t="str">
        <f>IF(R314="true",(IF(Inputs!R314=Reduction_Values!B$2,Reduction_Values!D$6,Reduction_Values!D$7)),"")</f>
        <v>Winter Only Discount 0.5</v>
      </c>
      <c r="AF314" s="93">
        <f>(VLOOKUP(Inputs!D314,Charge_Categories!B$2:C$380,2,FALSE))</f>
        <v>1783</v>
      </c>
      <c r="AG314" s="93" t="str">
        <f t="shared" si="35"/>
        <v>false</v>
      </c>
      <c r="AH314" s="93" t="str">
        <f t="shared" si="36"/>
        <v>false</v>
      </c>
      <c r="AI314" s="94">
        <f>IF(AND(Inputs!C314="true",Inputs!B314="false"),Calcs!Q315,IF(AND(Inputs!B314="true",Inputs!C314="false"),Calcs!Y315,IF(AND(Inputs!B314="false",Inputs!C314="false"),Calcs!H315,FALSE)))</f>
        <v>932.5</v>
      </c>
      <c r="AJ314" s="95">
        <f>IF(AND(Inputs!C314="true",Inputs!B314="false"),Calcs!Q315,IF(AND(Inputs!B314="true",Inputs!C314="false"),Calcs!Y315,IF(AND(Inputs!B314="false",Inputs!C314="false"),Calcs!J315,FALSE)))</f>
        <v>932.5</v>
      </c>
      <c r="AK314" s="93">
        <f>IF(AND(Inputs!C314="true",Inputs!B314="false"),Calcs!P315,IF(AND(Inputs!B314="true",Inputs!C314="false"),Calcs!X315,IF(AND(Inputs!B314="false",Inputs!C314="false"),Calcs!G315,FALSE)))</f>
        <v>932.5</v>
      </c>
      <c r="AL314" s="93">
        <f>Calcs!C315</f>
        <v>1791</v>
      </c>
      <c r="AM314" s="93">
        <f>IF(AND(Inputs!C314="true",Inputs!B314="false"),Calcs!O315,IF(AND(Inputs!B314="true",Inputs!C314="false"),Calcs!W315,IF(AND(Inputs!B314="false",Inputs!C314="false"),Calcs!F315,FALSE)))</f>
        <v>932.5</v>
      </c>
      <c r="AN314" s="93">
        <f>IF(AND(Inputs!C314="true",Inputs!B314="false"),"0.0",IF(AND(Inputs!B314="true",Inputs!C314="false"),Calcs!U315,IF(AND(Inputs!B314="false",Inputs!C314="false"),Calcs!D315,FALSE)))</f>
        <v>1865</v>
      </c>
      <c r="AO314" s="95" t="str">
        <f>Calcs!AA315</f>
        <v/>
      </c>
      <c r="AP314" s="93" t="str">
        <f t="shared" si="40"/>
        <v>true</v>
      </c>
      <c r="AQ314" s="95" t="str">
        <f>IF(Inputs!C314="true",Calcs!N315,"0.0")</f>
        <v>0.0</v>
      </c>
      <c r="AR314" s="95">
        <f>IF(AND(Inputs!C314="true",Inputs!B314="false"),Calcs!M315,IF(AND(Inputs!B314="true",Inputs!C314="false"),Calcs!V315,IF(AND(Inputs!B314="false",Inputs!C314="false"),Calcs!E315,FALSE)))</f>
        <v>1865</v>
      </c>
      <c r="AS314" s="93" t="str">
        <f t="shared" si="41"/>
        <v>true</v>
      </c>
      <c r="AT314" s="93" t="str">
        <f t="shared" si="37"/>
        <v>true</v>
      </c>
    </row>
    <row r="315" spans="1:46" ht="14.25" customHeight="1" x14ac:dyDescent="0.2">
      <c r="A315" s="16">
        <v>314</v>
      </c>
      <c r="B315" s="20" t="s">
        <v>16</v>
      </c>
      <c r="C315" s="20" t="s">
        <v>17</v>
      </c>
      <c r="D315" s="18" t="s">
        <v>885</v>
      </c>
      <c r="E315" s="19" t="s">
        <v>16</v>
      </c>
      <c r="F315" s="4" t="s">
        <v>526</v>
      </c>
      <c r="G315" s="19" t="s">
        <v>16</v>
      </c>
      <c r="H315" s="65" t="s">
        <v>485</v>
      </c>
      <c r="I315" s="24">
        <v>1</v>
      </c>
      <c r="J315" s="24">
        <v>1</v>
      </c>
      <c r="K315" s="20" t="s">
        <v>16</v>
      </c>
      <c r="L315" s="20" t="s">
        <v>16</v>
      </c>
      <c r="M315" s="22">
        <v>1</v>
      </c>
      <c r="N315" s="19" t="s">
        <v>16</v>
      </c>
      <c r="O315" s="59" t="s">
        <v>454</v>
      </c>
      <c r="P315" s="18">
        <v>0</v>
      </c>
      <c r="Q315" s="18">
        <v>0</v>
      </c>
      <c r="R315" s="19" t="s">
        <v>16</v>
      </c>
      <c r="S315" s="17">
        <v>75</v>
      </c>
      <c r="T315" s="17">
        <v>1</v>
      </c>
      <c r="U315" s="102">
        <f>IF(B315="true",(Calcs!AB316),IF(C315="true",Calcs!S316,Calcs!K316))</f>
        <v>18600</v>
      </c>
      <c r="V315" s="106"/>
      <c r="W315" s="103" t="str">
        <f>IF(AND(K315 = "true",C315="false"),(IF(Inputs!K315=Reduction_Values!B$2,Reduction_Values!D$2,Reduction_Values!D$3)),"")</f>
        <v>Two-part Tariff 0.5</v>
      </c>
      <c r="X315" s="104" t="str">
        <f>IF(L315="true",(IF(Inputs!L315=Reduction_Values!B$2,Reduction_Values!D$4,Reduction_Values!D$5)),"")</f>
        <v>CRT 0.5</v>
      </c>
      <c r="Y315" s="105">
        <f>(VLOOKUP(Inputs!D315,Charge_Categories!B$2:C$380,2,FALSE))</f>
        <v>1871</v>
      </c>
      <c r="Z315" s="105">
        <f>IF(AND(Inputs!B315="true",Inputs!G315="true"),Calcs!U316-Calcs!T316,IF(AND(Inputs!B315="false",Inputs!C315="false",Inputs!G315="true"),Calcs!D316-Calcs!C316,IF(AND(Inputs!G315="false",Inputs!H315="Not Applicable"),0,"0.0")))</f>
        <v>105</v>
      </c>
      <c r="AA315" s="105">
        <f>IF(AND(Inputs!B315="true",Inputs!N315="true"),Calcs!T316-Calcs!B316,IF(AND(Inputs!B315="false",Inputs!C315="true",Inputs!N315="true"),Calcs!L316-Calcs!B316,IF(AND(Inputs!B315="false",Inputs!C315="false",Inputs!N315="true"),Calcs!C316-Calcs!B316,"0.0")))</f>
        <v>8</v>
      </c>
      <c r="AB315" s="105" t="str">
        <f>IF(Inputs!C315="true",100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&amp;"%","")</f>
        <v/>
      </c>
      <c r="AC315" s="105" t="str">
        <f t="shared" si="38"/>
        <v/>
      </c>
      <c r="AD315" s="105" t="str">
        <f t="shared" si="39"/>
        <v/>
      </c>
      <c r="AE315" s="104" t="str">
        <f>IF(R315="true",(IF(Inputs!R315=Reduction_Values!B$2,Reduction_Values!D$6,Reduction_Values!D$7)),"")</f>
        <v>Winter Only Discount 0.5</v>
      </c>
      <c r="AF315" s="93">
        <f>(VLOOKUP(Inputs!D315,Charge_Categories!B$2:C$380,2,FALSE))</f>
        <v>1871</v>
      </c>
      <c r="AG315" s="93" t="str">
        <f t="shared" si="35"/>
        <v>true</v>
      </c>
      <c r="AH315" s="93" t="str">
        <f t="shared" si="36"/>
        <v>false</v>
      </c>
      <c r="AI315" s="94">
        <f>IF(AND(Inputs!C315="true",Inputs!B315="false"),Calcs!Q316,IF(AND(Inputs!B315="true",Inputs!C315="false"),Calcs!Y316,IF(AND(Inputs!B315="false",Inputs!C315="false"),Calcs!H316,FALSE)))</f>
        <v>496</v>
      </c>
      <c r="AJ315" s="95">
        <f>IF(AND(Inputs!C315="true",Inputs!B315="false"),Calcs!Q316,IF(AND(Inputs!B315="true",Inputs!C315="false"),Calcs!Y316,IF(AND(Inputs!B315="false",Inputs!C315="false"),Calcs!J316,FALSE)))</f>
        <v>496</v>
      </c>
      <c r="AK315" s="93">
        <f>IF(AND(Inputs!C315="true",Inputs!B315="false"),Calcs!P316,IF(AND(Inputs!B315="true",Inputs!C315="false"),Calcs!X316,IF(AND(Inputs!B315="false",Inputs!C315="false"),Calcs!G316,FALSE)))</f>
        <v>496</v>
      </c>
      <c r="AL315" s="93">
        <f>Calcs!C316</f>
        <v>1879</v>
      </c>
      <c r="AM315" s="93">
        <f>IF(AND(Inputs!C315="true",Inputs!B315="false"),Calcs!O316,IF(AND(Inputs!B315="true",Inputs!C315="false"),Calcs!W316,IF(AND(Inputs!B315="false",Inputs!C315="false"),Calcs!F316,FALSE)))</f>
        <v>992</v>
      </c>
      <c r="AN315" s="93">
        <f>IF(AND(Inputs!C315="true",Inputs!B315="false"),"0.0",IF(AND(Inputs!B315="true",Inputs!C315="false"),Calcs!U316,IF(AND(Inputs!B315="false",Inputs!C315="false"),Calcs!D316,FALSE)))</f>
        <v>1984</v>
      </c>
      <c r="AO315" s="95">
        <f>Calcs!AA316</f>
        <v>37200</v>
      </c>
      <c r="AP315" s="93" t="str">
        <f t="shared" si="40"/>
        <v>true</v>
      </c>
      <c r="AQ315" s="95" t="str">
        <f>IF(Inputs!C315="true",Calcs!N316,"0.0")</f>
        <v>0.0</v>
      </c>
      <c r="AR315" s="95">
        <f>IF(AND(Inputs!C315="true",Inputs!B315="false"),Calcs!M316,IF(AND(Inputs!B315="true",Inputs!C315="false"),Calcs!V316,IF(AND(Inputs!B315="false",Inputs!C315="false"),Calcs!E316,FALSE)))</f>
        <v>1984</v>
      </c>
      <c r="AS315" s="93" t="str">
        <f t="shared" si="41"/>
        <v>true</v>
      </c>
      <c r="AT315" s="93" t="str">
        <f t="shared" si="37"/>
        <v>true</v>
      </c>
    </row>
    <row r="316" spans="1:46" ht="14.25" customHeight="1" x14ac:dyDescent="0.2">
      <c r="A316" s="16">
        <v>315</v>
      </c>
      <c r="B316" s="20" t="s">
        <v>17</v>
      </c>
      <c r="C316" s="20" t="s">
        <v>16</v>
      </c>
      <c r="D316" s="18" t="s">
        <v>886</v>
      </c>
      <c r="E316" s="19" t="s">
        <v>17</v>
      </c>
      <c r="F316" s="4" t="s">
        <v>527</v>
      </c>
      <c r="G316" s="17" t="s">
        <v>17</v>
      </c>
      <c r="H316" s="65" t="s">
        <v>569</v>
      </c>
      <c r="I316" s="25">
        <v>0.01</v>
      </c>
      <c r="J316" s="24">
        <v>1</v>
      </c>
      <c r="K316" s="20" t="s">
        <v>17</v>
      </c>
      <c r="L316" s="17" t="s">
        <v>17</v>
      </c>
      <c r="M316" s="22">
        <v>1</v>
      </c>
      <c r="N316" s="19" t="s">
        <v>17</v>
      </c>
      <c r="O316" s="59" t="s">
        <v>454</v>
      </c>
      <c r="P316" s="18">
        <v>322</v>
      </c>
      <c r="Q316" s="18">
        <v>340</v>
      </c>
      <c r="R316" s="19" t="s">
        <v>17</v>
      </c>
      <c r="S316" s="17">
        <v>0</v>
      </c>
      <c r="T316" s="17">
        <v>0.01</v>
      </c>
      <c r="U316" s="102">
        <f>IF(B316="true",(Calcs!AB317),IF(C316="true",Calcs!S317,Calcs!K317))</f>
        <v>11.518129411764706</v>
      </c>
      <c r="V316" s="106"/>
      <c r="W316" s="103" t="str">
        <f>IF(AND(K316 = "true",C316="false"),(IF(Inputs!K316=Reduction_Values!B$2,Reduction_Values!D$2,Reduction_Values!D$3)),"")</f>
        <v/>
      </c>
      <c r="X316" s="104" t="str">
        <f>IF(L316="true",(IF(Inputs!L316=Reduction_Values!B$2,Reduction_Values!D$4,Reduction_Values!D$5)),"")</f>
        <v/>
      </c>
      <c r="Y316" s="105">
        <f>(VLOOKUP(Inputs!D316,Charge_Categories!B$2:C$380,2,FALSE))</f>
        <v>2027</v>
      </c>
      <c r="Z316" s="105">
        <f>IF(AND(Inputs!B316="true",Inputs!G316="true"),Calcs!U317-Calcs!T317,IF(AND(Inputs!B316="false",Inputs!C316="false",Inputs!G316="true"),Calcs!D317-Calcs!C317,IF(AND(Inputs!G316="false",Inputs!H316="Not Applicable"),0,"0.0")))</f>
        <v>0</v>
      </c>
      <c r="AA316" s="105" t="str">
        <f>IF(AND(Inputs!B316="true",Inputs!N316="true"),Calcs!T317-Calcs!B317,IF(AND(Inputs!B316="false",Inputs!C316="true",Inputs!N316="true"),Calcs!L317-Calcs!B317,IF(AND(Inputs!B316="false",Inputs!C316="false",Inputs!N316="true"),Calcs!C317-Calcs!B317,"0.0")))</f>
        <v>0.0</v>
      </c>
      <c r="AB316" s="105" t="str">
        <f>IF(Inputs!C316="true",100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&amp;"%","")</f>
        <v>60%</v>
      </c>
      <c r="AC316" s="105" t="str">
        <f t="shared" si="38"/>
        <v/>
      </c>
      <c r="AD316" s="105" t="str">
        <f t="shared" si="39"/>
        <v/>
      </c>
      <c r="AE316" s="104" t="str">
        <f>IF(R316="true",(IF(Inputs!R316=Reduction_Values!B$2,Reduction_Values!D$6,Reduction_Values!D$7)),"")</f>
        <v/>
      </c>
      <c r="AF316" s="93">
        <f>(VLOOKUP(Inputs!D316,Charge_Categories!B$2:C$380,2,FALSE))</f>
        <v>2027</v>
      </c>
      <c r="AG316" s="93" t="str">
        <f t="shared" si="35"/>
        <v>false</v>
      </c>
      <c r="AH316" s="93" t="str">
        <f t="shared" si="36"/>
        <v>true</v>
      </c>
      <c r="AI316" s="94">
        <f>IF(AND(Inputs!C316="true",Inputs!B316="false"),Calcs!Q317,IF(AND(Inputs!B316="true",Inputs!C316="false"),Calcs!Y317,IF(AND(Inputs!B316="false",Inputs!C316="false"),Calcs!H317,FALSE)))</f>
        <v>12.162000000000001</v>
      </c>
      <c r="AJ316" s="95">
        <f>IF(AND(Inputs!C316="true",Inputs!B316="false"),Calcs!Q317,IF(AND(Inputs!B316="true",Inputs!C316="false"),Calcs!Y317,IF(AND(Inputs!B316="false",Inputs!C316="false"),Calcs!J317,FALSE)))</f>
        <v>12.162000000000001</v>
      </c>
      <c r="AK316" s="93">
        <f>IF(AND(Inputs!C316="true",Inputs!B316="false"),Calcs!P317,IF(AND(Inputs!B316="true",Inputs!C316="false"),Calcs!X317,IF(AND(Inputs!B316="false",Inputs!C316="false"),Calcs!G317,FALSE)))</f>
        <v>1216.2</v>
      </c>
      <c r="AL316" s="93">
        <f>Calcs!C317</f>
        <v>2027</v>
      </c>
      <c r="AM316" s="93">
        <f>IF(AND(Inputs!C316="true",Inputs!B316="false"),Calcs!O317,IF(AND(Inputs!B316="true",Inputs!C316="false"),Calcs!W317,IF(AND(Inputs!B316="false",Inputs!C316="false"),Calcs!F317,FALSE)))</f>
        <v>1216.2</v>
      </c>
      <c r="AN316" s="93" t="str">
        <f>IF(AND(Inputs!C316="true",Inputs!B316="false"),"0.0",IF(AND(Inputs!B316="true",Inputs!C316="false"),Calcs!U317,IF(AND(Inputs!B316="false",Inputs!C316="false"),Calcs!D317,FALSE)))</f>
        <v>0.0</v>
      </c>
      <c r="AO316" s="95" t="str">
        <f>Calcs!AA317</f>
        <v/>
      </c>
      <c r="AP316" s="93" t="str">
        <f t="shared" si="40"/>
        <v>false</v>
      </c>
      <c r="AQ316" s="95">
        <f>IF(Inputs!C316="true",Calcs!N317,"0.0")</f>
        <v>1216.2</v>
      </c>
      <c r="AR316" s="95">
        <f>IF(AND(Inputs!C316="true",Inputs!B316="false"),Calcs!M317,IF(AND(Inputs!B316="true",Inputs!C316="false"),Calcs!V317,IF(AND(Inputs!B316="false",Inputs!C316="false"),Calcs!E317,FALSE)))</f>
        <v>2027</v>
      </c>
      <c r="AS316" s="93" t="str">
        <f t="shared" si="41"/>
        <v>false</v>
      </c>
      <c r="AT316" s="93" t="str">
        <f t="shared" si="37"/>
        <v>false</v>
      </c>
    </row>
    <row r="317" spans="1:46" ht="14.25" customHeight="1" x14ac:dyDescent="0.2">
      <c r="A317" s="16">
        <v>316</v>
      </c>
      <c r="B317" s="20" t="s">
        <v>17</v>
      </c>
      <c r="C317" s="20" t="s">
        <v>17</v>
      </c>
      <c r="D317" s="18" t="s">
        <v>887</v>
      </c>
      <c r="E317" s="19" t="s">
        <v>17</v>
      </c>
      <c r="F317" s="4" t="s">
        <v>528</v>
      </c>
      <c r="G317" s="19" t="s">
        <v>16</v>
      </c>
      <c r="H317" s="65" t="s">
        <v>487</v>
      </c>
      <c r="I317" s="24">
        <v>1</v>
      </c>
      <c r="J317" s="25">
        <v>0.5</v>
      </c>
      <c r="K317" s="20" t="s">
        <v>16</v>
      </c>
      <c r="L317" s="20" t="s">
        <v>17</v>
      </c>
      <c r="M317" s="22">
        <v>1</v>
      </c>
      <c r="N317" s="19" t="s">
        <v>17</v>
      </c>
      <c r="O317" s="58" t="s">
        <v>434</v>
      </c>
      <c r="P317" s="18">
        <v>354</v>
      </c>
      <c r="Q317" s="18">
        <v>358</v>
      </c>
      <c r="R317" s="19" t="s">
        <v>17</v>
      </c>
      <c r="S317" s="17">
        <v>0</v>
      </c>
      <c r="T317" s="17">
        <v>101.99914</v>
      </c>
      <c r="U317" s="102">
        <f>IF(B317="true",(Calcs!AB318),IF(C317="true",Calcs!S318,IF(AND(B317="false",C317="false"),Calcs!K318)))</f>
        <v>1032.0879888268157</v>
      </c>
      <c r="W317" s="103" t="str">
        <f>IF(AND(K317 = "true",C317="false"),(IF(Inputs!K317=Reduction_Values!B$2,Reduction_Values!D$2,Reduction_Values!D$3)),"")</f>
        <v>Two-part Tariff 0.5</v>
      </c>
      <c r="X317" s="104" t="str">
        <f>IF(L317="true",(IF(Inputs!L317=Reduction_Values!B$2,Reduction_Values!D$4,Reduction_Values!D$5)),"")</f>
        <v/>
      </c>
      <c r="Y317" s="105">
        <f>(VLOOKUP(Inputs!D317,Charge_Categories!B$2:C$380,2,FALSE))</f>
        <v>2117</v>
      </c>
      <c r="Z317" s="105">
        <f>IF(AND(Inputs!B317="true",Inputs!G317="true"),Calcs!U318-Calcs!T318,IF(AND(Inputs!B317="false",Inputs!C317="false",Inputs!G317="true"),Calcs!D318-Calcs!C318,IF(AND(Inputs!G317="false",Inputs!H317="Not Applicable"),0,"0.0")))</f>
        <v>2058</v>
      </c>
      <c r="AA317" s="105" t="str">
        <f>IF(AND(Inputs!B317="true",Inputs!N317="true"),Calcs!T318-Calcs!B318,IF(AND(Inputs!B317="false",Inputs!C317="true",Inputs!N317="true"),Calcs!L318-Calcs!B318,IF(AND(Inputs!B317="false",Inputs!C317="false",Inputs!N317="true"),Calcs!C318-Calcs!B318,"0.0")))</f>
        <v>0.0</v>
      </c>
      <c r="AB317" s="105" t="str">
        <f>IF(Inputs!C317="true",100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&amp;"%","")</f>
        <v/>
      </c>
      <c r="AC317" s="105" t="str">
        <f t="shared" si="38"/>
        <v/>
      </c>
      <c r="AD317" s="105">
        <f t="shared" si="39"/>
        <v>0.5</v>
      </c>
      <c r="AE317" s="104" t="str">
        <f>IF(R317="true",(IF(Inputs!R317=Reduction_Values!B$2,Reduction_Values!D$6,Reduction_Values!D$7)),"")</f>
        <v/>
      </c>
      <c r="AF317" s="93">
        <f>(VLOOKUP(Inputs!D317,Charge_Categories!B$2:C$380,2,FALSE))</f>
        <v>2117</v>
      </c>
      <c r="AG317" s="93" t="str">
        <f t="shared" si="35"/>
        <v>false</v>
      </c>
      <c r="AH317" s="93" t="str">
        <f t="shared" si="36"/>
        <v>false</v>
      </c>
      <c r="AI317" s="94">
        <f>IF(AND(Inputs!C317="true",Inputs!B317="false"),Calcs!Q318,IF(AND(Inputs!B317="true",Inputs!C317="false"),Calcs!Y318,IF(AND(Inputs!B317="false",Inputs!C317="false"),Calcs!H318,FALSE)))</f>
        <v>4175</v>
      </c>
      <c r="AJ317" s="95">
        <f>IF(AND(Inputs!C317="true",Inputs!B317="false"),Calcs!Q318,IF(AND(Inputs!B317="true",Inputs!C317="false"),Calcs!Y318,IF(AND(Inputs!B317="false",Inputs!C317="false"),Calcs!J318,FALSE)))</f>
        <v>1043.75</v>
      </c>
      <c r="AK317" s="93">
        <f>IF(AND(Inputs!C317="true",Inputs!B317="false"),Calcs!P318,IF(AND(Inputs!B317="true",Inputs!C317="false"),Calcs!X318,IF(AND(Inputs!B317="false",Inputs!C317="false"),Calcs!G318,FALSE)))</f>
        <v>4175</v>
      </c>
      <c r="AL317" s="93">
        <f>Calcs!C318</f>
        <v>2117</v>
      </c>
      <c r="AM317" s="93">
        <f>IF(AND(Inputs!C317="true",Inputs!B317="false"),Calcs!O318,IF(AND(Inputs!B317="true",Inputs!C317="false"),Calcs!W318,IF(AND(Inputs!B317="false",Inputs!C317="false"),Calcs!F318,FALSE)))</f>
        <v>4175</v>
      </c>
      <c r="AN317" s="93">
        <f>IF(AND(Inputs!C317="true",Inputs!B317="false"),"0.0",IF(AND(Inputs!B317="true",Inputs!C317="false"),Calcs!U318,IF(AND(Inputs!B317="false",Inputs!C317="false"),Calcs!D318,FALSE)))</f>
        <v>4175</v>
      </c>
      <c r="AO317" s="95" t="str">
        <f>Calcs!AA318</f>
        <v/>
      </c>
      <c r="AP317" s="93" t="str">
        <f t="shared" si="40"/>
        <v>false</v>
      </c>
      <c r="AQ317" s="95" t="str">
        <f>IF(Inputs!C317="true",Calcs!N318,"0.0")</f>
        <v>0.0</v>
      </c>
      <c r="AR317" s="95">
        <f>IF(AND(Inputs!C317="true",Inputs!B317="false"),Calcs!M318,IF(AND(Inputs!B317="true",Inputs!C317="false"),Calcs!V318,IF(AND(Inputs!B317="false",Inputs!C317="false"),Calcs!E318,FALSE)))</f>
        <v>4175</v>
      </c>
      <c r="AS317" s="93" t="str">
        <f t="shared" si="41"/>
        <v>false</v>
      </c>
      <c r="AT317" s="93" t="str">
        <f t="shared" si="37"/>
        <v>true</v>
      </c>
    </row>
    <row r="318" spans="1:46" ht="14.25" customHeight="1" x14ac:dyDescent="0.2">
      <c r="A318" s="16">
        <v>317</v>
      </c>
      <c r="B318" s="20" t="s">
        <v>17</v>
      </c>
      <c r="C318" s="20" t="s">
        <v>17</v>
      </c>
      <c r="D318" s="18" t="s">
        <v>888</v>
      </c>
      <c r="E318" s="19" t="s">
        <v>17</v>
      </c>
      <c r="F318" s="4"/>
      <c r="G318" s="20" t="s">
        <v>17</v>
      </c>
      <c r="H318" s="65" t="s">
        <v>569</v>
      </c>
      <c r="I318" s="25">
        <v>0.88</v>
      </c>
      <c r="J318" s="24">
        <v>1</v>
      </c>
      <c r="K318" s="20" t="s">
        <v>17</v>
      </c>
      <c r="L318" s="20" t="s">
        <v>17</v>
      </c>
      <c r="M318" s="22">
        <v>1</v>
      </c>
      <c r="N318" s="19" t="s">
        <v>17</v>
      </c>
      <c r="O318" s="59" t="s">
        <v>418</v>
      </c>
      <c r="P318" s="18">
        <v>3</v>
      </c>
      <c r="Q318" s="18">
        <v>22</v>
      </c>
      <c r="R318" s="19" t="s">
        <v>17</v>
      </c>
      <c r="S318" s="17">
        <v>0</v>
      </c>
      <c r="T318" s="17">
        <v>1007</v>
      </c>
      <c r="U318" s="102">
        <f>IF(B318="true",(Calcs!AB319),IF(C318="true",Calcs!S319,IF(AND(B318="false",C318="false"),Calcs!K319)))</f>
        <v>264.59999999999997</v>
      </c>
      <c r="W318" s="103" t="str">
        <f>IF(AND(K318 = "true",C318="false"),(IF(Inputs!K318=Reduction_Values!B$2,Reduction_Values!D$2,Reduction_Values!D$3)),"")</f>
        <v/>
      </c>
      <c r="X318" s="104" t="str">
        <f>IF(L318="true",(IF(Inputs!L318=Reduction_Values!B$2,Reduction_Values!D$4,Reduction_Values!D$5)),"")</f>
        <v/>
      </c>
      <c r="Y318" s="105">
        <f>(VLOOKUP(Inputs!D318,Charge_Categories!B$2:C$380,2,FALSE))</f>
        <v>2205</v>
      </c>
      <c r="Z318" s="105">
        <f>IF(AND(Inputs!B318="true",Inputs!G318="true"),Calcs!U319-Calcs!T319,IF(AND(Inputs!B318="false",Inputs!C318="false",Inputs!G318="true"),Calcs!D319-Calcs!C319,IF(AND(Inputs!G318="false",Inputs!H318="Not Applicable"),0,"0.0")))</f>
        <v>0</v>
      </c>
      <c r="AA318" s="105" t="str">
        <f>IF(AND(Inputs!B318="true",Inputs!N318="true"),Calcs!T319-Calcs!B319,IF(AND(Inputs!B318="false",Inputs!C318="true",Inputs!N318="true"),Calcs!L319-Calcs!B319,IF(AND(Inputs!B318="false",Inputs!C318="false",Inputs!N318="true"),Calcs!C319-Calcs!B319,"0.0")))</f>
        <v>0.0</v>
      </c>
      <c r="AB318" s="105" t="str">
        <f>IF(Inputs!C318="true",100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&amp;"%","")</f>
        <v/>
      </c>
      <c r="AC318" s="105" t="str">
        <f t="shared" si="38"/>
        <v/>
      </c>
      <c r="AD318" s="105" t="str">
        <f t="shared" si="39"/>
        <v/>
      </c>
      <c r="AE318" s="104" t="str">
        <f>IF(R318="true",(IF(Inputs!R318=Reduction_Values!B$2,Reduction_Values!D$6,Reduction_Values!D$7)),"")</f>
        <v/>
      </c>
      <c r="AF318" s="93">
        <f>(VLOOKUP(Inputs!D318,Charge_Categories!B$2:C$380,2,FALSE))</f>
        <v>2205</v>
      </c>
      <c r="AG318" s="93" t="str">
        <f t="shared" si="35"/>
        <v>false</v>
      </c>
      <c r="AH318" s="93" t="str">
        <f t="shared" si="36"/>
        <v>false</v>
      </c>
      <c r="AI318" s="94">
        <f>IF(AND(Inputs!C318="true",Inputs!B318="false"),Calcs!Q319,IF(AND(Inputs!B318="true",Inputs!C318="false"),Calcs!Y319,IF(AND(Inputs!B318="false",Inputs!C318="false"),Calcs!H319,FALSE)))</f>
        <v>1940.4</v>
      </c>
      <c r="AJ318" s="95">
        <f>IF(AND(Inputs!C318="true",Inputs!B318="false"),Calcs!Q319,IF(AND(Inputs!B318="true",Inputs!C318="false"),Calcs!Y319,IF(AND(Inputs!B318="false",Inputs!C318="false"),Calcs!J319,FALSE)))</f>
        <v>1940.4</v>
      </c>
      <c r="AK318" s="93">
        <f>IF(AND(Inputs!C318="true",Inputs!B318="false"),Calcs!P319,IF(AND(Inputs!B318="true",Inputs!C318="false"),Calcs!X319,IF(AND(Inputs!B318="false",Inputs!C318="false"),Calcs!G319,FALSE)))</f>
        <v>2205</v>
      </c>
      <c r="AL318" s="93">
        <f>Calcs!C319</f>
        <v>2205</v>
      </c>
      <c r="AM318" s="93">
        <f>IF(AND(Inputs!C318="true",Inputs!B318="false"),Calcs!O319,IF(AND(Inputs!B318="true",Inputs!C318="false"),Calcs!W319,IF(AND(Inputs!B318="false",Inputs!C318="false"),Calcs!F319,FALSE)))</f>
        <v>2205</v>
      </c>
      <c r="AN318" s="93">
        <f>IF(AND(Inputs!C318="true",Inputs!B318="false"),"0.0",IF(AND(Inputs!B318="true",Inputs!C318="false"),Calcs!U319,IF(AND(Inputs!B318="false",Inputs!C318="false"),Calcs!D319,FALSE)))</f>
        <v>2205</v>
      </c>
      <c r="AO318" s="95" t="str">
        <f>Calcs!AA319</f>
        <v/>
      </c>
      <c r="AP318" s="93" t="str">
        <f t="shared" si="40"/>
        <v>false</v>
      </c>
      <c r="AQ318" s="95" t="str">
        <f>IF(Inputs!C318="true",Calcs!N319,"0.0")</f>
        <v>0.0</v>
      </c>
      <c r="AR318" s="95">
        <f>IF(AND(Inputs!C318="true",Inputs!B318="false"),Calcs!M319,IF(AND(Inputs!B318="true",Inputs!C318="false"),Calcs!V319,IF(AND(Inputs!B318="false",Inputs!C318="false"),Calcs!E319,FALSE)))</f>
        <v>2205</v>
      </c>
      <c r="AS318" s="93" t="str">
        <f t="shared" si="41"/>
        <v>false</v>
      </c>
      <c r="AT318" s="93" t="str">
        <f t="shared" si="37"/>
        <v>false</v>
      </c>
    </row>
    <row r="319" spans="1:46" ht="14.25" customHeight="1" x14ac:dyDescent="0.2">
      <c r="A319" s="16">
        <v>318</v>
      </c>
      <c r="B319" s="20" t="s">
        <v>16</v>
      </c>
      <c r="C319" s="20" t="s">
        <v>17</v>
      </c>
      <c r="D319" s="18" t="s">
        <v>889</v>
      </c>
      <c r="E319" s="19" t="s">
        <v>17</v>
      </c>
      <c r="F319" s="4"/>
      <c r="G319" s="19" t="s">
        <v>16</v>
      </c>
      <c r="H319" s="65" t="s">
        <v>18</v>
      </c>
      <c r="I319" s="24">
        <v>1</v>
      </c>
      <c r="J319" s="24">
        <v>1</v>
      </c>
      <c r="K319" s="20" t="s">
        <v>16</v>
      </c>
      <c r="L319" s="20" t="s">
        <v>17</v>
      </c>
      <c r="M319" s="22">
        <v>1</v>
      </c>
      <c r="N319" s="19" t="s">
        <v>17</v>
      </c>
      <c r="O319" s="59" t="s">
        <v>454</v>
      </c>
      <c r="P319" s="18">
        <v>0</v>
      </c>
      <c r="Q319" s="18">
        <v>0</v>
      </c>
      <c r="R319" s="19" t="s">
        <v>17</v>
      </c>
      <c r="S319" s="17">
        <v>1E-3</v>
      </c>
      <c r="T319" s="17">
        <v>0.999</v>
      </c>
      <c r="U319" s="102">
        <f>IF(B319="true",(Calcs!AB320),IF(C319="true",Calcs!S320,Calcs!K320))</f>
        <v>1.96996996996997</v>
      </c>
      <c r="V319" s="106"/>
      <c r="W319" s="103" t="str">
        <f>IF(AND(K319 = "true",C319="false"),(IF(Inputs!K319=Reduction_Values!B$2,Reduction_Values!D$2,Reduction_Values!D$3)),"")</f>
        <v>Two-part Tariff 0.5</v>
      </c>
      <c r="X319" s="104" t="str">
        <f>IF(L319="true",(IF(Inputs!L319=Reduction_Values!B$2,Reduction_Values!D$4,Reduction_Values!D$5)),"")</f>
        <v/>
      </c>
      <c r="Y319" s="105">
        <f>(VLOOKUP(Inputs!D319,Charge_Categories!B$2:C$380,2,FALSE))</f>
        <v>2361</v>
      </c>
      <c r="Z319" s="105">
        <f>IF(AND(Inputs!B319="true",Inputs!G319="true"),Calcs!U320-Calcs!T320,IF(AND(Inputs!B319="false",Inputs!C319="false",Inputs!G319="true"),Calcs!D320-Calcs!C320,IF(AND(Inputs!G319="false",Inputs!H319="Not Applicable"),0,"0.0")))</f>
        <v>1575</v>
      </c>
      <c r="AA319" s="105" t="str">
        <f>IF(AND(Inputs!B319="true",Inputs!N319="true"),Calcs!T320-Calcs!B320,IF(AND(Inputs!B319="false",Inputs!C319="true",Inputs!N319="true"),Calcs!L320-Calcs!B320,IF(AND(Inputs!B319="false",Inputs!C319="false",Inputs!N319="true"),Calcs!C320-Calcs!B320,"0.0")))</f>
        <v>0.0</v>
      </c>
      <c r="AB319" s="105" t="str">
        <f>IF(Inputs!C319="true",100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&amp;"%","")</f>
        <v/>
      </c>
      <c r="AC319" s="105" t="str">
        <f t="shared" si="38"/>
        <v/>
      </c>
      <c r="AD319" s="105" t="str">
        <f t="shared" si="39"/>
        <v/>
      </c>
      <c r="AE319" s="104" t="str">
        <f>IF(R319="true",(IF(Inputs!R319=Reduction_Values!B$2,Reduction_Values!D$6,Reduction_Values!D$7)),"")</f>
        <v/>
      </c>
      <c r="AF319" s="93">
        <f>(VLOOKUP(Inputs!D319,Charge_Categories!B$2:C$380,2,FALSE))</f>
        <v>2361</v>
      </c>
      <c r="AG319" s="93" t="str">
        <f t="shared" si="35"/>
        <v>true</v>
      </c>
      <c r="AH319" s="93" t="str">
        <f t="shared" si="36"/>
        <v>false</v>
      </c>
      <c r="AI319" s="94">
        <f>IF(AND(Inputs!C319="true",Inputs!B319="false"),Calcs!Q320,IF(AND(Inputs!B319="true",Inputs!C319="false"),Calcs!Y320,IF(AND(Inputs!B319="false",Inputs!C319="false"),Calcs!H320,FALSE)))</f>
        <v>3936</v>
      </c>
      <c r="AJ319" s="95">
        <f>IF(AND(Inputs!C319="true",Inputs!B319="false"),Calcs!Q320,IF(AND(Inputs!B319="true",Inputs!C319="false"),Calcs!Y320,IF(AND(Inputs!B319="false",Inputs!C319="false"),Calcs!J320,FALSE)))</f>
        <v>3936</v>
      </c>
      <c r="AK319" s="93">
        <f>IF(AND(Inputs!C319="true",Inputs!B319="false"),Calcs!P320,IF(AND(Inputs!B319="true",Inputs!C319="false"),Calcs!X320,IF(AND(Inputs!B319="false",Inputs!C319="false"),Calcs!G320,FALSE)))</f>
        <v>3936</v>
      </c>
      <c r="AL319" s="93">
        <f>Calcs!C320</f>
        <v>2361</v>
      </c>
      <c r="AM319" s="93">
        <f>IF(AND(Inputs!C319="true",Inputs!B319="false"),Calcs!O320,IF(AND(Inputs!B319="true",Inputs!C319="false"),Calcs!W320,IF(AND(Inputs!B319="false",Inputs!C319="false"),Calcs!F320,FALSE)))</f>
        <v>3936</v>
      </c>
      <c r="AN319" s="93">
        <f>IF(AND(Inputs!C319="true",Inputs!B319="false"),"0.0",IF(AND(Inputs!B319="true",Inputs!C319="false"),Calcs!U320,IF(AND(Inputs!B319="false",Inputs!C319="false"),Calcs!D320,FALSE)))</f>
        <v>3936</v>
      </c>
      <c r="AO319" s="95">
        <f>Calcs!AA320</f>
        <v>3.93993993993994</v>
      </c>
      <c r="AP319" s="93" t="str">
        <f t="shared" si="40"/>
        <v>false</v>
      </c>
      <c r="AQ319" s="95" t="str">
        <f>IF(Inputs!C319="true",Calcs!N320,"0.0")</f>
        <v>0.0</v>
      </c>
      <c r="AR319" s="95">
        <f>IF(AND(Inputs!C319="true",Inputs!B319="false"),Calcs!M320,IF(AND(Inputs!B319="true",Inputs!C319="false"),Calcs!V320,IF(AND(Inputs!B319="false",Inputs!C319="false"),Calcs!E320,FALSE)))</f>
        <v>3936</v>
      </c>
      <c r="AS319" s="93" t="str">
        <f t="shared" si="41"/>
        <v>false</v>
      </c>
      <c r="AT319" s="93" t="str">
        <f t="shared" si="37"/>
        <v>true</v>
      </c>
    </row>
    <row r="320" spans="1:46" ht="14.25" customHeight="1" x14ac:dyDescent="0.2">
      <c r="A320" s="16">
        <v>319</v>
      </c>
      <c r="B320" s="20" t="s">
        <v>17</v>
      </c>
      <c r="C320" s="20" t="s">
        <v>16</v>
      </c>
      <c r="D320" s="18" t="s">
        <v>890</v>
      </c>
      <c r="E320" s="20" t="s">
        <v>17</v>
      </c>
      <c r="F320" s="4" t="s">
        <v>495</v>
      </c>
      <c r="G320" s="17" t="s">
        <v>17</v>
      </c>
      <c r="H320" s="65" t="s">
        <v>569</v>
      </c>
      <c r="I320" s="24">
        <v>0.9</v>
      </c>
      <c r="J320" s="25">
        <v>0.5</v>
      </c>
      <c r="K320" s="20" t="s">
        <v>17</v>
      </c>
      <c r="L320" s="20" t="s">
        <v>16</v>
      </c>
      <c r="M320" s="22">
        <v>1</v>
      </c>
      <c r="N320" s="20" t="s">
        <v>17</v>
      </c>
      <c r="O320" s="59" t="s">
        <v>418</v>
      </c>
      <c r="P320" s="18">
        <v>127</v>
      </c>
      <c r="Q320" s="18">
        <v>151</v>
      </c>
      <c r="R320" s="20" t="s">
        <v>17</v>
      </c>
      <c r="S320" s="17">
        <v>0</v>
      </c>
      <c r="T320" s="17">
        <v>1E-4</v>
      </c>
      <c r="U320" s="102">
        <f>IF(B320="true",(Calcs!AB321),IF(C320="true",Calcs!S321,Calcs!K321))</f>
        <v>546.7097682119205</v>
      </c>
      <c r="V320" s="106"/>
      <c r="W320" s="103" t="str">
        <f>IF(AND(K320 = "true",C320="false"),(IF(Inputs!K320=Reduction_Values!B$2,Reduction_Values!D$2,Reduction_Values!D$3)),"")</f>
        <v/>
      </c>
      <c r="X320" s="104" t="str">
        <f>IF(L320="true",(IF(Inputs!L320=Reduction_Values!B$2,Reduction_Values!D$4,Reduction_Values!D$5)),"")</f>
        <v>CRT 0.5</v>
      </c>
      <c r="Y320" s="105">
        <f>(VLOOKUP(Inputs!D320,Charge_Categories!B$2:C$380,2,FALSE))</f>
        <v>2889</v>
      </c>
      <c r="Z320" s="105">
        <f>IF(AND(Inputs!B320="true",Inputs!G320="true"),Calcs!U321-Calcs!T321,IF(AND(Inputs!B320="false",Inputs!C320="false",Inputs!G320="true"),Calcs!D321-Calcs!C321,IF(AND(Inputs!G320="false",Inputs!H320="Not Applicable"),0,"0.0")))</f>
        <v>0</v>
      </c>
      <c r="AA320" s="105" t="str">
        <f>IF(AND(Inputs!B320="true",Inputs!N320="true"),Calcs!T321-Calcs!B321,IF(AND(Inputs!B320="false",Inputs!C320="true",Inputs!N320="true"),Calcs!L321-Calcs!B321,IF(AND(Inputs!B320="false",Inputs!C320="false",Inputs!N320="true"),Calcs!C321-Calcs!B321,"0.0")))</f>
        <v>0.0</v>
      </c>
      <c r="AB320" s="105" t="str">
        <f>IF(Inputs!C320="true",100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&amp;"%","")</f>
        <v>100%</v>
      </c>
      <c r="AC320" s="105" t="str">
        <f t="shared" si="38"/>
        <v/>
      </c>
      <c r="AD320" s="105">
        <f t="shared" si="39"/>
        <v>0.5</v>
      </c>
      <c r="AE320" s="104" t="str">
        <f>IF(R320="true",(IF(Inputs!R320=Reduction_Values!B$2,Reduction_Values!D$6,Reduction_Values!D$7)),"")</f>
        <v/>
      </c>
      <c r="AF320" s="93">
        <f>(VLOOKUP(Inputs!D320,Charge_Categories!B$2:C$380,2,FALSE))</f>
        <v>2889</v>
      </c>
      <c r="AG320" s="93" t="str">
        <f t="shared" si="35"/>
        <v>false</v>
      </c>
      <c r="AH320" s="93" t="str">
        <f t="shared" si="36"/>
        <v>true</v>
      </c>
      <c r="AI320" s="94">
        <f>IF(AND(Inputs!C320="true",Inputs!B320="false"),Calcs!Q321,IF(AND(Inputs!B320="true",Inputs!C320="false"),Calcs!Y321,IF(AND(Inputs!B320="false",Inputs!C320="false"),Calcs!H321,FALSE)))</f>
        <v>1300.05</v>
      </c>
      <c r="AJ320" s="95">
        <f>IF(AND(Inputs!C320="true",Inputs!B320="false"),Calcs!Q321,IF(AND(Inputs!B320="true",Inputs!C320="false"),Calcs!Y321,IF(AND(Inputs!B320="false",Inputs!C320="false"),Calcs!J321,FALSE)))</f>
        <v>1300.05</v>
      </c>
      <c r="AK320" s="93">
        <f>IF(AND(Inputs!C320="true",Inputs!B320="false"),Calcs!P321,IF(AND(Inputs!B320="true",Inputs!C320="false"),Calcs!X321,IF(AND(Inputs!B320="false",Inputs!C320="false"),Calcs!G321,FALSE)))</f>
        <v>1444.5</v>
      </c>
      <c r="AL320" s="93">
        <f>Calcs!C321</f>
        <v>2889</v>
      </c>
      <c r="AM320" s="93">
        <f>IF(AND(Inputs!C320="true",Inputs!B320="false"),Calcs!O321,IF(AND(Inputs!B320="true",Inputs!C320="false"),Calcs!W321,IF(AND(Inputs!B320="false",Inputs!C320="false"),Calcs!F321,FALSE)))</f>
        <v>2889</v>
      </c>
      <c r="AN320" s="93" t="str">
        <f>IF(AND(Inputs!C320="true",Inputs!B320="false"),"0.0",IF(AND(Inputs!B320="true",Inputs!C320="false"),Calcs!U321,IF(AND(Inputs!B320="false",Inputs!C320="false"),Calcs!D321,FALSE)))</f>
        <v>0.0</v>
      </c>
      <c r="AO320" s="95" t="str">
        <f>Calcs!AA321</f>
        <v/>
      </c>
      <c r="AP320" s="93" t="str">
        <f t="shared" si="40"/>
        <v>false</v>
      </c>
      <c r="AQ320" s="95">
        <f>IF(Inputs!C320="true",Calcs!N321,"0.0")</f>
        <v>2889</v>
      </c>
      <c r="AR320" s="95">
        <f>IF(AND(Inputs!C320="true",Inputs!B320="false"),Calcs!M321,IF(AND(Inputs!B320="true",Inputs!C320="false"),Calcs!V321,IF(AND(Inputs!B320="false",Inputs!C320="false"),Calcs!E321,FALSE)))</f>
        <v>2889</v>
      </c>
      <c r="AS320" s="93" t="str">
        <f t="shared" si="41"/>
        <v>false</v>
      </c>
      <c r="AT320" s="93" t="str">
        <f t="shared" si="37"/>
        <v>false</v>
      </c>
    </row>
    <row r="321" spans="1:46" ht="14.25" customHeight="1" x14ac:dyDescent="0.2">
      <c r="A321" s="16">
        <v>320</v>
      </c>
      <c r="B321" s="20" t="s">
        <v>17</v>
      </c>
      <c r="C321" s="20" t="s">
        <v>17</v>
      </c>
      <c r="D321" s="18" t="s">
        <v>891</v>
      </c>
      <c r="E321" s="20" t="s">
        <v>17</v>
      </c>
      <c r="F321" s="4" t="s">
        <v>531</v>
      </c>
      <c r="G321" s="19" t="s">
        <v>16</v>
      </c>
      <c r="H321" s="65" t="s">
        <v>490</v>
      </c>
      <c r="I321" s="24">
        <v>1</v>
      </c>
      <c r="J321" s="25">
        <v>0.01</v>
      </c>
      <c r="K321" s="20" t="s">
        <v>17</v>
      </c>
      <c r="L321" s="20" t="s">
        <v>17</v>
      </c>
      <c r="M321" s="22">
        <v>1</v>
      </c>
      <c r="N321" s="20" t="s">
        <v>17</v>
      </c>
      <c r="O321" s="58" t="s">
        <v>434</v>
      </c>
      <c r="P321" s="18">
        <v>233</v>
      </c>
      <c r="Q321" s="18">
        <v>255</v>
      </c>
      <c r="R321" s="20" t="s">
        <v>17</v>
      </c>
      <c r="S321" s="17">
        <v>0</v>
      </c>
      <c r="T321" s="17">
        <v>32100.001199999999</v>
      </c>
      <c r="U321" s="102">
        <f>IF(B321="true",(Calcs!AB322),IF(C321="true",Calcs!S322,IF(AND(B321="false",C321="false"),Calcs!K322)))</f>
        <v>575.55568627450975</v>
      </c>
      <c r="W321" s="103" t="str">
        <f>IF(AND(K321 = "true",C321="false"),(IF(Inputs!K321=Reduction_Values!B$2,Reduction_Values!D$2,Reduction_Values!D$3)),"")</f>
        <v/>
      </c>
      <c r="X321" s="104" t="str">
        <f>IF(L321="true",(IF(Inputs!L321=Reduction_Values!B$2,Reduction_Values!D$4,Reduction_Values!D$5)),"")</f>
        <v/>
      </c>
      <c r="Y321" s="105">
        <f>(VLOOKUP(Inputs!D321,Charge_Categories!B$2:C$380,2,FALSE))</f>
        <v>3032</v>
      </c>
      <c r="Z321" s="105">
        <f>IF(AND(Inputs!B321="true",Inputs!G321="true"),Calcs!U322-Calcs!T322,IF(AND(Inputs!B321="false",Inputs!C321="false",Inputs!G321="true"),Calcs!D322-Calcs!C322,IF(AND(Inputs!G321="false",Inputs!H321="Not Applicable"),0,"0.0")))</f>
        <v>59958</v>
      </c>
      <c r="AA321" s="105" t="str">
        <f>IF(AND(Inputs!B321="true",Inputs!N321="true"),Calcs!T322-Calcs!B322,IF(AND(Inputs!B321="false",Inputs!C321="true",Inputs!N321="true"),Calcs!L322-Calcs!B322,IF(AND(Inputs!B321="false",Inputs!C321="false",Inputs!N321="true"),Calcs!C322-Calcs!B322,"0.0")))</f>
        <v>0.0</v>
      </c>
      <c r="AB321" s="105" t="str">
        <f>IF(Inputs!C321="true",100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&amp;"%","")</f>
        <v/>
      </c>
      <c r="AC321" s="105" t="str">
        <f t="shared" si="38"/>
        <v/>
      </c>
      <c r="AD321" s="105">
        <f t="shared" si="39"/>
        <v>0.01</v>
      </c>
      <c r="AE321" s="104" t="str">
        <f>IF(R321="true",(IF(Inputs!R321=Reduction_Values!B$2,Reduction_Values!D$6,Reduction_Values!D$7)),"")</f>
        <v/>
      </c>
      <c r="AF321" s="93">
        <f>(VLOOKUP(Inputs!D321,Charge_Categories!B$2:C$380,2,FALSE))</f>
        <v>3032</v>
      </c>
      <c r="AG321" s="93" t="str">
        <f t="shared" si="35"/>
        <v>false</v>
      </c>
      <c r="AH321" s="93" t="str">
        <f t="shared" si="36"/>
        <v>false</v>
      </c>
      <c r="AI321" s="94">
        <f>IF(AND(Inputs!C321="true",Inputs!B321="false"),Calcs!Q322,IF(AND(Inputs!B321="true",Inputs!C321="false"),Calcs!Y322,IF(AND(Inputs!B321="false",Inputs!C321="false"),Calcs!H322,FALSE)))</f>
        <v>62990</v>
      </c>
      <c r="AJ321" s="95">
        <f>IF(AND(Inputs!C321="true",Inputs!B321="false"),Calcs!Q322,IF(AND(Inputs!B321="true",Inputs!C321="false"),Calcs!Y322,IF(AND(Inputs!B321="false",Inputs!C321="false"),Calcs!J322,FALSE)))</f>
        <v>629.9</v>
      </c>
      <c r="AK321" s="93">
        <f>IF(AND(Inputs!C321="true",Inputs!B321="false"),Calcs!P322,IF(AND(Inputs!B321="true",Inputs!C321="false"),Calcs!X322,IF(AND(Inputs!B321="false",Inputs!C321="false"),Calcs!G322,FALSE)))</f>
        <v>62990</v>
      </c>
      <c r="AL321" s="93">
        <f>Calcs!C322</f>
        <v>3032</v>
      </c>
      <c r="AM321" s="93">
        <f>IF(AND(Inputs!C321="true",Inputs!B321="false"),Calcs!O322,IF(AND(Inputs!B321="true",Inputs!C321="false"),Calcs!W322,IF(AND(Inputs!B321="false",Inputs!C321="false"),Calcs!F322,FALSE)))</f>
        <v>62990</v>
      </c>
      <c r="AN321" s="93">
        <f>IF(AND(Inputs!C321="true",Inputs!B321="false"),"0.0",IF(AND(Inputs!B321="true",Inputs!C321="false"),Calcs!U322,IF(AND(Inputs!B321="false",Inputs!C321="false"),Calcs!D322,FALSE)))</f>
        <v>62990</v>
      </c>
      <c r="AO321" s="95" t="str">
        <f>Calcs!AA322</f>
        <v/>
      </c>
      <c r="AP321" s="93" t="str">
        <f t="shared" si="40"/>
        <v>false</v>
      </c>
      <c r="AQ321" s="95" t="str">
        <f>IF(Inputs!C321="true",Calcs!N322,"0.0")</f>
        <v>0.0</v>
      </c>
      <c r="AR321" s="95">
        <f>IF(AND(Inputs!C321="true",Inputs!B321="false"),Calcs!M322,IF(AND(Inputs!B321="true",Inputs!C321="false"),Calcs!V322,IF(AND(Inputs!B321="false",Inputs!C321="false"),Calcs!E322,FALSE)))</f>
        <v>62990</v>
      </c>
      <c r="AS321" s="93" t="str">
        <f t="shared" si="41"/>
        <v>false</v>
      </c>
      <c r="AT321" s="93" t="str">
        <f t="shared" si="37"/>
        <v>true</v>
      </c>
    </row>
    <row r="322" spans="1:46" ht="14.25" customHeight="1" x14ac:dyDescent="0.2">
      <c r="A322" s="16">
        <v>321</v>
      </c>
      <c r="B322" s="20" t="s">
        <v>17</v>
      </c>
      <c r="C322" s="20" t="s">
        <v>17</v>
      </c>
      <c r="D322" s="18" t="s">
        <v>892</v>
      </c>
      <c r="E322" s="23" t="s">
        <v>16</v>
      </c>
      <c r="F322" s="4" t="s">
        <v>484</v>
      </c>
      <c r="G322" s="19" t="s">
        <v>16</v>
      </c>
      <c r="H322" s="65" t="s">
        <v>491</v>
      </c>
      <c r="I322" s="24">
        <v>1</v>
      </c>
      <c r="J322" s="24">
        <v>1</v>
      </c>
      <c r="K322" s="20" t="s">
        <v>17</v>
      </c>
      <c r="L322" s="20" t="s">
        <v>17</v>
      </c>
      <c r="M322" s="22">
        <v>1</v>
      </c>
      <c r="N322" s="20" t="s">
        <v>16</v>
      </c>
      <c r="O322" s="58" t="s">
        <v>434</v>
      </c>
      <c r="P322" s="18">
        <v>93</v>
      </c>
      <c r="Q322" s="18">
        <v>101</v>
      </c>
      <c r="R322" s="20" t="s">
        <v>16</v>
      </c>
      <c r="S322" s="17">
        <v>0</v>
      </c>
      <c r="T322" s="17">
        <v>321</v>
      </c>
      <c r="U322" s="102">
        <f>IF(B322="true",(Calcs!AB323),IF(C322="true",Calcs!S323,IF(AND(B322="false",C322="false"),Calcs!K323)))</f>
        <v>1743.5198019801981</v>
      </c>
      <c r="W322" s="103" t="str">
        <f>IF(AND(K322 = "true",C322="false"),(IF(Inputs!K322=Reduction_Values!B$2,Reduction_Values!D$2,Reduction_Values!D$3)),"")</f>
        <v/>
      </c>
      <c r="X322" s="104" t="str">
        <f>IF(L322="true",(IF(Inputs!L322=Reduction_Values!B$2,Reduction_Values!D$4,Reduction_Values!D$5)),"")</f>
        <v/>
      </c>
      <c r="Y322" s="105">
        <f>(VLOOKUP(Inputs!D322,Charge_Categories!B$2:C$380,2,FALSE))</f>
        <v>3283</v>
      </c>
      <c r="Z322" s="105">
        <f>IF(AND(Inputs!B322="true",Inputs!G322="true"),Calcs!U323-Calcs!T323,IF(AND(Inputs!B322="false",Inputs!C322="false",Inputs!G322="true"),Calcs!D323-Calcs!C323,IF(AND(Inputs!G322="false",Inputs!H322="Not Applicable"),0,"0.0")))</f>
        <v>276</v>
      </c>
      <c r="AA322" s="105">
        <f>IF(AND(Inputs!B322="true",Inputs!N322="true"),Calcs!T323-Calcs!B323,IF(AND(Inputs!B322="false",Inputs!C322="true",Inputs!N322="true"),Calcs!L323-Calcs!B323,IF(AND(Inputs!B322="false",Inputs!C322="false",Inputs!N322="true"),Calcs!C323-Calcs!B323,"0.0")))</f>
        <v>228</v>
      </c>
      <c r="AB322" s="105" t="str">
        <f>IF(Inputs!C322="true",100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&amp;"%","")</f>
        <v/>
      </c>
      <c r="AC322" s="105" t="str">
        <f t="shared" si="38"/>
        <v/>
      </c>
      <c r="AD322" s="105" t="str">
        <f t="shared" si="39"/>
        <v/>
      </c>
      <c r="AE322" s="104" t="str">
        <f>IF(R322="true",(IF(Inputs!R322=Reduction_Values!B$2,Reduction_Values!D$6,Reduction_Values!D$7)),"")</f>
        <v>Winter Only Discount 0.5</v>
      </c>
      <c r="AF322" s="93">
        <f>(VLOOKUP(Inputs!D322,Charge_Categories!B$2:C$380,2,FALSE))</f>
        <v>3283</v>
      </c>
      <c r="AG322" s="93" t="str">
        <f t="shared" si="35"/>
        <v>false</v>
      </c>
      <c r="AH322" s="93" t="str">
        <f t="shared" si="36"/>
        <v>false</v>
      </c>
      <c r="AI322" s="94">
        <f>IF(AND(Inputs!C322="true",Inputs!B322="false"),Calcs!Q323,IF(AND(Inputs!B322="true",Inputs!C322="false"),Calcs!Y323,IF(AND(Inputs!B322="false",Inputs!C322="false"),Calcs!H323,FALSE)))</f>
        <v>1893.5</v>
      </c>
      <c r="AJ322" s="95">
        <f>IF(AND(Inputs!C322="true",Inputs!B322="false"),Calcs!Q323,IF(AND(Inputs!B322="true",Inputs!C322="false"),Calcs!Y323,IF(AND(Inputs!B322="false",Inputs!C322="false"),Calcs!J323,FALSE)))</f>
        <v>1893.5</v>
      </c>
      <c r="AK322" s="93">
        <f>IF(AND(Inputs!C322="true",Inputs!B322="false"),Calcs!P323,IF(AND(Inputs!B322="true",Inputs!C322="false"),Calcs!X323,IF(AND(Inputs!B322="false",Inputs!C322="false"),Calcs!G323,FALSE)))</f>
        <v>1893.5</v>
      </c>
      <c r="AL322" s="93">
        <f>Calcs!C323</f>
        <v>3511</v>
      </c>
      <c r="AM322" s="93">
        <f>IF(AND(Inputs!C322="true",Inputs!B322="false"),Calcs!O323,IF(AND(Inputs!B322="true",Inputs!C322="false"),Calcs!W323,IF(AND(Inputs!B322="false",Inputs!C322="false"),Calcs!F323,FALSE)))</f>
        <v>1893.5</v>
      </c>
      <c r="AN322" s="93">
        <f>IF(AND(Inputs!C322="true",Inputs!B322="false"),"0.0",IF(AND(Inputs!B322="true",Inputs!C322="false"),Calcs!U323,IF(AND(Inputs!B322="false",Inputs!C322="false"),Calcs!D323,FALSE)))</f>
        <v>3787</v>
      </c>
      <c r="AO322" s="95" t="str">
        <f>Calcs!AA323</f>
        <v/>
      </c>
      <c r="AP322" s="93" t="str">
        <f t="shared" si="40"/>
        <v>true</v>
      </c>
      <c r="AQ322" s="95" t="str">
        <f>IF(Inputs!C322="true",Calcs!N323,"0.0")</f>
        <v>0.0</v>
      </c>
      <c r="AR322" s="95">
        <f>IF(AND(Inputs!C322="true",Inputs!B322="false"),Calcs!M323,IF(AND(Inputs!B322="true",Inputs!C322="false"),Calcs!V323,IF(AND(Inputs!B322="false",Inputs!C322="false"),Calcs!E323,FALSE)))</f>
        <v>3787</v>
      </c>
      <c r="AS322" s="93" t="str">
        <f t="shared" si="41"/>
        <v>true</v>
      </c>
      <c r="AT322" s="93" t="str">
        <f t="shared" si="37"/>
        <v>true</v>
      </c>
    </row>
    <row r="323" spans="1:46" ht="14.25" customHeight="1" x14ac:dyDescent="0.2">
      <c r="A323" s="16">
        <v>322</v>
      </c>
      <c r="B323" s="20" t="s">
        <v>16</v>
      </c>
      <c r="C323" s="20" t="s">
        <v>17</v>
      </c>
      <c r="D323" s="18" t="s">
        <v>893</v>
      </c>
      <c r="E323" s="20" t="s">
        <v>17</v>
      </c>
      <c r="F323" s="4"/>
      <c r="G323" s="19" t="s">
        <v>16</v>
      </c>
      <c r="H323" s="65" t="s">
        <v>954</v>
      </c>
      <c r="I323" s="24">
        <v>1</v>
      </c>
      <c r="J323" s="24">
        <v>1</v>
      </c>
      <c r="K323" s="20" t="s">
        <v>16</v>
      </c>
      <c r="L323" s="20" t="s">
        <v>17</v>
      </c>
      <c r="M323" s="22">
        <v>1</v>
      </c>
      <c r="N323" s="20" t="s">
        <v>17</v>
      </c>
      <c r="O323" s="59" t="s">
        <v>454</v>
      </c>
      <c r="P323" s="18">
        <v>0</v>
      </c>
      <c r="Q323" s="18">
        <v>0</v>
      </c>
      <c r="R323" s="20" t="s">
        <v>17</v>
      </c>
      <c r="S323" s="17">
        <v>2</v>
      </c>
      <c r="T323" s="17">
        <v>2.2120000000000002</v>
      </c>
      <c r="U323" s="102">
        <f>IF(B323="true",(Calcs!AB324),IF(C323="true",Calcs!S324,Calcs!K324))</f>
        <v>116143.76130198914</v>
      </c>
      <c r="V323" s="106"/>
      <c r="W323" s="103" t="str">
        <f>IF(AND(K323 = "true",C323="false"),(IF(Inputs!K323=Reduction_Values!B$2,Reduction_Values!D$2,Reduction_Values!D$3)),"")</f>
        <v>Two-part Tariff 0.5</v>
      </c>
      <c r="X323" s="104" t="str">
        <f>IF(L323="true",(IF(Inputs!L323=Reduction_Values!B$2,Reduction_Values!D$4,Reduction_Values!D$5)),"")</f>
        <v/>
      </c>
      <c r="Y323" s="105">
        <f>(VLOOKUP(Inputs!D323,Charge_Categories!B$2:C$380,2,FALSE))</f>
        <v>3431</v>
      </c>
      <c r="Z323" s="105">
        <f>IF(AND(Inputs!B323="true",Inputs!G323="true"),Calcs!U324-Calcs!T324,IF(AND(Inputs!B323="false",Inputs!C323="false",Inputs!G323="true"),Calcs!D324-Calcs!C324,IF(AND(Inputs!G323="false",Inputs!H323="Not Applicable"),0,"0.0")))</f>
        <v>253479</v>
      </c>
      <c r="AA323" s="105" t="str">
        <f>IF(AND(Inputs!B323="true",Inputs!N323="true"),Calcs!T324-Calcs!B324,IF(AND(Inputs!B323="false",Inputs!C323="true",Inputs!N323="true"),Calcs!L324-Calcs!B324,IF(AND(Inputs!B323="false",Inputs!C323="false",Inputs!N323="true"),Calcs!C324-Calcs!B324,"0.0")))</f>
        <v>0.0</v>
      </c>
      <c r="AB323" s="105" t="str">
        <f>IF(Inputs!C323="true",100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&amp;"%","")</f>
        <v/>
      </c>
      <c r="AC323" s="105" t="str">
        <f t="shared" ref="AC323:AC379" si="42">IF(M323=1,(""),IF(M323=0,(M323&amp;".0"),(M323)))</f>
        <v/>
      </c>
      <c r="AD323" s="105" t="str">
        <f t="shared" ref="AD323:AD379" si="43">IF(J323=1,(""),IF(J323=0,(J323&amp;".0"),(J323)))</f>
        <v/>
      </c>
      <c r="AE323" s="104" t="str">
        <f>IF(R323="true",(IF(Inputs!R323=Reduction_Values!B$2,Reduction_Values!D$6,Reduction_Values!D$7)),"")</f>
        <v/>
      </c>
      <c r="AF323" s="93">
        <f>(VLOOKUP(Inputs!D323,Charge_Categories!B$2:C$380,2,FALSE))</f>
        <v>3431</v>
      </c>
      <c r="AG323" s="93" t="str">
        <f t="shared" si="35"/>
        <v>true</v>
      </c>
      <c r="AH323" s="93" t="str">
        <f t="shared" si="36"/>
        <v>false</v>
      </c>
      <c r="AI323" s="94">
        <f>IF(AND(Inputs!C323="true",Inputs!B323="false"),Calcs!Q324,IF(AND(Inputs!B323="true",Inputs!C323="false"),Calcs!Y324,IF(AND(Inputs!B323="false",Inputs!C323="false"),Calcs!H324,FALSE)))</f>
        <v>256910</v>
      </c>
      <c r="AJ323" s="95">
        <f>IF(AND(Inputs!C323="true",Inputs!B323="false"),Calcs!Q324,IF(AND(Inputs!B323="true",Inputs!C323="false"),Calcs!Y324,IF(AND(Inputs!B323="false",Inputs!C323="false"),Calcs!J324,FALSE)))</f>
        <v>256910</v>
      </c>
      <c r="AK323" s="93">
        <f>IF(AND(Inputs!C323="true",Inputs!B323="false"),Calcs!P324,IF(AND(Inputs!B323="true",Inputs!C323="false"),Calcs!X324,IF(AND(Inputs!B323="false",Inputs!C323="false"),Calcs!G324,FALSE)))</f>
        <v>256910</v>
      </c>
      <c r="AL323" s="93">
        <f>Calcs!C324</f>
        <v>3431</v>
      </c>
      <c r="AM323" s="93">
        <f>IF(AND(Inputs!C323="true",Inputs!B323="false"),Calcs!O324,IF(AND(Inputs!B323="true",Inputs!C323="false"),Calcs!W324,IF(AND(Inputs!B323="false",Inputs!C323="false"),Calcs!F324,FALSE)))</f>
        <v>256910</v>
      </c>
      <c r="AN323" s="93">
        <f>IF(AND(Inputs!C323="true",Inputs!B323="false"),"0.0",IF(AND(Inputs!B323="true",Inputs!C323="false"),Calcs!U324,IF(AND(Inputs!B323="false",Inputs!C323="false"),Calcs!D324,FALSE)))</f>
        <v>256910</v>
      </c>
      <c r="AO323" s="95">
        <f>Calcs!AA324</f>
        <v>232287.52260397829</v>
      </c>
      <c r="AP323" s="93" t="str">
        <f t="shared" ref="AP323:AP379" si="44">N323</f>
        <v>false</v>
      </c>
      <c r="AQ323" s="95" t="str">
        <f>IF(Inputs!C323="true",Calcs!N324,"0.0")</f>
        <v>0.0</v>
      </c>
      <c r="AR323" s="95">
        <f>IF(AND(Inputs!C323="true",Inputs!B323="false"),Calcs!M324,IF(AND(Inputs!B323="true",Inputs!C323="false"),Calcs!V324,IF(AND(Inputs!B323="false",Inputs!C323="false"),Calcs!E324,FALSE)))</f>
        <v>256910</v>
      </c>
      <c r="AS323" s="93" t="str">
        <f t="shared" ref="AS323:AS379" si="45">R323</f>
        <v>false</v>
      </c>
      <c r="AT323" s="93" t="str">
        <f t="shared" ref="AT323:AT379" si="46">G323</f>
        <v>true</v>
      </c>
    </row>
    <row r="324" spans="1:46" ht="14.25" customHeight="1" x14ac:dyDescent="0.2">
      <c r="A324" s="16">
        <v>323</v>
      </c>
      <c r="B324" s="20" t="s">
        <v>17</v>
      </c>
      <c r="C324" s="20" t="s">
        <v>16</v>
      </c>
      <c r="D324" s="18" t="s">
        <v>894</v>
      </c>
      <c r="E324" s="20" t="s">
        <v>17</v>
      </c>
      <c r="F324" s="4" t="s">
        <v>532</v>
      </c>
      <c r="G324" s="17" t="s">
        <v>17</v>
      </c>
      <c r="H324" s="65" t="s">
        <v>569</v>
      </c>
      <c r="I324" s="25">
        <v>0.5</v>
      </c>
      <c r="J324" s="25">
        <v>0.03</v>
      </c>
      <c r="K324" s="20" t="s">
        <v>17</v>
      </c>
      <c r="L324" s="20" t="s">
        <v>16</v>
      </c>
      <c r="M324" s="22">
        <v>1</v>
      </c>
      <c r="N324" s="20" t="s">
        <v>17</v>
      </c>
      <c r="O324" s="58" t="s">
        <v>434</v>
      </c>
      <c r="P324" s="18">
        <v>298</v>
      </c>
      <c r="Q324" s="18">
        <v>304</v>
      </c>
      <c r="R324" s="20" t="s">
        <v>17</v>
      </c>
      <c r="S324" s="17">
        <v>0</v>
      </c>
      <c r="T324" s="17">
        <v>14.3185</v>
      </c>
      <c r="U324" s="102">
        <f>IF(B324="true",(Calcs!AB325),IF(C324="true",Calcs!S325,Calcs!K325))</f>
        <v>0</v>
      </c>
      <c r="V324" s="106"/>
      <c r="W324" s="103" t="str">
        <f>IF(AND(K324 = "true",C324="false"),(IF(Inputs!K324=Reduction_Values!B$2,Reduction_Values!D$2,Reduction_Values!D$3)),"")</f>
        <v/>
      </c>
      <c r="X324" s="104" t="str">
        <f>IF(L324="true",(IF(Inputs!L324=Reduction_Values!B$2,Reduction_Values!D$4,Reduction_Values!D$5)),"")</f>
        <v>CRT 0.5</v>
      </c>
      <c r="Y324" s="105">
        <f>(VLOOKUP(Inputs!D324,Charge_Categories!B$2:C$380,2,FALSE))</f>
        <v>3574</v>
      </c>
      <c r="Z324" s="105">
        <f>IF(AND(Inputs!B324="true",Inputs!G324="true"),Calcs!U325-Calcs!T325,IF(AND(Inputs!B324="false",Inputs!C324="false",Inputs!G324="true"),Calcs!D325-Calcs!C325,IF(AND(Inputs!G324="false",Inputs!H324="Not Applicable"),0,"0.0")))</f>
        <v>0</v>
      </c>
      <c r="AA324" s="105" t="str">
        <f>IF(AND(Inputs!B324="true",Inputs!N324="true"),Calcs!T325-Calcs!B325,IF(AND(Inputs!B324="false",Inputs!C324="true",Inputs!N324="true"),Calcs!L325-Calcs!B325,IF(AND(Inputs!B324="false",Inputs!C324="false",Inputs!N324="true"),Calcs!C325-Calcs!B325,"0.0")))</f>
        <v>0.0</v>
      </c>
      <c r="AB324" s="105" t="str">
        <f>IF(Inputs!C324="true",100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&amp;"%","")</f>
        <v>0%</v>
      </c>
      <c r="AC324" s="105" t="str">
        <f t="shared" si="42"/>
        <v/>
      </c>
      <c r="AD324" s="105">
        <f t="shared" si="43"/>
        <v>0.03</v>
      </c>
      <c r="AE324" s="104" t="str">
        <f>IF(R324="true",(IF(Inputs!R324=Reduction_Values!B$2,Reduction_Values!D$6,Reduction_Values!D$7)),"")</f>
        <v/>
      </c>
      <c r="AF324" s="93">
        <f>(VLOOKUP(Inputs!D324,Charge_Categories!B$2:C$380,2,FALSE))</f>
        <v>3574</v>
      </c>
      <c r="AG324" s="93" t="str">
        <f t="shared" ref="AG324:AG379" si="47">B324</f>
        <v>false</v>
      </c>
      <c r="AH324" s="93" t="str">
        <f t="shared" ref="AH324:AH355" si="48">C324</f>
        <v>true</v>
      </c>
      <c r="AI324" s="94">
        <f>IF(AND(Inputs!C324="true",Inputs!B324="false"),Calcs!Q325,IF(AND(Inputs!B324="true",Inputs!C324="false"),Calcs!Y325,IF(AND(Inputs!B324="false",Inputs!C324="false"),Calcs!H325,FALSE)))</f>
        <v>0</v>
      </c>
      <c r="AJ324" s="95">
        <f>IF(AND(Inputs!C324="true",Inputs!B324="false"),Calcs!Q325,IF(AND(Inputs!B324="true",Inputs!C324="false"),Calcs!Y325,IF(AND(Inputs!B324="false",Inputs!C324="false"),Calcs!J325,FALSE)))</f>
        <v>0</v>
      </c>
      <c r="AK324" s="93">
        <f>IF(AND(Inputs!C324="true",Inputs!B324="false"),Calcs!P325,IF(AND(Inputs!B324="true",Inputs!C324="false"),Calcs!X325,IF(AND(Inputs!B324="false",Inputs!C324="false"),Calcs!G325,FALSE)))</f>
        <v>0</v>
      </c>
      <c r="AL324" s="93">
        <f>Calcs!C325</f>
        <v>3574</v>
      </c>
      <c r="AM324" s="93">
        <f>IF(AND(Inputs!C324="true",Inputs!B324="false"),Calcs!O325,IF(AND(Inputs!B324="true",Inputs!C324="false"),Calcs!W325,IF(AND(Inputs!B324="false",Inputs!C324="false"),Calcs!F325,FALSE)))</f>
        <v>0</v>
      </c>
      <c r="AN324" s="93" t="str">
        <f>IF(AND(Inputs!C324="true",Inputs!B324="false"),"0.0",IF(AND(Inputs!B324="true",Inputs!C324="false"),Calcs!U325,IF(AND(Inputs!B324="false",Inputs!C324="false"),Calcs!D325,FALSE)))</f>
        <v>0.0</v>
      </c>
      <c r="AO324" s="95" t="str">
        <f>Calcs!AA325</f>
        <v/>
      </c>
      <c r="AP324" s="93" t="str">
        <f t="shared" si="44"/>
        <v>false</v>
      </c>
      <c r="AQ324" s="95">
        <f>IF(Inputs!C324="true",Calcs!N325,"0.0")</f>
        <v>0</v>
      </c>
      <c r="AR324" s="95">
        <f>IF(AND(Inputs!C324="true",Inputs!B324="false"),Calcs!M325,IF(AND(Inputs!B324="true",Inputs!C324="false"),Calcs!V325,IF(AND(Inputs!B324="false",Inputs!C324="false"),Calcs!E325,FALSE)))</f>
        <v>3574</v>
      </c>
      <c r="AS324" s="93" t="str">
        <f t="shared" si="45"/>
        <v>false</v>
      </c>
      <c r="AT324" s="93" t="str">
        <f t="shared" si="46"/>
        <v>false</v>
      </c>
    </row>
    <row r="325" spans="1:46" ht="14.25" customHeight="1" x14ac:dyDescent="0.2">
      <c r="A325" s="16">
        <v>324</v>
      </c>
      <c r="B325" s="20" t="s">
        <v>17</v>
      </c>
      <c r="C325" s="20" t="s">
        <v>17</v>
      </c>
      <c r="D325" s="18" t="s">
        <v>895</v>
      </c>
      <c r="E325" s="20" t="s">
        <v>17</v>
      </c>
      <c r="F325" s="4" t="s">
        <v>531</v>
      </c>
      <c r="G325" s="19" t="s">
        <v>16</v>
      </c>
      <c r="H325" s="65" t="s">
        <v>955</v>
      </c>
      <c r="I325" s="24">
        <v>1</v>
      </c>
      <c r="J325" s="25">
        <v>0.89</v>
      </c>
      <c r="K325" s="20" t="s">
        <v>17</v>
      </c>
      <c r="L325" s="20" t="s">
        <v>17</v>
      </c>
      <c r="M325" s="22">
        <v>1</v>
      </c>
      <c r="N325" s="20" t="s">
        <v>17</v>
      </c>
      <c r="O325" s="59" t="s">
        <v>418</v>
      </c>
      <c r="P325" s="18">
        <v>122</v>
      </c>
      <c r="Q325" s="18">
        <v>147</v>
      </c>
      <c r="R325" s="20" t="s">
        <v>17</v>
      </c>
      <c r="S325" s="17">
        <v>0</v>
      </c>
      <c r="T325" s="17">
        <v>99.091999999999999</v>
      </c>
      <c r="U325" s="102">
        <f>IF(B325="true",(Calcs!AB326),IF(C325="true",Calcs!S326,IF(AND(B325="false",C325="false"),Calcs!K326)))</f>
        <v>2962.6828571428573</v>
      </c>
      <c r="W325" s="103" t="str">
        <f>IF(AND(K325 = "true",C325="false"),(IF(Inputs!K325=Reduction_Values!B$2,Reduction_Values!D$2,Reduction_Values!D$3)),"")</f>
        <v/>
      </c>
      <c r="X325" s="104" t="str">
        <f>IF(L325="true",(IF(Inputs!L325=Reduction_Values!B$2,Reduction_Values!D$4,Reduction_Values!D$5)),"")</f>
        <v/>
      </c>
      <c r="Y325" s="105">
        <f>(VLOOKUP(Inputs!D325,Charge_Categories!B$2:C$380,2,FALSE))</f>
        <v>3825</v>
      </c>
      <c r="Z325" s="105">
        <f>IF(AND(Inputs!B325="true",Inputs!G325="true"),Calcs!U326-Calcs!T326,IF(AND(Inputs!B325="false",Inputs!C325="false",Inputs!G325="true"),Calcs!D326-Calcs!C326,IF(AND(Inputs!G325="false",Inputs!H325="Not Applicable"),0,"0.0")))</f>
        <v>186</v>
      </c>
      <c r="AA325" s="105" t="str">
        <f>IF(AND(Inputs!B325="true",Inputs!N325="true"),Calcs!T326-Calcs!B326,IF(AND(Inputs!B325="false",Inputs!C325="true",Inputs!N325="true"),Calcs!L326-Calcs!B326,IF(AND(Inputs!B325="false",Inputs!C325="false",Inputs!N325="true"),Calcs!C326-Calcs!B326,"0.0")))</f>
        <v>0.0</v>
      </c>
      <c r="AB325" s="105" t="str">
        <f>IF(Inputs!C325="true",100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&amp;"%","")</f>
        <v/>
      </c>
      <c r="AC325" s="105" t="str">
        <f t="shared" si="42"/>
        <v/>
      </c>
      <c r="AD325" s="105">
        <f t="shared" si="43"/>
        <v>0.89</v>
      </c>
      <c r="AE325" s="104" t="str">
        <f>IF(R325="true",(IF(Inputs!R325=Reduction_Values!B$2,Reduction_Values!D$6,Reduction_Values!D$7)),"")</f>
        <v/>
      </c>
      <c r="AF325" s="93">
        <f>(VLOOKUP(Inputs!D325,Charge_Categories!B$2:C$380,2,FALSE))</f>
        <v>3825</v>
      </c>
      <c r="AG325" s="93" t="str">
        <f t="shared" si="47"/>
        <v>false</v>
      </c>
      <c r="AH325" s="93" t="str">
        <f t="shared" si="48"/>
        <v>false</v>
      </c>
      <c r="AI325" s="94">
        <f>IF(AND(Inputs!C325="true",Inputs!B325="false"),Calcs!Q326,IF(AND(Inputs!B325="true",Inputs!C325="false"),Calcs!Y326,IF(AND(Inputs!B325="false",Inputs!C325="false"),Calcs!H326,FALSE)))</f>
        <v>4011</v>
      </c>
      <c r="AJ325" s="95">
        <f>IF(AND(Inputs!C325="true",Inputs!B325="false"),Calcs!Q326,IF(AND(Inputs!B325="true",Inputs!C325="false"),Calcs!Y326,IF(AND(Inputs!B325="false",Inputs!C325="false"),Calcs!J326,FALSE)))</f>
        <v>3569.79</v>
      </c>
      <c r="AK325" s="93">
        <f>IF(AND(Inputs!C325="true",Inputs!B325="false"),Calcs!P326,IF(AND(Inputs!B325="true",Inputs!C325="false"),Calcs!X326,IF(AND(Inputs!B325="false",Inputs!C325="false"),Calcs!G326,FALSE)))</f>
        <v>4011</v>
      </c>
      <c r="AL325" s="93">
        <f>Calcs!C326</f>
        <v>3825</v>
      </c>
      <c r="AM325" s="93">
        <f>IF(AND(Inputs!C325="true",Inputs!B325="false"),Calcs!O326,IF(AND(Inputs!B325="true",Inputs!C325="false"),Calcs!W326,IF(AND(Inputs!B325="false",Inputs!C325="false"),Calcs!F326,FALSE)))</f>
        <v>4011</v>
      </c>
      <c r="AN325" s="93">
        <f>IF(AND(Inputs!C325="true",Inputs!B325="false"),"0.0",IF(AND(Inputs!B325="true",Inputs!C325="false"),Calcs!U326,IF(AND(Inputs!B325="false",Inputs!C325="false"),Calcs!D326,FALSE)))</f>
        <v>4011</v>
      </c>
      <c r="AO325" s="95" t="str">
        <f>Calcs!AA326</f>
        <v/>
      </c>
      <c r="AP325" s="93" t="str">
        <f t="shared" si="44"/>
        <v>false</v>
      </c>
      <c r="AQ325" s="95" t="str">
        <f>IF(Inputs!C325="true",Calcs!N326,"0.0")</f>
        <v>0.0</v>
      </c>
      <c r="AR325" s="95">
        <f>IF(AND(Inputs!C325="true",Inputs!B325="false"),Calcs!M326,IF(AND(Inputs!B325="true",Inputs!C325="false"),Calcs!V326,IF(AND(Inputs!B325="false",Inputs!C325="false"),Calcs!E326,FALSE)))</f>
        <v>4011</v>
      </c>
      <c r="AS325" s="93" t="str">
        <f t="shared" si="45"/>
        <v>false</v>
      </c>
      <c r="AT325" s="93" t="str">
        <f t="shared" si="46"/>
        <v>true</v>
      </c>
    </row>
    <row r="326" spans="1:46" ht="14.25" customHeight="1" x14ac:dyDescent="0.2">
      <c r="A326" s="16">
        <v>325</v>
      </c>
      <c r="B326" s="20" t="s">
        <v>17</v>
      </c>
      <c r="C326" s="20" t="s">
        <v>17</v>
      </c>
      <c r="D326" s="18" t="s">
        <v>896</v>
      </c>
      <c r="E326" s="20" t="s">
        <v>16</v>
      </c>
      <c r="F326" s="4" t="s">
        <v>523</v>
      </c>
      <c r="G326" s="19" t="s">
        <v>16</v>
      </c>
      <c r="H326" s="65" t="s">
        <v>951</v>
      </c>
      <c r="I326" s="24">
        <v>1</v>
      </c>
      <c r="J326" s="24">
        <v>1</v>
      </c>
      <c r="K326" s="20" t="s">
        <v>17</v>
      </c>
      <c r="L326" s="20" t="s">
        <v>17</v>
      </c>
      <c r="M326" s="22">
        <v>1</v>
      </c>
      <c r="N326" s="17" t="s">
        <v>17</v>
      </c>
      <c r="O326" s="59" t="s">
        <v>454</v>
      </c>
      <c r="P326" s="18">
        <v>361</v>
      </c>
      <c r="Q326" s="18">
        <v>361</v>
      </c>
      <c r="R326" s="20" t="s">
        <v>16</v>
      </c>
      <c r="S326" s="17">
        <v>0</v>
      </c>
      <c r="T326" s="17">
        <v>8.9999999999999993E-3</v>
      </c>
      <c r="U326" s="102">
        <f>IF(B326="true",(Calcs!AB327),IF(C326="true",Calcs!S327,IF(AND(B326="false",C326="false"),Calcs!K327)))</f>
        <v>2904</v>
      </c>
      <c r="W326" s="103" t="str">
        <f>IF(AND(K326 = "true",C326="false"),(IF(Inputs!K326=Reduction_Values!B$2,Reduction_Values!D$2,Reduction_Values!D$3)),"")</f>
        <v/>
      </c>
      <c r="X326" s="104" t="str">
        <f>IF(L326="true",(IF(Inputs!L326=Reduction_Values!B$2,Reduction_Values!D$4,Reduction_Values!D$5)),"")</f>
        <v/>
      </c>
      <c r="Y326" s="105">
        <f>(VLOOKUP(Inputs!D326,Charge_Categories!B$2:C$380,2,FALSE))</f>
        <v>5258</v>
      </c>
      <c r="Z326" s="105">
        <f>IF(AND(Inputs!B326="true",Inputs!G326="true"),Calcs!U327-Calcs!T327,IF(AND(Inputs!B326="false",Inputs!C326="false",Inputs!G326="true"),Calcs!D327-Calcs!C327,IF(AND(Inputs!G326="false",Inputs!H326="Not Applicable"),0,"0.0")))</f>
        <v>550</v>
      </c>
      <c r="AA326" s="105" t="str">
        <f>IF(AND(Inputs!B326="true",Inputs!N326="true"),Calcs!T327-Calcs!B327,IF(AND(Inputs!B326="false",Inputs!C326="true",Inputs!N326="true"),Calcs!L327-Calcs!B327,IF(AND(Inputs!B326="false",Inputs!C326="false",Inputs!N326="true"),Calcs!C327-Calcs!B327,"0.0")))</f>
        <v>0.0</v>
      </c>
      <c r="AB326" s="105" t="str">
        <f>IF(Inputs!C326="true",100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&amp;"%","")</f>
        <v/>
      </c>
      <c r="AC326" s="105" t="str">
        <f t="shared" si="42"/>
        <v/>
      </c>
      <c r="AD326" s="105" t="str">
        <f t="shared" si="43"/>
        <v/>
      </c>
      <c r="AE326" s="104" t="str">
        <f>IF(R326="true",(IF(Inputs!R326=Reduction_Values!B$2,Reduction_Values!D$6,Reduction_Values!D$7)),"")</f>
        <v>Winter Only Discount 0.5</v>
      </c>
      <c r="AF326" s="93">
        <f>(VLOOKUP(Inputs!D326,Charge_Categories!B$2:C$380,2,FALSE))</f>
        <v>5258</v>
      </c>
      <c r="AG326" s="93" t="str">
        <f t="shared" si="47"/>
        <v>false</v>
      </c>
      <c r="AH326" s="93" t="str">
        <f t="shared" si="48"/>
        <v>false</v>
      </c>
      <c r="AI326" s="94">
        <f>IF(AND(Inputs!C326="true",Inputs!B326="false"),Calcs!Q327,IF(AND(Inputs!B326="true",Inputs!C326="false"),Calcs!Y327,IF(AND(Inputs!B326="false",Inputs!C326="false"),Calcs!H327,FALSE)))</f>
        <v>2904</v>
      </c>
      <c r="AJ326" s="95">
        <f>IF(AND(Inputs!C326="true",Inputs!B326="false"),Calcs!Q327,IF(AND(Inputs!B326="true",Inputs!C326="false"),Calcs!Y327,IF(AND(Inputs!B326="false",Inputs!C326="false"),Calcs!J327,FALSE)))</f>
        <v>2904</v>
      </c>
      <c r="AK326" s="93">
        <f>IF(AND(Inputs!C326="true",Inputs!B326="false"),Calcs!P327,IF(AND(Inputs!B326="true",Inputs!C326="false"),Calcs!X327,IF(AND(Inputs!B326="false",Inputs!C326="false"),Calcs!G327,FALSE)))</f>
        <v>2904</v>
      </c>
      <c r="AL326" s="93">
        <f>Calcs!C327</f>
        <v>5258</v>
      </c>
      <c r="AM326" s="93">
        <f>IF(AND(Inputs!C326="true",Inputs!B326="false"),Calcs!O327,IF(AND(Inputs!B326="true",Inputs!C326="false"),Calcs!W327,IF(AND(Inputs!B326="false",Inputs!C326="false"),Calcs!F327,FALSE)))</f>
        <v>2904</v>
      </c>
      <c r="AN326" s="93">
        <f>IF(AND(Inputs!C326="true",Inputs!B326="false"),"0.0",IF(AND(Inputs!B326="true",Inputs!C326="false"),Calcs!U327,IF(AND(Inputs!B326="false",Inputs!C326="false"),Calcs!D327,FALSE)))</f>
        <v>5808</v>
      </c>
      <c r="AO326" s="95" t="str">
        <f>Calcs!AA327</f>
        <v/>
      </c>
      <c r="AP326" s="93" t="str">
        <f t="shared" si="44"/>
        <v>false</v>
      </c>
      <c r="AQ326" s="95" t="str">
        <f>IF(Inputs!C326="true",Calcs!N327,"0.0")</f>
        <v>0.0</v>
      </c>
      <c r="AR326" s="95">
        <f>IF(AND(Inputs!C326="true",Inputs!B326="false"),Calcs!M327,IF(AND(Inputs!B326="true",Inputs!C326="false"),Calcs!V327,IF(AND(Inputs!B326="false",Inputs!C326="false"),Calcs!E327,FALSE)))</f>
        <v>5808</v>
      </c>
      <c r="AS326" s="93" t="str">
        <f t="shared" si="45"/>
        <v>true</v>
      </c>
      <c r="AT326" s="93" t="str">
        <f t="shared" si="46"/>
        <v>true</v>
      </c>
    </row>
    <row r="327" spans="1:46" ht="14.25" customHeight="1" x14ac:dyDescent="0.2">
      <c r="A327" s="16">
        <v>326</v>
      </c>
      <c r="B327" s="20" t="s">
        <v>16</v>
      </c>
      <c r="C327" s="20" t="s">
        <v>17</v>
      </c>
      <c r="D327" s="18" t="s">
        <v>897</v>
      </c>
      <c r="E327" s="20" t="s">
        <v>17</v>
      </c>
      <c r="F327" s="4"/>
      <c r="G327" s="19" t="s">
        <v>16</v>
      </c>
      <c r="H327" s="65" t="s">
        <v>492</v>
      </c>
      <c r="I327" s="24">
        <v>1</v>
      </c>
      <c r="J327" s="24">
        <v>1</v>
      </c>
      <c r="K327" s="20" t="s">
        <v>16</v>
      </c>
      <c r="L327" s="20" t="s">
        <v>17</v>
      </c>
      <c r="M327" s="22">
        <v>1</v>
      </c>
      <c r="N327" s="20" t="s">
        <v>17</v>
      </c>
      <c r="O327" s="59" t="s">
        <v>454</v>
      </c>
      <c r="P327" s="18">
        <v>0</v>
      </c>
      <c r="Q327" s="18">
        <v>0</v>
      </c>
      <c r="R327" s="20" t="s">
        <v>17</v>
      </c>
      <c r="S327" s="17">
        <v>75</v>
      </c>
      <c r="T327" s="17">
        <v>32.991</v>
      </c>
      <c r="U327" s="102">
        <f>IF(B327="true",(Calcs!AB328),IF(C327="true",Calcs!S328,Calcs!K328))</f>
        <v>9454.8513230881144</v>
      </c>
      <c r="V327" s="106"/>
      <c r="W327" s="103" t="str">
        <f>IF(AND(K327 = "true",C327="false"),(IF(Inputs!K327=Reduction_Values!B$2,Reduction_Values!D$2,Reduction_Values!D$3)),"")</f>
        <v>Two-part Tariff 0.5</v>
      </c>
      <c r="X327" s="104" t="str">
        <f>IF(L327="true",(IF(Inputs!L327=Reduction_Values!B$2,Reduction_Values!D$4,Reduction_Values!D$5)),"")</f>
        <v/>
      </c>
      <c r="Y327" s="105">
        <f>(VLOOKUP(Inputs!D327,Charge_Categories!B$2:C$380,2,FALSE))</f>
        <v>5519</v>
      </c>
      <c r="Z327" s="105">
        <f>IF(AND(Inputs!B327="true",Inputs!G327="true"),Calcs!U328-Calcs!T328,IF(AND(Inputs!B327="false",Inputs!C327="false",Inputs!G327="true"),Calcs!D328-Calcs!C328,IF(AND(Inputs!G327="false",Inputs!H327="Not Applicable"),0,"0.0")))</f>
        <v>2799</v>
      </c>
      <c r="AA327" s="105" t="str">
        <f>IF(AND(Inputs!B327="true",Inputs!N327="true"),Calcs!T328-Calcs!B328,IF(AND(Inputs!B327="false",Inputs!C327="true",Inputs!N327="true"),Calcs!L328-Calcs!B328,IF(AND(Inputs!B327="false",Inputs!C327="false",Inputs!N327="true"),Calcs!C328-Calcs!B328,"0.0")))</f>
        <v>0.0</v>
      </c>
      <c r="AB327" s="105" t="str">
        <f>IF(Inputs!C327="true",100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&amp;"%","")</f>
        <v/>
      </c>
      <c r="AC327" s="105" t="str">
        <f t="shared" si="42"/>
        <v/>
      </c>
      <c r="AD327" s="105" t="str">
        <f t="shared" si="43"/>
        <v/>
      </c>
      <c r="AE327" s="104" t="str">
        <f>IF(R327="true",(IF(Inputs!R327=Reduction_Values!B$2,Reduction_Values!D$6,Reduction_Values!D$7)),"")</f>
        <v/>
      </c>
      <c r="AF327" s="93">
        <f>(VLOOKUP(Inputs!D327,Charge_Categories!B$2:C$380,2,FALSE))</f>
        <v>5519</v>
      </c>
      <c r="AG327" s="93" t="str">
        <f t="shared" si="47"/>
        <v>true</v>
      </c>
      <c r="AH327" s="93" t="str">
        <f t="shared" si="48"/>
        <v>false</v>
      </c>
      <c r="AI327" s="94">
        <f>IF(AND(Inputs!C327="true",Inputs!B327="false"),Calcs!Q328,IF(AND(Inputs!B327="true",Inputs!C327="false"),Calcs!Y328,IF(AND(Inputs!B327="false",Inputs!C327="false"),Calcs!H328,FALSE)))</f>
        <v>8318</v>
      </c>
      <c r="AJ327" s="95">
        <f>IF(AND(Inputs!C327="true",Inputs!B327="false"),Calcs!Q328,IF(AND(Inputs!B327="true",Inputs!C327="false"),Calcs!Y328,IF(AND(Inputs!B327="false",Inputs!C327="false"),Calcs!J328,FALSE)))</f>
        <v>8318</v>
      </c>
      <c r="AK327" s="93">
        <f>IF(AND(Inputs!C327="true",Inputs!B327="false"),Calcs!P328,IF(AND(Inputs!B327="true",Inputs!C327="false"),Calcs!X328,IF(AND(Inputs!B327="false",Inputs!C327="false"),Calcs!G328,FALSE)))</f>
        <v>8318</v>
      </c>
      <c r="AL327" s="93">
        <f>Calcs!C328</f>
        <v>5519</v>
      </c>
      <c r="AM327" s="93">
        <f>IF(AND(Inputs!C327="true",Inputs!B327="false"),Calcs!O328,IF(AND(Inputs!B327="true",Inputs!C327="false"),Calcs!W328,IF(AND(Inputs!B327="false",Inputs!C327="false"),Calcs!F328,FALSE)))</f>
        <v>8318</v>
      </c>
      <c r="AN327" s="93">
        <f>IF(AND(Inputs!C327="true",Inputs!B327="false"),"0.0",IF(AND(Inputs!B327="true",Inputs!C327="false"),Calcs!U328,IF(AND(Inputs!B327="false",Inputs!C327="false"),Calcs!D328,FALSE)))</f>
        <v>8318</v>
      </c>
      <c r="AO327" s="95">
        <f>Calcs!AA328</f>
        <v>18909.702646176229</v>
      </c>
      <c r="AP327" s="93" t="str">
        <f t="shared" si="44"/>
        <v>false</v>
      </c>
      <c r="AQ327" s="95" t="str">
        <f>IF(Inputs!C327="true",Calcs!N328,"0.0")</f>
        <v>0.0</v>
      </c>
      <c r="AR327" s="95">
        <f>IF(AND(Inputs!C327="true",Inputs!B327="false"),Calcs!M328,IF(AND(Inputs!B327="true",Inputs!C327="false"),Calcs!V328,IF(AND(Inputs!B327="false",Inputs!C327="false"),Calcs!E328,FALSE)))</f>
        <v>8318</v>
      </c>
      <c r="AS327" s="93" t="str">
        <f t="shared" si="45"/>
        <v>false</v>
      </c>
      <c r="AT327" s="93" t="str">
        <f t="shared" si="46"/>
        <v>true</v>
      </c>
    </row>
    <row r="328" spans="1:46" ht="14.25" customHeight="1" x14ac:dyDescent="0.2">
      <c r="A328" s="16">
        <v>327</v>
      </c>
      <c r="B328" s="20" t="s">
        <v>17</v>
      </c>
      <c r="C328" s="20" t="s">
        <v>16</v>
      </c>
      <c r="D328" s="18" t="s">
        <v>898</v>
      </c>
      <c r="E328" s="20" t="s">
        <v>17</v>
      </c>
      <c r="F328" s="4" t="s">
        <v>532</v>
      </c>
      <c r="G328" s="17" t="s">
        <v>17</v>
      </c>
      <c r="H328" s="65" t="s">
        <v>569</v>
      </c>
      <c r="I328" s="25">
        <v>0.88</v>
      </c>
      <c r="J328" s="24">
        <v>1</v>
      </c>
      <c r="K328" s="20" t="s">
        <v>17</v>
      </c>
      <c r="L328" s="20" t="s">
        <v>16</v>
      </c>
      <c r="M328" s="22">
        <v>1</v>
      </c>
      <c r="N328" s="20" t="s">
        <v>17</v>
      </c>
      <c r="O328" s="59" t="s">
        <v>454</v>
      </c>
      <c r="P328" s="18">
        <v>103</v>
      </c>
      <c r="Q328" s="18">
        <v>111</v>
      </c>
      <c r="R328" s="20" t="s">
        <v>17</v>
      </c>
      <c r="S328" s="17">
        <v>0</v>
      </c>
      <c r="T328" s="17">
        <v>12</v>
      </c>
      <c r="U328" s="102">
        <f>IF(B328="true",(Calcs!AB329),IF(C328="true",Calcs!S329,Calcs!K329))</f>
        <v>0</v>
      </c>
      <c r="V328" s="106"/>
      <c r="W328" s="103" t="str">
        <f>IF(AND(K328 = "true",C328="false"),(IF(Inputs!K328=Reduction_Values!B$2,Reduction_Values!D$2,Reduction_Values!D$3)),"")</f>
        <v/>
      </c>
      <c r="X328" s="104" t="str">
        <f>IF(L328="true",(IF(Inputs!L328=Reduction_Values!B$2,Reduction_Values!D$4,Reduction_Values!D$5)),"")</f>
        <v>CRT 0.5</v>
      </c>
      <c r="Y328" s="105">
        <f>(VLOOKUP(Inputs!D328,Charge_Categories!B$2:C$380,2,FALSE))</f>
        <v>5976</v>
      </c>
      <c r="Z328" s="105">
        <f>IF(AND(Inputs!B328="true",Inputs!G328="true"),Calcs!U329-Calcs!T329,IF(AND(Inputs!B328="false",Inputs!C328="false",Inputs!G328="true"),Calcs!D329-Calcs!C329,IF(AND(Inputs!G328="false",Inputs!H328="Not Applicable"),0,"0.0")))</f>
        <v>0</v>
      </c>
      <c r="AA328" s="105" t="str">
        <f>IF(AND(Inputs!B328="true",Inputs!N328="true"),Calcs!T329-Calcs!B329,IF(AND(Inputs!B328="false",Inputs!C328="true",Inputs!N328="true"),Calcs!L329-Calcs!B329,IF(AND(Inputs!B328="false",Inputs!C328="false",Inputs!N328="true"),Calcs!C329-Calcs!B329,"0.0")))</f>
        <v>0.0</v>
      </c>
      <c r="AB328" s="105" t="str">
        <f>IF(Inputs!C328="true",100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&amp;"%","")</f>
        <v>0%</v>
      </c>
      <c r="AC328" s="105" t="str">
        <f t="shared" si="42"/>
        <v/>
      </c>
      <c r="AD328" s="105" t="str">
        <f t="shared" si="43"/>
        <v/>
      </c>
      <c r="AE328" s="104" t="str">
        <f>IF(R328="true",(IF(Inputs!R328=Reduction_Values!B$2,Reduction_Values!D$6,Reduction_Values!D$7)),"")</f>
        <v/>
      </c>
      <c r="AF328" s="93">
        <f>(VLOOKUP(Inputs!D328,Charge_Categories!B$2:C$380,2,FALSE))</f>
        <v>5976</v>
      </c>
      <c r="AG328" s="93" t="str">
        <f t="shared" si="47"/>
        <v>false</v>
      </c>
      <c r="AH328" s="93" t="str">
        <f t="shared" si="48"/>
        <v>true</v>
      </c>
      <c r="AI328" s="94">
        <f>IF(AND(Inputs!C328="true",Inputs!B328="false"),Calcs!Q329,IF(AND(Inputs!B328="true",Inputs!C328="false"),Calcs!Y329,IF(AND(Inputs!B328="false",Inputs!C328="false"),Calcs!H329,FALSE)))</f>
        <v>0</v>
      </c>
      <c r="AJ328" s="95">
        <f>IF(AND(Inputs!C328="true",Inputs!B328="false"),Calcs!Q329,IF(AND(Inputs!B328="true",Inputs!C328="false"),Calcs!Y329,IF(AND(Inputs!B328="false",Inputs!C328="false"),Calcs!J329,FALSE)))</f>
        <v>0</v>
      </c>
      <c r="AK328" s="93">
        <f>IF(AND(Inputs!C328="true",Inputs!B328="false"),Calcs!P329,IF(AND(Inputs!B328="true",Inputs!C328="false"),Calcs!X329,IF(AND(Inputs!B328="false",Inputs!C328="false"),Calcs!G329,FALSE)))</f>
        <v>0</v>
      </c>
      <c r="AL328" s="93">
        <f>Calcs!C329</f>
        <v>5976</v>
      </c>
      <c r="AM328" s="93">
        <f>IF(AND(Inputs!C328="true",Inputs!B328="false"),Calcs!O329,IF(AND(Inputs!B328="true",Inputs!C328="false"),Calcs!W329,IF(AND(Inputs!B328="false",Inputs!C328="false"),Calcs!F329,FALSE)))</f>
        <v>0</v>
      </c>
      <c r="AN328" s="93" t="str">
        <f>IF(AND(Inputs!C328="true",Inputs!B328="false"),"0.0",IF(AND(Inputs!B328="true",Inputs!C328="false"),Calcs!U329,IF(AND(Inputs!B328="false",Inputs!C328="false"),Calcs!D329,FALSE)))</f>
        <v>0.0</v>
      </c>
      <c r="AO328" s="95" t="str">
        <f>Calcs!AA329</f>
        <v/>
      </c>
      <c r="AP328" s="93" t="str">
        <f t="shared" si="44"/>
        <v>false</v>
      </c>
      <c r="AQ328" s="95">
        <f>IF(Inputs!C328="true",Calcs!N329,"0.0")</f>
        <v>0</v>
      </c>
      <c r="AR328" s="95">
        <f>IF(AND(Inputs!C328="true",Inputs!B328="false"),Calcs!M329,IF(AND(Inputs!B328="true",Inputs!C328="false"),Calcs!V329,IF(AND(Inputs!B328="false",Inputs!C328="false"),Calcs!E329,FALSE)))</f>
        <v>5976</v>
      </c>
      <c r="AS328" s="93" t="str">
        <f t="shared" si="45"/>
        <v>false</v>
      </c>
      <c r="AT328" s="93" t="str">
        <f t="shared" si="46"/>
        <v>false</v>
      </c>
    </row>
    <row r="329" spans="1:46" ht="14.25" customHeight="1" x14ac:dyDescent="0.2">
      <c r="A329" s="16">
        <v>328</v>
      </c>
      <c r="B329" s="20" t="s">
        <v>17</v>
      </c>
      <c r="C329" s="20" t="s">
        <v>17</v>
      </c>
      <c r="D329" s="18" t="s">
        <v>899</v>
      </c>
      <c r="E329" s="20" t="s">
        <v>17</v>
      </c>
      <c r="F329" s="4" t="s">
        <v>528</v>
      </c>
      <c r="G329" s="19" t="s">
        <v>16</v>
      </c>
      <c r="H329" s="65" t="s">
        <v>494</v>
      </c>
      <c r="I329" s="24">
        <v>1</v>
      </c>
      <c r="J329" s="25">
        <v>0.99</v>
      </c>
      <c r="K329" s="20" t="s">
        <v>16</v>
      </c>
      <c r="L329" s="20" t="s">
        <v>17</v>
      </c>
      <c r="M329" s="22">
        <v>1</v>
      </c>
      <c r="N329" s="20" t="s">
        <v>17</v>
      </c>
      <c r="O329" s="59" t="s">
        <v>454</v>
      </c>
      <c r="P329" s="18">
        <v>2</v>
      </c>
      <c r="Q329" s="18">
        <v>16</v>
      </c>
      <c r="R329" s="20" t="s">
        <v>17</v>
      </c>
      <c r="S329" s="17">
        <v>0</v>
      </c>
      <c r="T329" s="17">
        <v>1.1000000000000001</v>
      </c>
      <c r="U329" s="102">
        <f>IF(B329="true",(Calcs!AB330),IF(C329="true",Calcs!S330,IF(AND(B329="false",C329="false"),Calcs!K330)))</f>
        <v>396.43312500000002</v>
      </c>
      <c r="W329" s="103" t="str">
        <f>IF(AND(K329 = "true",C329="false"),(IF(Inputs!K329=Reduction_Values!B$2,Reduction_Values!D$2,Reduction_Values!D$3)),"")</f>
        <v>Two-part Tariff 0.5</v>
      </c>
      <c r="X329" s="104" t="str">
        <f>IF(L329="true",(IF(Inputs!L329=Reduction_Values!B$2,Reduction_Values!D$4,Reduction_Values!D$5)),"")</f>
        <v/>
      </c>
      <c r="Y329" s="105">
        <f>(VLOOKUP(Inputs!D329,Charge_Categories!B$2:C$380,2,FALSE))</f>
        <v>6244</v>
      </c>
      <c r="Z329" s="105">
        <f>IF(AND(Inputs!B329="true",Inputs!G329="true"),Calcs!U330-Calcs!T330,IF(AND(Inputs!B329="false",Inputs!C329="false",Inputs!G329="true"),Calcs!D330-Calcs!C330,IF(AND(Inputs!G329="false",Inputs!H329="Not Applicable"),0,"0.0")))</f>
        <v>163</v>
      </c>
      <c r="AA329" s="105" t="str">
        <f>IF(AND(Inputs!B329="true",Inputs!N329="true"),Calcs!T330-Calcs!B330,IF(AND(Inputs!B329="false",Inputs!C329="true",Inputs!N329="true"),Calcs!L330-Calcs!B330,IF(AND(Inputs!B329="false",Inputs!C329="false",Inputs!N329="true"),Calcs!C330-Calcs!B330,"0.0")))</f>
        <v>0.0</v>
      </c>
      <c r="AB329" s="105" t="str">
        <f>IF(Inputs!C329="true",100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&amp;"%","")</f>
        <v/>
      </c>
      <c r="AC329" s="105" t="str">
        <f t="shared" si="42"/>
        <v/>
      </c>
      <c r="AD329" s="105">
        <f t="shared" si="43"/>
        <v>0.99</v>
      </c>
      <c r="AE329" s="104" t="str">
        <f>IF(R329="true",(IF(Inputs!R329=Reduction_Values!B$2,Reduction_Values!D$6,Reduction_Values!D$7)),"")</f>
        <v/>
      </c>
      <c r="AF329" s="93">
        <f>(VLOOKUP(Inputs!D329,Charge_Categories!B$2:C$380,2,FALSE))</f>
        <v>6244</v>
      </c>
      <c r="AG329" s="93" t="str">
        <f t="shared" si="47"/>
        <v>false</v>
      </c>
      <c r="AH329" s="93" t="str">
        <f t="shared" si="48"/>
        <v>false</v>
      </c>
      <c r="AI329" s="94">
        <f>IF(AND(Inputs!C329="true",Inputs!B329="false"),Calcs!Q330,IF(AND(Inputs!B329="true",Inputs!C329="false"),Calcs!Y330,IF(AND(Inputs!B329="false",Inputs!C329="false"),Calcs!H330,FALSE)))</f>
        <v>6407</v>
      </c>
      <c r="AJ329" s="95">
        <f>IF(AND(Inputs!C329="true",Inputs!B329="false"),Calcs!Q330,IF(AND(Inputs!B329="true",Inputs!C329="false"),Calcs!Y330,IF(AND(Inputs!B329="false",Inputs!C329="false"),Calcs!J330,FALSE)))</f>
        <v>3171.4650000000001</v>
      </c>
      <c r="AK329" s="93">
        <f>IF(AND(Inputs!C329="true",Inputs!B329="false"),Calcs!P330,IF(AND(Inputs!B329="true",Inputs!C329="false"),Calcs!X330,IF(AND(Inputs!B329="false",Inputs!C329="false"),Calcs!G330,FALSE)))</f>
        <v>6407</v>
      </c>
      <c r="AL329" s="93">
        <f>Calcs!C330</f>
        <v>6244</v>
      </c>
      <c r="AM329" s="93">
        <f>IF(AND(Inputs!C329="true",Inputs!B329="false"),Calcs!O330,IF(AND(Inputs!B329="true",Inputs!C329="false"),Calcs!W330,IF(AND(Inputs!B329="false",Inputs!C329="false"),Calcs!F330,FALSE)))</f>
        <v>6407</v>
      </c>
      <c r="AN329" s="93">
        <f>IF(AND(Inputs!C329="true",Inputs!B329="false"),"0.0",IF(AND(Inputs!B329="true",Inputs!C329="false"),Calcs!U330,IF(AND(Inputs!B329="false",Inputs!C329="false"),Calcs!D330,FALSE)))</f>
        <v>6407</v>
      </c>
      <c r="AO329" s="95" t="str">
        <f>Calcs!AA330</f>
        <v/>
      </c>
      <c r="AP329" s="93" t="str">
        <f t="shared" si="44"/>
        <v>false</v>
      </c>
      <c r="AQ329" s="95" t="str">
        <f>IF(Inputs!C329="true",Calcs!N330,"0.0")</f>
        <v>0.0</v>
      </c>
      <c r="AR329" s="95">
        <f>IF(AND(Inputs!C329="true",Inputs!B329="false"),Calcs!M330,IF(AND(Inputs!B329="true",Inputs!C329="false"),Calcs!V330,IF(AND(Inputs!B329="false",Inputs!C329="false"),Calcs!E330,FALSE)))</f>
        <v>6407</v>
      </c>
      <c r="AS329" s="93" t="str">
        <f t="shared" si="45"/>
        <v>false</v>
      </c>
      <c r="AT329" s="93" t="str">
        <f t="shared" si="46"/>
        <v>true</v>
      </c>
    </row>
    <row r="330" spans="1:46" ht="14.25" customHeight="1" x14ac:dyDescent="0.2">
      <c r="A330" s="16">
        <v>329</v>
      </c>
      <c r="B330" s="20" t="s">
        <v>17</v>
      </c>
      <c r="C330" s="20" t="s">
        <v>17</v>
      </c>
      <c r="D330" s="18" t="s">
        <v>900</v>
      </c>
      <c r="E330" s="23" t="s">
        <v>16</v>
      </c>
      <c r="F330" s="4" t="s">
        <v>525</v>
      </c>
      <c r="G330" s="19" t="s">
        <v>16</v>
      </c>
      <c r="H330" s="65" t="s">
        <v>495</v>
      </c>
      <c r="I330" s="25">
        <v>0.2</v>
      </c>
      <c r="J330" s="24">
        <v>1</v>
      </c>
      <c r="K330" s="20" t="s">
        <v>17</v>
      </c>
      <c r="L330" s="20" t="s">
        <v>16</v>
      </c>
      <c r="M330" s="22">
        <v>1</v>
      </c>
      <c r="N330" s="20" t="s">
        <v>16</v>
      </c>
      <c r="O330" s="58" t="s">
        <v>434</v>
      </c>
      <c r="P330" s="18">
        <v>315</v>
      </c>
      <c r="Q330" s="18">
        <v>316</v>
      </c>
      <c r="R330" s="20" t="s">
        <v>16</v>
      </c>
      <c r="S330" s="17">
        <v>0</v>
      </c>
      <c r="T330" s="17">
        <v>1</v>
      </c>
      <c r="U330" s="102">
        <f>IF(B330="true",(Calcs!AB331),IF(C330="true",Calcs!S331,IF(AND(B330="false",C330="false"),Calcs!K331)))</f>
        <v>326.76265822784814</v>
      </c>
      <c r="W330" s="103" t="str">
        <f>IF(AND(K330 = "true",C330="false"),(IF(Inputs!K330=Reduction_Values!B$2,Reduction_Values!D$2,Reduction_Values!D$3)),"")</f>
        <v/>
      </c>
      <c r="X330" s="104" t="str">
        <f>IF(L330="true",(IF(Inputs!L330=Reduction_Values!B$2,Reduction_Values!D$4,Reduction_Values!D$5)),"")</f>
        <v>CRT 0.5</v>
      </c>
      <c r="Y330" s="105">
        <f>(VLOOKUP(Inputs!D330,Charge_Categories!B$2:C$380,2,FALSE))</f>
        <v>6505</v>
      </c>
      <c r="Z330" s="105">
        <f>IF(AND(Inputs!B330="true",Inputs!G330="true"),Calcs!U331-Calcs!T331,IF(AND(Inputs!B330="false",Inputs!C330="false",Inputs!G330="true"),Calcs!D331-Calcs!C331,IF(AND(Inputs!G330="false",Inputs!H330="Not Applicable"),0,"0.0")))</f>
        <v>43</v>
      </c>
      <c r="AA330" s="105">
        <f>IF(AND(Inputs!B330="true",Inputs!N330="true"),Calcs!T331-Calcs!B331,IF(AND(Inputs!B330="false",Inputs!C330="true",Inputs!N330="true"),Calcs!L331-Calcs!B331,IF(AND(Inputs!B330="false",Inputs!C330="false",Inputs!N330="true"),Calcs!C331-Calcs!B331,"0.0")))</f>
        <v>8</v>
      </c>
      <c r="AB330" s="105" t="str">
        <f>IF(Inputs!C330="true",100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&amp;"%","")</f>
        <v/>
      </c>
      <c r="AC330" s="105" t="str">
        <f t="shared" si="42"/>
        <v/>
      </c>
      <c r="AD330" s="105" t="str">
        <f t="shared" si="43"/>
        <v/>
      </c>
      <c r="AE330" s="104" t="str">
        <f>IF(R330="true",(IF(Inputs!R330=Reduction_Values!B$2,Reduction_Values!D$6,Reduction_Values!D$7)),"")</f>
        <v>Winter Only Discount 0.5</v>
      </c>
      <c r="AF330" s="93">
        <f>(VLOOKUP(Inputs!D330,Charge_Categories!B$2:C$380,2,FALSE))</f>
        <v>6505</v>
      </c>
      <c r="AG330" s="93" t="str">
        <f t="shared" si="47"/>
        <v>false</v>
      </c>
      <c r="AH330" s="93" t="str">
        <f t="shared" si="48"/>
        <v>false</v>
      </c>
      <c r="AI330" s="94">
        <f>IF(AND(Inputs!C330="true",Inputs!B330="false"),Calcs!Q331,IF(AND(Inputs!B330="true",Inputs!C330="false"),Calcs!Y331,IF(AND(Inputs!B330="false",Inputs!C330="false"),Calcs!H331,FALSE)))</f>
        <v>327.8</v>
      </c>
      <c r="AJ330" s="95">
        <f>IF(AND(Inputs!C330="true",Inputs!B330="false"),Calcs!Q331,IF(AND(Inputs!B330="true",Inputs!C330="false"),Calcs!Y331,IF(AND(Inputs!B330="false",Inputs!C330="false"),Calcs!J331,FALSE)))</f>
        <v>327.8</v>
      </c>
      <c r="AK330" s="93">
        <f>IF(AND(Inputs!C330="true",Inputs!B330="false"),Calcs!P331,IF(AND(Inputs!B330="true",Inputs!C330="false"),Calcs!X331,IF(AND(Inputs!B330="false",Inputs!C330="false"),Calcs!G331,FALSE)))</f>
        <v>1639</v>
      </c>
      <c r="AL330" s="93">
        <f>Calcs!C331</f>
        <v>6513</v>
      </c>
      <c r="AM330" s="93">
        <f>IF(AND(Inputs!C330="true",Inputs!B330="false"),Calcs!O331,IF(AND(Inputs!B330="true",Inputs!C330="false"),Calcs!W331,IF(AND(Inputs!B330="false",Inputs!C330="false"),Calcs!F331,FALSE)))</f>
        <v>3278</v>
      </c>
      <c r="AN330" s="93">
        <f>IF(AND(Inputs!C330="true",Inputs!B330="false"),"0.0",IF(AND(Inputs!B330="true",Inputs!C330="false"),Calcs!U331,IF(AND(Inputs!B330="false",Inputs!C330="false"),Calcs!D331,FALSE)))</f>
        <v>6556</v>
      </c>
      <c r="AO330" s="95" t="str">
        <f>Calcs!AA331</f>
        <v/>
      </c>
      <c r="AP330" s="93" t="str">
        <f t="shared" si="44"/>
        <v>true</v>
      </c>
      <c r="AQ330" s="95" t="str">
        <f>IF(Inputs!C330="true",Calcs!N331,"0.0")</f>
        <v>0.0</v>
      </c>
      <c r="AR330" s="95">
        <f>IF(AND(Inputs!C330="true",Inputs!B330="false"),Calcs!M331,IF(AND(Inputs!B330="true",Inputs!C330="false"),Calcs!V331,IF(AND(Inputs!B330="false",Inputs!C330="false"),Calcs!E331,FALSE)))</f>
        <v>6556</v>
      </c>
      <c r="AS330" s="93" t="str">
        <f t="shared" si="45"/>
        <v>true</v>
      </c>
      <c r="AT330" s="93" t="str">
        <f t="shared" si="46"/>
        <v>true</v>
      </c>
    </row>
    <row r="331" spans="1:46" ht="14.25" customHeight="1" x14ac:dyDescent="0.2">
      <c r="A331" s="16">
        <v>330</v>
      </c>
      <c r="B331" s="20" t="s">
        <v>16</v>
      </c>
      <c r="C331" s="20" t="s">
        <v>17</v>
      </c>
      <c r="D331" s="18" t="s">
        <v>901</v>
      </c>
      <c r="E331" s="20" t="s">
        <v>17</v>
      </c>
      <c r="F331" s="4"/>
      <c r="G331" s="19" t="s">
        <v>16</v>
      </c>
      <c r="H331" s="65" t="s">
        <v>496</v>
      </c>
      <c r="I331" s="24">
        <v>1</v>
      </c>
      <c r="J331" s="24">
        <v>1</v>
      </c>
      <c r="K331" s="20" t="s">
        <v>16</v>
      </c>
      <c r="L331" s="20" t="s">
        <v>17</v>
      </c>
      <c r="M331" s="22">
        <v>1</v>
      </c>
      <c r="N331" s="20" t="s">
        <v>17</v>
      </c>
      <c r="O331" s="59" t="s">
        <v>418</v>
      </c>
      <c r="P331" s="18">
        <v>0</v>
      </c>
      <c r="Q331" s="18">
        <v>0</v>
      </c>
      <c r="R331" s="20" t="s">
        <v>17</v>
      </c>
      <c r="S331" s="17">
        <v>0</v>
      </c>
      <c r="T331" s="17">
        <v>0.999</v>
      </c>
      <c r="U331" s="102">
        <f>IF(B331="true",(Calcs!AB332),IF(C331="true",Calcs!S332,Calcs!K332))</f>
        <v>0</v>
      </c>
      <c r="V331" s="106"/>
      <c r="W331" s="103" t="str">
        <f>IF(AND(K331 = "true",C331="false"),(IF(Inputs!K331=Reduction_Values!B$2,Reduction_Values!D$2,Reduction_Values!D$3)),"")</f>
        <v>Two-part Tariff 0.5</v>
      </c>
      <c r="X331" s="104" t="str">
        <f>IF(L331="true",(IF(Inputs!L331=Reduction_Values!B$2,Reduction_Values!D$4,Reduction_Values!D$5)),"")</f>
        <v/>
      </c>
      <c r="Y331" s="105">
        <f>(VLOOKUP(Inputs!D331,Charge_Categories!B$2:C$380,2,FALSE))</f>
        <v>6962</v>
      </c>
      <c r="Z331" s="105">
        <f>IF(AND(Inputs!B331="true",Inputs!G331="true"),Calcs!U332-Calcs!T332,IF(AND(Inputs!B331="false",Inputs!C331="false",Inputs!G331="true"),Calcs!D332-Calcs!C332,IF(AND(Inputs!G331="false",Inputs!H331="Not Applicable"),0,"0.0")))</f>
        <v>707</v>
      </c>
      <c r="AA331" s="105" t="str">
        <f>IF(AND(Inputs!B331="true",Inputs!N331="true"),Calcs!T332-Calcs!B332,IF(AND(Inputs!B331="false",Inputs!C331="true",Inputs!N331="true"),Calcs!L332-Calcs!B332,IF(AND(Inputs!B331="false",Inputs!C331="false",Inputs!N331="true"),Calcs!C332-Calcs!B332,"0.0")))</f>
        <v>0.0</v>
      </c>
      <c r="AB331" s="105" t="str">
        <f>IF(Inputs!C331="true",100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&amp;"%","")</f>
        <v/>
      </c>
      <c r="AC331" s="105" t="str">
        <f t="shared" si="42"/>
        <v/>
      </c>
      <c r="AD331" s="105" t="str">
        <f t="shared" si="43"/>
        <v/>
      </c>
      <c r="AE331" s="104" t="str">
        <f>IF(R331="true",(IF(Inputs!R331=Reduction_Values!B$2,Reduction_Values!D$6,Reduction_Values!D$7)),"")</f>
        <v/>
      </c>
      <c r="AF331" s="93">
        <f>(VLOOKUP(Inputs!D331,Charge_Categories!B$2:C$380,2,FALSE))</f>
        <v>6962</v>
      </c>
      <c r="AG331" s="93" t="str">
        <f t="shared" si="47"/>
        <v>true</v>
      </c>
      <c r="AH331" s="93" t="str">
        <f t="shared" si="48"/>
        <v>false</v>
      </c>
      <c r="AI331" s="94">
        <f>IF(AND(Inputs!C331="true",Inputs!B331="false"),Calcs!Q332,IF(AND(Inputs!B331="true",Inputs!C331="false"),Calcs!Y332,IF(AND(Inputs!B331="false",Inputs!C331="false"),Calcs!H332,FALSE)))</f>
        <v>7669</v>
      </c>
      <c r="AJ331" s="95">
        <f>IF(AND(Inputs!C331="true",Inputs!B331="false"),Calcs!Q332,IF(AND(Inputs!B331="true",Inputs!C331="false"),Calcs!Y332,IF(AND(Inputs!B331="false",Inputs!C331="false"),Calcs!J332,FALSE)))</f>
        <v>7669</v>
      </c>
      <c r="AK331" s="93">
        <f>IF(AND(Inputs!C331="true",Inputs!B331="false"),Calcs!P332,IF(AND(Inputs!B331="true",Inputs!C331="false"),Calcs!X332,IF(AND(Inputs!B331="false",Inputs!C331="false"),Calcs!G332,FALSE)))</f>
        <v>7669</v>
      </c>
      <c r="AL331" s="93">
        <f>Calcs!C332</f>
        <v>6962</v>
      </c>
      <c r="AM331" s="93">
        <f>IF(AND(Inputs!C331="true",Inputs!B331="false"),Calcs!O332,IF(AND(Inputs!B331="true",Inputs!C331="false"),Calcs!W332,IF(AND(Inputs!B331="false",Inputs!C331="false"),Calcs!F332,FALSE)))</f>
        <v>7669</v>
      </c>
      <c r="AN331" s="93">
        <f>IF(AND(Inputs!C331="true",Inputs!B331="false"),"0.0",IF(AND(Inputs!B331="true",Inputs!C331="false"),Calcs!U332,IF(AND(Inputs!B331="false",Inputs!C331="false"),Calcs!D332,FALSE)))</f>
        <v>7669</v>
      </c>
      <c r="AO331" s="95">
        <f>Calcs!AA332</f>
        <v>0</v>
      </c>
      <c r="AP331" s="93" t="str">
        <f t="shared" si="44"/>
        <v>false</v>
      </c>
      <c r="AQ331" s="95" t="str">
        <f>IF(Inputs!C331="true",Calcs!N332,"0.0")</f>
        <v>0.0</v>
      </c>
      <c r="AR331" s="95">
        <f>IF(AND(Inputs!C331="true",Inputs!B331="false"),Calcs!M332,IF(AND(Inputs!B331="true",Inputs!C331="false"),Calcs!V332,IF(AND(Inputs!B331="false",Inputs!C331="false"),Calcs!E332,FALSE)))</f>
        <v>7669</v>
      </c>
      <c r="AS331" s="93" t="str">
        <f t="shared" si="45"/>
        <v>false</v>
      </c>
      <c r="AT331" s="93" t="str">
        <f t="shared" si="46"/>
        <v>true</v>
      </c>
    </row>
    <row r="332" spans="1:46" ht="14.25" customHeight="1" x14ac:dyDescent="0.2">
      <c r="A332" s="16">
        <v>331</v>
      </c>
      <c r="B332" s="20" t="s">
        <v>17</v>
      </c>
      <c r="C332" s="20" t="s">
        <v>16</v>
      </c>
      <c r="D332" s="18" t="s">
        <v>902</v>
      </c>
      <c r="E332" s="20" t="s">
        <v>17</v>
      </c>
      <c r="F332" s="4" t="s">
        <v>526</v>
      </c>
      <c r="G332" s="17" t="s">
        <v>17</v>
      </c>
      <c r="H332" s="65" t="s">
        <v>569</v>
      </c>
      <c r="I332" s="24">
        <v>0.5</v>
      </c>
      <c r="J332" s="24">
        <v>1</v>
      </c>
      <c r="K332" s="20" t="s">
        <v>17</v>
      </c>
      <c r="L332" s="17" t="s">
        <v>17</v>
      </c>
      <c r="M332" s="22">
        <v>1</v>
      </c>
      <c r="N332" s="20" t="s">
        <v>17</v>
      </c>
      <c r="O332" s="59" t="s">
        <v>418</v>
      </c>
      <c r="P332" s="18">
        <v>330</v>
      </c>
      <c r="Q332" s="18">
        <v>349</v>
      </c>
      <c r="R332" s="20" t="s">
        <v>17</v>
      </c>
      <c r="S332" s="17">
        <v>0</v>
      </c>
      <c r="T332" s="17">
        <v>852</v>
      </c>
      <c r="U332" s="102">
        <f>IF(B332="true",(Calcs!AB333),IF(C332="true",Calcs!S333,Calcs!K333))</f>
        <v>0</v>
      </c>
      <c r="V332" s="106"/>
      <c r="W332" s="103" t="str">
        <f>IF(AND(K332 = "true",C332="false"),(IF(Inputs!K332=Reduction_Values!B$2,Reduction_Values!D$2,Reduction_Values!D$3)),"")</f>
        <v/>
      </c>
      <c r="X332" s="104" t="str">
        <f>IF(L332="true",(IF(Inputs!L332=Reduction_Values!B$2,Reduction_Values!D$4,Reduction_Values!D$5)),"")</f>
        <v/>
      </c>
      <c r="Y332" s="105">
        <f>(VLOOKUP(Inputs!D332,Charge_Categories!B$2:C$380,2,FALSE))</f>
        <v>9938</v>
      </c>
      <c r="Z332" s="105">
        <f>IF(AND(Inputs!B332="true",Inputs!G332="true"),Calcs!U333-Calcs!T333,IF(AND(Inputs!B332="false",Inputs!C332="false",Inputs!G332="true"),Calcs!D333-Calcs!C333,IF(AND(Inputs!G332="false",Inputs!H332="Not Applicable"),0,"0.0")))</f>
        <v>0</v>
      </c>
      <c r="AA332" s="105" t="str">
        <f>IF(AND(Inputs!B332="true",Inputs!N332="true"),Calcs!T333-Calcs!B333,IF(AND(Inputs!B332="false",Inputs!C332="true",Inputs!N332="true"),Calcs!L333-Calcs!B333,IF(AND(Inputs!B332="false",Inputs!C332="false",Inputs!N332="true"),Calcs!C333-Calcs!B333,"0.0")))</f>
        <v>0.0</v>
      </c>
      <c r="AB332" s="105" t="str">
        <f>IF(Inputs!C332="true",100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&amp;"%","")</f>
        <v>0%</v>
      </c>
      <c r="AC332" s="105" t="str">
        <f t="shared" si="42"/>
        <v/>
      </c>
      <c r="AD332" s="105" t="str">
        <f t="shared" si="43"/>
        <v/>
      </c>
      <c r="AE332" s="104" t="str">
        <f>IF(R332="true",(IF(Inputs!R332=Reduction_Values!B$2,Reduction_Values!D$6,Reduction_Values!D$7)),"")</f>
        <v/>
      </c>
      <c r="AF332" s="93">
        <f>(VLOOKUP(Inputs!D332,Charge_Categories!B$2:C$380,2,FALSE))</f>
        <v>9938</v>
      </c>
      <c r="AG332" s="93" t="str">
        <f t="shared" si="47"/>
        <v>false</v>
      </c>
      <c r="AH332" s="93" t="str">
        <f t="shared" si="48"/>
        <v>true</v>
      </c>
      <c r="AI332" s="94">
        <f>IF(AND(Inputs!C332="true",Inputs!B332="false"),Calcs!Q333,IF(AND(Inputs!B332="true",Inputs!C332="false"),Calcs!Y333,IF(AND(Inputs!B332="false",Inputs!C332="false"),Calcs!H333,FALSE)))</f>
        <v>0</v>
      </c>
      <c r="AJ332" s="95">
        <f>IF(AND(Inputs!C332="true",Inputs!B332="false"),Calcs!Q333,IF(AND(Inputs!B332="true",Inputs!C332="false"),Calcs!Y333,IF(AND(Inputs!B332="false",Inputs!C332="false"),Calcs!J333,FALSE)))</f>
        <v>0</v>
      </c>
      <c r="AK332" s="93">
        <f>IF(AND(Inputs!C332="true",Inputs!B332="false"),Calcs!P333,IF(AND(Inputs!B332="true",Inputs!C332="false"),Calcs!X333,IF(AND(Inputs!B332="false",Inputs!C332="false"),Calcs!G333,FALSE)))</f>
        <v>0</v>
      </c>
      <c r="AL332" s="93">
        <f>Calcs!C333</f>
        <v>9938</v>
      </c>
      <c r="AM332" s="93">
        <f>IF(AND(Inputs!C332="true",Inputs!B332="false"),Calcs!O333,IF(AND(Inputs!B332="true",Inputs!C332="false"),Calcs!W333,IF(AND(Inputs!B332="false",Inputs!C332="false"),Calcs!F333,FALSE)))</f>
        <v>0</v>
      </c>
      <c r="AN332" s="93" t="str">
        <f>IF(AND(Inputs!C332="true",Inputs!B332="false"),"0.0",IF(AND(Inputs!B332="true",Inputs!C332="false"),Calcs!U333,IF(AND(Inputs!B332="false",Inputs!C332="false"),Calcs!D333,FALSE)))</f>
        <v>0.0</v>
      </c>
      <c r="AO332" s="95" t="str">
        <f>Calcs!AA333</f>
        <v/>
      </c>
      <c r="AP332" s="93" t="str">
        <f t="shared" si="44"/>
        <v>false</v>
      </c>
      <c r="AQ332" s="95">
        <f>IF(Inputs!C332="true",Calcs!N333,"0.0")</f>
        <v>0</v>
      </c>
      <c r="AR332" s="95">
        <f>IF(AND(Inputs!C332="true",Inputs!B332="false"),Calcs!M333,IF(AND(Inputs!B332="true",Inputs!C332="false"),Calcs!V333,IF(AND(Inputs!B332="false",Inputs!C332="false"),Calcs!E333,FALSE)))</f>
        <v>9938</v>
      </c>
      <c r="AS332" s="93" t="str">
        <f t="shared" si="45"/>
        <v>false</v>
      </c>
      <c r="AT332" s="93" t="str">
        <f t="shared" si="46"/>
        <v>false</v>
      </c>
    </row>
    <row r="333" spans="1:46" ht="14.25" customHeight="1" x14ac:dyDescent="0.2">
      <c r="A333" s="16">
        <v>332</v>
      </c>
      <c r="B333" s="20" t="s">
        <v>17</v>
      </c>
      <c r="C333" s="20" t="s">
        <v>17</v>
      </c>
      <c r="D333" s="18" t="s">
        <v>903</v>
      </c>
      <c r="E333" s="20" t="s">
        <v>17</v>
      </c>
      <c r="F333" s="4" t="s">
        <v>530</v>
      </c>
      <c r="G333" s="19" t="s">
        <v>16</v>
      </c>
      <c r="H333" s="65" t="s">
        <v>498</v>
      </c>
      <c r="I333" s="24">
        <v>1</v>
      </c>
      <c r="J333" s="24">
        <v>0.9</v>
      </c>
      <c r="K333" s="20" t="s">
        <v>17</v>
      </c>
      <c r="L333" s="20" t="s">
        <v>17</v>
      </c>
      <c r="M333" s="22">
        <v>1</v>
      </c>
      <c r="N333" s="20" t="s">
        <v>17</v>
      </c>
      <c r="O333" s="58" t="s">
        <v>434</v>
      </c>
      <c r="P333" s="18">
        <v>87</v>
      </c>
      <c r="Q333" s="18">
        <v>107</v>
      </c>
      <c r="R333" s="20" t="s">
        <v>17</v>
      </c>
      <c r="S333" s="17">
        <v>0</v>
      </c>
      <c r="T333" s="17">
        <v>9402</v>
      </c>
      <c r="U333" s="102">
        <f>IF(B333="true",(Calcs!AB334),IF(C333="true",Calcs!S334,IF(AND(B333="false",C333="false"),Calcs!K334)))</f>
        <v>43743.356074766358</v>
      </c>
      <c r="W333" s="103" t="str">
        <f>IF(AND(K333 = "true",C333="false"),(IF(Inputs!K333=Reduction_Values!B$2,Reduction_Values!D$2,Reduction_Values!D$3)),"")</f>
        <v/>
      </c>
      <c r="X333" s="104" t="str">
        <f>IF(L333="true",(IF(Inputs!L333=Reduction_Values!B$2,Reduction_Values!D$4,Reduction_Values!D$5)),"")</f>
        <v/>
      </c>
      <c r="Y333" s="105">
        <f>(VLOOKUP(Inputs!D333,Charge_Categories!B$2:C$380,2,FALSE))</f>
        <v>10431</v>
      </c>
      <c r="Z333" s="105">
        <f>IF(AND(Inputs!B333="true",Inputs!G333="true"),Calcs!U334-Calcs!T334,IF(AND(Inputs!B333="false",Inputs!C333="false",Inputs!G333="true"),Calcs!D334-Calcs!C334,IF(AND(Inputs!G333="false",Inputs!H333="Not Applicable"),0,"0.0")))</f>
        <v>49346</v>
      </c>
      <c r="AA333" s="105" t="str">
        <f>IF(AND(Inputs!B333="true",Inputs!N333="true"),Calcs!T334-Calcs!B334,IF(AND(Inputs!B333="false",Inputs!C333="true",Inputs!N333="true"),Calcs!L334-Calcs!B334,IF(AND(Inputs!B333="false",Inputs!C333="false",Inputs!N333="true"),Calcs!C334-Calcs!B334,"0.0")))</f>
        <v>0.0</v>
      </c>
      <c r="AB333" s="105" t="str">
        <f>IF(Inputs!C333="true",100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&amp;"%","")</f>
        <v/>
      </c>
      <c r="AC333" s="105" t="str">
        <f t="shared" si="42"/>
        <v/>
      </c>
      <c r="AD333" s="105">
        <f t="shared" si="43"/>
        <v>0.9</v>
      </c>
      <c r="AE333" s="104" t="str">
        <f>IF(R333="true",(IF(Inputs!R333=Reduction_Values!B$2,Reduction_Values!D$6,Reduction_Values!D$7)),"")</f>
        <v/>
      </c>
      <c r="AF333" s="93">
        <f>(VLOOKUP(Inputs!D333,Charge_Categories!B$2:C$380,2,FALSE))</f>
        <v>10431</v>
      </c>
      <c r="AG333" s="93" t="str">
        <f t="shared" si="47"/>
        <v>false</v>
      </c>
      <c r="AH333" s="93" t="str">
        <f t="shared" si="48"/>
        <v>false</v>
      </c>
      <c r="AI333" s="94">
        <f>IF(AND(Inputs!C333="true",Inputs!B333="false"),Calcs!Q334,IF(AND(Inputs!B333="true",Inputs!C333="false"),Calcs!Y334,IF(AND(Inputs!B333="false",Inputs!C333="false"),Calcs!H334,FALSE)))</f>
        <v>59777</v>
      </c>
      <c r="AJ333" s="95">
        <f>IF(AND(Inputs!C333="true",Inputs!B333="false"),Calcs!Q334,IF(AND(Inputs!B333="true",Inputs!C333="false"),Calcs!Y334,IF(AND(Inputs!B333="false",Inputs!C333="false"),Calcs!J334,FALSE)))</f>
        <v>53799.3</v>
      </c>
      <c r="AK333" s="93">
        <f>IF(AND(Inputs!C333="true",Inputs!B333="false"),Calcs!P334,IF(AND(Inputs!B333="true",Inputs!C333="false"),Calcs!X334,IF(AND(Inputs!B333="false",Inputs!C333="false"),Calcs!G334,FALSE)))</f>
        <v>59777</v>
      </c>
      <c r="AL333" s="93">
        <f>Calcs!C334</f>
        <v>10431</v>
      </c>
      <c r="AM333" s="93">
        <f>IF(AND(Inputs!C333="true",Inputs!B333="false"),Calcs!O334,IF(AND(Inputs!B333="true",Inputs!C333="false"),Calcs!W334,IF(AND(Inputs!B333="false",Inputs!C333="false"),Calcs!F334,FALSE)))</f>
        <v>59777</v>
      </c>
      <c r="AN333" s="93">
        <f>IF(AND(Inputs!C333="true",Inputs!B333="false"),"0.0",IF(AND(Inputs!B333="true",Inputs!C333="false"),Calcs!U334,IF(AND(Inputs!B333="false",Inputs!C333="false"),Calcs!D334,FALSE)))</f>
        <v>59777</v>
      </c>
      <c r="AO333" s="95" t="str">
        <f>Calcs!AA334</f>
        <v/>
      </c>
      <c r="AP333" s="93" t="str">
        <f t="shared" si="44"/>
        <v>false</v>
      </c>
      <c r="AQ333" s="95" t="str">
        <f>IF(Inputs!C333="true",Calcs!N334,"0.0")</f>
        <v>0.0</v>
      </c>
      <c r="AR333" s="95">
        <f>IF(AND(Inputs!C333="true",Inputs!B333="false"),Calcs!M334,IF(AND(Inputs!B333="true",Inputs!C333="false"),Calcs!V334,IF(AND(Inputs!B333="false",Inputs!C333="false"),Calcs!E334,FALSE)))</f>
        <v>59777</v>
      </c>
      <c r="AS333" s="93" t="str">
        <f t="shared" si="45"/>
        <v>false</v>
      </c>
      <c r="AT333" s="93" t="str">
        <f t="shared" si="46"/>
        <v>true</v>
      </c>
    </row>
    <row r="334" spans="1:46" ht="14.25" customHeight="1" x14ac:dyDescent="0.2">
      <c r="A334" s="16">
        <v>333</v>
      </c>
      <c r="B334" s="20" t="s">
        <v>17</v>
      </c>
      <c r="C334" s="20" t="s">
        <v>17</v>
      </c>
      <c r="D334" s="18" t="s">
        <v>904</v>
      </c>
      <c r="E334" s="23" t="s">
        <v>16</v>
      </c>
      <c r="F334" s="4" t="s">
        <v>495</v>
      </c>
      <c r="G334" s="19" t="s">
        <v>16</v>
      </c>
      <c r="H334" s="65" t="s">
        <v>952</v>
      </c>
      <c r="I334" s="24">
        <v>1</v>
      </c>
      <c r="J334" s="25">
        <v>0.5</v>
      </c>
      <c r="K334" s="20" t="s">
        <v>17</v>
      </c>
      <c r="L334" s="20" t="s">
        <v>17</v>
      </c>
      <c r="M334" s="22">
        <v>1</v>
      </c>
      <c r="N334" s="20" t="s">
        <v>16</v>
      </c>
      <c r="O334" s="58" t="s">
        <v>434</v>
      </c>
      <c r="P334" s="18">
        <v>81</v>
      </c>
      <c r="Q334" s="18">
        <v>94</v>
      </c>
      <c r="R334" s="20" t="s">
        <v>16</v>
      </c>
      <c r="S334" s="17">
        <v>0</v>
      </c>
      <c r="T334" s="17">
        <v>58</v>
      </c>
      <c r="U334" s="102">
        <f>IF(B334="true",(Calcs!AB335),IF(C334="true",Calcs!S335,IF(AND(B334="false",C334="false"),Calcs!K335)))</f>
        <v>3048.4867021276596</v>
      </c>
      <c r="W334" s="103" t="str">
        <f>IF(AND(K334 = "true",C334="false"),(IF(Inputs!K334=Reduction_Values!B$2,Reduction_Values!D$2,Reduction_Values!D$3)),"")</f>
        <v/>
      </c>
      <c r="X334" s="104" t="str">
        <f>IF(L334="true",(IF(Inputs!L334=Reduction_Values!B$2,Reduction_Values!D$4,Reduction_Values!D$5)),"")</f>
        <v/>
      </c>
      <c r="Y334" s="105">
        <f>(VLOOKUP(Inputs!D334,Charge_Categories!B$2:C$380,2,FALSE))</f>
        <v>11295</v>
      </c>
      <c r="Z334" s="105">
        <f>IF(AND(Inputs!B334="true",Inputs!G334="true"),Calcs!U335-Calcs!T335,IF(AND(Inputs!B334="false",Inputs!C334="false",Inputs!G334="true"),Calcs!D335-Calcs!C335,IF(AND(Inputs!G334="false",Inputs!H334="Not Applicable"),0,"0.0")))</f>
        <v>2815</v>
      </c>
      <c r="AA334" s="105">
        <f>IF(AND(Inputs!B334="true",Inputs!N334="true"),Calcs!T335-Calcs!B335,IF(AND(Inputs!B334="false",Inputs!C334="true",Inputs!N334="true"),Calcs!L335-Calcs!B335,IF(AND(Inputs!B334="false",Inputs!C334="false",Inputs!N334="true"),Calcs!C335-Calcs!B335,"0.0")))</f>
        <v>41</v>
      </c>
      <c r="AB334" s="105" t="str">
        <f>IF(Inputs!C334="true",100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&amp;"%","")</f>
        <v/>
      </c>
      <c r="AC334" s="105" t="str">
        <f t="shared" si="42"/>
        <v/>
      </c>
      <c r="AD334" s="105">
        <f t="shared" si="43"/>
        <v>0.5</v>
      </c>
      <c r="AE334" s="104" t="str">
        <f>IF(R334="true",(IF(Inputs!R334=Reduction_Values!B$2,Reduction_Values!D$6,Reduction_Values!D$7)),"")</f>
        <v>Winter Only Discount 0.5</v>
      </c>
      <c r="AF334" s="93">
        <f>(VLOOKUP(Inputs!D334,Charge_Categories!B$2:C$380,2,FALSE))</f>
        <v>11295</v>
      </c>
      <c r="AG334" s="93" t="str">
        <f t="shared" si="47"/>
        <v>false</v>
      </c>
      <c r="AH334" s="93" t="str">
        <f t="shared" si="48"/>
        <v>false</v>
      </c>
      <c r="AI334" s="94">
        <f>IF(AND(Inputs!C334="true",Inputs!B334="false"),Calcs!Q335,IF(AND(Inputs!B334="true",Inputs!C334="false"),Calcs!Y335,IF(AND(Inputs!B334="false",Inputs!C334="false"),Calcs!H335,FALSE)))</f>
        <v>7075.5</v>
      </c>
      <c r="AJ334" s="95">
        <f>IF(AND(Inputs!C334="true",Inputs!B334="false"),Calcs!Q335,IF(AND(Inputs!B334="true",Inputs!C334="false"),Calcs!Y335,IF(AND(Inputs!B334="false",Inputs!C334="false"),Calcs!J335,FALSE)))</f>
        <v>3537.75</v>
      </c>
      <c r="AK334" s="93">
        <f>IF(AND(Inputs!C334="true",Inputs!B334="false"),Calcs!P335,IF(AND(Inputs!B334="true",Inputs!C334="false"),Calcs!X335,IF(AND(Inputs!B334="false",Inputs!C334="false"),Calcs!G335,FALSE)))</f>
        <v>7075.5</v>
      </c>
      <c r="AL334" s="93">
        <f>Calcs!C335</f>
        <v>11336</v>
      </c>
      <c r="AM334" s="93">
        <f>IF(AND(Inputs!C334="true",Inputs!B334="false"),Calcs!O335,IF(AND(Inputs!B334="true",Inputs!C334="false"),Calcs!W335,IF(AND(Inputs!B334="false",Inputs!C334="false"),Calcs!F335,FALSE)))</f>
        <v>7075.5</v>
      </c>
      <c r="AN334" s="93">
        <f>IF(AND(Inputs!C334="true",Inputs!B334="false"),"0.0",IF(AND(Inputs!B334="true",Inputs!C334="false"),Calcs!U335,IF(AND(Inputs!B334="false",Inputs!C334="false"),Calcs!D335,FALSE)))</f>
        <v>14151</v>
      </c>
      <c r="AO334" s="95" t="str">
        <f>Calcs!AA335</f>
        <v/>
      </c>
      <c r="AP334" s="93" t="str">
        <f t="shared" si="44"/>
        <v>true</v>
      </c>
      <c r="AQ334" s="95" t="str">
        <f>IF(Inputs!C334="true",Calcs!N335,"0.0")</f>
        <v>0.0</v>
      </c>
      <c r="AR334" s="95">
        <f>IF(AND(Inputs!C334="true",Inputs!B334="false"),Calcs!M335,IF(AND(Inputs!B334="true",Inputs!C334="false"),Calcs!V335,IF(AND(Inputs!B334="false",Inputs!C334="false"),Calcs!E335,FALSE)))</f>
        <v>14151</v>
      </c>
      <c r="AS334" s="93" t="str">
        <f t="shared" si="45"/>
        <v>true</v>
      </c>
      <c r="AT334" s="93" t="str">
        <f t="shared" si="46"/>
        <v>true</v>
      </c>
    </row>
    <row r="335" spans="1:46" ht="14.25" customHeight="1" x14ac:dyDescent="0.2">
      <c r="A335" s="16">
        <v>334</v>
      </c>
      <c r="B335" s="20" t="s">
        <v>16</v>
      </c>
      <c r="C335" s="20" t="s">
        <v>17</v>
      </c>
      <c r="D335" s="18" t="s">
        <v>905</v>
      </c>
      <c r="E335" s="20" t="s">
        <v>17</v>
      </c>
      <c r="F335" s="4"/>
      <c r="G335" s="19" t="s">
        <v>16</v>
      </c>
      <c r="H335" s="65" t="s">
        <v>499</v>
      </c>
      <c r="I335" s="24">
        <v>1</v>
      </c>
      <c r="J335" s="24">
        <v>1</v>
      </c>
      <c r="K335" s="20" t="s">
        <v>16</v>
      </c>
      <c r="L335" s="20" t="s">
        <v>17</v>
      </c>
      <c r="M335" s="22">
        <v>1</v>
      </c>
      <c r="N335" s="20" t="s">
        <v>17</v>
      </c>
      <c r="O335" s="59" t="s">
        <v>454</v>
      </c>
      <c r="P335" s="18">
        <v>0</v>
      </c>
      <c r="Q335" s="18">
        <v>0</v>
      </c>
      <c r="R335" s="20" t="s">
        <v>17</v>
      </c>
      <c r="S335" s="17">
        <v>0</v>
      </c>
      <c r="T335" s="17">
        <v>1150</v>
      </c>
      <c r="U335" s="102">
        <f>IF(B335="true",(Calcs!AB336),IF(C335="true",Calcs!S336,Calcs!K336))</f>
        <v>0</v>
      </c>
      <c r="V335" s="106"/>
      <c r="W335" s="103" t="str">
        <f>IF(AND(K335 = "true",C335="false"),(IF(Inputs!K335=Reduction_Values!B$2,Reduction_Values!D$2,Reduction_Values!D$3)),"")</f>
        <v>Two-part Tariff 0.5</v>
      </c>
      <c r="X335" s="104" t="str">
        <f>IF(L335="true",(IF(Inputs!L335=Reduction_Values!B$2,Reduction_Values!D$4,Reduction_Values!D$5)),"")</f>
        <v/>
      </c>
      <c r="Y335" s="105">
        <f>(VLOOKUP(Inputs!D335,Charge_Categories!B$2:C$380,2,FALSE))</f>
        <v>11801</v>
      </c>
      <c r="Z335" s="105">
        <f>IF(AND(Inputs!B335="true",Inputs!G335="true"),Calcs!U336-Calcs!T336,IF(AND(Inputs!B335="false",Inputs!C335="false",Inputs!G335="true"),Calcs!D336-Calcs!C336,IF(AND(Inputs!G335="false",Inputs!H335="Not Applicable"),0,"0.0")))</f>
        <v>102812</v>
      </c>
      <c r="AA335" s="105" t="str">
        <f>IF(AND(Inputs!B335="true",Inputs!N335="true"),Calcs!T336-Calcs!B336,IF(AND(Inputs!B335="false",Inputs!C335="true",Inputs!N335="true"),Calcs!L336-Calcs!B336,IF(AND(Inputs!B335="false",Inputs!C335="false",Inputs!N335="true"),Calcs!C336-Calcs!B336,"0.0")))</f>
        <v>0.0</v>
      </c>
      <c r="AB335" s="105" t="str">
        <f>IF(Inputs!C335="true",100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&amp;"%","")</f>
        <v/>
      </c>
      <c r="AC335" s="105" t="str">
        <f t="shared" si="42"/>
        <v/>
      </c>
      <c r="AD335" s="105" t="str">
        <f t="shared" si="43"/>
        <v/>
      </c>
      <c r="AE335" s="104" t="str">
        <f>IF(R335="true",(IF(Inputs!R335=Reduction_Values!B$2,Reduction_Values!D$6,Reduction_Values!D$7)),"")</f>
        <v/>
      </c>
      <c r="AF335" s="93">
        <f>(VLOOKUP(Inputs!D335,Charge_Categories!B$2:C$380,2,FALSE))</f>
        <v>11801</v>
      </c>
      <c r="AG335" s="93" t="str">
        <f t="shared" si="47"/>
        <v>true</v>
      </c>
      <c r="AH335" s="93" t="str">
        <f t="shared" si="48"/>
        <v>false</v>
      </c>
      <c r="AI335" s="94">
        <f>IF(AND(Inputs!C335="true",Inputs!B335="false"),Calcs!Q336,IF(AND(Inputs!B335="true",Inputs!C335="false"),Calcs!Y336,IF(AND(Inputs!B335="false",Inputs!C335="false"),Calcs!H336,FALSE)))</f>
        <v>114613</v>
      </c>
      <c r="AJ335" s="95">
        <f>IF(AND(Inputs!C335="true",Inputs!B335="false"),Calcs!Q336,IF(AND(Inputs!B335="true",Inputs!C335="false"),Calcs!Y336,IF(AND(Inputs!B335="false",Inputs!C335="false"),Calcs!J336,FALSE)))</f>
        <v>114613</v>
      </c>
      <c r="AK335" s="93">
        <f>IF(AND(Inputs!C335="true",Inputs!B335="false"),Calcs!P336,IF(AND(Inputs!B335="true",Inputs!C335="false"),Calcs!X336,IF(AND(Inputs!B335="false",Inputs!C335="false"),Calcs!G336,FALSE)))</f>
        <v>114613</v>
      </c>
      <c r="AL335" s="93">
        <f>Calcs!C336</f>
        <v>11801</v>
      </c>
      <c r="AM335" s="93">
        <f>IF(AND(Inputs!C335="true",Inputs!B335="false"),Calcs!O336,IF(AND(Inputs!B335="true",Inputs!C335="false"),Calcs!W336,IF(AND(Inputs!B335="false",Inputs!C335="false"),Calcs!F336,FALSE)))</f>
        <v>114613</v>
      </c>
      <c r="AN335" s="93">
        <f>IF(AND(Inputs!C335="true",Inputs!B335="false"),"0.0",IF(AND(Inputs!B335="true",Inputs!C335="false"),Calcs!U336,IF(AND(Inputs!B335="false",Inputs!C335="false"),Calcs!D336,FALSE)))</f>
        <v>114613</v>
      </c>
      <c r="AO335" s="95">
        <f>Calcs!AA336</f>
        <v>0</v>
      </c>
      <c r="AP335" s="93" t="str">
        <f t="shared" si="44"/>
        <v>false</v>
      </c>
      <c r="AQ335" s="95" t="str">
        <f>IF(Inputs!C335="true",Calcs!N336,"0.0")</f>
        <v>0.0</v>
      </c>
      <c r="AR335" s="95">
        <f>IF(AND(Inputs!C335="true",Inputs!B335="false"),Calcs!M336,IF(AND(Inputs!B335="true",Inputs!C335="false"),Calcs!V336,IF(AND(Inputs!B335="false",Inputs!C335="false"),Calcs!E336,FALSE)))</f>
        <v>114613</v>
      </c>
      <c r="AS335" s="93" t="str">
        <f t="shared" si="45"/>
        <v>false</v>
      </c>
      <c r="AT335" s="93" t="str">
        <f t="shared" si="46"/>
        <v>true</v>
      </c>
    </row>
    <row r="336" spans="1:46" ht="14.25" customHeight="1" x14ac:dyDescent="0.2">
      <c r="A336" s="16">
        <v>335</v>
      </c>
      <c r="B336" s="20" t="s">
        <v>17</v>
      </c>
      <c r="C336" s="20" t="s">
        <v>16</v>
      </c>
      <c r="D336" s="18" t="s">
        <v>906</v>
      </c>
      <c r="E336" s="20" t="s">
        <v>17</v>
      </c>
      <c r="F336" s="4" t="s">
        <v>500</v>
      </c>
      <c r="G336" s="17" t="s">
        <v>17</v>
      </c>
      <c r="H336" s="65" t="s">
        <v>569</v>
      </c>
      <c r="I336" s="24">
        <v>0.9</v>
      </c>
      <c r="J336" s="24">
        <v>1</v>
      </c>
      <c r="K336" s="20" t="s">
        <v>17</v>
      </c>
      <c r="L336" s="20" t="s">
        <v>16</v>
      </c>
      <c r="M336" s="22">
        <v>1</v>
      </c>
      <c r="N336" s="20" t="s">
        <v>17</v>
      </c>
      <c r="O336" s="58" t="s">
        <v>434</v>
      </c>
      <c r="P336" s="18">
        <v>99</v>
      </c>
      <c r="Q336" s="18">
        <v>105</v>
      </c>
      <c r="R336" s="20" t="s">
        <v>17</v>
      </c>
      <c r="S336" s="17">
        <v>0</v>
      </c>
      <c r="T336" s="17">
        <v>2748</v>
      </c>
      <c r="U336" s="102">
        <f>IF(B336="true",(Calcs!AB337),IF(C336="true",Calcs!S337,Calcs!K337))</f>
        <v>0</v>
      </c>
      <c r="V336" s="106"/>
      <c r="W336" s="103" t="str">
        <f>IF(AND(K336 = "true",C336="false"),(IF(Inputs!K336=Reduction_Values!B$2,Reduction_Values!D$2,Reduction_Values!D$3)),"")</f>
        <v/>
      </c>
      <c r="X336" s="104" t="str">
        <f>IF(L336="true",(IF(Inputs!L336=Reduction_Values!B$2,Reduction_Values!D$4,Reduction_Values!D$5)),"")</f>
        <v>CRT 0.5</v>
      </c>
      <c r="Y336" s="105">
        <f>(VLOOKUP(Inputs!D336,Charge_Categories!B$2:C$380,2,FALSE))</f>
        <v>12294</v>
      </c>
      <c r="Z336" s="105">
        <f>IF(AND(Inputs!B336="true",Inputs!G336="true"),Calcs!U337-Calcs!T337,IF(AND(Inputs!B336="false",Inputs!C336="false",Inputs!G336="true"),Calcs!D337-Calcs!C337,IF(AND(Inputs!G336="false",Inputs!H336="Not Applicable"),0,"0.0")))</f>
        <v>0</v>
      </c>
      <c r="AA336" s="105" t="str">
        <f>IF(AND(Inputs!B336="true",Inputs!N336="true"),Calcs!T337-Calcs!B337,IF(AND(Inputs!B336="false",Inputs!C336="true",Inputs!N336="true"),Calcs!L337-Calcs!B337,IF(AND(Inputs!B336="false",Inputs!C336="false",Inputs!N336="true"),Calcs!C337-Calcs!B337,"0.0")))</f>
        <v>0.0</v>
      </c>
      <c r="AB336" s="105" t="str">
        <f>IF(Inputs!C336="true",100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&amp;"%","")</f>
        <v>0%</v>
      </c>
      <c r="AC336" s="105" t="str">
        <f t="shared" si="42"/>
        <v/>
      </c>
      <c r="AD336" s="105" t="str">
        <f t="shared" si="43"/>
        <v/>
      </c>
      <c r="AE336" s="104" t="str">
        <f>IF(R336="true",(IF(Inputs!R336=Reduction_Values!B$2,Reduction_Values!D$6,Reduction_Values!D$7)),"")</f>
        <v/>
      </c>
      <c r="AF336" s="93">
        <f>(VLOOKUP(Inputs!D336,Charge_Categories!B$2:C$380,2,FALSE))</f>
        <v>12294</v>
      </c>
      <c r="AG336" s="93" t="str">
        <f t="shared" si="47"/>
        <v>false</v>
      </c>
      <c r="AH336" s="93" t="str">
        <f t="shared" si="48"/>
        <v>true</v>
      </c>
      <c r="AI336" s="94">
        <f>IF(AND(Inputs!C336="true",Inputs!B336="false"),Calcs!Q337,IF(AND(Inputs!B336="true",Inputs!C336="false"),Calcs!Y337,IF(AND(Inputs!B336="false",Inputs!C336="false"),Calcs!H337,FALSE)))</f>
        <v>0</v>
      </c>
      <c r="AJ336" s="95">
        <f>IF(AND(Inputs!C336="true",Inputs!B336="false"),Calcs!Q337,IF(AND(Inputs!B336="true",Inputs!C336="false"),Calcs!Y337,IF(AND(Inputs!B336="false",Inputs!C336="false"),Calcs!J337,FALSE)))</f>
        <v>0</v>
      </c>
      <c r="AK336" s="93">
        <f>IF(AND(Inputs!C336="true",Inputs!B336="false"),Calcs!P337,IF(AND(Inputs!B336="true",Inputs!C336="false"),Calcs!X337,IF(AND(Inputs!B336="false",Inputs!C336="false"),Calcs!G337,FALSE)))</f>
        <v>0</v>
      </c>
      <c r="AL336" s="93">
        <f>Calcs!C337</f>
        <v>12294</v>
      </c>
      <c r="AM336" s="93">
        <f>IF(AND(Inputs!C336="true",Inputs!B336="false"),Calcs!O337,IF(AND(Inputs!B336="true",Inputs!C336="false"),Calcs!W337,IF(AND(Inputs!B336="false",Inputs!C336="false"),Calcs!F337,FALSE)))</f>
        <v>0</v>
      </c>
      <c r="AN336" s="93" t="str">
        <f>IF(AND(Inputs!C336="true",Inputs!B336="false"),"0.0",IF(AND(Inputs!B336="true",Inputs!C336="false"),Calcs!U337,IF(AND(Inputs!B336="false",Inputs!C336="false"),Calcs!D337,FALSE)))</f>
        <v>0.0</v>
      </c>
      <c r="AO336" s="95" t="str">
        <f>Calcs!AA337</f>
        <v/>
      </c>
      <c r="AP336" s="93" t="str">
        <f t="shared" si="44"/>
        <v>false</v>
      </c>
      <c r="AQ336" s="95">
        <f>IF(Inputs!C336="true",Calcs!N337,"0.0")</f>
        <v>0</v>
      </c>
      <c r="AR336" s="95">
        <f>IF(AND(Inputs!C336="true",Inputs!B336="false"),Calcs!M337,IF(AND(Inputs!B336="true",Inputs!C336="false"),Calcs!V337,IF(AND(Inputs!B336="false",Inputs!C336="false"),Calcs!E337,FALSE)))</f>
        <v>12294</v>
      </c>
      <c r="AS336" s="93" t="str">
        <f t="shared" si="45"/>
        <v>false</v>
      </c>
      <c r="AT336" s="93" t="str">
        <f t="shared" si="46"/>
        <v>false</v>
      </c>
    </row>
    <row r="337" spans="1:46" ht="14.25" customHeight="1" x14ac:dyDescent="0.2">
      <c r="A337" s="16">
        <v>336</v>
      </c>
      <c r="B337" s="20" t="s">
        <v>17</v>
      </c>
      <c r="C337" s="20" t="s">
        <v>17</v>
      </c>
      <c r="D337" s="18" t="s">
        <v>907</v>
      </c>
      <c r="E337" s="20" t="s">
        <v>17</v>
      </c>
      <c r="F337" s="4" t="s">
        <v>484</v>
      </c>
      <c r="G337" s="19" t="s">
        <v>16</v>
      </c>
      <c r="H337" s="65" t="s">
        <v>483</v>
      </c>
      <c r="I337" s="24">
        <v>1</v>
      </c>
      <c r="J337" s="24">
        <v>1</v>
      </c>
      <c r="K337" s="20" t="s">
        <v>16</v>
      </c>
      <c r="L337" s="20" t="s">
        <v>16</v>
      </c>
      <c r="M337" s="22">
        <v>1</v>
      </c>
      <c r="N337" s="20" t="s">
        <v>17</v>
      </c>
      <c r="O337" s="59" t="s">
        <v>418</v>
      </c>
      <c r="P337" s="18">
        <v>361</v>
      </c>
      <c r="Q337" s="18">
        <v>364</v>
      </c>
      <c r="R337" s="20" t="s">
        <v>17</v>
      </c>
      <c r="S337" s="17">
        <v>0</v>
      </c>
      <c r="T337" s="17">
        <v>747</v>
      </c>
      <c r="U337" s="102">
        <f>IF(B337="true",(Calcs!AB338),IF(C337="true",Calcs!S338,IF(AND(B337="false",C337="false"),Calcs!K338)))</f>
        <v>3271.0666208791208</v>
      </c>
      <c r="W337" s="103" t="str">
        <f>IF(AND(K337 = "true",C337="false"),(IF(Inputs!K337=Reduction_Values!B$2,Reduction_Values!D$2,Reduction_Values!D$3)),"")</f>
        <v>Two-part Tariff 0.5</v>
      </c>
      <c r="X337" s="104" t="str">
        <f>IF(L337="true",(IF(Inputs!L337=Reduction_Values!B$2,Reduction_Values!D$4,Reduction_Values!D$5)),"")</f>
        <v>CRT 0.5</v>
      </c>
      <c r="Y337" s="105">
        <f>(VLOOKUP(Inputs!D337,Charge_Categories!B$2:C$380,2,FALSE))</f>
        <v>13158</v>
      </c>
      <c r="Z337" s="105">
        <f>IF(AND(Inputs!B337="true",Inputs!G337="true"),Calcs!U338-Calcs!T338,IF(AND(Inputs!B337="false",Inputs!C337="false",Inputs!G337="true"),Calcs!D338-Calcs!C338,IF(AND(Inputs!G337="false",Inputs!H337="Not Applicable"),0,"0.0")))</f>
        <v>35</v>
      </c>
      <c r="AA337" s="105" t="str">
        <f>IF(AND(Inputs!B337="true",Inputs!N337="true"),Calcs!T338-Calcs!B338,IF(AND(Inputs!B337="false",Inputs!C337="true",Inputs!N337="true"),Calcs!L338-Calcs!B338,IF(AND(Inputs!B337="false",Inputs!C337="false",Inputs!N337="true"),Calcs!C338-Calcs!B338,"0.0")))</f>
        <v>0.0</v>
      </c>
      <c r="AB337" s="105" t="str">
        <f>IF(Inputs!C337="true",100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&amp;"%","")</f>
        <v/>
      </c>
      <c r="AC337" s="105" t="str">
        <f t="shared" si="42"/>
        <v/>
      </c>
      <c r="AD337" s="105" t="str">
        <f t="shared" si="43"/>
        <v/>
      </c>
      <c r="AE337" s="104" t="str">
        <f>IF(R337="true",(IF(Inputs!R337=Reduction_Values!B$2,Reduction_Values!D$6,Reduction_Values!D$7)),"")</f>
        <v/>
      </c>
      <c r="AF337" s="93">
        <f>(VLOOKUP(Inputs!D337,Charge_Categories!B$2:C$380,2,FALSE))</f>
        <v>13158</v>
      </c>
      <c r="AG337" s="93" t="str">
        <f t="shared" si="47"/>
        <v>false</v>
      </c>
      <c r="AH337" s="93" t="str">
        <f t="shared" si="48"/>
        <v>false</v>
      </c>
      <c r="AI337" s="94">
        <f>IF(AND(Inputs!C337="true",Inputs!B337="false"),Calcs!Q338,IF(AND(Inputs!B337="true",Inputs!C337="false"),Calcs!Y338,IF(AND(Inputs!B337="false",Inputs!C337="false"),Calcs!H338,FALSE)))</f>
        <v>6596.5</v>
      </c>
      <c r="AJ337" s="95">
        <f>IF(AND(Inputs!C337="true",Inputs!B337="false"),Calcs!Q338,IF(AND(Inputs!B337="true",Inputs!C337="false"),Calcs!Y338,IF(AND(Inputs!B337="false",Inputs!C337="false"),Calcs!J338,FALSE)))</f>
        <v>3298.25</v>
      </c>
      <c r="AK337" s="93">
        <f>IF(AND(Inputs!C337="true",Inputs!B337="false"),Calcs!P338,IF(AND(Inputs!B337="true",Inputs!C337="false"),Calcs!X338,IF(AND(Inputs!B337="false",Inputs!C337="false"),Calcs!G338,FALSE)))</f>
        <v>6596.5</v>
      </c>
      <c r="AL337" s="93">
        <f>Calcs!C338</f>
        <v>13158</v>
      </c>
      <c r="AM337" s="93">
        <f>IF(AND(Inputs!C337="true",Inputs!B337="false"),Calcs!O338,IF(AND(Inputs!B337="true",Inputs!C337="false"),Calcs!W338,IF(AND(Inputs!B337="false",Inputs!C337="false"),Calcs!F338,FALSE)))</f>
        <v>13193</v>
      </c>
      <c r="AN337" s="93">
        <f>IF(AND(Inputs!C337="true",Inputs!B337="false"),"0.0",IF(AND(Inputs!B337="true",Inputs!C337="false"),Calcs!U338,IF(AND(Inputs!B337="false",Inputs!C337="false"),Calcs!D338,FALSE)))</f>
        <v>13193</v>
      </c>
      <c r="AO337" s="95" t="str">
        <f>Calcs!AA338</f>
        <v/>
      </c>
      <c r="AP337" s="93" t="str">
        <f t="shared" si="44"/>
        <v>false</v>
      </c>
      <c r="AQ337" s="95" t="str">
        <f>IF(Inputs!C337="true",Calcs!N338,"0.0")</f>
        <v>0.0</v>
      </c>
      <c r="AR337" s="95">
        <f>IF(AND(Inputs!C337="true",Inputs!B337="false"),Calcs!M338,IF(AND(Inputs!B337="true",Inputs!C337="false"),Calcs!V338,IF(AND(Inputs!B337="false",Inputs!C337="false"),Calcs!E338,FALSE)))</f>
        <v>13193</v>
      </c>
      <c r="AS337" s="93" t="str">
        <f t="shared" si="45"/>
        <v>false</v>
      </c>
      <c r="AT337" s="93" t="str">
        <f t="shared" si="46"/>
        <v>true</v>
      </c>
    </row>
    <row r="338" spans="1:46" ht="14.25" customHeight="1" x14ac:dyDescent="0.2">
      <c r="A338" s="16">
        <v>337</v>
      </c>
      <c r="B338" s="20" t="s">
        <v>17</v>
      </c>
      <c r="C338" s="20" t="s">
        <v>17</v>
      </c>
      <c r="D338" s="18" t="s">
        <v>908</v>
      </c>
      <c r="E338" s="23" t="s">
        <v>16</v>
      </c>
      <c r="F338" s="4" t="s">
        <v>523</v>
      </c>
      <c r="G338" s="19" t="s">
        <v>16</v>
      </c>
      <c r="H338" s="65" t="s">
        <v>484</v>
      </c>
      <c r="I338" s="24">
        <v>1</v>
      </c>
      <c r="J338" s="25">
        <v>0.5</v>
      </c>
      <c r="K338" s="20" t="s">
        <v>17</v>
      </c>
      <c r="L338" s="20" t="s">
        <v>17</v>
      </c>
      <c r="M338" s="22">
        <v>1</v>
      </c>
      <c r="N338" s="20" t="s">
        <v>16</v>
      </c>
      <c r="O338" s="59" t="s">
        <v>418</v>
      </c>
      <c r="P338" s="18">
        <v>74</v>
      </c>
      <c r="Q338" s="18">
        <v>80</v>
      </c>
      <c r="R338" s="20" t="s">
        <v>16</v>
      </c>
      <c r="S338" s="17">
        <v>0</v>
      </c>
      <c r="T338" s="17">
        <v>0.999</v>
      </c>
      <c r="U338" s="102">
        <f>IF(B338="true",(Calcs!AB339),IF(C338="true",Calcs!S339,IF(AND(B338="false",C338="false"),Calcs!K339)))</f>
        <v>4282.5187500000002</v>
      </c>
      <c r="W338" s="103" t="str">
        <f>IF(AND(K338 = "true",C338="false"),(IF(Inputs!K338=Reduction_Values!B$2,Reduction_Values!D$2,Reduction_Values!D$3)),"")</f>
        <v/>
      </c>
      <c r="X338" s="104" t="str">
        <f>IF(L338="true",(IF(Inputs!L338=Reduction_Values!B$2,Reduction_Values!D$4,Reduction_Values!D$5)),"")</f>
        <v/>
      </c>
      <c r="Y338" s="105">
        <f>(VLOOKUP(Inputs!D338,Charge_Categories!B$2:C$380,2,FALSE))</f>
        <v>18437</v>
      </c>
      <c r="Z338" s="105">
        <f>IF(AND(Inputs!B338="true",Inputs!G338="true"),Calcs!U339-Calcs!T339,IF(AND(Inputs!B338="false",Inputs!C338="false",Inputs!G338="true"),Calcs!D339-Calcs!C339,IF(AND(Inputs!G338="false",Inputs!H338="Not Applicable"),0,"0.0")))</f>
        <v>74</v>
      </c>
      <c r="AA338" s="105">
        <f>IF(AND(Inputs!B338="true",Inputs!N338="true"),Calcs!T339-Calcs!B339,IF(AND(Inputs!B338="false",Inputs!C338="true",Inputs!N338="true"),Calcs!L339-Calcs!B339,IF(AND(Inputs!B338="false",Inputs!C338="false",Inputs!N338="true"),Calcs!C339-Calcs!B339,"0.0")))</f>
        <v>8</v>
      </c>
      <c r="AB338" s="105" t="str">
        <f>IF(Inputs!C338="true",100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&amp;"%","")</f>
        <v/>
      </c>
      <c r="AC338" s="105" t="str">
        <f t="shared" si="42"/>
        <v/>
      </c>
      <c r="AD338" s="105">
        <f t="shared" si="43"/>
        <v>0.5</v>
      </c>
      <c r="AE338" s="104" t="str">
        <f>IF(R338="true",(IF(Inputs!R338=Reduction_Values!B$2,Reduction_Values!D$6,Reduction_Values!D$7)),"")</f>
        <v>Winter Only Discount 0.5</v>
      </c>
      <c r="AF338" s="93">
        <f>(VLOOKUP(Inputs!D338,Charge_Categories!B$2:C$380,2,FALSE))</f>
        <v>18437</v>
      </c>
      <c r="AG338" s="93" t="str">
        <f t="shared" si="47"/>
        <v>false</v>
      </c>
      <c r="AH338" s="93" t="str">
        <f t="shared" si="48"/>
        <v>false</v>
      </c>
      <c r="AI338" s="94">
        <f>IF(AND(Inputs!C338="true",Inputs!B338="false"),Calcs!Q339,IF(AND(Inputs!B338="true",Inputs!C338="false"),Calcs!Y339,IF(AND(Inputs!B338="false",Inputs!C338="false"),Calcs!H339,FALSE)))</f>
        <v>9259.5</v>
      </c>
      <c r="AJ338" s="95">
        <f>IF(AND(Inputs!C338="true",Inputs!B338="false"),Calcs!Q339,IF(AND(Inputs!B338="true",Inputs!C338="false"),Calcs!Y339,IF(AND(Inputs!B338="false",Inputs!C338="false"),Calcs!J339,FALSE)))</f>
        <v>4629.75</v>
      </c>
      <c r="AK338" s="93">
        <f>IF(AND(Inputs!C338="true",Inputs!B338="false"),Calcs!P339,IF(AND(Inputs!B338="true",Inputs!C338="false"),Calcs!X339,IF(AND(Inputs!B338="false",Inputs!C338="false"),Calcs!G339,FALSE)))</f>
        <v>9259.5</v>
      </c>
      <c r="AL338" s="93">
        <f>Calcs!C339</f>
        <v>18445</v>
      </c>
      <c r="AM338" s="93">
        <f>IF(AND(Inputs!C338="true",Inputs!B338="false"),Calcs!O339,IF(AND(Inputs!B338="true",Inputs!C338="false"),Calcs!W339,IF(AND(Inputs!B338="false",Inputs!C338="false"),Calcs!F339,FALSE)))</f>
        <v>9259.5</v>
      </c>
      <c r="AN338" s="93">
        <f>IF(AND(Inputs!C338="true",Inputs!B338="false"),"0.0",IF(AND(Inputs!B338="true",Inputs!C338="false"),Calcs!U339,IF(AND(Inputs!B338="false",Inputs!C338="false"),Calcs!D339,FALSE)))</f>
        <v>18519</v>
      </c>
      <c r="AO338" s="95" t="str">
        <f>Calcs!AA339</f>
        <v/>
      </c>
      <c r="AP338" s="93" t="str">
        <f t="shared" si="44"/>
        <v>true</v>
      </c>
      <c r="AQ338" s="95" t="str">
        <f>IF(Inputs!C338="true",Calcs!N339,"0.0")</f>
        <v>0.0</v>
      </c>
      <c r="AR338" s="95">
        <f>IF(AND(Inputs!C338="true",Inputs!B338="false"),Calcs!M339,IF(AND(Inputs!B338="true",Inputs!C338="false"),Calcs!V339,IF(AND(Inputs!B338="false",Inputs!C338="false"),Calcs!E339,FALSE)))</f>
        <v>18519</v>
      </c>
      <c r="AS338" s="93" t="str">
        <f t="shared" si="45"/>
        <v>true</v>
      </c>
      <c r="AT338" s="93" t="str">
        <f t="shared" si="46"/>
        <v>true</v>
      </c>
    </row>
    <row r="339" spans="1:46" ht="14.25" customHeight="1" x14ac:dyDescent="0.2">
      <c r="A339" s="16">
        <v>338</v>
      </c>
      <c r="B339" s="20" t="s">
        <v>16</v>
      </c>
      <c r="C339" s="20" t="s">
        <v>17</v>
      </c>
      <c r="D339" s="18" t="s">
        <v>909</v>
      </c>
      <c r="E339" s="20" t="s">
        <v>17</v>
      </c>
      <c r="F339" s="4"/>
      <c r="G339" s="19" t="s">
        <v>16</v>
      </c>
      <c r="H339" s="65" t="s">
        <v>485</v>
      </c>
      <c r="I339" s="24">
        <v>0.1</v>
      </c>
      <c r="J339" s="24">
        <v>1</v>
      </c>
      <c r="K339" s="20" t="s">
        <v>16</v>
      </c>
      <c r="L339" s="20" t="s">
        <v>17</v>
      </c>
      <c r="M339" s="22">
        <v>1</v>
      </c>
      <c r="N339" s="20" t="s">
        <v>17</v>
      </c>
      <c r="O339" s="59" t="s">
        <v>418</v>
      </c>
      <c r="P339" s="18">
        <v>0</v>
      </c>
      <c r="Q339" s="18">
        <v>0</v>
      </c>
      <c r="R339" s="20" t="s">
        <v>17</v>
      </c>
      <c r="S339" s="17">
        <v>4675</v>
      </c>
      <c r="T339" s="17">
        <v>14.3185</v>
      </c>
      <c r="U339" s="102">
        <f>IF(B339="true",(Calcs!AB340),IF(C339="true",Calcs!S340,Calcs!K340))</f>
        <v>317619.86241575587</v>
      </c>
      <c r="V339" s="106"/>
      <c r="W339" s="103" t="str">
        <f>IF(AND(K339 = "true",C339="false"),(IF(Inputs!K339=Reduction_Values!B$2,Reduction_Values!D$2,Reduction_Values!D$3)),"")</f>
        <v>Two-part Tariff 0.5</v>
      </c>
      <c r="X339" s="104" t="str">
        <f>IF(L339="true",(IF(Inputs!L339=Reduction_Values!B$2,Reduction_Values!D$4,Reduction_Values!D$5)),"")</f>
        <v/>
      </c>
      <c r="Y339" s="105">
        <f>(VLOOKUP(Inputs!D339,Charge_Categories!B$2:C$380,2,FALSE))</f>
        <v>19351</v>
      </c>
      <c r="Z339" s="105">
        <f>IF(AND(Inputs!B339="true",Inputs!G339="true"),Calcs!U340-Calcs!T340,IF(AND(Inputs!B339="false",Inputs!C339="false",Inputs!G339="true"),Calcs!D340-Calcs!C340,IF(AND(Inputs!G339="false",Inputs!H339="Not Applicable"),0,"0.0")))</f>
        <v>105</v>
      </c>
      <c r="AA339" s="105" t="str">
        <f>IF(AND(Inputs!B339="true",Inputs!N339="true"),Calcs!T340-Calcs!B340,IF(AND(Inputs!B339="false",Inputs!C339="true",Inputs!N339="true"),Calcs!L340-Calcs!B340,IF(AND(Inputs!B339="false",Inputs!C339="false",Inputs!N339="true"),Calcs!C340-Calcs!B340,"0.0")))</f>
        <v>0.0</v>
      </c>
      <c r="AB339" s="105" t="str">
        <f>IF(Inputs!C339="true",100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&amp;"%","")</f>
        <v/>
      </c>
      <c r="AC339" s="105" t="str">
        <f t="shared" si="42"/>
        <v/>
      </c>
      <c r="AD339" s="105" t="str">
        <f t="shared" si="43"/>
        <v/>
      </c>
      <c r="AE339" s="104" t="str">
        <f>IF(R339="true",(IF(Inputs!R339=Reduction_Values!B$2,Reduction_Values!D$6,Reduction_Values!D$7)),"")</f>
        <v/>
      </c>
      <c r="AF339" s="93">
        <f>(VLOOKUP(Inputs!D339,Charge_Categories!B$2:C$380,2,FALSE))</f>
        <v>19351</v>
      </c>
      <c r="AG339" s="93" t="str">
        <f t="shared" si="47"/>
        <v>true</v>
      </c>
      <c r="AH339" s="93" t="str">
        <f t="shared" si="48"/>
        <v>false</v>
      </c>
      <c r="AI339" s="94">
        <f>IF(AND(Inputs!C339="true",Inputs!B339="false"),Calcs!Q340,IF(AND(Inputs!B339="true",Inputs!C339="false"),Calcs!Y340,IF(AND(Inputs!B339="false",Inputs!C339="false"),Calcs!H340,FALSE)))</f>
        <v>1945.6000000000001</v>
      </c>
      <c r="AJ339" s="95">
        <f>IF(AND(Inputs!C339="true",Inputs!B339="false"),Calcs!Q340,IF(AND(Inputs!B339="true",Inputs!C339="false"),Calcs!Y340,IF(AND(Inputs!B339="false",Inputs!C339="false"),Calcs!J340,FALSE)))</f>
        <v>1945.6000000000001</v>
      </c>
      <c r="AK339" s="93">
        <f>IF(AND(Inputs!C339="true",Inputs!B339="false"),Calcs!P340,IF(AND(Inputs!B339="true",Inputs!C339="false"),Calcs!X340,IF(AND(Inputs!B339="false",Inputs!C339="false"),Calcs!G340,FALSE)))</f>
        <v>19456</v>
      </c>
      <c r="AL339" s="93">
        <f>Calcs!C340</f>
        <v>19351</v>
      </c>
      <c r="AM339" s="93">
        <f>IF(AND(Inputs!C339="true",Inputs!B339="false"),Calcs!O340,IF(AND(Inputs!B339="true",Inputs!C339="false"),Calcs!W340,IF(AND(Inputs!B339="false",Inputs!C339="false"),Calcs!F340,FALSE)))</f>
        <v>19456</v>
      </c>
      <c r="AN339" s="93">
        <f>IF(AND(Inputs!C339="true",Inputs!B339="false"),"0.0",IF(AND(Inputs!B339="true",Inputs!C339="false"),Calcs!U340,IF(AND(Inputs!B339="false",Inputs!C339="false"),Calcs!D340,FALSE)))</f>
        <v>19456</v>
      </c>
      <c r="AO339" s="95">
        <f>Calcs!AA340</f>
        <v>635239.72483151173</v>
      </c>
      <c r="AP339" s="93" t="str">
        <f t="shared" si="44"/>
        <v>false</v>
      </c>
      <c r="AQ339" s="95" t="str">
        <f>IF(Inputs!C339="true",Calcs!N340,"0.0")</f>
        <v>0.0</v>
      </c>
      <c r="AR339" s="95">
        <f>IF(AND(Inputs!C339="true",Inputs!B339="false"),Calcs!M340,IF(AND(Inputs!B339="true",Inputs!C339="false"),Calcs!V340,IF(AND(Inputs!B339="false",Inputs!C339="false"),Calcs!E340,FALSE)))</f>
        <v>19456</v>
      </c>
      <c r="AS339" s="93" t="str">
        <f t="shared" si="45"/>
        <v>false</v>
      </c>
      <c r="AT339" s="93" t="str">
        <f t="shared" si="46"/>
        <v>true</v>
      </c>
    </row>
    <row r="340" spans="1:46" ht="14.25" customHeight="1" x14ac:dyDescent="0.2">
      <c r="A340" s="16">
        <v>339</v>
      </c>
      <c r="B340" s="20" t="s">
        <v>17</v>
      </c>
      <c r="C340" s="20" t="s">
        <v>16</v>
      </c>
      <c r="D340" s="18" t="s">
        <v>910</v>
      </c>
      <c r="E340" s="20" t="s">
        <v>17</v>
      </c>
      <c r="F340" s="4" t="s">
        <v>525</v>
      </c>
      <c r="G340" s="17" t="s">
        <v>17</v>
      </c>
      <c r="H340" s="65" t="s">
        <v>569</v>
      </c>
      <c r="I340" s="24">
        <v>1</v>
      </c>
      <c r="J340" s="24">
        <v>1</v>
      </c>
      <c r="K340" s="20" t="s">
        <v>17</v>
      </c>
      <c r="L340" s="20" t="s">
        <v>16</v>
      </c>
      <c r="M340" s="22">
        <v>1</v>
      </c>
      <c r="N340" s="20" t="s">
        <v>17</v>
      </c>
      <c r="O340" s="59" t="s">
        <v>454</v>
      </c>
      <c r="P340" s="18">
        <v>189</v>
      </c>
      <c r="Q340" s="18">
        <v>204</v>
      </c>
      <c r="R340" s="20" t="s">
        <v>17</v>
      </c>
      <c r="S340" s="17">
        <v>0</v>
      </c>
      <c r="T340" s="17">
        <v>4396</v>
      </c>
      <c r="U340" s="102">
        <f>IF(B340="true",(Calcs!AB341),IF(C340="true",Calcs!S341,Calcs!K341))</f>
        <v>0</v>
      </c>
      <c r="V340" s="106"/>
      <c r="W340" s="103" t="str">
        <f>IF(AND(K340 = "true",C340="false"),(IF(Inputs!K340=Reduction_Values!B$2,Reduction_Values!D$2,Reduction_Values!D$3)),"")</f>
        <v/>
      </c>
      <c r="X340" s="104" t="str">
        <f>IF(L340="true",(IF(Inputs!L340=Reduction_Values!B$2,Reduction_Values!D$4,Reduction_Values!D$5)),"")</f>
        <v>CRT 0.5</v>
      </c>
      <c r="Y340" s="105">
        <f>(VLOOKUP(Inputs!D340,Charge_Categories!B$2:C$380,2,FALSE))</f>
        <v>20955</v>
      </c>
      <c r="Z340" s="105">
        <f>IF(AND(Inputs!B340="true",Inputs!G340="true"),Calcs!U341-Calcs!T341,IF(AND(Inputs!B340="false",Inputs!C340="false",Inputs!G340="true"),Calcs!D341-Calcs!C341,IF(AND(Inputs!G340="false",Inputs!H340="Not Applicable"),0,"0.0")))</f>
        <v>0</v>
      </c>
      <c r="AA340" s="105" t="str">
        <f>IF(AND(Inputs!B340="true",Inputs!N340="true"),Calcs!T341-Calcs!B341,IF(AND(Inputs!B340="false",Inputs!C340="true",Inputs!N340="true"),Calcs!L341-Calcs!B341,IF(AND(Inputs!B340="false",Inputs!C340="false",Inputs!N340="true"),Calcs!C341-Calcs!B341,"0.0")))</f>
        <v>0.0</v>
      </c>
      <c r="AB340" s="105" t="str">
        <f>IF(Inputs!C340="true",100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&amp;"%","")</f>
        <v>0%</v>
      </c>
      <c r="AC340" s="105" t="str">
        <f t="shared" si="42"/>
        <v/>
      </c>
      <c r="AD340" s="105" t="str">
        <f t="shared" si="43"/>
        <v/>
      </c>
      <c r="AE340" s="104" t="str">
        <f>IF(R340="true",(IF(Inputs!R340=Reduction_Values!B$2,Reduction_Values!D$6,Reduction_Values!D$7)),"")</f>
        <v/>
      </c>
      <c r="AF340" s="93">
        <f>(VLOOKUP(Inputs!D340,Charge_Categories!B$2:C$380,2,FALSE))</f>
        <v>20955</v>
      </c>
      <c r="AG340" s="93" t="str">
        <f t="shared" si="47"/>
        <v>false</v>
      </c>
      <c r="AH340" s="93" t="str">
        <f t="shared" si="48"/>
        <v>true</v>
      </c>
      <c r="AI340" s="94">
        <f>IF(AND(Inputs!C340="true",Inputs!B340="false"),Calcs!Q341,IF(AND(Inputs!B340="true",Inputs!C340="false"),Calcs!Y341,IF(AND(Inputs!B340="false",Inputs!C340="false"),Calcs!H341,FALSE)))</f>
        <v>0</v>
      </c>
      <c r="AJ340" s="95">
        <f>IF(AND(Inputs!C340="true",Inputs!B340="false"),Calcs!Q341,IF(AND(Inputs!B340="true",Inputs!C340="false"),Calcs!Y341,IF(AND(Inputs!B340="false",Inputs!C340="false"),Calcs!J341,FALSE)))</f>
        <v>0</v>
      </c>
      <c r="AK340" s="93">
        <f>IF(AND(Inputs!C340="true",Inputs!B340="false"),Calcs!P341,IF(AND(Inputs!B340="true",Inputs!C340="false"),Calcs!X341,IF(AND(Inputs!B340="false",Inputs!C340="false"),Calcs!G341,FALSE)))</f>
        <v>0</v>
      </c>
      <c r="AL340" s="93">
        <f>Calcs!C341</f>
        <v>20955</v>
      </c>
      <c r="AM340" s="93">
        <f>IF(AND(Inputs!C340="true",Inputs!B340="false"),Calcs!O341,IF(AND(Inputs!B340="true",Inputs!C340="false"),Calcs!W341,IF(AND(Inputs!B340="false",Inputs!C340="false"),Calcs!F341,FALSE)))</f>
        <v>0</v>
      </c>
      <c r="AN340" s="93" t="str">
        <f>IF(AND(Inputs!C340="true",Inputs!B340="false"),"0.0",IF(AND(Inputs!B340="true",Inputs!C340="false"),Calcs!U341,IF(AND(Inputs!B340="false",Inputs!C340="false"),Calcs!D341,FALSE)))</f>
        <v>0.0</v>
      </c>
      <c r="AO340" s="95" t="str">
        <f>Calcs!AA341</f>
        <v/>
      </c>
      <c r="AP340" s="93" t="str">
        <f t="shared" si="44"/>
        <v>false</v>
      </c>
      <c r="AQ340" s="95">
        <f>IF(Inputs!C340="true",Calcs!N341,"0.0")</f>
        <v>0</v>
      </c>
      <c r="AR340" s="95">
        <f>IF(AND(Inputs!C340="true",Inputs!B340="false"),Calcs!M341,IF(AND(Inputs!B340="true",Inputs!C340="false"),Calcs!V341,IF(AND(Inputs!B340="false",Inputs!C340="false"),Calcs!E341,FALSE)))</f>
        <v>20955</v>
      </c>
      <c r="AS340" s="93" t="str">
        <f t="shared" si="45"/>
        <v>false</v>
      </c>
      <c r="AT340" s="93" t="str">
        <f t="shared" si="46"/>
        <v>false</v>
      </c>
    </row>
    <row r="341" spans="1:46" ht="14.25" customHeight="1" x14ac:dyDescent="0.2">
      <c r="A341" s="16">
        <v>340</v>
      </c>
      <c r="B341" s="20" t="s">
        <v>17</v>
      </c>
      <c r="C341" s="20" t="s">
        <v>17</v>
      </c>
      <c r="D341" s="18" t="s">
        <v>911</v>
      </c>
      <c r="E341" s="20" t="s">
        <v>17</v>
      </c>
      <c r="F341" s="4" t="s">
        <v>526</v>
      </c>
      <c r="G341" s="19" t="s">
        <v>16</v>
      </c>
      <c r="H341" s="65" t="s">
        <v>487</v>
      </c>
      <c r="I341" s="24">
        <v>1</v>
      </c>
      <c r="J341" s="25">
        <v>0.5</v>
      </c>
      <c r="K341" s="20" t="s">
        <v>17</v>
      </c>
      <c r="L341" s="20" t="s">
        <v>17</v>
      </c>
      <c r="M341" s="22">
        <v>1</v>
      </c>
      <c r="N341" s="20" t="s">
        <v>17</v>
      </c>
      <c r="O341" s="59" t="s">
        <v>454</v>
      </c>
      <c r="P341" s="18">
        <v>4</v>
      </c>
      <c r="Q341" s="18">
        <v>26</v>
      </c>
      <c r="R341" s="20" t="s">
        <v>17</v>
      </c>
      <c r="S341" s="17">
        <v>0</v>
      </c>
      <c r="T341" s="17">
        <v>4999</v>
      </c>
      <c r="U341" s="102">
        <f>IF(B341="true",(Calcs!AB342),IF(C341="true",Calcs!S342,IF(AND(B341="false",C341="false"),Calcs!K342)))</f>
        <v>10597.615384615385</v>
      </c>
      <c r="W341" s="103" t="str">
        <f>IF(AND(K341 = "true",C341="false"),(IF(Inputs!K341=Reduction_Values!B$2,Reduction_Values!D$2,Reduction_Values!D$3)),"")</f>
        <v/>
      </c>
      <c r="X341" s="104" t="str">
        <f>IF(L341="true",(IF(Inputs!L341=Reduction_Values!B$2,Reduction_Values!D$4,Reduction_Values!D$5)),"")</f>
        <v/>
      </c>
      <c r="Y341" s="105">
        <f>(VLOOKUP(Inputs!D341,Charge_Categories!B$2:C$380,2,FALSE))</f>
        <v>21894</v>
      </c>
      <c r="Z341" s="105">
        <f>IF(AND(Inputs!B341="true",Inputs!G341="true"),Calcs!U342-Calcs!T342,IF(AND(Inputs!B341="false",Inputs!C341="false",Inputs!G341="true"),Calcs!D342-Calcs!C342,IF(AND(Inputs!G341="false",Inputs!H341="Not Applicable"),0,"0.0")))</f>
        <v>115875</v>
      </c>
      <c r="AA341" s="105" t="str">
        <f>IF(AND(Inputs!B341="true",Inputs!N341="true"),Calcs!T342-Calcs!B342,IF(AND(Inputs!B341="false",Inputs!C341="true",Inputs!N341="true"),Calcs!L342-Calcs!B342,IF(AND(Inputs!B341="false",Inputs!C341="false",Inputs!N341="true"),Calcs!C342-Calcs!B342,"0.0")))</f>
        <v>0.0</v>
      </c>
      <c r="AB341" s="105" t="str">
        <f>IF(Inputs!C341="true",100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&amp;"%","")</f>
        <v/>
      </c>
      <c r="AC341" s="105" t="str">
        <f t="shared" si="42"/>
        <v/>
      </c>
      <c r="AD341" s="105">
        <f t="shared" si="43"/>
        <v>0.5</v>
      </c>
      <c r="AE341" s="104" t="str">
        <f>IF(R341="true",(IF(Inputs!R341=Reduction_Values!B$2,Reduction_Values!D$6,Reduction_Values!D$7)),"")</f>
        <v/>
      </c>
      <c r="AF341" s="93">
        <f>(VLOOKUP(Inputs!D341,Charge_Categories!B$2:C$380,2,FALSE))</f>
        <v>21894</v>
      </c>
      <c r="AG341" s="93" t="str">
        <f t="shared" si="47"/>
        <v>false</v>
      </c>
      <c r="AH341" s="93" t="str">
        <f t="shared" si="48"/>
        <v>false</v>
      </c>
      <c r="AI341" s="94">
        <f>IF(AND(Inputs!C341="true",Inputs!B341="false"),Calcs!Q342,IF(AND(Inputs!B341="true",Inputs!C341="false"),Calcs!Y342,IF(AND(Inputs!B341="false",Inputs!C341="false"),Calcs!H342,FALSE)))</f>
        <v>137769</v>
      </c>
      <c r="AJ341" s="95">
        <f>IF(AND(Inputs!C341="true",Inputs!B341="false"),Calcs!Q342,IF(AND(Inputs!B341="true",Inputs!C341="false"),Calcs!Y342,IF(AND(Inputs!B341="false",Inputs!C341="false"),Calcs!J342,FALSE)))</f>
        <v>68884.5</v>
      </c>
      <c r="AK341" s="93">
        <f>IF(AND(Inputs!C341="true",Inputs!B341="false"),Calcs!P342,IF(AND(Inputs!B341="true",Inputs!C341="false"),Calcs!X342,IF(AND(Inputs!B341="false",Inputs!C341="false"),Calcs!G342,FALSE)))</f>
        <v>137769</v>
      </c>
      <c r="AL341" s="93">
        <f>Calcs!C342</f>
        <v>21894</v>
      </c>
      <c r="AM341" s="93">
        <f>IF(AND(Inputs!C341="true",Inputs!B341="false"),Calcs!O342,IF(AND(Inputs!B341="true",Inputs!C341="false"),Calcs!W342,IF(AND(Inputs!B341="false",Inputs!C341="false"),Calcs!F342,FALSE)))</f>
        <v>137769</v>
      </c>
      <c r="AN341" s="93">
        <f>IF(AND(Inputs!C341="true",Inputs!B341="false"),"0.0",IF(AND(Inputs!B341="true",Inputs!C341="false"),Calcs!U342,IF(AND(Inputs!B341="false",Inputs!C341="false"),Calcs!D342,FALSE)))</f>
        <v>137769</v>
      </c>
      <c r="AO341" s="95" t="str">
        <f>Calcs!AA342</f>
        <v/>
      </c>
      <c r="AP341" s="93" t="str">
        <f t="shared" si="44"/>
        <v>false</v>
      </c>
      <c r="AQ341" s="95" t="str">
        <f>IF(Inputs!C341="true",Calcs!N342,"0.0")</f>
        <v>0.0</v>
      </c>
      <c r="AR341" s="95">
        <f>IF(AND(Inputs!C341="true",Inputs!B341="false"),Calcs!M342,IF(AND(Inputs!B341="true",Inputs!C341="false"),Calcs!V342,IF(AND(Inputs!B341="false",Inputs!C341="false"),Calcs!E342,FALSE)))</f>
        <v>137769</v>
      </c>
      <c r="AS341" s="93" t="str">
        <f t="shared" si="45"/>
        <v>false</v>
      </c>
      <c r="AT341" s="93" t="str">
        <f t="shared" si="46"/>
        <v>true</v>
      </c>
    </row>
    <row r="342" spans="1:46" ht="14.25" customHeight="1" x14ac:dyDescent="0.2">
      <c r="A342" s="16">
        <v>341</v>
      </c>
      <c r="B342" s="20" t="s">
        <v>17</v>
      </c>
      <c r="C342" s="20" t="s">
        <v>17</v>
      </c>
      <c r="D342" s="18" t="s">
        <v>912</v>
      </c>
      <c r="E342" s="23" t="s">
        <v>16</v>
      </c>
      <c r="F342" s="4" t="s">
        <v>527</v>
      </c>
      <c r="G342" s="19" t="s">
        <v>16</v>
      </c>
      <c r="H342" s="65" t="s">
        <v>488</v>
      </c>
      <c r="I342" s="24">
        <v>1</v>
      </c>
      <c r="J342" s="25">
        <v>0.01</v>
      </c>
      <c r="K342" s="20" t="s">
        <v>17</v>
      </c>
      <c r="L342" s="20" t="s">
        <v>17</v>
      </c>
      <c r="M342" s="22">
        <v>1</v>
      </c>
      <c r="N342" s="20" t="s">
        <v>16</v>
      </c>
      <c r="O342" s="59" t="s">
        <v>454</v>
      </c>
      <c r="P342" s="18">
        <v>107</v>
      </c>
      <c r="Q342" s="18">
        <v>116</v>
      </c>
      <c r="R342" s="20" t="s">
        <v>16</v>
      </c>
      <c r="S342" s="17">
        <v>0</v>
      </c>
      <c r="T342" s="17">
        <v>1306</v>
      </c>
      <c r="U342" s="102">
        <f>IF(B342="true",(Calcs!AB343),IF(C342="true",Calcs!S343,IF(AND(B342="false",C342="false"),Calcs!K343)))</f>
        <v>249.45297413793105</v>
      </c>
      <c r="W342" s="103" t="str">
        <f>IF(AND(K342 = "true",C342="false"),(IF(Inputs!K342=Reduction_Values!B$2,Reduction_Values!D$2,Reduction_Values!D$3)),"")</f>
        <v/>
      </c>
      <c r="X342" s="104" t="str">
        <f>IF(L342="true",(IF(Inputs!L342=Reduction_Values!B$2,Reduction_Values!D$4,Reduction_Values!D$5)),"")</f>
        <v/>
      </c>
      <c r="Y342" s="105">
        <f>(VLOOKUP(Inputs!D342,Charge_Categories!B$2:C$380,2,FALSE))</f>
        <v>22808</v>
      </c>
      <c r="Z342" s="105">
        <f>IF(AND(Inputs!B342="true",Inputs!G342="true"),Calcs!U343-Calcs!T343,IF(AND(Inputs!B342="false",Inputs!C342="false",Inputs!G342="true"),Calcs!D343-Calcs!C343,IF(AND(Inputs!G342="false",Inputs!H342="Not Applicable"),0,"0.0")))</f>
        <v>29823</v>
      </c>
      <c r="AA342" s="105">
        <f>IF(AND(Inputs!B342="true",Inputs!N342="true"),Calcs!T343-Calcs!B343,IF(AND(Inputs!B342="false",Inputs!C342="true",Inputs!N342="true"),Calcs!L343-Calcs!B343,IF(AND(Inputs!B342="false",Inputs!C342="false",Inputs!N342="true"),Calcs!C343-Calcs!B343,"0.0")))</f>
        <v>1456</v>
      </c>
      <c r="AB342" s="105" t="str">
        <f>IF(Inputs!C342="true",100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&amp;"%","")</f>
        <v/>
      </c>
      <c r="AC342" s="105" t="str">
        <f t="shared" si="42"/>
        <v/>
      </c>
      <c r="AD342" s="105">
        <f t="shared" si="43"/>
        <v>0.01</v>
      </c>
      <c r="AE342" s="104" t="str">
        <f>IF(R342="true",(IF(Inputs!R342=Reduction_Values!B$2,Reduction_Values!D$6,Reduction_Values!D$7)),"")</f>
        <v>Winter Only Discount 0.5</v>
      </c>
      <c r="AF342" s="93">
        <f>(VLOOKUP(Inputs!D342,Charge_Categories!B$2:C$380,2,FALSE))</f>
        <v>22808</v>
      </c>
      <c r="AG342" s="93" t="str">
        <f t="shared" si="47"/>
        <v>false</v>
      </c>
      <c r="AH342" s="93" t="str">
        <f t="shared" si="48"/>
        <v>false</v>
      </c>
      <c r="AI342" s="94">
        <f>IF(AND(Inputs!C342="true",Inputs!B342="false"),Calcs!Q343,IF(AND(Inputs!B342="true",Inputs!C342="false"),Calcs!Y343,IF(AND(Inputs!B342="false",Inputs!C342="false"),Calcs!H343,FALSE)))</f>
        <v>27043.5</v>
      </c>
      <c r="AJ342" s="95">
        <f>IF(AND(Inputs!C342="true",Inputs!B342="false"),Calcs!Q343,IF(AND(Inputs!B342="true",Inputs!C342="false"),Calcs!Y343,IF(AND(Inputs!B342="false",Inputs!C342="false"),Calcs!J343,FALSE)))</f>
        <v>270.435</v>
      </c>
      <c r="AK342" s="93">
        <f>IF(AND(Inputs!C342="true",Inputs!B342="false"),Calcs!P343,IF(AND(Inputs!B342="true",Inputs!C342="false"),Calcs!X343,IF(AND(Inputs!B342="false",Inputs!C342="false"),Calcs!G343,FALSE)))</f>
        <v>27043.5</v>
      </c>
      <c r="AL342" s="93">
        <f>Calcs!C343</f>
        <v>24264</v>
      </c>
      <c r="AM342" s="93">
        <f>IF(AND(Inputs!C342="true",Inputs!B342="false"),Calcs!O343,IF(AND(Inputs!B342="true",Inputs!C342="false"),Calcs!W343,IF(AND(Inputs!B342="false",Inputs!C342="false"),Calcs!F343,FALSE)))</f>
        <v>27043.5</v>
      </c>
      <c r="AN342" s="93">
        <f>IF(AND(Inputs!C342="true",Inputs!B342="false"),"0.0",IF(AND(Inputs!B342="true",Inputs!C342="false"),Calcs!U343,IF(AND(Inputs!B342="false",Inputs!C342="false"),Calcs!D343,FALSE)))</f>
        <v>54087</v>
      </c>
      <c r="AO342" s="95" t="str">
        <f>Calcs!AA343</f>
        <v/>
      </c>
      <c r="AP342" s="93" t="str">
        <f t="shared" si="44"/>
        <v>true</v>
      </c>
      <c r="AQ342" s="95" t="str">
        <f>IF(Inputs!C342="true",Calcs!N343,"0.0")</f>
        <v>0.0</v>
      </c>
      <c r="AR342" s="95">
        <f>IF(AND(Inputs!C342="true",Inputs!B342="false"),Calcs!M343,IF(AND(Inputs!B342="true",Inputs!C342="false"),Calcs!V343,IF(AND(Inputs!B342="false",Inputs!C342="false"),Calcs!E343,FALSE)))</f>
        <v>54087</v>
      </c>
      <c r="AS342" s="93" t="str">
        <f t="shared" si="45"/>
        <v>true</v>
      </c>
      <c r="AT342" s="93" t="str">
        <f t="shared" si="46"/>
        <v>true</v>
      </c>
    </row>
    <row r="343" spans="1:46" ht="14.25" customHeight="1" x14ac:dyDescent="0.2">
      <c r="A343" s="16">
        <v>342</v>
      </c>
      <c r="B343" s="20" t="s">
        <v>17</v>
      </c>
      <c r="C343" s="20" t="s">
        <v>16</v>
      </c>
      <c r="D343" s="18" t="s">
        <v>913</v>
      </c>
      <c r="E343" s="20" t="s">
        <v>17</v>
      </c>
      <c r="F343" s="4" t="s">
        <v>528</v>
      </c>
      <c r="G343" s="17" t="s">
        <v>17</v>
      </c>
      <c r="H343" s="65" t="s">
        <v>569</v>
      </c>
      <c r="I343" s="24">
        <v>1</v>
      </c>
      <c r="J343" s="24">
        <v>1</v>
      </c>
      <c r="K343" s="20" t="s">
        <v>17</v>
      </c>
      <c r="L343" s="17" t="s">
        <v>17</v>
      </c>
      <c r="M343" s="22">
        <v>1</v>
      </c>
      <c r="N343" s="20" t="s">
        <v>17</v>
      </c>
      <c r="O343" s="58" t="s">
        <v>434</v>
      </c>
      <c r="P343" s="18">
        <v>54</v>
      </c>
      <c r="Q343" s="18">
        <v>76</v>
      </c>
      <c r="R343" s="20" t="s">
        <v>17</v>
      </c>
      <c r="S343" s="17">
        <v>0</v>
      </c>
      <c r="T343" s="17">
        <v>1407</v>
      </c>
      <c r="U343" s="102">
        <f>IF(B343="true",(Calcs!AB344),IF(C343="true",Calcs!S344,Calcs!K344))</f>
        <v>0</v>
      </c>
      <c r="V343" s="106"/>
      <c r="W343" s="103" t="str">
        <f>IF(AND(K343 = "true",C343="false"),(IF(Inputs!K343=Reduction_Values!B$2,Reduction_Values!D$2,Reduction_Values!D$3)),"")</f>
        <v/>
      </c>
      <c r="X343" s="104" t="str">
        <f>IF(L343="true",(IF(Inputs!L343=Reduction_Values!B$2,Reduction_Values!D$4,Reduction_Values!D$5)),"")</f>
        <v/>
      </c>
      <c r="Y343" s="105">
        <f>(VLOOKUP(Inputs!D343,Charge_Categories!B$2:C$380,2,FALSE))</f>
        <v>24412</v>
      </c>
      <c r="Z343" s="105">
        <f>IF(AND(Inputs!B343="true",Inputs!G343="true"),Calcs!U344-Calcs!T344,IF(AND(Inputs!B343="false",Inputs!C343="false",Inputs!G343="true"),Calcs!D344-Calcs!C344,IF(AND(Inputs!G343="false",Inputs!H343="Not Applicable"),0,"0.0")))</f>
        <v>0</v>
      </c>
      <c r="AA343" s="105" t="str">
        <f>IF(AND(Inputs!B343="true",Inputs!N343="true"),Calcs!T344-Calcs!B344,IF(AND(Inputs!B343="false",Inputs!C343="true",Inputs!N343="true"),Calcs!L344-Calcs!B344,IF(AND(Inputs!B343="false",Inputs!C343="false",Inputs!N343="true"),Calcs!C344-Calcs!B344,"0.0")))</f>
        <v>0.0</v>
      </c>
      <c r="AB343" s="105" t="str">
        <f>IF(Inputs!C343="true",100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&amp;"%","")</f>
        <v>0%</v>
      </c>
      <c r="AC343" s="105" t="str">
        <f t="shared" si="42"/>
        <v/>
      </c>
      <c r="AD343" s="105" t="str">
        <f t="shared" si="43"/>
        <v/>
      </c>
      <c r="AE343" s="104" t="str">
        <f>IF(R343="true",(IF(Inputs!R343=Reduction_Values!B$2,Reduction_Values!D$6,Reduction_Values!D$7)),"")</f>
        <v/>
      </c>
      <c r="AF343" s="93">
        <f>(VLOOKUP(Inputs!D343,Charge_Categories!B$2:C$380,2,FALSE))</f>
        <v>24412</v>
      </c>
      <c r="AG343" s="93" t="str">
        <f t="shared" si="47"/>
        <v>false</v>
      </c>
      <c r="AH343" s="93" t="str">
        <f t="shared" si="48"/>
        <v>true</v>
      </c>
      <c r="AI343" s="94">
        <f>IF(AND(Inputs!C343="true",Inputs!B343="false"),Calcs!Q344,IF(AND(Inputs!B343="true",Inputs!C343="false"),Calcs!Y344,IF(AND(Inputs!B343="false",Inputs!C343="false"),Calcs!H344,FALSE)))</f>
        <v>0</v>
      </c>
      <c r="AJ343" s="95">
        <f>IF(AND(Inputs!C343="true",Inputs!B343="false"),Calcs!Q344,IF(AND(Inputs!B343="true",Inputs!C343="false"),Calcs!Y344,IF(AND(Inputs!B343="false",Inputs!C343="false"),Calcs!J344,FALSE)))</f>
        <v>0</v>
      </c>
      <c r="AK343" s="93">
        <f>IF(AND(Inputs!C343="true",Inputs!B343="false"),Calcs!P344,IF(AND(Inputs!B343="true",Inputs!C343="false"),Calcs!X344,IF(AND(Inputs!B343="false",Inputs!C343="false"),Calcs!G344,FALSE)))</f>
        <v>0</v>
      </c>
      <c r="AL343" s="93">
        <f>Calcs!C344</f>
        <v>24412</v>
      </c>
      <c r="AM343" s="93">
        <f>IF(AND(Inputs!C343="true",Inputs!B343="false"),Calcs!O344,IF(AND(Inputs!B343="true",Inputs!C343="false"),Calcs!W344,IF(AND(Inputs!B343="false",Inputs!C343="false"),Calcs!F344,FALSE)))</f>
        <v>0</v>
      </c>
      <c r="AN343" s="93" t="str">
        <f>IF(AND(Inputs!C343="true",Inputs!B343="false"),"0.0",IF(AND(Inputs!B343="true",Inputs!C343="false"),Calcs!U344,IF(AND(Inputs!B343="false",Inputs!C343="false"),Calcs!D344,FALSE)))</f>
        <v>0.0</v>
      </c>
      <c r="AO343" s="95" t="str">
        <f>Calcs!AA344</f>
        <v/>
      </c>
      <c r="AP343" s="93" t="str">
        <f t="shared" si="44"/>
        <v>false</v>
      </c>
      <c r="AQ343" s="95">
        <f>IF(Inputs!C343="true",Calcs!N344,"0.0")</f>
        <v>0</v>
      </c>
      <c r="AR343" s="95">
        <f>IF(AND(Inputs!C343="true",Inputs!B343="false"),Calcs!M344,IF(AND(Inputs!B343="true",Inputs!C343="false"),Calcs!V344,IF(AND(Inputs!B343="false",Inputs!C343="false"),Calcs!E344,FALSE)))</f>
        <v>24412</v>
      </c>
      <c r="AS343" s="93" t="str">
        <f t="shared" si="45"/>
        <v>false</v>
      </c>
      <c r="AT343" s="93" t="str">
        <f t="shared" si="46"/>
        <v>false</v>
      </c>
    </row>
    <row r="344" spans="1:46" ht="14.25" customHeight="1" x14ac:dyDescent="0.2">
      <c r="A344" s="16">
        <v>343</v>
      </c>
      <c r="B344" s="20" t="s">
        <v>16</v>
      </c>
      <c r="C344" s="20" t="s">
        <v>17</v>
      </c>
      <c r="D344" s="18" t="s">
        <v>914</v>
      </c>
      <c r="E344" s="20" t="s">
        <v>17</v>
      </c>
      <c r="F344" s="4"/>
      <c r="G344" s="19" t="s">
        <v>16</v>
      </c>
      <c r="H344" s="65" t="s">
        <v>489</v>
      </c>
      <c r="I344" s="24">
        <v>1</v>
      </c>
      <c r="J344" s="24">
        <v>1</v>
      </c>
      <c r="K344" s="20" t="s">
        <v>16</v>
      </c>
      <c r="L344" s="20" t="s">
        <v>17</v>
      </c>
      <c r="M344" s="22">
        <v>1</v>
      </c>
      <c r="N344" s="20" t="s">
        <v>17</v>
      </c>
      <c r="O344" s="59" t="s">
        <v>434</v>
      </c>
      <c r="P344" s="18">
        <v>0</v>
      </c>
      <c r="Q344" s="18">
        <v>0</v>
      </c>
      <c r="R344" s="20" t="s">
        <v>17</v>
      </c>
      <c r="S344" s="17">
        <v>2.2120000000000002</v>
      </c>
      <c r="T344" s="17">
        <v>2872</v>
      </c>
      <c r="U344" s="102">
        <f>IF(B344="true",(Calcs!AB345),IF(C344="true",Calcs!S345,Calcs!K345))</f>
        <v>26.192020891364905</v>
      </c>
      <c r="V344" s="106"/>
      <c r="W344" s="103" t="str">
        <f>IF(AND(K344 = "true",C344="false"),(IF(Inputs!K344=Reduction_Values!B$2,Reduction_Values!D$2,Reduction_Values!D$3)),"")</f>
        <v>Two-part Tariff 0.5</v>
      </c>
      <c r="X344" s="104" t="str">
        <f>IF(L344="true",(IF(Inputs!L344=Reduction_Values!B$2,Reduction_Values!D$4,Reduction_Values!D$5)),"")</f>
        <v/>
      </c>
      <c r="Y344" s="105">
        <f>(VLOOKUP(Inputs!D344,Charge_Categories!B$2:C$380,2,FALSE))</f>
        <v>31621</v>
      </c>
      <c r="Z344" s="105">
        <f>IF(AND(Inputs!B344="true",Inputs!G344="true"),Calcs!U345-Calcs!T345,IF(AND(Inputs!B344="false",Inputs!C344="false",Inputs!G344="true"),Calcs!D345-Calcs!C345,IF(AND(Inputs!G344="false",Inputs!H344="Not Applicable"),0,"0.0")))</f>
        <v>36393</v>
      </c>
      <c r="AA344" s="105" t="str">
        <f>IF(AND(Inputs!B344="true",Inputs!N344="true"),Calcs!T345-Calcs!B345,IF(AND(Inputs!B344="false",Inputs!C344="true",Inputs!N344="true"),Calcs!L345-Calcs!B345,IF(AND(Inputs!B344="false",Inputs!C344="false",Inputs!N344="true"),Calcs!C345-Calcs!B345,"0.0")))</f>
        <v>0.0</v>
      </c>
      <c r="AB344" s="105" t="str">
        <f>IF(Inputs!C344="true",100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&amp;"%","")</f>
        <v/>
      </c>
      <c r="AC344" s="105" t="str">
        <f t="shared" si="42"/>
        <v/>
      </c>
      <c r="AD344" s="105" t="str">
        <f t="shared" si="43"/>
        <v/>
      </c>
      <c r="AE344" s="104" t="str">
        <f>IF(R344="true",(IF(Inputs!R344=Reduction_Values!B$2,Reduction_Values!D$6,Reduction_Values!D$7)),"")</f>
        <v/>
      </c>
      <c r="AF344" s="93">
        <f>(VLOOKUP(Inputs!D344,Charge_Categories!B$2:C$380,2,FALSE))</f>
        <v>31621</v>
      </c>
      <c r="AG344" s="93" t="str">
        <f t="shared" si="47"/>
        <v>true</v>
      </c>
      <c r="AH344" s="93" t="str">
        <f t="shared" si="48"/>
        <v>false</v>
      </c>
      <c r="AI344" s="94">
        <f>IF(AND(Inputs!C344="true",Inputs!B344="false"),Calcs!Q345,IF(AND(Inputs!B344="true",Inputs!C344="false"),Calcs!Y345,IF(AND(Inputs!B344="false",Inputs!C344="false"),Calcs!H345,FALSE)))</f>
        <v>68014</v>
      </c>
      <c r="AJ344" s="95">
        <f>IF(AND(Inputs!C344="true",Inputs!B344="false"),Calcs!Q345,IF(AND(Inputs!B344="true",Inputs!C344="false"),Calcs!Y345,IF(AND(Inputs!B344="false",Inputs!C344="false"),Calcs!J345,FALSE)))</f>
        <v>68014</v>
      </c>
      <c r="AK344" s="93">
        <f>IF(AND(Inputs!C344="true",Inputs!B344="false"),Calcs!P345,IF(AND(Inputs!B344="true",Inputs!C344="false"),Calcs!X345,IF(AND(Inputs!B344="false",Inputs!C344="false"),Calcs!G345,FALSE)))</f>
        <v>68014</v>
      </c>
      <c r="AL344" s="93">
        <f>Calcs!C345</f>
        <v>31621</v>
      </c>
      <c r="AM344" s="93">
        <f>IF(AND(Inputs!C344="true",Inputs!B344="false"),Calcs!O345,IF(AND(Inputs!B344="true",Inputs!C344="false"),Calcs!W345,IF(AND(Inputs!B344="false",Inputs!C344="false"),Calcs!F345,FALSE)))</f>
        <v>68014</v>
      </c>
      <c r="AN344" s="93">
        <f>IF(AND(Inputs!C344="true",Inputs!B344="false"),"0.0",IF(AND(Inputs!B344="true",Inputs!C344="false"),Calcs!U345,IF(AND(Inputs!B344="false",Inputs!C344="false"),Calcs!D345,FALSE)))</f>
        <v>68014</v>
      </c>
      <c r="AO344" s="95">
        <f>Calcs!AA345</f>
        <v>52.38404178272981</v>
      </c>
      <c r="AP344" s="93" t="str">
        <f t="shared" si="44"/>
        <v>false</v>
      </c>
      <c r="AQ344" s="95" t="str">
        <f>IF(Inputs!C344="true",Calcs!N345,"0.0")</f>
        <v>0.0</v>
      </c>
      <c r="AR344" s="95">
        <f>IF(AND(Inputs!C344="true",Inputs!B344="false"),Calcs!M345,IF(AND(Inputs!B344="true",Inputs!C344="false"),Calcs!V345,IF(AND(Inputs!B344="false",Inputs!C344="false"),Calcs!E345,FALSE)))</f>
        <v>68014</v>
      </c>
      <c r="AS344" s="93" t="str">
        <f t="shared" si="45"/>
        <v>false</v>
      </c>
      <c r="AT344" s="93" t="str">
        <f t="shared" si="46"/>
        <v>true</v>
      </c>
    </row>
    <row r="345" spans="1:46" ht="14.25" customHeight="1" x14ac:dyDescent="0.2">
      <c r="A345" s="16">
        <v>344</v>
      </c>
      <c r="B345" s="20" t="s">
        <v>17</v>
      </c>
      <c r="C345" s="20" t="s">
        <v>17</v>
      </c>
      <c r="D345" s="18" t="s">
        <v>915</v>
      </c>
      <c r="E345" s="20" t="s">
        <v>17</v>
      </c>
      <c r="F345" s="4"/>
      <c r="G345" s="20" t="s">
        <v>17</v>
      </c>
      <c r="H345" s="65" t="s">
        <v>490</v>
      </c>
      <c r="I345" s="24">
        <v>1</v>
      </c>
      <c r="J345" s="25">
        <v>0.03</v>
      </c>
      <c r="K345" s="20" t="s">
        <v>17</v>
      </c>
      <c r="L345" s="20" t="s">
        <v>17</v>
      </c>
      <c r="M345" s="22">
        <v>1</v>
      </c>
      <c r="N345" s="20" t="s">
        <v>17</v>
      </c>
      <c r="O345" s="59" t="s">
        <v>418</v>
      </c>
      <c r="P345" s="18">
        <v>359</v>
      </c>
      <c r="Q345" s="18">
        <v>359</v>
      </c>
      <c r="R345" s="20" t="s">
        <v>17</v>
      </c>
      <c r="S345" s="17">
        <v>0</v>
      </c>
      <c r="T345" s="17">
        <v>321</v>
      </c>
      <c r="U345" s="102">
        <f>IF(B345="true",(Calcs!AB346),IF(C345="true",Calcs!S346,IF(AND(B345="false",C345="false"),Calcs!K346)))</f>
        <v>995.67</v>
      </c>
      <c r="W345" s="103" t="str">
        <f>IF(AND(K345 = "true",C345="false"),(IF(Inputs!K345=Reduction_Values!B$2,Reduction_Values!D$2,Reduction_Values!D$3)),"")</f>
        <v/>
      </c>
      <c r="X345" s="104" t="str">
        <f>IF(L345="true",(IF(Inputs!L345=Reduction_Values!B$2,Reduction_Values!D$4,Reduction_Values!D$5)),"")</f>
        <v/>
      </c>
      <c r="Y345" s="105">
        <f>(VLOOKUP(Inputs!D345,Charge_Categories!B$2:C$380,2,FALSE))</f>
        <v>33189</v>
      </c>
      <c r="Z345" s="105" t="str">
        <f>IF(AND(Inputs!B345="true",Inputs!G345="true"),Calcs!U346-Calcs!T346,IF(AND(Inputs!B345="false",Inputs!C345="false",Inputs!G345="true"),Calcs!D346-Calcs!C346,IF(AND(Inputs!G345="false",Inputs!H345="Not Applicable"),0,"0.0")))</f>
        <v>0.0</v>
      </c>
      <c r="AA345" s="105" t="str">
        <f>IF(AND(Inputs!B345="true",Inputs!N345="true"),Calcs!T346-Calcs!B346,IF(AND(Inputs!B345="false",Inputs!C345="true",Inputs!N345="true"),Calcs!L346-Calcs!B346,IF(AND(Inputs!B345="false",Inputs!C345="false",Inputs!N345="true"),Calcs!C346-Calcs!B346,"0.0")))</f>
        <v>0.0</v>
      </c>
      <c r="AB345" s="105" t="str">
        <f>IF(Inputs!C345="true",100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&amp;"%","")</f>
        <v/>
      </c>
      <c r="AC345" s="105" t="str">
        <f t="shared" si="42"/>
        <v/>
      </c>
      <c r="AD345" s="105">
        <f t="shared" si="43"/>
        <v>0.03</v>
      </c>
      <c r="AE345" s="104" t="str">
        <f>IF(R345="true",(IF(Inputs!R345=Reduction_Values!B$2,Reduction_Values!D$6,Reduction_Values!D$7)),"")</f>
        <v/>
      </c>
      <c r="AF345" s="93">
        <f>(VLOOKUP(Inputs!D345,Charge_Categories!B$2:C$380,2,FALSE))</f>
        <v>33189</v>
      </c>
      <c r="AG345" s="93" t="str">
        <f t="shared" si="47"/>
        <v>false</v>
      </c>
      <c r="AH345" s="93" t="str">
        <f t="shared" si="48"/>
        <v>false</v>
      </c>
      <c r="AI345" s="94">
        <f>IF(AND(Inputs!C345="true",Inputs!B345="false"),Calcs!Q346,IF(AND(Inputs!B345="true",Inputs!C345="false"),Calcs!Y346,IF(AND(Inputs!B345="false",Inputs!C345="false"),Calcs!H346,FALSE)))</f>
        <v>33189</v>
      </c>
      <c r="AJ345" s="95">
        <f>IF(AND(Inputs!C345="true",Inputs!B345="false"),Calcs!Q346,IF(AND(Inputs!B345="true",Inputs!C345="false"),Calcs!Y346,IF(AND(Inputs!B345="false",Inputs!C345="false"),Calcs!J346,FALSE)))</f>
        <v>995.67</v>
      </c>
      <c r="AK345" s="93">
        <f>IF(AND(Inputs!C345="true",Inputs!B345="false"),Calcs!P346,IF(AND(Inputs!B345="true",Inputs!C345="false"),Calcs!X346,IF(AND(Inputs!B345="false",Inputs!C345="false"),Calcs!G346,FALSE)))</f>
        <v>33189</v>
      </c>
      <c r="AL345" s="93">
        <f>Calcs!C346</f>
        <v>33189</v>
      </c>
      <c r="AM345" s="93">
        <f>IF(AND(Inputs!C345="true",Inputs!B345="false"),Calcs!O346,IF(AND(Inputs!B345="true",Inputs!C345="false"),Calcs!W346,IF(AND(Inputs!B345="false",Inputs!C345="false"),Calcs!F346,FALSE)))</f>
        <v>33189</v>
      </c>
      <c r="AN345" s="93">
        <f>IF(AND(Inputs!C345="true",Inputs!B345="false"),"0.0",IF(AND(Inputs!B345="true",Inputs!C345="false"),Calcs!U346,IF(AND(Inputs!B345="false",Inputs!C345="false"),Calcs!D346,FALSE)))</f>
        <v>33189</v>
      </c>
      <c r="AO345" s="95" t="str">
        <f>Calcs!AA346</f>
        <v/>
      </c>
      <c r="AP345" s="93" t="str">
        <f t="shared" si="44"/>
        <v>false</v>
      </c>
      <c r="AQ345" s="95" t="str">
        <f>IF(Inputs!C345="true",Calcs!N346,"0.0")</f>
        <v>0.0</v>
      </c>
      <c r="AR345" s="95">
        <f>IF(AND(Inputs!C345="true",Inputs!B345="false"),Calcs!M346,IF(AND(Inputs!B345="true",Inputs!C345="false"),Calcs!V346,IF(AND(Inputs!B345="false",Inputs!C345="false"),Calcs!E346,FALSE)))</f>
        <v>33189</v>
      </c>
      <c r="AS345" s="93" t="str">
        <f t="shared" si="45"/>
        <v>false</v>
      </c>
      <c r="AT345" s="93" t="str">
        <f t="shared" si="46"/>
        <v>false</v>
      </c>
    </row>
    <row r="346" spans="1:46" ht="14.25" customHeight="1" x14ac:dyDescent="0.2">
      <c r="A346" s="16">
        <v>345</v>
      </c>
      <c r="B346" s="19" t="s">
        <v>17</v>
      </c>
      <c r="C346" s="19" t="s">
        <v>16</v>
      </c>
      <c r="D346" s="18" t="s">
        <v>916</v>
      </c>
      <c r="E346" s="20" t="s">
        <v>16</v>
      </c>
      <c r="F346" s="4" t="s">
        <v>532</v>
      </c>
      <c r="G346" s="17" t="s">
        <v>17</v>
      </c>
      <c r="H346" s="65" t="s">
        <v>569</v>
      </c>
      <c r="I346" s="25">
        <v>0.89</v>
      </c>
      <c r="J346" s="25">
        <v>0.89</v>
      </c>
      <c r="K346" s="19" t="s">
        <v>17</v>
      </c>
      <c r="L346" s="19" t="s">
        <v>16</v>
      </c>
      <c r="M346" s="22">
        <v>1</v>
      </c>
      <c r="N346" s="20" t="s">
        <v>16</v>
      </c>
      <c r="O346" s="58" t="s">
        <v>434</v>
      </c>
      <c r="P346" s="18">
        <v>356</v>
      </c>
      <c r="Q346" s="18">
        <v>356</v>
      </c>
      <c r="R346" s="20" t="s">
        <v>16</v>
      </c>
      <c r="S346" s="17">
        <v>0</v>
      </c>
      <c r="T346" s="17">
        <v>8180</v>
      </c>
      <c r="U346" s="102">
        <f>IF(B346="true",(Calcs!AB347),IF(C346="true",Calcs!S347,Calcs!K347))</f>
        <v>0</v>
      </c>
      <c r="V346" s="106"/>
      <c r="W346" s="103" t="str">
        <f>IF(AND(K346 = "true",C346="false"),(IF(Inputs!K346=Reduction_Values!B$2,Reduction_Values!D$2,Reduction_Values!D$3)),"")</f>
        <v/>
      </c>
      <c r="X346" s="104" t="str">
        <f>IF(L346="true",(IF(Inputs!L346=Reduction_Values!B$2,Reduction_Values!D$4,Reduction_Values!D$5)),"")</f>
        <v>CRT 0.5</v>
      </c>
      <c r="Y346" s="105">
        <f>(VLOOKUP(Inputs!D346,Charge_Categories!B$2:C$380,2,FALSE))</f>
        <v>35940</v>
      </c>
      <c r="Z346" s="105">
        <f>IF(AND(Inputs!B346="true",Inputs!G346="true"),Calcs!U347-Calcs!T347,IF(AND(Inputs!B346="false",Inputs!C346="false",Inputs!G346="true"),Calcs!D347-Calcs!C347,IF(AND(Inputs!G346="false",Inputs!H346="Not Applicable"),0,"0.0")))</f>
        <v>0</v>
      </c>
      <c r="AA346" s="105">
        <f>IF(AND(Inputs!B346="true",Inputs!N346="true"),Calcs!T347-Calcs!B347,IF(AND(Inputs!B346="false",Inputs!C346="true",Inputs!N346="true"),Calcs!L347-Calcs!B347,IF(AND(Inputs!B346="false",Inputs!C346="false",Inputs!N346="true"),Calcs!C347-Calcs!B347,"0.0")))</f>
        <v>5170</v>
      </c>
      <c r="AB346" s="105" t="str">
        <f>IF(Inputs!C346="true",100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&amp;"%","")</f>
        <v>0%</v>
      </c>
      <c r="AC346" s="105" t="str">
        <f t="shared" si="42"/>
        <v/>
      </c>
      <c r="AD346" s="105">
        <f t="shared" si="43"/>
        <v>0.89</v>
      </c>
      <c r="AE346" s="104" t="str">
        <f>IF(R346="true",(IF(Inputs!R346=Reduction_Values!B$2,Reduction_Values!D$6,Reduction_Values!D$7)),"")</f>
        <v>Winter Only Discount 0.5</v>
      </c>
      <c r="AF346" s="93">
        <f>(VLOOKUP(Inputs!D346,Charge_Categories!B$2:C$380,2,FALSE))</f>
        <v>35940</v>
      </c>
      <c r="AG346" s="93" t="str">
        <f t="shared" si="47"/>
        <v>false</v>
      </c>
      <c r="AH346" s="93" t="str">
        <f t="shared" si="48"/>
        <v>true</v>
      </c>
      <c r="AI346" s="94">
        <f>IF(AND(Inputs!C346="true",Inputs!B346="false"),Calcs!Q347,IF(AND(Inputs!B346="true",Inputs!C346="false"),Calcs!Y347,IF(AND(Inputs!B346="false",Inputs!C346="false"),Calcs!H347,FALSE)))</f>
        <v>0</v>
      </c>
      <c r="AJ346" s="95">
        <f>IF(AND(Inputs!C346="true",Inputs!B346="false"),Calcs!Q347,IF(AND(Inputs!B346="true",Inputs!C346="false"),Calcs!Y347,IF(AND(Inputs!B346="false",Inputs!C346="false"),Calcs!J347,FALSE)))</f>
        <v>0</v>
      </c>
      <c r="AK346" s="93">
        <f>IF(AND(Inputs!C346="true",Inputs!B346="false"),Calcs!P347,IF(AND(Inputs!B346="true",Inputs!C346="false"),Calcs!X347,IF(AND(Inputs!B346="false",Inputs!C346="false"),Calcs!G347,FALSE)))</f>
        <v>0</v>
      </c>
      <c r="AL346" s="93">
        <f>Calcs!C347</f>
        <v>41110</v>
      </c>
      <c r="AM346" s="93">
        <f>IF(AND(Inputs!C346="true",Inputs!B346="false"),Calcs!O347,IF(AND(Inputs!B346="true",Inputs!C346="false"),Calcs!W347,IF(AND(Inputs!B346="false",Inputs!C346="false"),Calcs!F347,FALSE)))</f>
        <v>0</v>
      </c>
      <c r="AN346" s="93" t="str">
        <f>IF(AND(Inputs!C346="true",Inputs!B346="false"),"0.0",IF(AND(Inputs!B346="true",Inputs!C346="false"),Calcs!U347,IF(AND(Inputs!B346="false",Inputs!C346="false"),Calcs!D347,FALSE)))</f>
        <v>0.0</v>
      </c>
      <c r="AO346" s="95" t="str">
        <f>Calcs!AA347</f>
        <v/>
      </c>
      <c r="AP346" s="93" t="str">
        <f t="shared" si="44"/>
        <v>true</v>
      </c>
      <c r="AQ346" s="95">
        <f>IF(Inputs!C346="true",Calcs!N347,"0.0")</f>
        <v>0</v>
      </c>
      <c r="AR346" s="95">
        <f>IF(AND(Inputs!C346="true",Inputs!B346="false"),Calcs!M347,IF(AND(Inputs!B346="true",Inputs!C346="false"),Calcs!V347,IF(AND(Inputs!B346="false",Inputs!C346="false"),Calcs!E347,FALSE)))</f>
        <v>41110</v>
      </c>
      <c r="AS346" s="93" t="str">
        <f t="shared" si="45"/>
        <v>true</v>
      </c>
      <c r="AT346" s="93" t="str">
        <f t="shared" si="46"/>
        <v>false</v>
      </c>
    </row>
    <row r="347" spans="1:46" ht="14.25" customHeight="1" x14ac:dyDescent="0.2">
      <c r="A347" s="16">
        <v>346</v>
      </c>
      <c r="B347" s="19" t="s">
        <v>16</v>
      </c>
      <c r="C347" s="19" t="s">
        <v>17</v>
      </c>
      <c r="D347" s="18" t="s">
        <v>917</v>
      </c>
      <c r="E347" s="19" t="s">
        <v>16</v>
      </c>
      <c r="F347" s="4" t="s">
        <v>531</v>
      </c>
      <c r="G347" s="19" t="s">
        <v>16</v>
      </c>
      <c r="H347" s="65" t="s">
        <v>954</v>
      </c>
      <c r="I347" s="24">
        <v>1</v>
      </c>
      <c r="J347" s="24">
        <v>1</v>
      </c>
      <c r="K347" s="20" t="s">
        <v>16</v>
      </c>
      <c r="L347" s="19" t="s">
        <v>17</v>
      </c>
      <c r="M347" s="22">
        <v>1</v>
      </c>
      <c r="N347" s="19" t="s">
        <v>16</v>
      </c>
      <c r="O347" s="59" t="s">
        <v>434</v>
      </c>
      <c r="P347" s="18">
        <v>0</v>
      </c>
      <c r="Q347" s="18">
        <v>0</v>
      </c>
      <c r="R347" s="19" t="s">
        <v>16</v>
      </c>
      <c r="S347" s="17">
        <v>3.1</v>
      </c>
      <c r="T347" s="17">
        <v>14.3185</v>
      </c>
      <c r="U347" s="102">
        <f>IF(B347="true",(Calcs!AB348),IF(C347="true",Calcs!S348,Calcs!K348))</f>
        <v>15752.605021475712</v>
      </c>
      <c r="V347" s="106"/>
      <c r="W347" s="103" t="str">
        <f>IF(AND(K347 = "true",C347="false"),(IF(Inputs!K347=Reduction_Values!B$2,Reduction_Values!D$2,Reduction_Values!D$3)),"")</f>
        <v>Two-part Tariff 0.5</v>
      </c>
      <c r="X347" s="104" t="str">
        <f>IF(L347="true",(IF(Inputs!L347=Reduction_Values!B$2,Reduction_Values!D$4,Reduction_Values!D$5)),"")</f>
        <v/>
      </c>
      <c r="Y347" s="105">
        <f>(VLOOKUP(Inputs!D347,Charge_Categories!B$2:C$380,2,FALSE))</f>
        <v>37550</v>
      </c>
      <c r="Z347" s="105">
        <f>IF(AND(Inputs!B347="true",Inputs!G347="true"),Calcs!U348-Calcs!T348,IF(AND(Inputs!B347="false",Inputs!C347="false",Inputs!G347="true"),Calcs!D348-Calcs!C348,IF(AND(Inputs!G347="false",Inputs!H347="Not Applicable"),0,"0.0")))</f>
        <v>253479</v>
      </c>
      <c r="AA347" s="105">
        <f>IF(AND(Inputs!B347="true",Inputs!N347="true"),Calcs!T348-Calcs!B348,IF(AND(Inputs!B347="false",Inputs!C347="true",Inputs!N347="true"),Calcs!L348-Calcs!B348,IF(AND(Inputs!B347="false",Inputs!C347="false",Inputs!N347="true"),Calcs!C348-Calcs!B348,"0.0")))</f>
        <v>8</v>
      </c>
      <c r="AB347" s="105" t="str">
        <f>IF(Inputs!C347="true",100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&amp;"%","")</f>
        <v/>
      </c>
      <c r="AC347" s="105" t="str">
        <f t="shared" si="42"/>
        <v/>
      </c>
      <c r="AD347" s="105" t="str">
        <f t="shared" si="43"/>
        <v/>
      </c>
      <c r="AE347" s="104" t="str">
        <f>IF(R347="true",(IF(Inputs!R347=Reduction_Values!B$2,Reduction_Values!D$6,Reduction_Values!D$7)),"")</f>
        <v>Winter Only Discount 0.5</v>
      </c>
      <c r="AF347" s="93">
        <f>(VLOOKUP(Inputs!D347,Charge_Categories!B$2:C$380,2,FALSE))</f>
        <v>37550</v>
      </c>
      <c r="AG347" s="93" t="str">
        <f t="shared" si="47"/>
        <v>true</v>
      </c>
      <c r="AH347" s="93" t="str">
        <f t="shared" si="48"/>
        <v>false</v>
      </c>
      <c r="AI347" s="94">
        <f>IF(AND(Inputs!C347="true",Inputs!B347="false"),Calcs!Q348,IF(AND(Inputs!B347="true",Inputs!C347="false"),Calcs!Y348,IF(AND(Inputs!B347="false",Inputs!C347="false"),Calcs!H348,FALSE)))</f>
        <v>145518.5</v>
      </c>
      <c r="AJ347" s="95">
        <f>IF(AND(Inputs!C347="true",Inputs!B347="false"),Calcs!Q348,IF(AND(Inputs!B347="true",Inputs!C347="false"),Calcs!Y348,IF(AND(Inputs!B347="false",Inputs!C347="false"),Calcs!J348,FALSE)))</f>
        <v>145518.5</v>
      </c>
      <c r="AK347" s="93">
        <f>IF(AND(Inputs!C347="true",Inputs!B347="false"),Calcs!P348,IF(AND(Inputs!B347="true",Inputs!C347="false"),Calcs!X348,IF(AND(Inputs!B347="false",Inputs!C347="false"),Calcs!G348,FALSE)))</f>
        <v>145518.5</v>
      </c>
      <c r="AL347" s="93">
        <f>Calcs!C348</f>
        <v>37558</v>
      </c>
      <c r="AM347" s="93">
        <f>IF(AND(Inputs!C347="true",Inputs!B347="false"),Calcs!O348,IF(AND(Inputs!B347="true",Inputs!C347="false"),Calcs!W348,IF(AND(Inputs!B347="false",Inputs!C347="false"),Calcs!F348,FALSE)))</f>
        <v>145518.5</v>
      </c>
      <c r="AN347" s="93">
        <f>IF(AND(Inputs!C347="true",Inputs!B347="false"),"0.0",IF(AND(Inputs!B347="true",Inputs!C347="false"),Calcs!U348,IF(AND(Inputs!B347="false",Inputs!C347="false"),Calcs!D348,FALSE)))</f>
        <v>291037</v>
      </c>
      <c r="AO347" s="95">
        <f>Calcs!AA348</f>
        <v>31505.210042951425</v>
      </c>
      <c r="AP347" s="93" t="str">
        <f t="shared" si="44"/>
        <v>true</v>
      </c>
      <c r="AQ347" s="95" t="str">
        <f>IF(Inputs!C347="true",Calcs!N348,"0.0")</f>
        <v>0.0</v>
      </c>
      <c r="AR347" s="95">
        <f>IF(AND(Inputs!C347="true",Inputs!B347="false"),Calcs!M348,IF(AND(Inputs!B347="true",Inputs!C347="false"),Calcs!V348,IF(AND(Inputs!B347="false",Inputs!C347="false"),Calcs!E348,FALSE)))</f>
        <v>291037</v>
      </c>
      <c r="AS347" s="93" t="str">
        <f t="shared" si="45"/>
        <v>true</v>
      </c>
      <c r="AT347" s="93" t="str">
        <f t="shared" si="46"/>
        <v>true</v>
      </c>
    </row>
    <row r="348" spans="1:46" ht="14.25" customHeight="1" x14ac:dyDescent="0.2">
      <c r="A348" s="16">
        <v>347</v>
      </c>
      <c r="B348" s="19" t="s">
        <v>16</v>
      </c>
      <c r="C348" s="19" t="s">
        <v>17</v>
      </c>
      <c r="D348" s="18" t="s">
        <v>918</v>
      </c>
      <c r="E348" s="19" t="s">
        <v>17</v>
      </c>
      <c r="F348" s="4"/>
      <c r="G348" s="19" t="s">
        <v>16</v>
      </c>
      <c r="H348" s="65" t="s">
        <v>953</v>
      </c>
      <c r="I348" s="24">
        <v>0.9</v>
      </c>
      <c r="J348" s="24">
        <v>1</v>
      </c>
      <c r="K348" s="20" t="s">
        <v>16</v>
      </c>
      <c r="L348" s="20" t="s">
        <v>16</v>
      </c>
      <c r="M348" s="22">
        <v>1</v>
      </c>
      <c r="N348" s="19" t="s">
        <v>17</v>
      </c>
      <c r="O348" s="59" t="s">
        <v>418</v>
      </c>
      <c r="P348" s="18">
        <v>0</v>
      </c>
      <c r="Q348" s="18">
        <v>0</v>
      </c>
      <c r="R348" s="19" t="s">
        <v>17</v>
      </c>
      <c r="S348" s="17">
        <v>8.9999999999999993E-3</v>
      </c>
      <c r="T348" s="17">
        <v>5.4</v>
      </c>
      <c r="U348" s="102">
        <f>IF(B348="true",(Calcs!AB349),IF(C348="true",Calcs!S349,Calcs!K349))</f>
        <v>15.116249999999997</v>
      </c>
      <c r="V348" s="106"/>
      <c r="W348" s="103" t="str">
        <f>IF(AND(K348 = "true",C348="false"),(IF(Inputs!K348=Reduction_Values!B$2,Reduction_Values!D$2,Reduction_Values!D$3)),"")</f>
        <v>Two-part Tariff 0.5</v>
      </c>
      <c r="X348" s="104" t="str">
        <f>IF(L348="true",(IF(Inputs!L348=Reduction_Values!B$2,Reduction_Values!D$4,Reduction_Values!D$5)),"")</f>
        <v>CRT 0.5</v>
      </c>
      <c r="Y348" s="105">
        <f>(VLOOKUP(Inputs!D348,Charge_Categories!B$2:C$380,2,FALSE))</f>
        <v>39118</v>
      </c>
      <c r="Z348" s="105">
        <f>IF(AND(Inputs!B348="true",Inputs!G348="true"),Calcs!U349-Calcs!T349,IF(AND(Inputs!B348="false",Inputs!C348="false",Inputs!G348="true"),Calcs!D349-Calcs!C349,IF(AND(Inputs!G348="false",Inputs!H348="Not Applicable"),0,"0.0")))</f>
        <v>1192</v>
      </c>
      <c r="AA348" s="105" t="str">
        <f>IF(AND(Inputs!B348="true",Inputs!N348="true"),Calcs!T349-Calcs!B349,IF(AND(Inputs!B348="false",Inputs!C348="true",Inputs!N348="true"),Calcs!L349-Calcs!B349,IF(AND(Inputs!B348="false",Inputs!C348="false",Inputs!N348="true"),Calcs!C349-Calcs!B349,"0.0")))</f>
        <v>0.0</v>
      </c>
      <c r="AB348" s="105" t="str">
        <f>IF(Inputs!C348="true",100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&amp;"%","")</f>
        <v/>
      </c>
      <c r="AC348" s="105" t="str">
        <f t="shared" si="42"/>
        <v/>
      </c>
      <c r="AD348" s="105" t="str">
        <f t="shared" si="43"/>
        <v/>
      </c>
      <c r="AE348" s="104" t="str">
        <f>IF(R348="true",(IF(Inputs!R348=Reduction_Values!B$2,Reduction_Values!D$6,Reduction_Values!D$7)),"")</f>
        <v/>
      </c>
      <c r="AF348" s="93">
        <f>(VLOOKUP(Inputs!D348,Charge_Categories!B$2:C$380,2,FALSE))</f>
        <v>39118</v>
      </c>
      <c r="AG348" s="93" t="str">
        <f t="shared" si="47"/>
        <v>true</v>
      </c>
      <c r="AH348" s="93" t="str">
        <f t="shared" si="48"/>
        <v>false</v>
      </c>
      <c r="AI348" s="94">
        <f>IF(AND(Inputs!C348="true",Inputs!B348="false"),Calcs!Q349,IF(AND(Inputs!B348="true",Inputs!C348="false"),Calcs!Y349,IF(AND(Inputs!B348="false",Inputs!C348="false"),Calcs!H349,FALSE)))</f>
        <v>18139.5</v>
      </c>
      <c r="AJ348" s="95">
        <f>IF(AND(Inputs!C348="true",Inputs!B348="false"),Calcs!Q349,IF(AND(Inputs!B348="true",Inputs!C348="false"),Calcs!Y349,IF(AND(Inputs!B348="false",Inputs!C348="false"),Calcs!J349,FALSE)))</f>
        <v>18139.5</v>
      </c>
      <c r="AK348" s="93">
        <f>IF(AND(Inputs!C348="true",Inputs!B348="false"),Calcs!P349,IF(AND(Inputs!B348="true",Inputs!C348="false"),Calcs!X349,IF(AND(Inputs!B348="false",Inputs!C348="false"),Calcs!G349,FALSE)))</f>
        <v>20155</v>
      </c>
      <c r="AL348" s="93">
        <f>Calcs!C349</f>
        <v>39118</v>
      </c>
      <c r="AM348" s="93">
        <f>IF(AND(Inputs!C348="true",Inputs!B348="false"),Calcs!O349,IF(AND(Inputs!B348="true",Inputs!C348="false"),Calcs!W349,IF(AND(Inputs!B348="false",Inputs!C348="false"),Calcs!F349,FALSE)))</f>
        <v>40310</v>
      </c>
      <c r="AN348" s="93">
        <f>IF(AND(Inputs!C348="true",Inputs!B348="false"),"0.0",IF(AND(Inputs!B348="true",Inputs!C348="false"),Calcs!U349,IF(AND(Inputs!B348="false",Inputs!C348="false"),Calcs!D349,FALSE)))</f>
        <v>40310</v>
      </c>
      <c r="AO348" s="95">
        <f>Calcs!AA349</f>
        <v>30.232499999999995</v>
      </c>
      <c r="AP348" s="93" t="str">
        <f t="shared" si="44"/>
        <v>false</v>
      </c>
      <c r="AQ348" s="95" t="str">
        <f>IF(Inputs!C348="true",Calcs!N349,"0.0")</f>
        <v>0.0</v>
      </c>
      <c r="AR348" s="95">
        <f>IF(AND(Inputs!C348="true",Inputs!B348="false"),Calcs!M349,IF(AND(Inputs!B348="true",Inputs!C348="false"),Calcs!V349,IF(AND(Inputs!B348="false",Inputs!C348="false"),Calcs!E349,FALSE)))</f>
        <v>40310</v>
      </c>
      <c r="AS348" s="93" t="str">
        <f t="shared" si="45"/>
        <v>false</v>
      </c>
      <c r="AT348" s="93" t="str">
        <f t="shared" si="46"/>
        <v>true</v>
      </c>
    </row>
    <row r="349" spans="1:46" ht="14.25" customHeight="1" x14ac:dyDescent="0.2">
      <c r="A349" s="16">
        <v>348</v>
      </c>
      <c r="B349" s="19" t="s">
        <v>16</v>
      </c>
      <c r="C349" s="19" t="s">
        <v>17</v>
      </c>
      <c r="D349" s="18" t="s">
        <v>919</v>
      </c>
      <c r="E349" s="19" t="s">
        <v>17</v>
      </c>
      <c r="F349" s="4"/>
      <c r="G349" s="19" t="s">
        <v>16</v>
      </c>
      <c r="H349" s="65" t="s">
        <v>955</v>
      </c>
      <c r="I349" s="24">
        <v>1</v>
      </c>
      <c r="J349" s="24">
        <v>1</v>
      </c>
      <c r="K349" s="20" t="s">
        <v>16</v>
      </c>
      <c r="L349" s="20" t="s">
        <v>16</v>
      </c>
      <c r="M349" s="22">
        <v>1</v>
      </c>
      <c r="N349" s="19" t="s">
        <v>17</v>
      </c>
      <c r="O349" s="59" t="s">
        <v>418</v>
      </c>
      <c r="P349" s="18">
        <v>0</v>
      </c>
      <c r="Q349" s="18">
        <v>0</v>
      </c>
      <c r="R349" s="19" t="s">
        <v>17</v>
      </c>
      <c r="S349" s="17">
        <v>100.2</v>
      </c>
      <c r="T349" s="17">
        <v>75</v>
      </c>
      <c r="U349" s="102">
        <f>IF(B349="true",(Calcs!AB350),IF(C349="true",Calcs!S350,Calcs!K350))</f>
        <v>14046.37</v>
      </c>
      <c r="V349" s="106"/>
      <c r="W349" s="103" t="str">
        <f>IF(AND(K349 = "true",C349="false"),(IF(Inputs!K349=Reduction_Values!B$2,Reduction_Values!D$2,Reduction_Values!D$3)),"")</f>
        <v>Two-part Tariff 0.5</v>
      </c>
      <c r="X349" s="104" t="str">
        <f>IF(L349="true",(IF(Inputs!L349=Reduction_Values!B$2,Reduction_Values!D$4,Reduction_Values!D$5)),"")</f>
        <v>CRT 0.5</v>
      </c>
      <c r="Y349" s="105">
        <f>(VLOOKUP(Inputs!D349,Charge_Categories!B$2:C$380,2,FALSE))</f>
        <v>41869</v>
      </c>
      <c r="Z349" s="105">
        <f>IF(AND(Inputs!B349="true",Inputs!G349="true"),Calcs!U350-Calcs!T350,IF(AND(Inputs!B349="false",Inputs!C349="false",Inputs!G349="true"),Calcs!D350-Calcs!C350,IF(AND(Inputs!G349="false",Inputs!H349="Not Applicable"),0,"0.0")))</f>
        <v>186</v>
      </c>
      <c r="AA349" s="105" t="str">
        <f>IF(AND(Inputs!B349="true",Inputs!N349="true"),Calcs!T350-Calcs!B350,IF(AND(Inputs!B349="false",Inputs!C349="true",Inputs!N349="true"),Calcs!L350-Calcs!B350,IF(AND(Inputs!B349="false",Inputs!C349="false",Inputs!N349="true"),Calcs!C350-Calcs!B350,"0.0")))</f>
        <v>0.0</v>
      </c>
      <c r="AB349" s="105" t="str">
        <f>IF(Inputs!C349="true",100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&amp;"%","")</f>
        <v/>
      </c>
      <c r="AC349" s="105" t="str">
        <f t="shared" si="42"/>
        <v/>
      </c>
      <c r="AD349" s="105" t="str">
        <f t="shared" si="43"/>
        <v/>
      </c>
      <c r="AE349" s="104" t="str">
        <f>IF(R349="true",(IF(Inputs!R349=Reduction_Values!B$2,Reduction_Values!D$6,Reduction_Values!D$7)),"")</f>
        <v/>
      </c>
      <c r="AF349" s="93">
        <f>(VLOOKUP(Inputs!D349,Charge_Categories!B$2:C$380,2,FALSE))</f>
        <v>41869</v>
      </c>
      <c r="AG349" s="93" t="str">
        <f t="shared" si="47"/>
        <v>true</v>
      </c>
      <c r="AH349" s="93" t="str">
        <f t="shared" si="48"/>
        <v>false</v>
      </c>
      <c r="AI349" s="94">
        <f>IF(AND(Inputs!C349="true",Inputs!B349="false"),Calcs!Q350,IF(AND(Inputs!B349="true",Inputs!C349="false"),Calcs!Y350,IF(AND(Inputs!B349="false",Inputs!C349="false"),Calcs!H350,FALSE)))</f>
        <v>21027.5</v>
      </c>
      <c r="AJ349" s="95">
        <f>IF(AND(Inputs!C349="true",Inputs!B349="false"),Calcs!Q350,IF(AND(Inputs!B349="true",Inputs!C349="false"),Calcs!Y350,IF(AND(Inputs!B349="false",Inputs!C349="false"),Calcs!J350,FALSE)))</f>
        <v>21027.5</v>
      </c>
      <c r="AK349" s="93">
        <f>IF(AND(Inputs!C349="true",Inputs!B349="false"),Calcs!P350,IF(AND(Inputs!B349="true",Inputs!C349="false"),Calcs!X350,IF(AND(Inputs!B349="false",Inputs!C349="false"),Calcs!G350,FALSE)))</f>
        <v>21027.5</v>
      </c>
      <c r="AL349" s="93">
        <f>Calcs!C350</f>
        <v>41869</v>
      </c>
      <c r="AM349" s="93">
        <f>IF(AND(Inputs!C349="true",Inputs!B349="false"),Calcs!O350,IF(AND(Inputs!B349="true",Inputs!C349="false"),Calcs!W350,IF(AND(Inputs!B349="false",Inputs!C349="false"),Calcs!F350,FALSE)))</f>
        <v>42055</v>
      </c>
      <c r="AN349" s="93">
        <f>IF(AND(Inputs!C349="true",Inputs!B349="false"),"0.0",IF(AND(Inputs!B349="true",Inputs!C349="false"),Calcs!U350,IF(AND(Inputs!B349="false",Inputs!C349="false"),Calcs!D350,FALSE)))</f>
        <v>42055</v>
      </c>
      <c r="AO349" s="95">
        <f>Calcs!AA350</f>
        <v>28092.74</v>
      </c>
      <c r="AP349" s="93" t="str">
        <f t="shared" si="44"/>
        <v>false</v>
      </c>
      <c r="AQ349" s="95" t="str">
        <f>IF(Inputs!C349="true",Calcs!N350,"0.0")</f>
        <v>0.0</v>
      </c>
      <c r="AR349" s="95">
        <f>IF(AND(Inputs!C349="true",Inputs!B349="false"),Calcs!M350,IF(AND(Inputs!B349="true",Inputs!C349="false"),Calcs!V350,IF(AND(Inputs!B349="false",Inputs!C349="false"),Calcs!E350,FALSE)))</f>
        <v>42055</v>
      </c>
      <c r="AS349" s="93" t="str">
        <f t="shared" si="45"/>
        <v>false</v>
      </c>
      <c r="AT349" s="93" t="str">
        <f t="shared" si="46"/>
        <v>true</v>
      </c>
    </row>
    <row r="350" spans="1:46" ht="14.25" customHeight="1" x14ac:dyDescent="0.2">
      <c r="A350" s="16">
        <v>349</v>
      </c>
      <c r="B350" s="19" t="s">
        <v>16</v>
      </c>
      <c r="C350" s="19" t="s">
        <v>17</v>
      </c>
      <c r="D350" s="18" t="s">
        <v>920</v>
      </c>
      <c r="E350" s="19" t="s">
        <v>17</v>
      </c>
      <c r="F350" s="4"/>
      <c r="G350" s="19" t="s">
        <v>16</v>
      </c>
      <c r="H350" s="65" t="s">
        <v>951</v>
      </c>
      <c r="I350" s="25">
        <v>0.99</v>
      </c>
      <c r="J350" s="25">
        <v>0.99</v>
      </c>
      <c r="K350" s="20" t="s">
        <v>16</v>
      </c>
      <c r="L350" s="20" t="s">
        <v>16</v>
      </c>
      <c r="M350" s="22">
        <v>1</v>
      </c>
      <c r="N350" s="19" t="s">
        <v>17</v>
      </c>
      <c r="O350" s="59" t="s">
        <v>418</v>
      </c>
      <c r="P350" s="18">
        <v>0</v>
      </c>
      <c r="Q350" s="18">
        <v>0</v>
      </c>
      <c r="R350" s="19" t="s">
        <v>17</v>
      </c>
      <c r="S350" s="17">
        <v>244</v>
      </c>
      <c r="T350" s="17">
        <v>2421</v>
      </c>
      <c r="U350" s="102">
        <f>IF(B350="true",(Calcs!AB351),IF(C350="true",Calcs!S351,Calcs!K351))</f>
        <v>1629.8812003717471</v>
      </c>
      <c r="V350" s="106"/>
      <c r="W350" s="103" t="str">
        <f>IF(AND(K350 = "true",C350="false"),(IF(Inputs!K350=Reduction_Values!B$2,Reduction_Values!D$2,Reduction_Values!D$3)),"")</f>
        <v>Two-part Tariff 0.5</v>
      </c>
      <c r="X350" s="104" t="str">
        <f>IF(L350="true",(IF(Inputs!L350=Reduction_Values!B$2,Reduction_Values!D$4,Reduction_Values!D$5)),"")</f>
        <v>CRT 0.5</v>
      </c>
      <c r="Y350" s="105">
        <f>(VLOOKUP(Inputs!D350,Charge_Categories!B$2:C$380,2,FALSE))</f>
        <v>65451</v>
      </c>
      <c r="Z350" s="105">
        <f>IF(AND(Inputs!B350="true",Inputs!G350="true"),Calcs!U351-Calcs!T351,IF(AND(Inputs!B350="false",Inputs!C350="false",Inputs!G350="true"),Calcs!D351-Calcs!C351,IF(AND(Inputs!G350="false",Inputs!H350="Not Applicable"),0,"0.0")))</f>
        <v>550</v>
      </c>
      <c r="AA350" s="105" t="str">
        <f>IF(AND(Inputs!B350="true",Inputs!N350="true"),Calcs!T351-Calcs!B351,IF(AND(Inputs!B350="false",Inputs!C350="true",Inputs!N350="true"),Calcs!L351-Calcs!B351,IF(AND(Inputs!B350="false",Inputs!C350="false",Inputs!N350="true"),Calcs!C351-Calcs!B351,"0.0")))</f>
        <v>0.0</v>
      </c>
      <c r="AB350" s="105" t="str">
        <f>IF(Inputs!C350="true",100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&amp;"%","")</f>
        <v/>
      </c>
      <c r="AC350" s="105" t="str">
        <f t="shared" si="42"/>
        <v/>
      </c>
      <c r="AD350" s="105">
        <f t="shared" si="43"/>
        <v>0.99</v>
      </c>
      <c r="AE350" s="104" t="str">
        <f>IF(R350="true",(IF(Inputs!R350=Reduction_Values!B$2,Reduction_Values!D$6,Reduction_Values!D$7)),"")</f>
        <v/>
      </c>
      <c r="AF350" s="93">
        <f>(VLOOKUP(Inputs!D350,Charge_Categories!B$2:C$380,2,FALSE))</f>
        <v>65451</v>
      </c>
      <c r="AG350" s="93" t="str">
        <f t="shared" si="47"/>
        <v>true</v>
      </c>
      <c r="AH350" s="93" t="str">
        <f t="shared" si="48"/>
        <v>false</v>
      </c>
      <c r="AI350" s="94">
        <f>IF(AND(Inputs!C350="true",Inputs!B350="false"),Calcs!Q351,IF(AND(Inputs!B350="true",Inputs!C350="false"),Calcs!Y351,IF(AND(Inputs!B350="false",Inputs!C350="false"),Calcs!H351,FALSE)))</f>
        <v>32670.494999999999</v>
      </c>
      <c r="AJ350" s="95">
        <f>IF(AND(Inputs!C350="true",Inputs!B350="false"),Calcs!Q351,IF(AND(Inputs!B350="true",Inputs!C350="false"),Calcs!Y351,IF(AND(Inputs!B350="false",Inputs!C350="false"),Calcs!J351,FALSE)))</f>
        <v>32670.494999999999</v>
      </c>
      <c r="AK350" s="93">
        <f>IF(AND(Inputs!C350="true",Inputs!B350="false"),Calcs!P351,IF(AND(Inputs!B350="true",Inputs!C350="false"),Calcs!X351,IF(AND(Inputs!B350="false",Inputs!C350="false"),Calcs!G351,FALSE)))</f>
        <v>33000.5</v>
      </c>
      <c r="AL350" s="93">
        <f>Calcs!C351</f>
        <v>65451</v>
      </c>
      <c r="AM350" s="93">
        <f>IF(AND(Inputs!C350="true",Inputs!B350="false"),Calcs!O351,IF(AND(Inputs!B350="true",Inputs!C350="false"),Calcs!W351,IF(AND(Inputs!B350="false",Inputs!C350="false"),Calcs!F351,FALSE)))</f>
        <v>66001</v>
      </c>
      <c r="AN350" s="93">
        <f>IF(AND(Inputs!C350="true",Inputs!B350="false"),"0.0",IF(AND(Inputs!B350="true",Inputs!C350="false"),Calcs!U351,IF(AND(Inputs!B350="false",Inputs!C350="false"),Calcs!D351,FALSE)))</f>
        <v>66001</v>
      </c>
      <c r="AO350" s="95">
        <f>Calcs!AA351</f>
        <v>3259.7624007434943</v>
      </c>
      <c r="AP350" s="93" t="str">
        <f t="shared" si="44"/>
        <v>false</v>
      </c>
      <c r="AQ350" s="95" t="str">
        <f>IF(Inputs!C350="true",Calcs!N351,"0.0")</f>
        <v>0.0</v>
      </c>
      <c r="AR350" s="95">
        <f>IF(AND(Inputs!C350="true",Inputs!B350="false"),Calcs!M351,IF(AND(Inputs!B350="true",Inputs!C350="false"),Calcs!V351,IF(AND(Inputs!B350="false",Inputs!C350="false"),Calcs!E351,FALSE)))</f>
        <v>66001</v>
      </c>
      <c r="AS350" s="93" t="str">
        <f t="shared" si="45"/>
        <v>false</v>
      </c>
      <c r="AT350" s="93" t="str">
        <f t="shared" si="46"/>
        <v>true</v>
      </c>
    </row>
    <row r="351" spans="1:46" ht="14.25" customHeight="1" x14ac:dyDescent="0.2">
      <c r="A351" s="16">
        <v>350</v>
      </c>
      <c r="B351" s="19" t="s">
        <v>16</v>
      </c>
      <c r="C351" s="19" t="s">
        <v>17</v>
      </c>
      <c r="D351" s="18" t="s">
        <v>921</v>
      </c>
      <c r="E351" s="19" t="s">
        <v>17</v>
      </c>
      <c r="F351" s="4"/>
      <c r="G351" s="19" t="s">
        <v>16</v>
      </c>
      <c r="H351" s="65" t="s">
        <v>492</v>
      </c>
      <c r="I351" s="24">
        <v>1</v>
      </c>
      <c r="J351" s="24">
        <v>1</v>
      </c>
      <c r="K351" s="20" t="s">
        <v>16</v>
      </c>
      <c r="L351" s="19" t="s">
        <v>17</v>
      </c>
      <c r="M351" s="22">
        <v>1</v>
      </c>
      <c r="N351" s="19" t="s">
        <v>17</v>
      </c>
      <c r="O351" s="58" t="s">
        <v>434</v>
      </c>
      <c r="P351" s="18">
        <v>0</v>
      </c>
      <c r="Q351" s="18">
        <v>0</v>
      </c>
      <c r="R351" s="19" t="s">
        <v>17</v>
      </c>
      <c r="S351" s="17">
        <v>5.4</v>
      </c>
      <c r="T351" s="17">
        <v>0.999</v>
      </c>
      <c r="U351" s="102">
        <f>IF(B351="true",(Calcs!AB352),IF(C351="true",Calcs!S352,Calcs!K352))</f>
        <v>187102.70270270272</v>
      </c>
      <c r="V351" s="106"/>
      <c r="W351" s="103" t="str">
        <f>IF(AND(K351 = "true",C351="false"),(IF(Inputs!K351=Reduction_Values!B$2,Reduction_Values!D$2,Reduction_Values!D$3)),"")</f>
        <v>Two-part Tariff 0.5</v>
      </c>
      <c r="X351" s="104" t="str">
        <f>IF(L351="true",(IF(Inputs!L351=Reduction_Values!B$2,Reduction_Values!D$4,Reduction_Values!D$5)),"")</f>
        <v/>
      </c>
      <c r="Y351" s="105">
        <f>(VLOOKUP(Inputs!D351,Charge_Categories!B$2:C$380,2,FALSE))</f>
        <v>68697</v>
      </c>
      <c r="Z351" s="105">
        <f>IF(AND(Inputs!B351="true",Inputs!G351="true"),Calcs!U352-Calcs!T352,IF(AND(Inputs!B351="false",Inputs!C351="false",Inputs!G351="true"),Calcs!D352-Calcs!C352,IF(AND(Inputs!G351="false",Inputs!H351="Not Applicable"),0,"0.0")))</f>
        <v>531</v>
      </c>
      <c r="AA351" s="105" t="str">
        <f>IF(AND(Inputs!B351="true",Inputs!N351="true"),Calcs!T352-Calcs!B352,IF(AND(Inputs!B351="false",Inputs!C351="true",Inputs!N351="true"),Calcs!L352-Calcs!B352,IF(AND(Inputs!B351="false",Inputs!C351="false",Inputs!N351="true"),Calcs!C352-Calcs!B352,"0.0")))</f>
        <v>0.0</v>
      </c>
      <c r="AB351" s="105" t="str">
        <f>IF(Inputs!C351="true",100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&amp;"%","")</f>
        <v/>
      </c>
      <c r="AC351" s="105" t="str">
        <f t="shared" si="42"/>
        <v/>
      </c>
      <c r="AD351" s="105" t="str">
        <f t="shared" si="43"/>
        <v/>
      </c>
      <c r="AE351" s="104" t="str">
        <f>IF(R351="true",(IF(Inputs!R351=Reduction_Values!B$2,Reduction_Values!D$6,Reduction_Values!D$7)),"")</f>
        <v/>
      </c>
      <c r="AF351" s="93">
        <f>(VLOOKUP(Inputs!D351,Charge_Categories!B$2:C$380,2,FALSE))</f>
        <v>68697</v>
      </c>
      <c r="AG351" s="93" t="str">
        <f t="shared" si="47"/>
        <v>true</v>
      </c>
      <c r="AH351" s="93" t="str">
        <f t="shared" si="48"/>
        <v>false</v>
      </c>
      <c r="AI351" s="94">
        <f>IF(AND(Inputs!C351="true",Inputs!B351="false"),Calcs!Q352,IF(AND(Inputs!B351="true",Inputs!C351="false"),Calcs!Y352,IF(AND(Inputs!B351="false",Inputs!C351="false"),Calcs!H352,FALSE)))</f>
        <v>69228</v>
      </c>
      <c r="AJ351" s="95">
        <f>IF(AND(Inputs!C351="true",Inputs!B351="false"),Calcs!Q352,IF(AND(Inputs!B351="true",Inputs!C351="false"),Calcs!Y352,IF(AND(Inputs!B351="false",Inputs!C351="false"),Calcs!J352,FALSE)))</f>
        <v>69228</v>
      </c>
      <c r="AK351" s="93">
        <f>IF(AND(Inputs!C351="true",Inputs!B351="false"),Calcs!P352,IF(AND(Inputs!B351="true",Inputs!C351="false"),Calcs!X352,IF(AND(Inputs!B351="false",Inputs!C351="false"),Calcs!G352,FALSE)))</f>
        <v>69228</v>
      </c>
      <c r="AL351" s="93">
        <f>Calcs!C352</f>
        <v>68697</v>
      </c>
      <c r="AM351" s="93">
        <f>IF(AND(Inputs!C351="true",Inputs!B351="false"),Calcs!O352,IF(AND(Inputs!B351="true",Inputs!C351="false"),Calcs!W352,IF(AND(Inputs!B351="false",Inputs!C351="false"),Calcs!F352,FALSE)))</f>
        <v>69228</v>
      </c>
      <c r="AN351" s="93">
        <f>IF(AND(Inputs!C351="true",Inputs!B351="false"),"0.0",IF(AND(Inputs!B351="true",Inputs!C351="false"),Calcs!U352,IF(AND(Inputs!B351="false",Inputs!C351="false"),Calcs!D352,FALSE)))</f>
        <v>69228</v>
      </c>
      <c r="AO351" s="95">
        <f>Calcs!AA352</f>
        <v>374205.40540540544</v>
      </c>
      <c r="AP351" s="93" t="str">
        <f t="shared" si="44"/>
        <v>false</v>
      </c>
      <c r="AQ351" s="95" t="str">
        <f>IF(Inputs!C351="true",Calcs!N352,"0.0")</f>
        <v>0.0</v>
      </c>
      <c r="AR351" s="95">
        <f>IF(AND(Inputs!C351="true",Inputs!B351="false"),Calcs!M352,IF(AND(Inputs!B351="true",Inputs!C351="false"),Calcs!V352,IF(AND(Inputs!B351="false",Inputs!C351="false"),Calcs!E352,FALSE)))</f>
        <v>69228</v>
      </c>
      <c r="AS351" s="93" t="str">
        <f t="shared" si="45"/>
        <v>false</v>
      </c>
      <c r="AT351" s="93" t="str">
        <f t="shared" si="46"/>
        <v>true</v>
      </c>
    </row>
    <row r="352" spans="1:46" ht="14.25" customHeight="1" x14ac:dyDescent="0.2">
      <c r="A352" s="16">
        <v>351</v>
      </c>
      <c r="B352" s="19" t="s">
        <v>16</v>
      </c>
      <c r="C352" s="19" t="s">
        <v>17</v>
      </c>
      <c r="D352" s="18" t="s">
        <v>922</v>
      </c>
      <c r="E352" s="19" t="s">
        <v>17</v>
      </c>
      <c r="F352" s="4"/>
      <c r="G352" s="19" t="s">
        <v>16</v>
      </c>
      <c r="H352" s="65" t="s">
        <v>493</v>
      </c>
      <c r="I352" s="25">
        <v>0.11</v>
      </c>
      <c r="J352" s="24">
        <v>1</v>
      </c>
      <c r="K352" s="20" t="s">
        <v>16</v>
      </c>
      <c r="L352" s="19" t="s">
        <v>17</v>
      </c>
      <c r="M352" s="22">
        <v>1</v>
      </c>
      <c r="N352" s="19" t="s">
        <v>17</v>
      </c>
      <c r="O352" s="59" t="s">
        <v>418</v>
      </c>
      <c r="P352" s="18">
        <v>0</v>
      </c>
      <c r="Q352" s="18">
        <v>0</v>
      </c>
      <c r="R352" s="19" t="s">
        <v>17</v>
      </c>
      <c r="S352" s="17">
        <v>32.991</v>
      </c>
      <c r="T352" s="17">
        <v>8.9999999999999993E-3</v>
      </c>
      <c r="U352" s="102">
        <f>IF(B352="true",(Calcs!AB353),IF(C352="true",Calcs!S353,Calcs!K353))</f>
        <v>15045673.848333333</v>
      </c>
      <c r="V352" s="106"/>
      <c r="W352" s="103" t="str">
        <f>IF(AND(K352 = "true",C352="false"),(IF(Inputs!K352=Reduction_Values!B$2,Reduction_Values!D$2,Reduction_Values!D$3)),"")</f>
        <v>Two-part Tariff 0.5</v>
      </c>
      <c r="X352" s="104" t="str">
        <f>IF(L352="true",(IF(Inputs!L352=Reduction_Values!B$2,Reduction_Values!D$4,Reduction_Values!D$5)),"")</f>
        <v/>
      </c>
      <c r="Y352" s="105">
        <f>(VLOOKUP(Inputs!D352,Charge_Categories!B$2:C$380,2,FALSE))</f>
        <v>74390</v>
      </c>
      <c r="Z352" s="105">
        <f>IF(AND(Inputs!B352="true",Inputs!G352="true"),Calcs!U353-Calcs!T353,IF(AND(Inputs!B352="false",Inputs!C352="false",Inputs!G352="true"),Calcs!D353-Calcs!C353,IF(AND(Inputs!G352="false",Inputs!H352="Not Applicable"),0,"0.0")))</f>
        <v>237</v>
      </c>
      <c r="AA352" s="105" t="str">
        <f>IF(AND(Inputs!B352="true",Inputs!N352="true"),Calcs!T353-Calcs!B353,IF(AND(Inputs!B352="false",Inputs!C352="true",Inputs!N352="true"),Calcs!L353-Calcs!B353,IF(AND(Inputs!B352="false",Inputs!C352="false",Inputs!N352="true"),Calcs!C353-Calcs!B353,"0.0")))</f>
        <v>0.0</v>
      </c>
      <c r="AB352" s="105" t="str">
        <f>IF(Inputs!C352="true",100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&amp;"%","")</f>
        <v/>
      </c>
      <c r="AC352" s="105" t="str">
        <f t="shared" si="42"/>
        <v/>
      </c>
      <c r="AD352" s="105" t="str">
        <f t="shared" si="43"/>
        <v/>
      </c>
      <c r="AE352" s="104" t="str">
        <f>IF(R352="true",(IF(Inputs!R352=Reduction_Values!B$2,Reduction_Values!D$6,Reduction_Values!D$7)),"")</f>
        <v/>
      </c>
      <c r="AF352" s="93">
        <f>(VLOOKUP(Inputs!D352,Charge_Categories!B$2:C$380,2,FALSE))</f>
        <v>74390</v>
      </c>
      <c r="AG352" s="93" t="str">
        <f t="shared" si="47"/>
        <v>true</v>
      </c>
      <c r="AH352" s="93" t="str">
        <f t="shared" si="48"/>
        <v>false</v>
      </c>
      <c r="AI352" s="94">
        <f>IF(AND(Inputs!C352="true",Inputs!B352="false"),Calcs!Q353,IF(AND(Inputs!B352="true",Inputs!C352="false"),Calcs!Y353,IF(AND(Inputs!B352="false",Inputs!C352="false"),Calcs!H353,FALSE)))</f>
        <v>8208.9699999999993</v>
      </c>
      <c r="AJ352" s="95">
        <f>IF(AND(Inputs!C352="true",Inputs!B352="false"),Calcs!Q353,IF(AND(Inputs!B352="true",Inputs!C352="false"),Calcs!Y353,IF(AND(Inputs!B352="false",Inputs!C352="false"),Calcs!J353,FALSE)))</f>
        <v>8208.9699999999993</v>
      </c>
      <c r="AK352" s="93">
        <f>IF(AND(Inputs!C352="true",Inputs!B352="false"),Calcs!P353,IF(AND(Inputs!B352="true",Inputs!C352="false"),Calcs!X353,IF(AND(Inputs!B352="false",Inputs!C352="false"),Calcs!G353,FALSE)))</f>
        <v>74627</v>
      </c>
      <c r="AL352" s="93">
        <f>Calcs!C353</f>
        <v>74390</v>
      </c>
      <c r="AM352" s="93">
        <f>IF(AND(Inputs!C352="true",Inputs!B352="false"),Calcs!O353,IF(AND(Inputs!B352="true",Inputs!C352="false"),Calcs!W353,IF(AND(Inputs!B352="false",Inputs!C352="false"),Calcs!F353,FALSE)))</f>
        <v>74627</v>
      </c>
      <c r="AN352" s="93">
        <f>IF(AND(Inputs!C352="true",Inputs!B352="false"),"0.0",IF(AND(Inputs!B352="true",Inputs!C352="false"),Calcs!U353,IF(AND(Inputs!B352="false",Inputs!C352="false"),Calcs!D353,FALSE)))</f>
        <v>74627</v>
      </c>
      <c r="AO352" s="95">
        <f>Calcs!AA353</f>
        <v>30091347.696666665</v>
      </c>
      <c r="AP352" s="93" t="str">
        <f t="shared" si="44"/>
        <v>false</v>
      </c>
      <c r="AQ352" s="95" t="str">
        <f>IF(Inputs!C352="true",Calcs!N353,"0.0")</f>
        <v>0.0</v>
      </c>
      <c r="AR352" s="95">
        <f>IF(AND(Inputs!C352="true",Inputs!B352="false"),Calcs!M353,IF(AND(Inputs!B352="true",Inputs!C352="false"),Calcs!V353,IF(AND(Inputs!B352="false",Inputs!C352="false"),Calcs!E353,FALSE)))</f>
        <v>74627</v>
      </c>
      <c r="AS352" s="93" t="str">
        <f t="shared" si="45"/>
        <v>false</v>
      </c>
      <c r="AT352" s="93" t="str">
        <f t="shared" si="46"/>
        <v>true</v>
      </c>
    </row>
    <row r="353" spans="1:46" ht="14.25" customHeight="1" x14ac:dyDescent="0.2">
      <c r="A353" s="16">
        <v>352</v>
      </c>
      <c r="B353" s="19" t="s">
        <v>16</v>
      </c>
      <c r="C353" s="19" t="s">
        <v>17</v>
      </c>
      <c r="D353" s="18" t="s">
        <v>923</v>
      </c>
      <c r="E353" s="19" t="s">
        <v>17</v>
      </c>
      <c r="F353" s="4"/>
      <c r="G353" s="19" t="s">
        <v>16</v>
      </c>
      <c r="H353" s="65" t="s">
        <v>494</v>
      </c>
      <c r="I353" s="24">
        <v>1</v>
      </c>
      <c r="J353" s="24">
        <v>1</v>
      </c>
      <c r="K353" s="20" t="s">
        <v>16</v>
      </c>
      <c r="L353" s="19" t="s">
        <v>17</v>
      </c>
      <c r="M353" s="22">
        <v>1</v>
      </c>
      <c r="N353" s="19" t="s">
        <v>17</v>
      </c>
      <c r="O353" s="58" t="s">
        <v>434</v>
      </c>
      <c r="P353" s="18">
        <v>0</v>
      </c>
      <c r="Q353" s="18">
        <v>0</v>
      </c>
      <c r="R353" s="19" t="s">
        <v>17</v>
      </c>
      <c r="S353" s="17">
        <v>99.091999999999999</v>
      </c>
      <c r="T353" s="17">
        <v>99.091999999999999</v>
      </c>
      <c r="U353" s="102">
        <f>IF(B353="true",(Calcs!AB354),IF(C353="true",Calcs!S354,Calcs!K354))</f>
        <v>39833</v>
      </c>
      <c r="V353" s="106"/>
      <c r="W353" s="103" t="str">
        <f>IF(AND(K353 = "true",C353="false"),(IF(Inputs!K353=Reduction_Values!B$2,Reduction_Values!D$2,Reduction_Values!D$3)),"")</f>
        <v>Two-part Tariff 0.5</v>
      </c>
      <c r="X353" s="104" t="str">
        <f>IF(L353="true",(IF(Inputs!L353=Reduction_Values!B$2,Reduction_Values!D$4,Reduction_Values!D$5)),"")</f>
        <v/>
      </c>
      <c r="Y353" s="105">
        <f>(VLOOKUP(Inputs!D353,Charge_Categories!B$2:C$380,2,FALSE))</f>
        <v>77723</v>
      </c>
      <c r="Z353" s="105">
        <f>IF(AND(Inputs!B353="true",Inputs!G353="true"),Calcs!U354-Calcs!T354,IF(AND(Inputs!B353="false",Inputs!C353="false",Inputs!G353="true"),Calcs!D354-Calcs!C354,IF(AND(Inputs!G353="false",Inputs!H353="Not Applicable"),0,"0.0")))</f>
        <v>1943</v>
      </c>
      <c r="AA353" s="105" t="str">
        <f>IF(AND(Inputs!B353="true",Inputs!N353="true"),Calcs!T354-Calcs!B354,IF(AND(Inputs!B353="false",Inputs!C353="true",Inputs!N353="true"),Calcs!L354-Calcs!B354,IF(AND(Inputs!B353="false",Inputs!C353="false",Inputs!N353="true"),Calcs!C354-Calcs!B354,"0.0")))</f>
        <v>0.0</v>
      </c>
      <c r="AB353" s="105" t="str">
        <f>IF(Inputs!C353="true",100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&amp;"%","")</f>
        <v/>
      </c>
      <c r="AC353" s="105" t="str">
        <f t="shared" si="42"/>
        <v/>
      </c>
      <c r="AD353" s="105" t="str">
        <f t="shared" si="43"/>
        <v/>
      </c>
      <c r="AE353" s="104" t="str">
        <f>IF(R353="true",(IF(Inputs!R353=Reduction_Values!B$2,Reduction_Values!D$6,Reduction_Values!D$7)),"")</f>
        <v/>
      </c>
      <c r="AF353" s="93">
        <f>(VLOOKUP(Inputs!D353,Charge_Categories!B$2:C$380,2,FALSE))</f>
        <v>77723</v>
      </c>
      <c r="AG353" s="93" t="str">
        <f t="shared" si="47"/>
        <v>true</v>
      </c>
      <c r="AH353" s="93" t="str">
        <f t="shared" si="48"/>
        <v>false</v>
      </c>
      <c r="AI353" s="94">
        <f>IF(AND(Inputs!C353="true",Inputs!B353="false"),Calcs!Q354,IF(AND(Inputs!B353="true",Inputs!C353="false"),Calcs!Y354,IF(AND(Inputs!B353="false",Inputs!C353="false"),Calcs!H354,FALSE)))</f>
        <v>79666</v>
      </c>
      <c r="AJ353" s="95">
        <f>IF(AND(Inputs!C353="true",Inputs!B353="false"),Calcs!Q354,IF(AND(Inputs!B353="true",Inputs!C353="false"),Calcs!Y354,IF(AND(Inputs!B353="false",Inputs!C353="false"),Calcs!J354,FALSE)))</f>
        <v>79666</v>
      </c>
      <c r="AK353" s="93">
        <f>IF(AND(Inputs!C353="true",Inputs!B353="false"),Calcs!P354,IF(AND(Inputs!B353="true",Inputs!C353="false"),Calcs!X354,IF(AND(Inputs!B353="false",Inputs!C353="false"),Calcs!G354,FALSE)))</f>
        <v>79666</v>
      </c>
      <c r="AL353" s="93">
        <f>Calcs!C354</f>
        <v>77723</v>
      </c>
      <c r="AM353" s="93">
        <f>IF(AND(Inputs!C353="true",Inputs!B353="false"),Calcs!O354,IF(AND(Inputs!B353="true",Inputs!C353="false"),Calcs!W354,IF(AND(Inputs!B353="false",Inputs!C353="false"),Calcs!F354,FALSE)))</f>
        <v>79666</v>
      </c>
      <c r="AN353" s="93">
        <f>IF(AND(Inputs!C353="true",Inputs!B353="false"),"0.0",IF(AND(Inputs!B353="true",Inputs!C353="false"),Calcs!U354,IF(AND(Inputs!B353="false",Inputs!C353="false"),Calcs!D354,FALSE)))</f>
        <v>79666</v>
      </c>
      <c r="AO353" s="95">
        <f>Calcs!AA354</f>
        <v>79666</v>
      </c>
      <c r="AP353" s="93" t="str">
        <f t="shared" si="44"/>
        <v>false</v>
      </c>
      <c r="AQ353" s="95" t="str">
        <f>IF(Inputs!C353="true",Calcs!N354,"0.0")</f>
        <v>0.0</v>
      </c>
      <c r="AR353" s="95">
        <f>IF(AND(Inputs!C353="true",Inputs!B353="false"),Calcs!M354,IF(AND(Inputs!B353="true",Inputs!C353="false"),Calcs!V354,IF(AND(Inputs!B353="false",Inputs!C353="false"),Calcs!E354,FALSE)))</f>
        <v>79666</v>
      </c>
      <c r="AS353" s="93" t="str">
        <f t="shared" si="45"/>
        <v>false</v>
      </c>
      <c r="AT353" s="93" t="str">
        <f t="shared" si="46"/>
        <v>true</v>
      </c>
    </row>
    <row r="354" spans="1:46" ht="14.25" customHeight="1" x14ac:dyDescent="0.2">
      <c r="A354" s="16">
        <v>353</v>
      </c>
      <c r="B354" s="19" t="s">
        <v>16</v>
      </c>
      <c r="C354" s="19" t="s">
        <v>17</v>
      </c>
      <c r="D354" s="18" t="s">
        <v>924</v>
      </c>
      <c r="E354" s="19" t="s">
        <v>16</v>
      </c>
      <c r="F354" s="4" t="s">
        <v>526</v>
      </c>
      <c r="G354" s="19" t="s">
        <v>16</v>
      </c>
      <c r="H354" s="65" t="s">
        <v>495</v>
      </c>
      <c r="I354" s="25">
        <v>0.89</v>
      </c>
      <c r="J354" s="24">
        <v>0.9</v>
      </c>
      <c r="K354" s="20" t="s">
        <v>16</v>
      </c>
      <c r="L354" s="19" t="s">
        <v>17</v>
      </c>
      <c r="M354" s="22">
        <v>1</v>
      </c>
      <c r="N354" s="19" t="s">
        <v>16</v>
      </c>
      <c r="O354" s="59" t="s">
        <v>454</v>
      </c>
      <c r="P354" s="18">
        <v>0</v>
      </c>
      <c r="Q354" s="18">
        <v>0</v>
      </c>
      <c r="R354" s="19" t="s">
        <v>16</v>
      </c>
      <c r="S354" s="17">
        <v>75</v>
      </c>
      <c r="T354" s="17">
        <v>10785</v>
      </c>
      <c r="U354" s="102">
        <f>IF(B354="true",(Calcs!AB355),IF(C354="true",Calcs!S355,Calcs!K355))</f>
        <v>300.97240785813631</v>
      </c>
      <c r="V354" s="106"/>
      <c r="W354" s="103" t="str">
        <f>IF(AND(K354 = "true",C354="false"),(IF(Inputs!K354=Reduction_Values!B$2,Reduction_Values!D$2,Reduction_Values!D$3)),"")</f>
        <v>Two-part Tariff 0.5</v>
      </c>
      <c r="X354" s="104" t="str">
        <f>IF(L354="true",(IF(Inputs!L354=Reduction_Values!B$2,Reduction_Values!D$4,Reduction_Values!D$5)),"")</f>
        <v/>
      </c>
      <c r="Y354" s="105">
        <f>(VLOOKUP(Inputs!D354,Charge_Categories!B$2:C$380,2,FALSE))</f>
        <v>80969</v>
      </c>
      <c r="Z354" s="105">
        <f>IF(AND(Inputs!B354="true",Inputs!G354="true"),Calcs!U355-Calcs!T355,IF(AND(Inputs!B354="false",Inputs!C354="false",Inputs!G354="true"),Calcs!D355-Calcs!C355,IF(AND(Inputs!G354="false",Inputs!H354="Not Applicable"),0,"0.0")))</f>
        <v>114822</v>
      </c>
      <c r="AA354" s="105">
        <f>IF(AND(Inputs!B354="true",Inputs!N354="true"),Calcs!T355-Calcs!B355,IF(AND(Inputs!B354="false",Inputs!C354="true",Inputs!N354="true"),Calcs!L355-Calcs!B355,IF(AND(Inputs!B354="false",Inputs!C354="false",Inputs!N354="true"),Calcs!C355-Calcs!B355,"0.0")))</f>
        <v>20338</v>
      </c>
      <c r="AB354" s="105" t="str">
        <f>IF(Inputs!C354="true",100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&amp;"%","")</f>
        <v/>
      </c>
      <c r="AC354" s="105" t="str">
        <f t="shared" si="42"/>
        <v/>
      </c>
      <c r="AD354" s="105">
        <f t="shared" si="43"/>
        <v>0.9</v>
      </c>
      <c r="AE354" s="104" t="str">
        <f>IF(R354="true",(IF(Inputs!R354=Reduction_Values!B$2,Reduction_Values!D$6,Reduction_Values!D$7)),"")</f>
        <v>Winter Only Discount 0.5</v>
      </c>
      <c r="AF354" s="93">
        <f>(VLOOKUP(Inputs!D354,Charge_Categories!B$2:C$380,2,FALSE))</f>
        <v>80969</v>
      </c>
      <c r="AG354" s="93" t="str">
        <f t="shared" si="47"/>
        <v>true</v>
      </c>
      <c r="AH354" s="93" t="str">
        <f t="shared" si="48"/>
        <v>false</v>
      </c>
      <c r="AI354" s="94">
        <f>IF(AND(Inputs!C354="true",Inputs!B354="false"),Calcs!Q355,IF(AND(Inputs!B354="true",Inputs!C354="false"),Calcs!Y355,IF(AND(Inputs!B354="false",Inputs!C354="false"),Calcs!H355,FALSE)))</f>
        <v>96177.404999999999</v>
      </c>
      <c r="AJ354" s="95">
        <f>IF(AND(Inputs!C354="true",Inputs!B354="false"),Calcs!Q355,IF(AND(Inputs!B354="true",Inputs!C354="false"),Calcs!Y355,IF(AND(Inputs!B354="false",Inputs!C354="false"),Calcs!J355,FALSE)))</f>
        <v>96177.404999999999</v>
      </c>
      <c r="AK354" s="93">
        <f>IF(AND(Inputs!C354="true",Inputs!B354="false"),Calcs!P355,IF(AND(Inputs!B354="true",Inputs!C354="false"),Calcs!X355,IF(AND(Inputs!B354="false",Inputs!C354="false"),Calcs!G355,FALSE)))</f>
        <v>108064.5</v>
      </c>
      <c r="AL354" s="93">
        <f>Calcs!C355</f>
        <v>101307</v>
      </c>
      <c r="AM354" s="93">
        <f>IF(AND(Inputs!C354="true",Inputs!B354="false"),Calcs!O355,IF(AND(Inputs!B354="true",Inputs!C354="false"),Calcs!W355,IF(AND(Inputs!B354="false",Inputs!C354="false"),Calcs!F355,FALSE)))</f>
        <v>108064.5</v>
      </c>
      <c r="AN354" s="93">
        <f>IF(AND(Inputs!C354="true",Inputs!B354="false"),"0.0",IF(AND(Inputs!B354="true",Inputs!C354="false"),Calcs!U355,IF(AND(Inputs!B354="false",Inputs!C354="false"),Calcs!D355,FALSE)))</f>
        <v>216129</v>
      </c>
      <c r="AO354" s="95">
        <f>Calcs!AA355</f>
        <v>601.94481571627261</v>
      </c>
      <c r="AP354" s="93" t="str">
        <f t="shared" si="44"/>
        <v>true</v>
      </c>
      <c r="AQ354" s="95" t="str">
        <f>IF(Inputs!C354="true",Calcs!N355,"0.0")</f>
        <v>0.0</v>
      </c>
      <c r="AR354" s="95">
        <f>IF(AND(Inputs!C354="true",Inputs!B354="false"),Calcs!M355,IF(AND(Inputs!B354="true",Inputs!C354="false"),Calcs!V355,IF(AND(Inputs!B354="false",Inputs!C354="false"),Calcs!E355,FALSE)))</f>
        <v>216129</v>
      </c>
      <c r="AS354" s="93" t="str">
        <f t="shared" si="45"/>
        <v>true</v>
      </c>
      <c r="AT354" s="93" t="str">
        <f t="shared" si="46"/>
        <v>true</v>
      </c>
    </row>
    <row r="355" spans="1:46" ht="14.25" customHeight="1" x14ac:dyDescent="0.2">
      <c r="A355" s="16">
        <v>354</v>
      </c>
      <c r="B355" s="19" t="s">
        <v>16</v>
      </c>
      <c r="C355" s="19" t="s">
        <v>17</v>
      </c>
      <c r="D355" s="18" t="s">
        <v>925</v>
      </c>
      <c r="E355" s="19" t="s">
        <v>16</v>
      </c>
      <c r="F355" s="4" t="s">
        <v>530</v>
      </c>
      <c r="G355" s="19" t="s">
        <v>16</v>
      </c>
      <c r="H355" s="65" t="s">
        <v>496</v>
      </c>
      <c r="I355" s="24">
        <v>1</v>
      </c>
      <c r="J355" s="25">
        <v>0.5</v>
      </c>
      <c r="K355" s="20" t="s">
        <v>16</v>
      </c>
      <c r="L355" s="19" t="s">
        <v>17</v>
      </c>
      <c r="M355" s="22">
        <v>1</v>
      </c>
      <c r="N355" s="19" t="s">
        <v>16</v>
      </c>
      <c r="O355" s="58" t="s">
        <v>434</v>
      </c>
      <c r="P355" s="18">
        <v>0</v>
      </c>
      <c r="Q355" s="18">
        <v>0</v>
      </c>
      <c r="R355" s="19" t="s">
        <v>16</v>
      </c>
      <c r="S355" s="17">
        <v>202.202</v>
      </c>
      <c r="T355" s="17">
        <v>25.6</v>
      </c>
      <c r="U355" s="102">
        <f>IF(B355="true",(Calcs!AB356),IF(C355="true",Calcs!S356,Calcs!K356))</f>
        <v>89281.858681640631</v>
      </c>
      <c r="V355" s="106"/>
      <c r="W355" s="103" t="str">
        <f>IF(AND(K355 = "true",C355="false"),(IF(Inputs!K355=Reduction_Values!B$2,Reduction_Values!D$2,Reduction_Values!D$3)),"")</f>
        <v>Two-part Tariff 0.5</v>
      </c>
      <c r="X355" s="104" t="str">
        <f>IF(L355="true",(IF(Inputs!L355=Reduction_Values!B$2,Reduction_Values!D$4,Reduction_Values!D$5)),"")</f>
        <v/>
      </c>
      <c r="Y355" s="105">
        <f>(VLOOKUP(Inputs!D355,Charge_Categories!B$2:C$380,2,FALSE))</f>
        <v>86662</v>
      </c>
      <c r="Z355" s="105">
        <f>IF(AND(Inputs!B355="true",Inputs!G355="true"),Calcs!U356-Calcs!T356,IF(AND(Inputs!B355="false",Inputs!C355="false",Inputs!G355="true"),Calcs!D356-Calcs!C356,IF(AND(Inputs!G355="false",Inputs!H355="Not Applicable"),0,"0.0")))</f>
        <v>3726</v>
      </c>
      <c r="AA355" s="105">
        <f>IF(AND(Inputs!B355="true",Inputs!N355="true"),Calcs!T356-Calcs!B356,IF(AND(Inputs!B355="false",Inputs!C355="true",Inputs!N355="true"),Calcs!L356-Calcs!B356,IF(AND(Inputs!B355="false",Inputs!C355="false",Inputs!N355="true"),Calcs!C356-Calcs!B356,"0.0")))</f>
        <v>41</v>
      </c>
      <c r="AB355" s="105" t="str">
        <f>IF(Inputs!C355="true",100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&amp;"%","")</f>
        <v/>
      </c>
      <c r="AC355" s="105" t="str">
        <f t="shared" si="42"/>
        <v/>
      </c>
      <c r="AD355" s="105">
        <f t="shared" si="43"/>
        <v>0.5</v>
      </c>
      <c r="AE355" s="104" t="str">
        <f>IF(R355="true",(IF(Inputs!R355=Reduction_Values!B$2,Reduction_Values!D$6,Reduction_Values!D$7)),"")</f>
        <v>Winter Only Discount 0.5</v>
      </c>
      <c r="AF355" s="93">
        <f>(VLOOKUP(Inputs!D355,Charge_Categories!B$2:C$380,2,FALSE))</f>
        <v>86662</v>
      </c>
      <c r="AG355" s="93" t="str">
        <f t="shared" si="47"/>
        <v>true</v>
      </c>
      <c r="AH355" s="93" t="str">
        <f t="shared" si="48"/>
        <v>false</v>
      </c>
      <c r="AI355" s="94">
        <f>IF(AND(Inputs!C355="true",Inputs!B355="false"),Calcs!Q356,IF(AND(Inputs!B355="true",Inputs!C355="false"),Calcs!Y356,IF(AND(Inputs!B355="false",Inputs!C355="false"),Calcs!H356,FALSE)))</f>
        <v>45214.5</v>
      </c>
      <c r="AJ355" s="95">
        <f>IF(AND(Inputs!C355="true",Inputs!B355="false"),Calcs!Q356,IF(AND(Inputs!B355="true",Inputs!C355="false"),Calcs!Y356,IF(AND(Inputs!B355="false",Inputs!C355="false"),Calcs!J356,FALSE)))</f>
        <v>45214.5</v>
      </c>
      <c r="AK355" s="93">
        <f>IF(AND(Inputs!C355="true",Inputs!B355="false"),Calcs!P356,IF(AND(Inputs!B355="true",Inputs!C355="false"),Calcs!X356,IF(AND(Inputs!B355="false",Inputs!C355="false"),Calcs!G356,FALSE)))</f>
        <v>45214.5</v>
      </c>
      <c r="AL355" s="93">
        <f>Calcs!C356</f>
        <v>86703</v>
      </c>
      <c r="AM355" s="93">
        <f>IF(AND(Inputs!C355="true",Inputs!B355="false"),Calcs!O356,IF(AND(Inputs!B355="true",Inputs!C355="false"),Calcs!W356,IF(AND(Inputs!B355="false",Inputs!C355="false"),Calcs!F356,FALSE)))</f>
        <v>45214.5</v>
      </c>
      <c r="AN355" s="93">
        <f>IF(AND(Inputs!C355="true",Inputs!B355="false"),"0.0",IF(AND(Inputs!B355="true",Inputs!C355="false"),Calcs!U356,IF(AND(Inputs!B355="false",Inputs!C355="false"),Calcs!D356,FALSE)))</f>
        <v>90429</v>
      </c>
      <c r="AO355" s="95">
        <f>Calcs!AA356</f>
        <v>178563.71736328126</v>
      </c>
      <c r="AP355" s="93" t="str">
        <f t="shared" si="44"/>
        <v>true</v>
      </c>
      <c r="AQ355" s="95" t="str">
        <f>IF(Inputs!C355="true",Calcs!N356,"0.0")</f>
        <v>0.0</v>
      </c>
      <c r="AR355" s="95">
        <f>IF(AND(Inputs!C355="true",Inputs!B355="false"),Calcs!M356,IF(AND(Inputs!B355="true",Inputs!C355="false"),Calcs!V356,IF(AND(Inputs!B355="false",Inputs!C355="false"),Calcs!E356,FALSE)))</f>
        <v>90429</v>
      </c>
      <c r="AS355" s="93" t="str">
        <f t="shared" si="45"/>
        <v>true</v>
      </c>
      <c r="AT355" s="93" t="str">
        <f t="shared" si="46"/>
        <v>true</v>
      </c>
    </row>
    <row r="356" spans="1:46" ht="14.25" customHeight="1" x14ac:dyDescent="0.2">
      <c r="A356" s="16">
        <v>355</v>
      </c>
      <c r="B356" s="19" t="s">
        <v>16</v>
      </c>
      <c r="C356" s="19" t="s">
        <v>17</v>
      </c>
      <c r="D356" s="18" t="s">
        <v>926</v>
      </c>
      <c r="E356" s="19" t="s">
        <v>16</v>
      </c>
      <c r="F356" s="4" t="s">
        <v>495</v>
      </c>
      <c r="G356" s="19" t="s">
        <v>16</v>
      </c>
      <c r="H356" s="65" t="s">
        <v>497</v>
      </c>
      <c r="I356" s="21">
        <v>0.04</v>
      </c>
      <c r="J356" s="24">
        <v>1</v>
      </c>
      <c r="K356" s="20" t="s">
        <v>16</v>
      </c>
      <c r="L356" s="19" t="s">
        <v>17</v>
      </c>
      <c r="M356" s="22">
        <v>1</v>
      </c>
      <c r="N356" s="19" t="s">
        <v>16</v>
      </c>
      <c r="O356" s="59" t="s">
        <v>418</v>
      </c>
      <c r="P356" s="18">
        <v>0</v>
      </c>
      <c r="Q356" s="18">
        <v>0</v>
      </c>
      <c r="R356" s="19" t="s">
        <v>16</v>
      </c>
      <c r="S356" s="17">
        <v>0</v>
      </c>
      <c r="T356" s="17">
        <v>1004</v>
      </c>
      <c r="U356" s="102">
        <f>IF(B356="true",(Calcs!AB357),IF(C356="true",Calcs!S357,Calcs!K357))</f>
        <v>0</v>
      </c>
      <c r="V356" s="106"/>
      <c r="W356" s="103" t="str">
        <f>IF(AND(K356 = "true",C356="false"),(IF(Inputs!K356=Reduction_Values!B$2,Reduction_Values!D$2,Reduction_Values!D$3)),"")</f>
        <v>Two-part Tariff 0.5</v>
      </c>
      <c r="X356" s="104" t="str">
        <f>IF(L356="true",(IF(Inputs!L356=Reduction_Values!B$2,Reduction_Values!D$4,Reduction_Values!D$5)),"")</f>
        <v/>
      </c>
      <c r="Y356" s="105">
        <f>(VLOOKUP(Inputs!D356,Charge_Categories!B$2:C$380,2,FALSE))</f>
        <v>139580</v>
      </c>
      <c r="Z356" s="105">
        <f>IF(AND(Inputs!B356="true",Inputs!G356="true"),Calcs!U357-Calcs!T357,IF(AND(Inputs!B356="false",Inputs!C356="false",Inputs!G356="true"),Calcs!D357-Calcs!C357,IF(AND(Inputs!G356="false",Inputs!H356="Not Applicable"),0,"0.0")))</f>
        <v>74</v>
      </c>
      <c r="AA356" s="105">
        <f>IF(AND(Inputs!B356="true",Inputs!N356="true"),Calcs!T357-Calcs!B357,IF(AND(Inputs!B356="false",Inputs!C356="true",Inputs!N356="true"),Calcs!L357-Calcs!B357,IF(AND(Inputs!B356="false",Inputs!C356="false",Inputs!N356="true"),Calcs!C357-Calcs!B357,"0.0")))</f>
        <v>8</v>
      </c>
      <c r="AB356" s="105" t="str">
        <f>IF(Inputs!C356="true",100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&amp;"%","")</f>
        <v/>
      </c>
      <c r="AC356" s="105" t="str">
        <f t="shared" si="42"/>
        <v/>
      </c>
      <c r="AD356" s="105" t="str">
        <f t="shared" si="43"/>
        <v/>
      </c>
      <c r="AE356" s="104" t="str">
        <f>IF(R356="true",(IF(Inputs!R356=Reduction_Values!B$2,Reduction_Values!D$6,Reduction_Values!D$7)),"")</f>
        <v>Winter Only Discount 0.5</v>
      </c>
      <c r="AF356" s="93">
        <f>(VLOOKUP(Inputs!D356,Charge_Categories!B$2:C$380,2,FALSE))</f>
        <v>139580</v>
      </c>
      <c r="AG356" s="93" t="str">
        <f t="shared" si="47"/>
        <v>true</v>
      </c>
      <c r="AH356" s="93" t="str">
        <f t="shared" ref="AH356:AH379" si="49">C356</f>
        <v>false</v>
      </c>
      <c r="AI356" s="94">
        <f>IF(AND(Inputs!C356="true",Inputs!B356="false"),Calcs!Q357,IF(AND(Inputs!B356="true",Inputs!C356="false"),Calcs!Y357,IF(AND(Inputs!B356="false",Inputs!C356="false"),Calcs!H357,FALSE)))</f>
        <v>2793.2400000000002</v>
      </c>
      <c r="AJ356" s="95">
        <f>IF(AND(Inputs!C356="true",Inputs!B356="false"),Calcs!Q357,IF(AND(Inputs!B356="true",Inputs!C356="false"),Calcs!Y357,IF(AND(Inputs!B356="false",Inputs!C356="false"),Calcs!J357,FALSE)))</f>
        <v>2793.2400000000002</v>
      </c>
      <c r="AK356" s="93">
        <f>IF(AND(Inputs!C356="true",Inputs!B356="false"),Calcs!P357,IF(AND(Inputs!B356="true",Inputs!C356="false"),Calcs!X357,IF(AND(Inputs!B356="false",Inputs!C356="false"),Calcs!G357,FALSE)))</f>
        <v>69831</v>
      </c>
      <c r="AL356" s="93">
        <f>Calcs!C357</f>
        <v>139588</v>
      </c>
      <c r="AM356" s="93">
        <f>IF(AND(Inputs!C356="true",Inputs!B356="false"),Calcs!O357,IF(AND(Inputs!B356="true",Inputs!C356="false"),Calcs!W357,IF(AND(Inputs!B356="false",Inputs!C356="false"),Calcs!F357,FALSE)))</f>
        <v>69831</v>
      </c>
      <c r="AN356" s="93">
        <f>IF(AND(Inputs!C356="true",Inputs!B356="false"),"0.0",IF(AND(Inputs!B356="true",Inputs!C356="false"),Calcs!U357,IF(AND(Inputs!B356="false",Inputs!C356="false"),Calcs!D357,FALSE)))</f>
        <v>139662</v>
      </c>
      <c r="AO356" s="95">
        <f>Calcs!AA357</f>
        <v>0</v>
      </c>
      <c r="AP356" s="93" t="str">
        <f t="shared" si="44"/>
        <v>true</v>
      </c>
      <c r="AQ356" s="95" t="str">
        <f>IF(Inputs!C356="true",Calcs!N357,"0.0")</f>
        <v>0.0</v>
      </c>
      <c r="AR356" s="95">
        <f>IF(AND(Inputs!C356="true",Inputs!B356="false"),Calcs!M357,IF(AND(Inputs!B356="true",Inputs!C356="false"),Calcs!V357,IF(AND(Inputs!B356="false",Inputs!C356="false"),Calcs!E357,FALSE)))</f>
        <v>139662</v>
      </c>
      <c r="AS356" s="93" t="str">
        <f t="shared" si="45"/>
        <v>true</v>
      </c>
      <c r="AT356" s="93" t="str">
        <f t="shared" si="46"/>
        <v>true</v>
      </c>
    </row>
    <row r="357" spans="1:46" ht="14.25" customHeight="1" x14ac:dyDescent="0.2">
      <c r="A357" s="16">
        <v>356</v>
      </c>
      <c r="B357" s="19" t="s">
        <v>17</v>
      </c>
      <c r="C357" s="19" t="s">
        <v>16</v>
      </c>
      <c r="D357" s="18" t="s">
        <v>927</v>
      </c>
      <c r="E357" s="19" t="s">
        <v>16</v>
      </c>
      <c r="F357" s="4" t="s">
        <v>527</v>
      </c>
      <c r="G357" s="17" t="s">
        <v>17</v>
      </c>
      <c r="H357" s="65" t="s">
        <v>569</v>
      </c>
      <c r="I357" s="24">
        <v>1</v>
      </c>
      <c r="J357" s="24">
        <v>1</v>
      </c>
      <c r="K357" s="19" t="s">
        <v>17</v>
      </c>
      <c r="L357" s="20" t="s">
        <v>17</v>
      </c>
      <c r="M357" s="22">
        <v>1</v>
      </c>
      <c r="N357" s="19" t="s">
        <v>16</v>
      </c>
      <c r="O357" s="59" t="s">
        <v>454</v>
      </c>
      <c r="P357" s="18">
        <v>300</v>
      </c>
      <c r="Q357" s="18">
        <v>307</v>
      </c>
      <c r="R357" s="19" t="s">
        <v>16</v>
      </c>
      <c r="S357" s="17">
        <v>0</v>
      </c>
      <c r="T357" s="17">
        <v>3637</v>
      </c>
      <c r="U357" s="102">
        <f>IF(B357="true",(Calcs!AB358),IF(C357="true",Calcs!S358,Calcs!K358))</f>
        <v>37053.664495114004</v>
      </c>
      <c r="V357" s="106"/>
      <c r="W357" s="103" t="str">
        <f>IF(AND(K357 = "true",C357="false"),(IF(Inputs!K357=Reduction_Values!B$2,Reduction_Values!D$2,Reduction_Values!D$3)),"")</f>
        <v/>
      </c>
      <c r="X357" s="104" t="str">
        <f>IF(L357="true",(IF(Inputs!L357=Reduction_Values!B$2,Reduction_Values!D$4,Reduction_Values!D$5)),"")</f>
        <v/>
      </c>
      <c r="Y357" s="105">
        <f>(VLOOKUP(Inputs!D357,Charge_Categories!B$2:C$380,2,FALSE))</f>
        <v>146503</v>
      </c>
      <c r="Z357" s="105">
        <f>IF(AND(Inputs!B357="true",Inputs!G357="true"),Calcs!U358-Calcs!T358,IF(AND(Inputs!B357="false",Inputs!C357="false",Inputs!G357="true"),Calcs!D358-Calcs!C358,IF(AND(Inputs!G357="false",Inputs!H357="Not Applicable"),0,"0.0")))</f>
        <v>0</v>
      </c>
      <c r="AA357" s="105">
        <f>IF(AND(Inputs!B357="true",Inputs!N357="true"),Calcs!T358-Calcs!B358,IF(AND(Inputs!B357="false",Inputs!C357="true",Inputs!N357="true"),Calcs!L358-Calcs!B358,IF(AND(Inputs!B357="false",Inputs!C357="false",Inputs!N357="true"),Calcs!C358-Calcs!B358,"0.0")))</f>
        <v>5170</v>
      </c>
      <c r="AB357" s="105" t="str">
        <f>IF(Inputs!C357="true",100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&amp;"%","")</f>
        <v>50%</v>
      </c>
      <c r="AC357" s="105" t="str">
        <f t="shared" si="42"/>
        <v/>
      </c>
      <c r="AD357" s="105" t="str">
        <f t="shared" si="43"/>
        <v/>
      </c>
      <c r="AE357" s="104" t="str">
        <f>IF(R357="true",(IF(Inputs!R357=Reduction_Values!B$2,Reduction_Values!D$6,Reduction_Values!D$7)),"")</f>
        <v>Winter Only Discount 0.5</v>
      </c>
      <c r="AF357" s="93">
        <f>(VLOOKUP(Inputs!D357,Charge_Categories!B$2:C$380,2,FALSE))</f>
        <v>146503</v>
      </c>
      <c r="AG357" s="93" t="str">
        <f t="shared" si="47"/>
        <v>false</v>
      </c>
      <c r="AH357" s="93" t="str">
        <f t="shared" si="49"/>
        <v>true</v>
      </c>
      <c r="AI357" s="94">
        <f>IF(AND(Inputs!C357="true",Inputs!B357="false"),Calcs!Q358,IF(AND(Inputs!B357="true",Inputs!C357="false"),Calcs!Y358,IF(AND(Inputs!B357="false",Inputs!C357="false"),Calcs!H358,FALSE)))</f>
        <v>37918.25</v>
      </c>
      <c r="AJ357" s="95">
        <f>IF(AND(Inputs!C357="true",Inputs!B357="false"),Calcs!Q358,IF(AND(Inputs!B357="true",Inputs!C357="false"),Calcs!Y358,IF(AND(Inputs!B357="false",Inputs!C357="false"),Calcs!J358,FALSE)))</f>
        <v>37918.25</v>
      </c>
      <c r="AK357" s="93">
        <f>IF(AND(Inputs!C357="true",Inputs!B357="false"),Calcs!P358,IF(AND(Inputs!B357="true",Inputs!C357="false"),Calcs!X358,IF(AND(Inputs!B357="false",Inputs!C357="false"),Calcs!G358,FALSE)))</f>
        <v>37918.25</v>
      </c>
      <c r="AL357" s="93">
        <f>Calcs!C358</f>
        <v>151673</v>
      </c>
      <c r="AM357" s="93">
        <f>IF(AND(Inputs!C357="true",Inputs!B357="false"),Calcs!O358,IF(AND(Inputs!B357="true",Inputs!C357="false"),Calcs!W358,IF(AND(Inputs!B357="false",Inputs!C357="false"),Calcs!F358,FALSE)))</f>
        <v>37918.25</v>
      </c>
      <c r="AN357" s="93" t="str">
        <f>IF(AND(Inputs!C357="true",Inputs!B357="false"),"0.0",IF(AND(Inputs!B357="true",Inputs!C357="false"),Calcs!U358,IF(AND(Inputs!B357="false",Inputs!C357="false"),Calcs!D358,FALSE)))</f>
        <v>0.0</v>
      </c>
      <c r="AO357" s="95" t="str">
        <f>Calcs!AA358</f>
        <v/>
      </c>
      <c r="AP357" s="93" t="str">
        <f t="shared" si="44"/>
        <v>true</v>
      </c>
      <c r="AQ357" s="95">
        <f>IF(Inputs!C357="true",Calcs!N358,"0.0")</f>
        <v>75836.5</v>
      </c>
      <c r="AR357" s="95">
        <f>IF(AND(Inputs!C357="true",Inputs!B357="false"),Calcs!M358,IF(AND(Inputs!B357="true",Inputs!C357="false"),Calcs!V358,IF(AND(Inputs!B357="false",Inputs!C357="false"),Calcs!E358,FALSE)))</f>
        <v>151673</v>
      </c>
      <c r="AS357" s="93" t="str">
        <f t="shared" si="45"/>
        <v>true</v>
      </c>
      <c r="AT357" s="93" t="str">
        <f t="shared" si="46"/>
        <v>false</v>
      </c>
    </row>
    <row r="358" spans="1:46" ht="14.25" customHeight="1" x14ac:dyDescent="0.2">
      <c r="A358" s="16">
        <v>357</v>
      </c>
      <c r="B358" s="19" t="s">
        <v>17</v>
      </c>
      <c r="C358" s="19" t="s">
        <v>16</v>
      </c>
      <c r="D358" s="18" t="s">
        <v>928</v>
      </c>
      <c r="E358" s="19" t="s">
        <v>16</v>
      </c>
      <c r="F358" s="4" t="s">
        <v>500</v>
      </c>
      <c r="G358" s="17" t="s">
        <v>17</v>
      </c>
      <c r="H358" s="65" t="s">
        <v>569</v>
      </c>
      <c r="I358" s="24">
        <v>1</v>
      </c>
      <c r="J358" s="24">
        <v>1</v>
      </c>
      <c r="K358" s="19" t="s">
        <v>17</v>
      </c>
      <c r="L358" s="20" t="s">
        <v>17</v>
      </c>
      <c r="M358" s="22">
        <v>1</v>
      </c>
      <c r="N358" s="19" t="s">
        <v>16</v>
      </c>
      <c r="O358" s="59" t="s">
        <v>418</v>
      </c>
      <c r="P358" s="18">
        <v>202</v>
      </c>
      <c r="Q358" s="18">
        <v>222</v>
      </c>
      <c r="R358" s="19" t="s">
        <v>16</v>
      </c>
      <c r="S358" s="17">
        <v>0</v>
      </c>
      <c r="T358" s="17">
        <v>99999.9</v>
      </c>
      <c r="U358" s="102">
        <f>IF(B358="true",(Calcs!AB359),IF(C358="true",Calcs!S359,Calcs!K359))</f>
        <v>0</v>
      </c>
      <c r="V358" s="106"/>
      <c r="W358" s="103" t="str">
        <f>IF(AND(K358 = "true",C358="false"),(IF(Inputs!K358=Reduction_Values!B$2,Reduction_Values!D$2,Reduction_Values!D$3)),"")</f>
        <v/>
      </c>
      <c r="X358" s="104" t="str">
        <f>IF(L358="true",(IF(Inputs!L358=Reduction_Values!B$2,Reduction_Values!D$4,Reduction_Values!D$5)),"")</f>
        <v/>
      </c>
      <c r="Y358" s="105">
        <f>(VLOOKUP(Inputs!D358,Charge_Categories!B$2:C$380,2,FALSE))</f>
        <v>158618</v>
      </c>
      <c r="Z358" s="105">
        <f>IF(AND(Inputs!B358="true",Inputs!G358="true"),Calcs!U359-Calcs!T359,IF(AND(Inputs!B358="false",Inputs!C358="false",Inputs!G358="true"),Calcs!D359-Calcs!C359,IF(AND(Inputs!G358="false",Inputs!H358="Not Applicable"),0,"0.0")))</f>
        <v>0</v>
      </c>
      <c r="AA358" s="105">
        <f>IF(AND(Inputs!B358="true",Inputs!N358="true"),Calcs!T359-Calcs!B359,IF(AND(Inputs!B358="false",Inputs!C358="true",Inputs!N358="true"),Calcs!L359-Calcs!B359,IF(AND(Inputs!B358="false",Inputs!C358="false",Inputs!N358="true"),Calcs!C359-Calcs!B359,"0.0")))</f>
        <v>415</v>
      </c>
      <c r="AB358" s="105" t="str">
        <f>IF(Inputs!C358="true",100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&amp;"%","")</f>
        <v>0%</v>
      </c>
      <c r="AC358" s="105" t="str">
        <f t="shared" si="42"/>
        <v/>
      </c>
      <c r="AD358" s="105" t="str">
        <f t="shared" si="43"/>
        <v/>
      </c>
      <c r="AE358" s="104" t="str">
        <f>IF(R358="true",(IF(Inputs!R358=Reduction_Values!B$2,Reduction_Values!D$6,Reduction_Values!D$7)),"")</f>
        <v>Winter Only Discount 0.5</v>
      </c>
      <c r="AF358" s="93">
        <f>(VLOOKUP(Inputs!D358,Charge_Categories!B$2:C$380,2,FALSE))</f>
        <v>158618</v>
      </c>
      <c r="AG358" s="93" t="str">
        <f t="shared" si="47"/>
        <v>false</v>
      </c>
      <c r="AH358" s="93" t="str">
        <f t="shared" si="49"/>
        <v>true</v>
      </c>
      <c r="AI358" s="94">
        <f>IF(AND(Inputs!C358="true",Inputs!B358="false"),Calcs!Q359,IF(AND(Inputs!B358="true",Inputs!C358="false"),Calcs!Y359,IF(AND(Inputs!B358="false",Inputs!C358="false"),Calcs!H359,FALSE)))</f>
        <v>0</v>
      </c>
      <c r="AJ358" s="95">
        <f>IF(AND(Inputs!C358="true",Inputs!B358="false"),Calcs!Q359,IF(AND(Inputs!B358="true",Inputs!C358="false"),Calcs!Y359,IF(AND(Inputs!B358="false",Inputs!C358="false"),Calcs!J359,FALSE)))</f>
        <v>0</v>
      </c>
      <c r="AK358" s="93">
        <f>IF(AND(Inputs!C358="true",Inputs!B358="false"),Calcs!P359,IF(AND(Inputs!B358="true",Inputs!C358="false"),Calcs!X359,IF(AND(Inputs!B358="false",Inputs!C358="false"),Calcs!G359,FALSE)))</f>
        <v>0</v>
      </c>
      <c r="AL358" s="93">
        <f>Calcs!C359</f>
        <v>159033</v>
      </c>
      <c r="AM358" s="93">
        <f>IF(AND(Inputs!C358="true",Inputs!B358="false"),Calcs!O359,IF(AND(Inputs!B358="true",Inputs!C358="false"),Calcs!W359,IF(AND(Inputs!B358="false",Inputs!C358="false"),Calcs!F359,FALSE)))</f>
        <v>0</v>
      </c>
      <c r="AN358" s="93" t="str">
        <f>IF(AND(Inputs!C358="true",Inputs!B358="false"),"0.0",IF(AND(Inputs!B358="true",Inputs!C358="false"),Calcs!U359,IF(AND(Inputs!B358="false",Inputs!C358="false"),Calcs!D359,FALSE)))</f>
        <v>0.0</v>
      </c>
      <c r="AO358" s="95" t="str">
        <f>Calcs!AA359</f>
        <v/>
      </c>
      <c r="AP358" s="93" t="str">
        <f t="shared" si="44"/>
        <v>true</v>
      </c>
      <c r="AQ358" s="95">
        <f>IF(Inputs!C358="true",Calcs!N359,"0.0")</f>
        <v>0</v>
      </c>
      <c r="AR358" s="95">
        <f>IF(AND(Inputs!C358="true",Inputs!B358="false"),Calcs!M359,IF(AND(Inputs!B358="true",Inputs!C358="false"),Calcs!V359,IF(AND(Inputs!B358="false",Inputs!C358="false"),Calcs!E359,FALSE)))</f>
        <v>159033</v>
      </c>
      <c r="AS358" s="93" t="str">
        <f t="shared" si="45"/>
        <v>true</v>
      </c>
      <c r="AT358" s="93" t="str">
        <f t="shared" si="46"/>
        <v>false</v>
      </c>
    </row>
    <row r="359" spans="1:46" ht="14.25" customHeight="1" x14ac:dyDescent="0.2">
      <c r="A359" s="16">
        <v>358</v>
      </c>
      <c r="B359" s="19" t="s">
        <v>17</v>
      </c>
      <c r="C359" s="19" t="s">
        <v>16</v>
      </c>
      <c r="D359" s="18" t="s">
        <v>929</v>
      </c>
      <c r="E359" s="19" t="s">
        <v>16</v>
      </c>
      <c r="F359" s="4" t="s">
        <v>484</v>
      </c>
      <c r="G359" s="17" t="s">
        <v>17</v>
      </c>
      <c r="H359" s="65" t="s">
        <v>569</v>
      </c>
      <c r="I359" s="25">
        <v>0</v>
      </c>
      <c r="J359" s="25">
        <v>0.5</v>
      </c>
      <c r="K359" s="19" t="s">
        <v>17</v>
      </c>
      <c r="L359" s="17" t="s">
        <v>17</v>
      </c>
      <c r="M359" s="22">
        <v>1</v>
      </c>
      <c r="N359" s="19" t="s">
        <v>16</v>
      </c>
      <c r="O359" s="58" t="s">
        <v>434</v>
      </c>
      <c r="P359" s="18">
        <v>245</v>
      </c>
      <c r="Q359" s="18">
        <v>252</v>
      </c>
      <c r="R359" s="19" t="s">
        <v>16</v>
      </c>
      <c r="S359" s="17">
        <v>0</v>
      </c>
      <c r="T359" s="17">
        <v>32100.001</v>
      </c>
      <c r="U359" s="102">
        <f>IF(B359="true",(Calcs!AB360),IF(C359="true",Calcs!S360,Calcs!K360))</f>
        <v>0</v>
      </c>
      <c r="V359" s="106"/>
      <c r="W359" s="103" t="str">
        <f>IF(AND(K359 = "true",C359="false"),(IF(Inputs!K359=Reduction_Values!B$2,Reduction_Values!D$2,Reduction_Values!D$3)),"")</f>
        <v/>
      </c>
      <c r="X359" s="104" t="str">
        <f>IF(L359="true",(IF(Inputs!L359=Reduction_Values!B$2,Reduction_Values!D$4,Reduction_Values!D$5)),"")</f>
        <v/>
      </c>
      <c r="Y359" s="105">
        <f>(VLOOKUP(Inputs!D359,Charge_Categories!B$2:C$380,2,FALSE))</f>
        <v>165751</v>
      </c>
      <c r="Z359" s="105">
        <f>IF(AND(Inputs!B359="true",Inputs!G359="true"),Calcs!U360-Calcs!T360,IF(AND(Inputs!B359="false",Inputs!C359="false",Inputs!G359="true"),Calcs!D360-Calcs!C360,IF(AND(Inputs!G359="false",Inputs!H359="Not Applicable"),0,"0.0")))</f>
        <v>0</v>
      </c>
      <c r="AA359" s="105">
        <f>IF(AND(Inputs!B359="true",Inputs!N359="true"),Calcs!T360-Calcs!B360,IF(AND(Inputs!B359="false",Inputs!C359="true",Inputs!N359="true"),Calcs!L360-Calcs!B360,IF(AND(Inputs!B359="false",Inputs!C359="false",Inputs!N359="true"),Calcs!C360-Calcs!B360,"0.0")))</f>
        <v>20338</v>
      </c>
      <c r="AB359" s="105" t="str">
        <f>IF(Inputs!C359="true",100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&amp;"%","")</f>
        <v>0%</v>
      </c>
      <c r="AC359" s="105" t="str">
        <f t="shared" si="42"/>
        <v/>
      </c>
      <c r="AD359" s="105">
        <f t="shared" si="43"/>
        <v>0.5</v>
      </c>
      <c r="AE359" s="104" t="str">
        <f>IF(R359="true",(IF(Inputs!R359=Reduction_Values!B$2,Reduction_Values!D$6,Reduction_Values!D$7)),"")</f>
        <v>Winter Only Discount 0.5</v>
      </c>
      <c r="AF359" s="93">
        <f>(VLOOKUP(Inputs!D359,Charge_Categories!B$2:C$380,2,FALSE))</f>
        <v>165751</v>
      </c>
      <c r="AG359" s="93" t="str">
        <f t="shared" si="47"/>
        <v>false</v>
      </c>
      <c r="AH359" s="93" t="str">
        <f t="shared" si="49"/>
        <v>true</v>
      </c>
      <c r="AI359" s="94">
        <f>IF(AND(Inputs!C359="true",Inputs!B359="false"),Calcs!Q360,IF(AND(Inputs!B359="true",Inputs!C359="false"),Calcs!Y360,IF(AND(Inputs!B359="false",Inputs!C359="false"),Calcs!H360,FALSE)))</f>
        <v>0</v>
      </c>
      <c r="AJ359" s="95">
        <f>IF(AND(Inputs!C359="true",Inputs!B359="false"),Calcs!Q360,IF(AND(Inputs!B359="true",Inputs!C359="false"),Calcs!Y360,IF(AND(Inputs!B359="false",Inputs!C359="false"),Calcs!J360,FALSE)))</f>
        <v>0</v>
      </c>
      <c r="AK359" s="93">
        <f>IF(AND(Inputs!C359="true",Inputs!B359="false"),Calcs!P360,IF(AND(Inputs!B359="true",Inputs!C359="false"),Calcs!X360,IF(AND(Inputs!B359="false",Inputs!C359="false"),Calcs!G360,FALSE)))</f>
        <v>0</v>
      </c>
      <c r="AL359" s="93">
        <f>Calcs!C360</f>
        <v>186089</v>
      </c>
      <c r="AM359" s="93">
        <f>IF(AND(Inputs!C359="true",Inputs!B359="false"),Calcs!O360,IF(AND(Inputs!B359="true",Inputs!C359="false"),Calcs!W360,IF(AND(Inputs!B359="false",Inputs!C359="false"),Calcs!F360,FALSE)))</f>
        <v>0</v>
      </c>
      <c r="AN359" s="93" t="str">
        <f>IF(AND(Inputs!C359="true",Inputs!B359="false"),"0.0",IF(AND(Inputs!B359="true",Inputs!C359="false"),Calcs!U360,IF(AND(Inputs!B359="false",Inputs!C359="false"),Calcs!D360,FALSE)))</f>
        <v>0.0</v>
      </c>
      <c r="AO359" s="95" t="str">
        <f>Calcs!AA360</f>
        <v/>
      </c>
      <c r="AP359" s="93" t="str">
        <f t="shared" si="44"/>
        <v>true</v>
      </c>
      <c r="AQ359" s="95">
        <f>IF(Inputs!C359="true",Calcs!N360,"0.0")</f>
        <v>0</v>
      </c>
      <c r="AR359" s="95">
        <f>IF(AND(Inputs!C359="true",Inputs!B359="false"),Calcs!M360,IF(AND(Inputs!B359="true",Inputs!C359="false"),Calcs!V360,IF(AND(Inputs!B359="false",Inputs!C359="false"),Calcs!E360,FALSE)))</f>
        <v>186089</v>
      </c>
      <c r="AS359" s="93" t="str">
        <f t="shared" si="45"/>
        <v>true</v>
      </c>
      <c r="AT359" s="93" t="str">
        <f t="shared" si="46"/>
        <v>false</v>
      </c>
    </row>
    <row r="360" spans="1:46" ht="14.25" customHeight="1" x14ac:dyDescent="0.2">
      <c r="A360" s="16">
        <v>359</v>
      </c>
      <c r="B360" s="19" t="s">
        <v>17</v>
      </c>
      <c r="C360" s="19" t="s">
        <v>16</v>
      </c>
      <c r="D360" s="18" t="s">
        <v>930</v>
      </c>
      <c r="E360" s="19" t="s">
        <v>16</v>
      </c>
      <c r="F360" s="4" t="s">
        <v>523</v>
      </c>
      <c r="G360" s="17" t="s">
        <v>17</v>
      </c>
      <c r="H360" s="65" t="s">
        <v>569</v>
      </c>
      <c r="I360" s="24">
        <v>1</v>
      </c>
      <c r="J360" s="24">
        <v>1</v>
      </c>
      <c r="K360" s="19" t="s">
        <v>17</v>
      </c>
      <c r="L360" s="19" t="s">
        <v>16</v>
      </c>
      <c r="M360" s="22">
        <v>1</v>
      </c>
      <c r="N360" s="19" t="s">
        <v>16</v>
      </c>
      <c r="O360" s="59" t="s">
        <v>454</v>
      </c>
      <c r="P360" s="18">
        <v>207</v>
      </c>
      <c r="Q360" s="18">
        <v>209</v>
      </c>
      <c r="R360" s="19" t="s">
        <v>16</v>
      </c>
      <c r="S360" s="17">
        <v>0</v>
      </c>
      <c r="T360" s="17">
        <v>1008</v>
      </c>
      <c r="U360" s="102">
        <f>IF(B360="true",(Calcs!AB361),IF(C360="true",Calcs!S361,Calcs!K361))</f>
        <v>0</v>
      </c>
      <c r="V360" s="106"/>
      <c r="W360" s="103" t="str">
        <f>IF(AND(K360 = "true",C360="false"),(IF(Inputs!K360=Reduction_Values!B$2,Reduction_Values!D$2,Reduction_Values!D$3)),"")</f>
        <v/>
      </c>
      <c r="X360" s="104" t="str">
        <f>IF(L360="true",(IF(Inputs!L360=Reduction_Values!B$2,Reduction_Values!D$4,Reduction_Values!D$5)),"")</f>
        <v>CRT 0.5</v>
      </c>
      <c r="Y360" s="105">
        <f>(VLOOKUP(Inputs!D360,Charge_Categories!B$2:C$380,2,FALSE))</f>
        <v>172674</v>
      </c>
      <c r="Z360" s="105">
        <f>IF(AND(Inputs!B360="true",Inputs!G360="true"),Calcs!U361-Calcs!T361,IF(AND(Inputs!B360="false",Inputs!C360="false",Inputs!G360="true"),Calcs!D361-Calcs!C361,IF(AND(Inputs!G360="false",Inputs!H360="Not Applicable"),0,"0.0")))</f>
        <v>0</v>
      </c>
      <c r="AA360" s="105">
        <f>IF(AND(Inputs!B360="true",Inputs!N360="true"),Calcs!T361-Calcs!B361,IF(AND(Inputs!B360="false",Inputs!C360="true",Inputs!N360="true"),Calcs!L361-Calcs!B361,IF(AND(Inputs!B360="false",Inputs!C360="false",Inputs!N360="true"),Calcs!C361-Calcs!B361,"0.0")))</f>
        <v>1456</v>
      </c>
      <c r="AB360" s="105" t="str">
        <f>IF(Inputs!C360="true",100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&amp;"%","")</f>
        <v>0%</v>
      </c>
      <c r="AC360" s="105" t="str">
        <f t="shared" si="42"/>
        <v/>
      </c>
      <c r="AD360" s="105" t="str">
        <f t="shared" si="43"/>
        <v/>
      </c>
      <c r="AE360" s="104" t="str">
        <f>IF(R360="true",(IF(Inputs!R360=Reduction_Values!B$2,Reduction_Values!D$6,Reduction_Values!D$7)),"")</f>
        <v>Winter Only Discount 0.5</v>
      </c>
      <c r="AF360" s="93">
        <f>(VLOOKUP(Inputs!D360,Charge_Categories!B$2:C$380,2,FALSE))</f>
        <v>172674</v>
      </c>
      <c r="AG360" s="93" t="str">
        <f t="shared" si="47"/>
        <v>false</v>
      </c>
      <c r="AH360" s="93" t="str">
        <f t="shared" si="49"/>
        <v>true</v>
      </c>
      <c r="AI360" s="94">
        <f>IF(AND(Inputs!C360="true",Inputs!B360="false"),Calcs!Q361,IF(AND(Inputs!B360="true",Inputs!C360="false"),Calcs!Y361,IF(AND(Inputs!B360="false",Inputs!C360="false"),Calcs!H361,FALSE)))</f>
        <v>0</v>
      </c>
      <c r="AJ360" s="95">
        <f>IF(AND(Inputs!C360="true",Inputs!B360="false"),Calcs!Q361,IF(AND(Inputs!B360="true",Inputs!C360="false"),Calcs!Y361,IF(AND(Inputs!B360="false",Inputs!C360="false"),Calcs!J361,FALSE)))</f>
        <v>0</v>
      </c>
      <c r="AK360" s="93">
        <f>IF(AND(Inputs!C360="true",Inputs!B360="false"),Calcs!P361,IF(AND(Inputs!B360="true",Inputs!C360="false"),Calcs!X361,IF(AND(Inputs!B360="false",Inputs!C360="false"),Calcs!G361,FALSE)))</f>
        <v>0</v>
      </c>
      <c r="AL360" s="93">
        <f>Calcs!C361</f>
        <v>174130</v>
      </c>
      <c r="AM360" s="93">
        <f>IF(AND(Inputs!C360="true",Inputs!B360="false"),Calcs!O361,IF(AND(Inputs!B360="true",Inputs!C360="false"),Calcs!W361,IF(AND(Inputs!B360="false",Inputs!C360="false"),Calcs!F361,FALSE)))</f>
        <v>0</v>
      </c>
      <c r="AN360" s="93" t="str">
        <f>IF(AND(Inputs!C360="true",Inputs!B360="false"),"0.0",IF(AND(Inputs!B360="true",Inputs!C360="false"),Calcs!U361,IF(AND(Inputs!B360="false",Inputs!C360="false"),Calcs!D361,FALSE)))</f>
        <v>0.0</v>
      </c>
      <c r="AO360" s="95" t="str">
        <f>Calcs!AA361</f>
        <v/>
      </c>
      <c r="AP360" s="93" t="str">
        <f t="shared" si="44"/>
        <v>true</v>
      </c>
      <c r="AQ360" s="95">
        <f>IF(Inputs!C360="true",Calcs!N361,"0.0")</f>
        <v>0</v>
      </c>
      <c r="AR360" s="95">
        <f>IF(AND(Inputs!C360="true",Inputs!B360="false"),Calcs!M361,IF(AND(Inputs!B360="true",Inputs!C360="false"),Calcs!V361,IF(AND(Inputs!B360="false",Inputs!C360="false"),Calcs!E361,FALSE)))</f>
        <v>174130</v>
      </c>
      <c r="AS360" s="93" t="str">
        <f t="shared" si="45"/>
        <v>true</v>
      </c>
      <c r="AT360" s="93" t="str">
        <f t="shared" si="46"/>
        <v>false</v>
      </c>
    </row>
    <row r="361" spans="1:46" ht="14.25" customHeight="1" x14ac:dyDescent="0.2">
      <c r="A361" s="16">
        <v>360</v>
      </c>
      <c r="B361" s="19" t="s">
        <v>17</v>
      </c>
      <c r="C361" s="19" t="s">
        <v>16</v>
      </c>
      <c r="D361" s="18" t="s">
        <v>931</v>
      </c>
      <c r="E361" s="19" t="s">
        <v>16</v>
      </c>
      <c r="F361" s="4" t="s">
        <v>524</v>
      </c>
      <c r="G361" s="17" t="s">
        <v>17</v>
      </c>
      <c r="H361" s="65" t="s">
        <v>569</v>
      </c>
      <c r="I361" s="24">
        <v>1</v>
      </c>
      <c r="J361" s="24">
        <v>1</v>
      </c>
      <c r="K361" s="19" t="s">
        <v>17</v>
      </c>
      <c r="L361" s="17" t="s">
        <v>17</v>
      </c>
      <c r="M361" s="22">
        <v>1</v>
      </c>
      <c r="N361" s="19" t="s">
        <v>16</v>
      </c>
      <c r="O361" s="58" t="s">
        <v>434</v>
      </c>
      <c r="P361" s="18">
        <v>15</v>
      </c>
      <c r="Q361" s="18">
        <v>37</v>
      </c>
      <c r="R361" s="19" t="s">
        <v>16</v>
      </c>
      <c r="S361" s="17">
        <v>0</v>
      </c>
      <c r="T361" s="17">
        <v>100</v>
      </c>
      <c r="U361" s="102">
        <f>IF(B361="true",(Calcs!AB362),IF(C361="true",Calcs!S362,Calcs!K362))</f>
        <v>0</v>
      </c>
      <c r="V361" s="106"/>
      <c r="W361" s="103" t="str">
        <f>IF(AND(K361 = "true",C361="false"),(IF(Inputs!K361=Reduction_Values!B$2,Reduction_Values!D$2,Reduction_Values!D$3)),"")</f>
        <v/>
      </c>
      <c r="X361" s="104" t="str">
        <f>IF(L361="true",(IF(Inputs!L361=Reduction_Values!B$2,Reduction_Values!D$4,Reduction_Values!D$5)),"")</f>
        <v/>
      </c>
      <c r="Y361" s="105">
        <f>(VLOOKUP(Inputs!D361,Charge_Categories!B$2:C$380,2,FALSE))</f>
        <v>184789</v>
      </c>
      <c r="Z361" s="105">
        <f>IF(AND(Inputs!B361="true",Inputs!G361="true"),Calcs!U362-Calcs!T362,IF(AND(Inputs!B361="false",Inputs!C361="false",Inputs!G361="true"),Calcs!D362-Calcs!C362,IF(AND(Inputs!G361="false",Inputs!H361="Not Applicable"),0,"0.0")))</f>
        <v>0</v>
      </c>
      <c r="AA361" s="105">
        <f>IF(AND(Inputs!B361="true",Inputs!N361="true"),Calcs!T362-Calcs!B362,IF(AND(Inputs!B361="false",Inputs!C361="true",Inputs!N361="true"),Calcs!L362-Calcs!B362,IF(AND(Inputs!B361="false",Inputs!C361="false",Inputs!N361="true"),Calcs!C362-Calcs!B362,"0.0")))</f>
        <v>92</v>
      </c>
      <c r="AB361" s="105" t="str">
        <f>IF(Inputs!C361="true",100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&amp;"%","")</f>
        <v>0%</v>
      </c>
      <c r="AC361" s="105" t="str">
        <f t="shared" si="42"/>
        <v/>
      </c>
      <c r="AD361" s="105" t="str">
        <f t="shared" si="43"/>
        <v/>
      </c>
      <c r="AE361" s="104" t="str">
        <f>IF(R361="true",(IF(Inputs!R361=Reduction_Values!B$2,Reduction_Values!D$6,Reduction_Values!D$7)),"")</f>
        <v>Winter Only Discount 0.5</v>
      </c>
      <c r="AF361" s="93">
        <f>(VLOOKUP(Inputs!D361,Charge_Categories!B$2:C$380,2,FALSE))</f>
        <v>184789</v>
      </c>
      <c r="AG361" s="93" t="str">
        <f t="shared" si="47"/>
        <v>false</v>
      </c>
      <c r="AH361" s="93" t="str">
        <f t="shared" si="49"/>
        <v>true</v>
      </c>
      <c r="AI361" s="94">
        <f>IF(AND(Inputs!C361="true",Inputs!B361="false"),Calcs!Q362,IF(AND(Inputs!B361="true",Inputs!C361="false"),Calcs!Y362,IF(AND(Inputs!B361="false",Inputs!C361="false"),Calcs!H362,FALSE)))</f>
        <v>0</v>
      </c>
      <c r="AJ361" s="95">
        <f>IF(AND(Inputs!C361="true",Inputs!B361="false"),Calcs!Q362,IF(AND(Inputs!B361="true",Inputs!C361="false"),Calcs!Y362,IF(AND(Inputs!B361="false",Inputs!C361="false"),Calcs!J362,FALSE)))</f>
        <v>0</v>
      </c>
      <c r="AK361" s="93">
        <f>IF(AND(Inputs!C361="true",Inputs!B361="false"),Calcs!P362,IF(AND(Inputs!B361="true",Inputs!C361="false"),Calcs!X362,IF(AND(Inputs!B361="false",Inputs!C361="false"),Calcs!G362,FALSE)))</f>
        <v>0</v>
      </c>
      <c r="AL361" s="93">
        <f>Calcs!C362</f>
        <v>184881</v>
      </c>
      <c r="AM361" s="93">
        <f>IF(AND(Inputs!C361="true",Inputs!B361="false"),Calcs!O362,IF(AND(Inputs!B361="true",Inputs!C361="false"),Calcs!W362,IF(AND(Inputs!B361="false",Inputs!C361="false"),Calcs!F362,FALSE)))</f>
        <v>0</v>
      </c>
      <c r="AN361" s="93" t="str">
        <f>IF(AND(Inputs!C361="true",Inputs!B361="false"),"0.0",IF(AND(Inputs!B361="true",Inputs!C361="false"),Calcs!U362,IF(AND(Inputs!B361="false",Inputs!C361="false"),Calcs!D362,FALSE)))</f>
        <v>0.0</v>
      </c>
      <c r="AO361" s="95" t="str">
        <f>Calcs!AA362</f>
        <v/>
      </c>
      <c r="AP361" s="93" t="str">
        <f t="shared" si="44"/>
        <v>true</v>
      </c>
      <c r="AQ361" s="95">
        <f>IF(Inputs!C361="true",Calcs!N362,"0.0")</f>
        <v>0</v>
      </c>
      <c r="AR361" s="95">
        <f>IF(AND(Inputs!C361="true",Inputs!B361="false"),Calcs!M362,IF(AND(Inputs!B361="true",Inputs!C361="false"),Calcs!V362,IF(AND(Inputs!B361="false",Inputs!C361="false"),Calcs!E362,FALSE)))</f>
        <v>184881</v>
      </c>
      <c r="AS361" s="93" t="str">
        <f t="shared" si="45"/>
        <v>true</v>
      </c>
      <c r="AT361" s="93" t="str">
        <f t="shared" si="46"/>
        <v>false</v>
      </c>
    </row>
    <row r="362" spans="1:46" ht="14.25" customHeight="1" x14ac:dyDescent="0.2">
      <c r="A362" s="16">
        <v>361</v>
      </c>
      <c r="B362" s="20" t="s">
        <v>17</v>
      </c>
      <c r="C362" s="20" t="s">
        <v>17</v>
      </c>
      <c r="D362" s="18" t="s">
        <v>932</v>
      </c>
      <c r="E362" s="19" t="s">
        <v>16</v>
      </c>
      <c r="F362" s="4" t="s">
        <v>525</v>
      </c>
      <c r="G362" s="19" t="s">
        <v>16</v>
      </c>
      <c r="H362" s="65" t="s">
        <v>484</v>
      </c>
      <c r="I362" s="24">
        <v>1</v>
      </c>
      <c r="J362" s="25">
        <v>0.5</v>
      </c>
      <c r="K362" s="20" t="s">
        <v>16</v>
      </c>
      <c r="L362" s="20" t="s">
        <v>17</v>
      </c>
      <c r="M362" s="22">
        <v>1</v>
      </c>
      <c r="N362" s="17" t="s">
        <v>17</v>
      </c>
      <c r="O362" s="59" t="s">
        <v>418</v>
      </c>
      <c r="P362" s="18">
        <v>116</v>
      </c>
      <c r="Q362" s="18">
        <v>138</v>
      </c>
      <c r="R362" s="19" t="s">
        <v>16</v>
      </c>
      <c r="S362" s="17">
        <v>0</v>
      </c>
      <c r="T362" s="17">
        <v>1.06</v>
      </c>
      <c r="U362" s="102">
        <f>IF(B362="true",(Calcs!AB363),IF(C362="true",Calcs!S363,IF(AND(B362="false",C362="false"),Calcs!K363)))</f>
        <v>27062.46376811594</v>
      </c>
      <c r="W362" s="103" t="str">
        <f>IF(AND(K362 = "true",C362="false"),(IF(Inputs!K362=Reduction_Values!B$2,Reduction_Values!D$2,Reduction_Values!D$3)),"")</f>
        <v>Two-part Tariff 0.5</v>
      </c>
      <c r="X362" s="104" t="str">
        <f>IF(L362="true",(IF(Inputs!L362=Reduction_Values!B$2,Reduction_Values!D$4,Reduction_Values!D$5)),"")</f>
        <v/>
      </c>
      <c r="Y362" s="105">
        <f>(VLOOKUP(Inputs!D362,Charge_Categories!B$2:C$380,2,FALSE))</f>
        <v>257486</v>
      </c>
      <c r="Z362" s="105">
        <f>IF(AND(Inputs!B362="true",Inputs!G362="true"),Calcs!U363-Calcs!T363,IF(AND(Inputs!B362="false",Inputs!C362="false",Inputs!G362="true"),Calcs!D363-Calcs!C363,IF(AND(Inputs!G362="false",Inputs!H362="Not Applicable"),0,"0.0")))</f>
        <v>74</v>
      </c>
      <c r="AA362" s="105" t="str">
        <f>IF(AND(Inputs!B362="true",Inputs!N362="true"),Calcs!T363-Calcs!B363,IF(AND(Inputs!B362="false",Inputs!C362="true",Inputs!N362="true"),Calcs!L363-Calcs!B363,IF(AND(Inputs!B362="false",Inputs!C362="false",Inputs!N362="true"),Calcs!C363-Calcs!B363,"0.0")))</f>
        <v>0.0</v>
      </c>
      <c r="AB362" s="105" t="str">
        <f>IF(Inputs!C362="true",100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&amp;"%","")</f>
        <v/>
      </c>
      <c r="AC362" s="105" t="str">
        <f t="shared" si="42"/>
        <v/>
      </c>
      <c r="AD362" s="105">
        <f t="shared" si="43"/>
        <v>0.5</v>
      </c>
      <c r="AE362" s="104" t="str">
        <f>IF(R362="true",(IF(Inputs!R362=Reduction_Values!B$2,Reduction_Values!D$6,Reduction_Values!D$7)),"")</f>
        <v>Winter Only Discount 0.5</v>
      </c>
      <c r="AF362" s="93">
        <f>(VLOOKUP(Inputs!D362,Charge_Categories!B$2:C$380,2,FALSE))</f>
        <v>257486</v>
      </c>
      <c r="AG362" s="93" t="str">
        <f t="shared" si="47"/>
        <v>false</v>
      </c>
      <c r="AH362" s="93" t="str">
        <f t="shared" si="49"/>
        <v>false</v>
      </c>
      <c r="AI362" s="94">
        <f>IF(AND(Inputs!C362="true",Inputs!B362="false"),Calcs!Q363,IF(AND(Inputs!B362="true",Inputs!C362="false"),Calcs!Y363,IF(AND(Inputs!B362="false",Inputs!C362="false"),Calcs!H363,FALSE)))</f>
        <v>128780</v>
      </c>
      <c r="AJ362" s="95">
        <f>IF(AND(Inputs!C362="true",Inputs!B362="false"),Calcs!Q363,IF(AND(Inputs!B362="true",Inputs!C362="false"),Calcs!Y363,IF(AND(Inputs!B362="false",Inputs!C362="false"),Calcs!J363,FALSE)))</f>
        <v>32195</v>
      </c>
      <c r="AK362" s="93">
        <f>IF(AND(Inputs!C362="true",Inputs!B362="false"),Calcs!P363,IF(AND(Inputs!B362="true",Inputs!C362="false"),Calcs!X363,IF(AND(Inputs!B362="false",Inputs!C362="false"),Calcs!G363,FALSE)))</f>
        <v>128780</v>
      </c>
      <c r="AL362" s="93">
        <f>Calcs!C363</f>
        <v>257486</v>
      </c>
      <c r="AM362" s="93">
        <f>IF(AND(Inputs!C362="true",Inputs!B362="false"),Calcs!O363,IF(AND(Inputs!B362="true",Inputs!C362="false"),Calcs!W363,IF(AND(Inputs!B362="false",Inputs!C362="false"),Calcs!F363,FALSE)))</f>
        <v>128780</v>
      </c>
      <c r="AN362" s="93">
        <f>IF(AND(Inputs!C362="true",Inputs!B362="false"),"0.0",IF(AND(Inputs!B362="true",Inputs!C362="false"),Calcs!U363,IF(AND(Inputs!B362="false",Inputs!C362="false"),Calcs!D363,FALSE)))</f>
        <v>257560</v>
      </c>
      <c r="AO362" s="95" t="str">
        <f>Calcs!AA363</f>
        <v/>
      </c>
      <c r="AP362" s="93" t="str">
        <f t="shared" si="44"/>
        <v>false</v>
      </c>
      <c r="AQ362" s="95" t="str">
        <f>IF(Inputs!C362="true",Calcs!N363,"0.0")</f>
        <v>0.0</v>
      </c>
      <c r="AR362" s="95">
        <f>IF(AND(Inputs!C362="true",Inputs!B362="false"),Calcs!M363,IF(AND(Inputs!B362="true",Inputs!C362="false"),Calcs!V363,IF(AND(Inputs!B362="false",Inputs!C362="false"),Calcs!E363,FALSE)))</f>
        <v>257560</v>
      </c>
      <c r="AS362" s="93" t="str">
        <f t="shared" si="45"/>
        <v>true</v>
      </c>
      <c r="AT362" s="93" t="str">
        <f t="shared" si="46"/>
        <v>true</v>
      </c>
    </row>
    <row r="363" spans="1:46" ht="14.25" customHeight="1" x14ac:dyDescent="0.2">
      <c r="A363" s="16">
        <v>362</v>
      </c>
      <c r="B363" s="20" t="s">
        <v>16</v>
      </c>
      <c r="C363" s="20" t="s">
        <v>17</v>
      </c>
      <c r="D363" s="18" t="s">
        <v>933</v>
      </c>
      <c r="E363" s="19" t="s">
        <v>16</v>
      </c>
      <c r="F363" s="4" t="s">
        <v>526</v>
      </c>
      <c r="G363" s="19" t="s">
        <v>16</v>
      </c>
      <c r="H363" s="65" t="s">
        <v>485</v>
      </c>
      <c r="I363" s="25">
        <v>0.5</v>
      </c>
      <c r="J363" s="25">
        <v>0.01</v>
      </c>
      <c r="K363" s="20" t="s">
        <v>16</v>
      </c>
      <c r="L363" s="20" t="s">
        <v>17</v>
      </c>
      <c r="M363" s="22">
        <v>1</v>
      </c>
      <c r="N363" s="19" t="s">
        <v>16</v>
      </c>
      <c r="O363" s="59" t="s">
        <v>454</v>
      </c>
      <c r="P363" s="18">
        <v>0</v>
      </c>
      <c r="Q363" s="18">
        <v>0</v>
      </c>
      <c r="R363" s="19" t="s">
        <v>16</v>
      </c>
      <c r="S363" s="17">
        <v>8.9999999999999993E-3</v>
      </c>
      <c r="T363" s="17">
        <v>2.6539999999999999</v>
      </c>
      <c r="U363" s="102">
        <f>IF(B363="true",(Calcs!AB364),IF(C363="true",Calcs!S364,Calcs!K364))</f>
        <v>1.1460672569706105</v>
      </c>
      <c r="V363" s="106"/>
      <c r="W363" s="103" t="str">
        <f>IF(AND(K363 = "true",C363="false"),(IF(Inputs!K363=Reduction_Values!B$2,Reduction_Values!D$2,Reduction_Values!D$3)),"")</f>
        <v>Two-part Tariff 0.5</v>
      </c>
      <c r="X363" s="104" t="str">
        <f>IF(L363="true",(IF(Inputs!L363=Reduction_Values!B$2,Reduction_Values!D$4,Reduction_Values!D$5)),"")</f>
        <v/>
      </c>
      <c r="Y363" s="105">
        <f>(VLOOKUP(Inputs!D363,Charge_Categories!B$2:C$380,2,FALSE))</f>
        <v>270257</v>
      </c>
      <c r="Z363" s="105">
        <f>IF(AND(Inputs!B363="true",Inputs!G363="true"),Calcs!U364-Calcs!T364,IF(AND(Inputs!B363="false",Inputs!C363="false",Inputs!G363="true"),Calcs!D364-Calcs!C364,IF(AND(Inputs!G363="false",Inputs!H363="Not Applicable"),0,"0.0")))</f>
        <v>105</v>
      </c>
      <c r="AA363" s="105">
        <f>IF(AND(Inputs!B363="true",Inputs!N363="true"),Calcs!T364-Calcs!B364,IF(AND(Inputs!B363="false",Inputs!C363="true",Inputs!N363="true"),Calcs!L364-Calcs!B364,IF(AND(Inputs!B363="false",Inputs!C363="false",Inputs!N363="true"),Calcs!C364-Calcs!B364,"0.0")))</f>
        <v>8</v>
      </c>
      <c r="AB363" s="105" t="str">
        <f>IF(Inputs!C363="true",100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&amp;"%","")</f>
        <v/>
      </c>
      <c r="AC363" s="105" t="str">
        <f t="shared" si="42"/>
        <v/>
      </c>
      <c r="AD363" s="105">
        <f t="shared" si="43"/>
        <v>0.01</v>
      </c>
      <c r="AE363" s="104" t="str">
        <f>IF(R363="true",(IF(Inputs!R363=Reduction_Values!B$2,Reduction_Values!D$6,Reduction_Values!D$7)),"")</f>
        <v>Winter Only Discount 0.5</v>
      </c>
      <c r="AF363" s="93">
        <f>(VLOOKUP(Inputs!D363,Charge_Categories!B$2:C$380,2,FALSE))</f>
        <v>270257</v>
      </c>
      <c r="AG363" s="93" t="str">
        <f t="shared" si="47"/>
        <v>true</v>
      </c>
      <c r="AH363" s="93" t="str">
        <f t="shared" si="49"/>
        <v>false</v>
      </c>
      <c r="AI363" s="94">
        <f>IF(AND(Inputs!C363="true",Inputs!B363="false"),Calcs!Q364,IF(AND(Inputs!B363="true",Inputs!C363="false"),Calcs!Y364,IF(AND(Inputs!B363="false",Inputs!C363="false"),Calcs!H364,FALSE)))</f>
        <v>67592.5</v>
      </c>
      <c r="AJ363" s="95">
        <f>IF(AND(Inputs!C363="true",Inputs!B363="false"),Calcs!Q364,IF(AND(Inputs!B363="true",Inputs!C363="false"),Calcs!Y364,IF(AND(Inputs!B363="false",Inputs!C363="false"),Calcs!J364,FALSE)))</f>
        <v>67592.5</v>
      </c>
      <c r="AK363" s="93">
        <f>IF(AND(Inputs!C363="true",Inputs!B363="false"),Calcs!P364,IF(AND(Inputs!B363="true",Inputs!C363="false"),Calcs!X364,IF(AND(Inputs!B363="false",Inputs!C363="false"),Calcs!G364,FALSE)))</f>
        <v>135185</v>
      </c>
      <c r="AL363" s="93">
        <f>Calcs!C364</f>
        <v>270265</v>
      </c>
      <c r="AM363" s="93">
        <f>IF(AND(Inputs!C363="true",Inputs!B363="false"),Calcs!O364,IF(AND(Inputs!B363="true",Inputs!C363="false"),Calcs!W364,IF(AND(Inputs!B363="false",Inputs!C363="false"),Calcs!F364,FALSE)))</f>
        <v>135185</v>
      </c>
      <c r="AN363" s="93">
        <f>IF(AND(Inputs!C363="true",Inputs!B363="false"),"0.0",IF(AND(Inputs!B363="true",Inputs!C363="false"),Calcs!U364,IF(AND(Inputs!B363="false",Inputs!C363="false"),Calcs!D364,FALSE)))</f>
        <v>270370</v>
      </c>
      <c r="AO363" s="95">
        <f>Calcs!AA364</f>
        <v>2.292134513941221</v>
      </c>
      <c r="AP363" s="93" t="str">
        <f t="shared" si="44"/>
        <v>true</v>
      </c>
      <c r="AQ363" s="95" t="str">
        <f>IF(Inputs!C363="true",Calcs!N364,"0.0")</f>
        <v>0.0</v>
      </c>
      <c r="AR363" s="95">
        <f>IF(AND(Inputs!C363="true",Inputs!B363="false"),Calcs!M364,IF(AND(Inputs!B363="true",Inputs!C363="false"),Calcs!V364,IF(AND(Inputs!B363="false",Inputs!C363="false"),Calcs!E364,FALSE)))</f>
        <v>270370</v>
      </c>
      <c r="AS363" s="93" t="str">
        <f t="shared" si="45"/>
        <v>true</v>
      </c>
      <c r="AT363" s="93" t="str">
        <f t="shared" si="46"/>
        <v>true</v>
      </c>
    </row>
    <row r="364" spans="1:46" ht="14.25" customHeight="1" x14ac:dyDescent="0.2">
      <c r="A364" s="16">
        <v>363</v>
      </c>
      <c r="B364" s="20" t="s">
        <v>17</v>
      </c>
      <c r="C364" s="20" t="s">
        <v>16</v>
      </c>
      <c r="D364" s="18" t="s">
        <v>934</v>
      </c>
      <c r="E364" s="19" t="s">
        <v>17</v>
      </c>
      <c r="F364" s="4" t="s">
        <v>527</v>
      </c>
      <c r="G364" s="17" t="s">
        <v>17</v>
      </c>
      <c r="H364" s="65" t="s">
        <v>569</v>
      </c>
      <c r="I364" s="24">
        <v>1</v>
      </c>
      <c r="J364" s="24">
        <v>1</v>
      </c>
      <c r="K364" s="20" t="s">
        <v>17</v>
      </c>
      <c r="L364" s="20" t="s">
        <v>16</v>
      </c>
      <c r="M364" s="22">
        <v>1</v>
      </c>
      <c r="N364" s="19" t="s">
        <v>17</v>
      </c>
      <c r="O364" s="59" t="s">
        <v>454</v>
      </c>
      <c r="P364" s="18">
        <v>322</v>
      </c>
      <c r="Q364" s="18">
        <v>340</v>
      </c>
      <c r="R364" s="19" t="s">
        <v>17</v>
      </c>
      <c r="S364" s="17">
        <v>0</v>
      </c>
      <c r="T364" s="17">
        <v>0.999</v>
      </c>
      <c r="U364" s="102">
        <f>IF(B364="true",(Calcs!AB365),IF(C364="true",Calcs!S365,Calcs!K365))</f>
        <v>83147.313529411767</v>
      </c>
      <c r="V364" s="106"/>
      <c r="W364" s="103" t="str">
        <f>IF(AND(K364 = "true",C364="false"),(IF(Inputs!K364=Reduction_Values!B$2,Reduction_Values!D$2,Reduction_Values!D$3)),"")</f>
        <v/>
      </c>
      <c r="X364" s="104" t="str">
        <f>IF(L364="true",(IF(Inputs!L364=Reduction_Values!B$2,Reduction_Values!D$4,Reduction_Values!D$5)),"")</f>
        <v>CRT 0.5</v>
      </c>
      <c r="Y364" s="105">
        <f>(VLOOKUP(Inputs!D364,Charge_Categories!B$2:C$380,2,FALSE))</f>
        <v>292651</v>
      </c>
      <c r="Z364" s="105">
        <f>IF(AND(Inputs!B364="true",Inputs!G364="true"),Calcs!U365-Calcs!T365,IF(AND(Inputs!B364="false",Inputs!C364="false",Inputs!G364="true"),Calcs!D365-Calcs!C365,IF(AND(Inputs!G364="false",Inputs!H364="Not Applicable"),0,"0.0")))</f>
        <v>0</v>
      </c>
      <c r="AA364" s="105" t="str">
        <f>IF(AND(Inputs!B364="true",Inputs!N364="true"),Calcs!T365-Calcs!B365,IF(AND(Inputs!B364="false",Inputs!C364="true",Inputs!N364="true"),Calcs!L365-Calcs!B365,IF(AND(Inputs!B364="false",Inputs!C364="false",Inputs!N364="true"),Calcs!C365-Calcs!B365,"0.0")))</f>
        <v>0.0</v>
      </c>
      <c r="AB364" s="105" t="str">
        <f>IF(Inputs!C364="true",100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&amp;"%","")</f>
        <v>60%</v>
      </c>
      <c r="AC364" s="105" t="str">
        <f t="shared" si="42"/>
        <v/>
      </c>
      <c r="AD364" s="105" t="str">
        <f t="shared" si="43"/>
        <v/>
      </c>
      <c r="AE364" s="104" t="str">
        <f>IF(R364="true",(IF(Inputs!R364=Reduction_Values!B$2,Reduction_Values!D$6,Reduction_Values!D$7)),"")</f>
        <v/>
      </c>
      <c r="AF364" s="93">
        <f>(VLOOKUP(Inputs!D364,Charge_Categories!B$2:C$380,2,FALSE))</f>
        <v>292651</v>
      </c>
      <c r="AG364" s="93" t="str">
        <f t="shared" si="47"/>
        <v>false</v>
      </c>
      <c r="AH364" s="93" t="str">
        <f t="shared" si="49"/>
        <v>true</v>
      </c>
      <c r="AI364" s="94">
        <f>IF(AND(Inputs!C364="true",Inputs!B364="false"),Calcs!Q365,IF(AND(Inputs!B364="true",Inputs!C364="false"),Calcs!Y365,IF(AND(Inputs!B364="false",Inputs!C364="false"),Calcs!H365,FALSE)))</f>
        <v>87795.3</v>
      </c>
      <c r="AJ364" s="95">
        <f>IF(AND(Inputs!C364="true",Inputs!B364="false"),Calcs!Q365,IF(AND(Inputs!B364="true",Inputs!C364="false"),Calcs!Y365,IF(AND(Inputs!B364="false",Inputs!C364="false"),Calcs!J365,FALSE)))</f>
        <v>87795.3</v>
      </c>
      <c r="AK364" s="93">
        <f>IF(AND(Inputs!C364="true",Inputs!B364="false"),Calcs!P365,IF(AND(Inputs!B364="true",Inputs!C364="false"),Calcs!X365,IF(AND(Inputs!B364="false",Inputs!C364="false"),Calcs!G365,FALSE)))</f>
        <v>87795.3</v>
      </c>
      <c r="AL364" s="93">
        <f>Calcs!C365</f>
        <v>292651</v>
      </c>
      <c r="AM364" s="93">
        <f>IF(AND(Inputs!C364="true",Inputs!B364="false"),Calcs!O365,IF(AND(Inputs!B364="true",Inputs!C364="false"),Calcs!W365,IF(AND(Inputs!B364="false",Inputs!C364="false"),Calcs!F365,FALSE)))</f>
        <v>175590.6</v>
      </c>
      <c r="AN364" s="93" t="str">
        <f>IF(AND(Inputs!C364="true",Inputs!B364="false"),"0.0",IF(AND(Inputs!B364="true",Inputs!C364="false"),Calcs!U365,IF(AND(Inputs!B364="false",Inputs!C364="false"),Calcs!D365,FALSE)))</f>
        <v>0.0</v>
      </c>
      <c r="AO364" s="95" t="str">
        <f>Calcs!AA365</f>
        <v/>
      </c>
      <c r="AP364" s="93" t="str">
        <f t="shared" si="44"/>
        <v>false</v>
      </c>
      <c r="AQ364" s="95">
        <f>IF(Inputs!C364="true",Calcs!N365,"0.0")</f>
        <v>175590.6</v>
      </c>
      <c r="AR364" s="95">
        <f>IF(AND(Inputs!C364="true",Inputs!B364="false"),Calcs!M365,IF(AND(Inputs!B364="true",Inputs!C364="false"),Calcs!V365,IF(AND(Inputs!B364="false",Inputs!C364="false"),Calcs!E365,FALSE)))</f>
        <v>292651</v>
      </c>
      <c r="AS364" s="93" t="str">
        <f t="shared" si="45"/>
        <v>false</v>
      </c>
      <c r="AT364" s="93" t="str">
        <f t="shared" si="46"/>
        <v>false</v>
      </c>
    </row>
    <row r="365" spans="1:46" ht="14.25" customHeight="1" x14ac:dyDescent="0.2">
      <c r="A365" s="16">
        <v>364</v>
      </c>
      <c r="B365" s="20" t="s">
        <v>17</v>
      </c>
      <c r="C365" s="20" t="s">
        <v>17</v>
      </c>
      <c r="D365" s="18" t="s">
        <v>935</v>
      </c>
      <c r="E365" s="19" t="s">
        <v>17</v>
      </c>
      <c r="F365" s="4" t="s">
        <v>528</v>
      </c>
      <c r="G365" s="19" t="s">
        <v>16</v>
      </c>
      <c r="H365" s="65" t="s">
        <v>487</v>
      </c>
      <c r="I365" s="24">
        <v>1</v>
      </c>
      <c r="J365" s="24">
        <v>1</v>
      </c>
      <c r="K365" s="20" t="s">
        <v>17</v>
      </c>
      <c r="L365" s="20" t="s">
        <v>17</v>
      </c>
      <c r="M365" s="22">
        <v>1</v>
      </c>
      <c r="N365" s="19" t="s">
        <v>17</v>
      </c>
      <c r="O365" s="58" t="s">
        <v>434</v>
      </c>
      <c r="P365" s="18">
        <v>354</v>
      </c>
      <c r="Q365" s="18">
        <v>358</v>
      </c>
      <c r="R365" s="19" t="s">
        <v>17</v>
      </c>
      <c r="S365" s="17">
        <v>0</v>
      </c>
      <c r="T365" s="17">
        <v>0.01</v>
      </c>
      <c r="U365" s="102">
        <f>IF(B365="true",(Calcs!AB366),IF(C365="true",Calcs!S366,IF(AND(B365="false",C365="false"),Calcs!K366)))</f>
        <v>302518.70949720673</v>
      </c>
      <c r="W365" s="103" t="str">
        <f>IF(AND(K365 = "true",C365="false"),(IF(Inputs!K365=Reduction_Values!B$2,Reduction_Values!D$2,Reduction_Values!D$3)),"")</f>
        <v/>
      </c>
      <c r="X365" s="104" t="str">
        <f>IF(L365="true",(IF(Inputs!L365=Reduction_Values!B$2,Reduction_Values!D$4,Reduction_Values!D$5)),"")</f>
        <v/>
      </c>
      <c r="Y365" s="105">
        <f>(VLOOKUP(Inputs!D365,Charge_Categories!B$2:C$380,2,FALSE))</f>
        <v>305765</v>
      </c>
      <c r="Z365" s="105">
        <f>IF(AND(Inputs!B365="true",Inputs!G365="true"),Calcs!U366-Calcs!T366,IF(AND(Inputs!B365="false",Inputs!C365="false",Inputs!G365="true"),Calcs!D366-Calcs!C366,IF(AND(Inputs!G365="false",Inputs!H365="Not Applicable"),0,"0.0")))</f>
        <v>172</v>
      </c>
      <c r="AA365" s="105" t="str">
        <f>IF(AND(Inputs!B365="true",Inputs!N365="true"),Calcs!T366-Calcs!B366,IF(AND(Inputs!B365="false",Inputs!C365="true",Inputs!N365="true"),Calcs!L366-Calcs!B366,IF(AND(Inputs!B365="false",Inputs!C365="false",Inputs!N365="true"),Calcs!C366-Calcs!B366,"0.0")))</f>
        <v>0.0</v>
      </c>
      <c r="AB365" s="105" t="str">
        <f>IF(Inputs!C365="true",100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&amp;"%","")</f>
        <v/>
      </c>
      <c r="AC365" s="105" t="str">
        <f t="shared" si="42"/>
        <v/>
      </c>
      <c r="AD365" s="105" t="str">
        <f t="shared" si="43"/>
        <v/>
      </c>
      <c r="AE365" s="104" t="str">
        <f>IF(R365="true",(IF(Inputs!R365=Reduction_Values!B$2,Reduction_Values!D$6,Reduction_Values!D$7)),"")</f>
        <v/>
      </c>
      <c r="AF365" s="93">
        <f>(VLOOKUP(Inputs!D365,Charge_Categories!B$2:C$380,2,FALSE))</f>
        <v>305765</v>
      </c>
      <c r="AG365" s="93" t="str">
        <f t="shared" si="47"/>
        <v>false</v>
      </c>
      <c r="AH365" s="93" t="str">
        <f t="shared" si="49"/>
        <v>false</v>
      </c>
      <c r="AI365" s="94">
        <f>IF(AND(Inputs!C365="true",Inputs!B365="false"),Calcs!Q366,IF(AND(Inputs!B365="true",Inputs!C365="false"),Calcs!Y366,IF(AND(Inputs!B365="false",Inputs!C365="false"),Calcs!H366,FALSE)))</f>
        <v>305937</v>
      </c>
      <c r="AJ365" s="95">
        <f>IF(AND(Inputs!C365="true",Inputs!B365="false"),Calcs!Q366,IF(AND(Inputs!B365="true",Inputs!C365="false"),Calcs!Y366,IF(AND(Inputs!B365="false",Inputs!C365="false"),Calcs!J366,FALSE)))</f>
        <v>305937</v>
      </c>
      <c r="AK365" s="93">
        <f>IF(AND(Inputs!C365="true",Inputs!B365="false"),Calcs!P366,IF(AND(Inputs!B365="true",Inputs!C365="false"),Calcs!X366,IF(AND(Inputs!B365="false",Inputs!C365="false"),Calcs!G366,FALSE)))</f>
        <v>305937</v>
      </c>
      <c r="AL365" s="93">
        <f>Calcs!C366</f>
        <v>305765</v>
      </c>
      <c r="AM365" s="93">
        <f>IF(AND(Inputs!C365="true",Inputs!B365="false"),Calcs!O366,IF(AND(Inputs!B365="true",Inputs!C365="false"),Calcs!W366,IF(AND(Inputs!B365="false",Inputs!C365="false"),Calcs!F366,FALSE)))</f>
        <v>305937</v>
      </c>
      <c r="AN365" s="93">
        <f>IF(AND(Inputs!C365="true",Inputs!B365="false"),"0.0",IF(AND(Inputs!B365="true",Inputs!C365="false"),Calcs!U366,IF(AND(Inputs!B365="false",Inputs!C365="false"),Calcs!D366,FALSE)))</f>
        <v>305937</v>
      </c>
      <c r="AO365" s="95" t="str">
        <f>Calcs!AA366</f>
        <v/>
      </c>
      <c r="AP365" s="93" t="str">
        <f t="shared" si="44"/>
        <v>false</v>
      </c>
      <c r="AQ365" s="95" t="str">
        <f>IF(Inputs!C365="true",Calcs!N366,"0.0")</f>
        <v>0.0</v>
      </c>
      <c r="AR365" s="95">
        <f>IF(AND(Inputs!C365="true",Inputs!B365="false"),Calcs!M366,IF(AND(Inputs!B365="true",Inputs!C365="false"),Calcs!V366,IF(AND(Inputs!B365="false",Inputs!C365="false"),Calcs!E366,FALSE)))</f>
        <v>305937</v>
      </c>
      <c r="AS365" s="93" t="str">
        <f t="shared" si="45"/>
        <v>false</v>
      </c>
      <c r="AT365" s="93" t="str">
        <f t="shared" si="46"/>
        <v>true</v>
      </c>
    </row>
    <row r="366" spans="1:46" ht="14.25" customHeight="1" x14ac:dyDescent="0.2">
      <c r="A366" s="16">
        <v>365</v>
      </c>
      <c r="B366" s="20" t="s">
        <v>17</v>
      </c>
      <c r="C366" s="20" t="s">
        <v>17</v>
      </c>
      <c r="D366" s="18" t="s">
        <v>936</v>
      </c>
      <c r="E366" s="19" t="s">
        <v>17</v>
      </c>
      <c r="F366" s="4" t="s">
        <v>529</v>
      </c>
      <c r="G366" s="19" t="s">
        <v>16</v>
      </c>
      <c r="H366" s="65" t="s">
        <v>488</v>
      </c>
      <c r="I366" s="25">
        <v>0.5</v>
      </c>
      <c r="J366" s="25">
        <v>0.03</v>
      </c>
      <c r="K366" s="20" t="s">
        <v>17</v>
      </c>
      <c r="L366" s="20" t="s">
        <v>16</v>
      </c>
      <c r="M366" s="22">
        <v>1</v>
      </c>
      <c r="N366" s="19" t="s">
        <v>17</v>
      </c>
      <c r="O366" s="59" t="s">
        <v>418</v>
      </c>
      <c r="P366" s="18">
        <v>3</v>
      </c>
      <c r="Q366" s="18">
        <v>22</v>
      </c>
      <c r="R366" s="19" t="s">
        <v>17</v>
      </c>
      <c r="S366" s="17">
        <v>0</v>
      </c>
      <c r="T366" s="17">
        <v>101.99914</v>
      </c>
      <c r="U366" s="102">
        <f>IF(B366="true",(Calcs!AB367),IF(C366="true",Calcs!S367,IF(AND(B366="false",C366="false"),Calcs!K367)))</f>
        <v>325.93602272727264</v>
      </c>
      <c r="W366" s="103" t="str">
        <f>IF(AND(K366 = "true",C366="false"),(IF(Inputs!K366=Reduction_Values!B$2,Reduction_Values!D$2,Reduction_Values!D$3)),"")</f>
        <v/>
      </c>
      <c r="X366" s="104" t="str">
        <f>IF(L366="true",(IF(Inputs!L366=Reduction_Values!B$2,Reduction_Values!D$4,Reduction_Values!D$5)),"")</f>
        <v>CRT 0.5</v>
      </c>
      <c r="Y366" s="105">
        <f>(VLOOKUP(Inputs!D366,Charge_Categories!B$2:C$380,2,FALSE))</f>
        <v>318536</v>
      </c>
      <c r="Z366" s="105">
        <f>IF(AND(Inputs!B366="true",Inputs!G366="true"),Calcs!U367-Calcs!T367,IF(AND(Inputs!B366="false",Inputs!C366="false",Inputs!G366="true"),Calcs!D367-Calcs!C367,IF(AND(Inputs!G366="false",Inputs!H366="Not Applicable"),0,"0.0")))</f>
        <v>157</v>
      </c>
      <c r="AA366" s="105" t="str">
        <f>IF(AND(Inputs!B366="true",Inputs!N366="true"),Calcs!T367-Calcs!B367,IF(AND(Inputs!B366="false",Inputs!C366="true",Inputs!N366="true"),Calcs!L367-Calcs!B367,IF(AND(Inputs!B366="false",Inputs!C366="false",Inputs!N366="true"),Calcs!C367-Calcs!B367,"0.0")))</f>
        <v>0.0</v>
      </c>
      <c r="AB366" s="105" t="str">
        <f>IF(Inputs!C366="true",100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&amp;"%","")</f>
        <v/>
      </c>
      <c r="AC366" s="105" t="str">
        <f t="shared" si="42"/>
        <v/>
      </c>
      <c r="AD366" s="105">
        <f t="shared" si="43"/>
        <v>0.03</v>
      </c>
      <c r="AE366" s="104" t="str">
        <f>IF(R366="true",(IF(Inputs!R366=Reduction_Values!B$2,Reduction_Values!D$6,Reduction_Values!D$7)),"")</f>
        <v/>
      </c>
      <c r="AF366" s="93">
        <f>(VLOOKUP(Inputs!D366,Charge_Categories!B$2:C$380,2,FALSE))</f>
        <v>318536</v>
      </c>
      <c r="AG366" s="93" t="str">
        <f t="shared" si="47"/>
        <v>false</v>
      </c>
      <c r="AH366" s="93" t="str">
        <f t="shared" si="49"/>
        <v>false</v>
      </c>
      <c r="AI366" s="94">
        <f>IF(AND(Inputs!C366="true",Inputs!B366="false"),Calcs!Q367,IF(AND(Inputs!B366="true",Inputs!C366="false"),Calcs!Y367,IF(AND(Inputs!B366="false",Inputs!C366="false"),Calcs!H367,FALSE)))</f>
        <v>79673.25</v>
      </c>
      <c r="AJ366" s="95">
        <f>IF(AND(Inputs!C366="true",Inputs!B366="false"),Calcs!Q367,IF(AND(Inputs!B366="true",Inputs!C366="false"),Calcs!Y367,IF(AND(Inputs!B366="false",Inputs!C366="false"),Calcs!J367,FALSE)))</f>
        <v>2390.1974999999998</v>
      </c>
      <c r="AK366" s="93">
        <f>IF(AND(Inputs!C366="true",Inputs!B366="false"),Calcs!P367,IF(AND(Inputs!B366="true",Inputs!C366="false"),Calcs!X367,IF(AND(Inputs!B366="false",Inputs!C366="false"),Calcs!G367,FALSE)))</f>
        <v>159346.5</v>
      </c>
      <c r="AL366" s="93">
        <f>Calcs!C367</f>
        <v>318536</v>
      </c>
      <c r="AM366" s="93">
        <f>IF(AND(Inputs!C366="true",Inputs!B366="false"),Calcs!O367,IF(AND(Inputs!B366="true",Inputs!C366="false"),Calcs!W367,IF(AND(Inputs!B366="false",Inputs!C366="false"),Calcs!F367,FALSE)))</f>
        <v>318693</v>
      </c>
      <c r="AN366" s="93">
        <f>IF(AND(Inputs!C366="true",Inputs!B366="false"),"0.0",IF(AND(Inputs!B366="true",Inputs!C366="false"),Calcs!U367,IF(AND(Inputs!B366="false",Inputs!C366="false"),Calcs!D367,FALSE)))</f>
        <v>318693</v>
      </c>
      <c r="AO366" s="95" t="str">
        <f>Calcs!AA367</f>
        <v/>
      </c>
      <c r="AP366" s="93" t="str">
        <f t="shared" si="44"/>
        <v>false</v>
      </c>
      <c r="AQ366" s="95" t="str">
        <f>IF(Inputs!C366="true",Calcs!N367,"0.0")</f>
        <v>0.0</v>
      </c>
      <c r="AR366" s="95">
        <f>IF(AND(Inputs!C366="true",Inputs!B366="false"),Calcs!M367,IF(AND(Inputs!B366="true",Inputs!C366="false"),Calcs!V367,IF(AND(Inputs!B366="false",Inputs!C366="false"),Calcs!E367,FALSE)))</f>
        <v>318693</v>
      </c>
      <c r="AS366" s="93" t="str">
        <f t="shared" si="45"/>
        <v>false</v>
      </c>
      <c r="AT366" s="93" t="str">
        <f t="shared" si="46"/>
        <v>true</v>
      </c>
    </row>
    <row r="367" spans="1:46" ht="14.25" customHeight="1" x14ac:dyDescent="0.2">
      <c r="A367" s="16">
        <v>366</v>
      </c>
      <c r="B367" s="20" t="s">
        <v>16</v>
      </c>
      <c r="C367" s="20" t="s">
        <v>17</v>
      </c>
      <c r="D367" s="18" t="s">
        <v>937</v>
      </c>
      <c r="E367" s="19" t="s">
        <v>17</v>
      </c>
      <c r="F367" s="4"/>
      <c r="G367" s="19" t="s">
        <v>16</v>
      </c>
      <c r="H367" s="65" t="s">
        <v>18</v>
      </c>
      <c r="I367" s="25">
        <v>0.01</v>
      </c>
      <c r="J367" s="25">
        <v>0.89</v>
      </c>
      <c r="K367" s="20" t="s">
        <v>16</v>
      </c>
      <c r="L367" s="20" t="s">
        <v>17</v>
      </c>
      <c r="M367" s="22">
        <v>1</v>
      </c>
      <c r="N367" s="19" t="s">
        <v>17</v>
      </c>
      <c r="O367" s="59" t="s">
        <v>454</v>
      </c>
      <c r="P367" s="18">
        <v>0</v>
      </c>
      <c r="Q367" s="18">
        <v>0</v>
      </c>
      <c r="R367" s="19" t="s">
        <v>17</v>
      </c>
      <c r="S367" s="17">
        <v>4157</v>
      </c>
      <c r="T367" s="17">
        <v>12</v>
      </c>
      <c r="U367" s="102">
        <f>IF(B367="true",(Calcs!AB368),IF(C367="true",Calcs!S368,Calcs!K368))</f>
        <v>527990.00985416677</v>
      </c>
      <c r="V367" s="106"/>
      <c r="W367" s="103" t="str">
        <f>IF(AND(K367 = "true",C367="false"),(IF(Inputs!K367=Reduction_Values!B$2,Reduction_Values!D$2,Reduction_Values!D$3)),"")</f>
        <v>Two-part Tariff 0.5</v>
      </c>
      <c r="X367" s="104" t="str">
        <f>IF(L367="true",(IF(Inputs!L367=Reduction_Values!B$2,Reduction_Values!D$4,Reduction_Values!D$5)),"")</f>
        <v/>
      </c>
      <c r="Y367" s="105">
        <f>(VLOOKUP(Inputs!D367,Charge_Categories!B$2:C$380,2,FALSE))</f>
        <v>340930</v>
      </c>
      <c r="Z367" s="105">
        <f>IF(AND(Inputs!B367="true",Inputs!G367="true"),Calcs!U368-Calcs!T368,IF(AND(Inputs!B367="false",Inputs!C367="false",Inputs!G367="true"),Calcs!D368-Calcs!C368,IF(AND(Inputs!G367="false",Inputs!H367="Not Applicable"),0,"0.0")))</f>
        <v>1575</v>
      </c>
      <c r="AA367" s="105" t="str">
        <f>IF(AND(Inputs!B367="true",Inputs!N367="true"),Calcs!T368-Calcs!B368,IF(AND(Inputs!B367="false",Inputs!C367="true",Inputs!N367="true"),Calcs!L368-Calcs!B368,IF(AND(Inputs!B367="false",Inputs!C367="false",Inputs!N367="true"),Calcs!C368-Calcs!B368,"0.0")))</f>
        <v>0.0</v>
      </c>
      <c r="AB367" s="105" t="str">
        <f>IF(Inputs!C367="true",100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&amp;"%","")</f>
        <v/>
      </c>
      <c r="AC367" s="105" t="str">
        <f t="shared" si="42"/>
        <v/>
      </c>
      <c r="AD367" s="105">
        <f t="shared" si="43"/>
        <v>0.89</v>
      </c>
      <c r="AE367" s="104" t="str">
        <f>IF(R367="true",(IF(Inputs!R367=Reduction_Values!B$2,Reduction_Values!D$6,Reduction_Values!D$7)),"")</f>
        <v/>
      </c>
      <c r="AF367" s="93">
        <f>(VLOOKUP(Inputs!D367,Charge_Categories!B$2:C$380,2,FALSE))</f>
        <v>340930</v>
      </c>
      <c r="AG367" s="93" t="str">
        <f t="shared" si="47"/>
        <v>true</v>
      </c>
      <c r="AH367" s="93" t="str">
        <f t="shared" si="49"/>
        <v>false</v>
      </c>
      <c r="AI367" s="94">
        <f>IF(AND(Inputs!C367="true",Inputs!B367="false"),Calcs!Q368,IF(AND(Inputs!B367="true",Inputs!C367="false"),Calcs!Y368,IF(AND(Inputs!B367="false",Inputs!C367="false"),Calcs!H368,FALSE)))</f>
        <v>3425.05</v>
      </c>
      <c r="AJ367" s="95">
        <f>IF(AND(Inputs!C367="true",Inputs!B367="false"),Calcs!Q368,IF(AND(Inputs!B367="true",Inputs!C367="false"),Calcs!Y368,IF(AND(Inputs!B367="false",Inputs!C367="false"),Calcs!J368,FALSE)))</f>
        <v>3425.05</v>
      </c>
      <c r="AK367" s="93">
        <f>IF(AND(Inputs!C367="true",Inputs!B367="false"),Calcs!P368,IF(AND(Inputs!B367="true",Inputs!C367="false"),Calcs!X368,IF(AND(Inputs!B367="false",Inputs!C367="false"),Calcs!G368,FALSE)))</f>
        <v>342505</v>
      </c>
      <c r="AL367" s="93">
        <f>Calcs!C368</f>
        <v>340930</v>
      </c>
      <c r="AM367" s="93">
        <f>IF(AND(Inputs!C367="true",Inputs!B367="false"),Calcs!O368,IF(AND(Inputs!B367="true",Inputs!C367="false"),Calcs!W368,IF(AND(Inputs!B367="false",Inputs!C367="false"),Calcs!F368,FALSE)))</f>
        <v>342505</v>
      </c>
      <c r="AN367" s="93">
        <f>IF(AND(Inputs!C367="true",Inputs!B367="false"),"0.0",IF(AND(Inputs!B367="true",Inputs!C367="false"),Calcs!U368,IF(AND(Inputs!B367="false",Inputs!C367="false"),Calcs!D368,FALSE)))</f>
        <v>342505</v>
      </c>
      <c r="AO367" s="95">
        <f>Calcs!AA368</f>
        <v>1055980.0197083335</v>
      </c>
      <c r="AP367" s="93" t="str">
        <f t="shared" si="44"/>
        <v>false</v>
      </c>
      <c r="AQ367" s="95" t="str">
        <f>IF(Inputs!C367="true",Calcs!N368,"0.0")</f>
        <v>0.0</v>
      </c>
      <c r="AR367" s="95">
        <f>IF(AND(Inputs!C367="true",Inputs!B367="false"),Calcs!M368,IF(AND(Inputs!B367="true",Inputs!C367="false"),Calcs!V368,IF(AND(Inputs!B367="false",Inputs!C367="false"),Calcs!E368,FALSE)))</f>
        <v>342505</v>
      </c>
      <c r="AS367" s="93" t="str">
        <f t="shared" si="45"/>
        <v>false</v>
      </c>
      <c r="AT367" s="93" t="str">
        <f t="shared" si="46"/>
        <v>true</v>
      </c>
    </row>
    <row r="368" spans="1:46" ht="14.25" customHeight="1" x14ac:dyDescent="0.2">
      <c r="A368" s="16">
        <v>367</v>
      </c>
      <c r="B368" s="20" t="s">
        <v>17</v>
      </c>
      <c r="C368" s="20" t="s">
        <v>16</v>
      </c>
      <c r="D368" s="18" t="s">
        <v>938</v>
      </c>
      <c r="E368" s="20" t="s">
        <v>17</v>
      </c>
      <c r="F368" s="4" t="s">
        <v>495</v>
      </c>
      <c r="G368" s="17" t="s">
        <v>17</v>
      </c>
      <c r="H368" s="65" t="s">
        <v>569</v>
      </c>
      <c r="I368" s="24">
        <v>1</v>
      </c>
      <c r="J368" s="24">
        <v>1</v>
      </c>
      <c r="K368" s="20" t="s">
        <v>17</v>
      </c>
      <c r="L368" s="17" t="s">
        <v>17</v>
      </c>
      <c r="M368" s="22">
        <v>1</v>
      </c>
      <c r="N368" s="20" t="s">
        <v>17</v>
      </c>
      <c r="O368" s="59" t="s">
        <v>418</v>
      </c>
      <c r="P368" s="18">
        <v>127</v>
      </c>
      <c r="Q368" s="18">
        <v>151</v>
      </c>
      <c r="R368" s="20" t="s">
        <v>17</v>
      </c>
      <c r="S368" s="17">
        <v>0</v>
      </c>
      <c r="T368" s="17">
        <v>32100.001199999999</v>
      </c>
      <c r="U368" s="102">
        <f>IF(B368="true",(Calcs!AB369),IF(C368="true",Calcs!S369,Calcs!K369))</f>
        <v>552772.12582781457</v>
      </c>
      <c r="V368" s="106"/>
      <c r="W368" s="103" t="str">
        <f>IF(AND(K368 = "true",C368="false"),(IF(Inputs!K368=Reduction_Values!B$2,Reduction_Values!D$2,Reduction_Values!D$3)),"")</f>
        <v/>
      </c>
      <c r="X368" s="104" t="str">
        <f>IF(L368="true",(IF(Inputs!L368=Reduction_Values!B$2,Reduction_Values!D$4,Reduction_Values!D$5)),"")</f>
        <v/>
      </c>
      <c r="Y368" s="105">
        <f>(VLOOKUP(Inputs!D368,Charge_Categories!B$2:C$380,2,FALSE))</f>
        <v>657233</v>
      </c>
      <c r="Z368" s="105">
        <f>IF(AND(Inputs!B368="true",Inputs!G368="true"),Calcs!U369-Calcs!T369,IF(AND(Inputs!B368="false",Inputs!C368="false",Inputs!G368="true"),Calcs!D369-Calcs!C369,IF(AND(Inputs!G368="false",Inputs!H368="Not Applicable"),0,"0.0")))</f>
        <v>0</v>
      </c>
      <c r="AA368" s="105" t="str">
        <f>IF(AND(Inputs!B368="true",Inputs!N368="true"),Calcs!T369-Calcs!B369,IF(AND(Inputs!B368="false",Inputs!C368="true",Inputs!N368="true"),Calcs!L369-Calcs!B369,IF(AND(Inputs!B368="false",Inputs!C368="false",Inputs!N368="true"),Calcs!C369-Calcs!B369,"0.0")))</f>
        <v>0.0</v>
      </c>
      <c r="AB368" s="105" t="str">
        <f>IF(Inputs!C368="true",100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&amp;"%","")</f>
        <v>100%</v>
      </c>
      <c r="AC368" s="105" t="str">
        <f t="shared" si="42"/>
        <v/>
      </c>
      <c r="AD368" s="105" t="str">
        <f t="shared" si="43"/>
        <v/>
      </c>
      <c r="AE368" s="104" t="str">
        <f>IF(R368="true",(IF(Inputs!R368=Reduction_Values!B$2,Reduction_Values!D$6,Reduction_Values!D$7)),"")</f>
        <v/>
      </c>
      <c r="AF368" s="93">
        <f>(VLOOKUP(Inputs!D368,Charge_Categories!B$2:C$380,2,FALSE))</f>
        <v>657233</v>
      </c>
      <c r="AG368" s="93" t="str">
        <f t="shared" si="47"/>
        <v>false</v>
      </c>
      <c r="AH368" s="93" t="str">
        <f t="shared" si="49"/>
        <v>true</v>
      </c>
      <c r="AI368" s="94">
        <f>IF(AND(Inputs!C368="true",Inputs!B368="false"),Calcs!Q369,IF(AND(Inputs!B368="true",Inputs!C368="false"),Calcs!Y369,IF(AND(Inputs!B368="false",Inputs!C368="false"),Calcs!H369,FALSE)))</f>
        <v>657233</v>
      </c>
      <c r="AJ368" s="95">
        <f>IF(AND(Inputs!C368="true",Inputs!B368="false"),Calcs!Q369,IF(AND(Inputs!B368="true",Inputs!C368="false"),Calcs!Y369,IF(AND(Inputs!B368="false",Inputs!C368="false"),Calcs!J369,FALSE)))</f>
        <v>657233</v>
      </c>
      <c r="AK368" s="93">
        <f>IF(AND(Inputs!C368="true",Inputs!B368="false"),Calcs!P369,IF(AND(Inputs!B368="true",Inputs!C368="false"),Calcs!X369,IF(AND(Inputs!B368="false",Inputs!C368="false"),Calcs!G369,FALSE)))</f>
        <v>657233</v>
      </c>
      <c r="AL368" s="93">
        <f>Calcs!C369</f>
        <v>657233</v>
      </c>
      <c r="AM368" s="93">
        <f>IF(AND(Inputs!C368="true",Inputs!B368="false"),Calcs!O369,IF(AND(Inputs!B368="true",Inputs!C368="false"),Calcs!W369,IF(AND(Inputs!B368="false",Inputs!C368="false"),Calcs!F369,FALSE)))</f>
        <v>657233</v>
      </c>
      <c r="AN368" s="93" t="str">
        <f>IF(AND(Inputs!C368="true",Inputs!B368="false"),"0.0",IF(AND(Inputs!B368="true",Inputs!C368="false"),Calcs!U369,IF(AND(Inputs!B368="false",Inputs!C368="false"),Calcs!D369,FALSE)))</f>
        <v>0.0</v>
      </c>
      <c r="AO368" s="95" t="str">
        <f>Calcs!AA369</f>
        <v/>
      </c>
      <c r="AP368" s="93" t="str">
        <f t="shared" si="44"/>
        <v>false</v>
      </c>
      <c r="AQ368" s="95">
        <f>IF(Inputs!C368="true",Calcs!N369,"0.0")</f>
        <v>657233</v>
      </c>
      <c r="AR368" s="95">
        <f>IF(AND(Inputs!C368="true",Inputs!B368="false"),Calcs!M369,IF(AND(Inputs!B368="true",Inputs!C368="false"),Calcs!V369,IF(AND(Inputs!B368="false",Inputs!C368="false"),Calcs!E369,FALSE)))</f>
        <v>657233</v>
      </c>
      <c r="AS368" s="93" t="str">
        <f t="shared" si="45"/>
        <v>false</v>
      </c>
      <c r="AT368" s="93" t="str">
        <f t="shared" si="46"/>
        <v>false</v>
      </c>
    </row>
    <row r="369" spans="1:46" ht="14.25" customHeight="1" x14ac:dyDescent="0.2">
      <c r="A369" s="16">
        <v>368</v>
      </c>
      <c r="B369" s="20" t="s">
        <v>17</v>
      </c>
      <c r="C369" s="20" t="s">
        <v>17</v>
      </c>
      <c r="D369" s="18" t="s">
        <v>939</v>
      </c>
      <c r="E369" s="20" t="s">
        <v>17</v>
      </c>
      <c r="F369" s="4" t="s">
        <v>531</v>
      </c>
      <c r="G369" s="19" t="s">
        <v>16</v>
      </c>
      <c r="H369" s="65" t="s">
        <v>490</v>
      </c>
      <c r="I369" s="24">
        <v>1</v>
      </c>
      <c r="J369" s="24">
        <v>1</v>
      </c>
      <c r="K369" s="20" t="s">
        <v>17</v>
      </c>
      <c r="L369" s="20" t="s">
        <v>17</v>
      </c>
      <c r="M369" s="22">
        <v>1</v>
      </c>
      <c r="N369" s="20" t="s">
        <v>17</v>
      </c>
      <c r="O369" s="58" t="s">
        <v>434</v>
      </c>
      <c r="P369" s="18">
        <v>233</v>
      </c>
      <c r="Q369" s="18">
        <v>255</v>
      </c>
      <c r="R369" s="20" t="s">
        <v>17</v>
      </c>
      <c r="S369" s="17">
        <v>0</v>
      </c>
      <c r="T369" s="17">
        <v>14.3185</v>
      </c>
      <c r="U369" s="102">
        <f>IF(B369="true",(Calcs!AB370),IF(C369="true",Calcs!S370,IF(AND(B369="false",C369="false"),Calcs!K370)))</f>
        <v>630336.27058823523</v>
      </c>
      <c r="W369" s="103" t="str">
        <f>IF(AND(K369 = "true",C369="false"),(IF(Inputs!K369=Reduction_Values!B$2,Reduction_Values!D$2,Reduction_Values!D$3)),"")</f>
        <v/>
      </c>
      <c r="X369" s="104" t="str">
        <f>IF(L369="true",(IF(Inputs!L369=Reduction_Values!B$2,Reduction_Values!D$4,Reduction_Values!D$5)),"")</f>
        <v/>
      </c>
      <c r="Y369" s="105">
        <f>(VLOOKUP(Inputs!D369,Charge_Categories!B$2:C$380,2,FALSE))</f>
        <v>689830</v>
      </c>
      <c r="Z369" s="105">
        <f>IF(AND(Inputs!B369="true",Inputs!G369="true"),Calcs!U370-Calcs!T370,IF(AND(Inputs!B369="false",Inputs!C369="false",Inputs!G369="true"),Calcs!D370-Calcs!C370,IF(AND(Inputs!G369="false",Inputs!H369="Not Applicable"),0,"0.0")))</f>
        <v>23</v>
      </c>
      <c r="AA369" s="105" t="str">
        <f>IF(AND(Inputs!B369="true",Inputs!N369="true"),Calcs!T370-Calcs!B370,IF(AND(Inputs!B369="false",Inputs!C369="true",Inputs!N369="true"),Calcs!L370-Calcs!B370,IF(AND(Inputs!B369="false",Inputs!C369="false",Inputs!N369="true"),Calcs!C370-Calcs!B370,"0.0")))</f>
        <v>0.0</v>
      </c>
      <c r="AB369" s="105" t="str">
        <f>IF(Inputs!C369="true",100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&amp;"%","")</f>
        <v/>
      </c>
      <c r="AC369" s="105" t="str">
        <f t="shared" si="42"/>
        <v/>
      </c>
      <c r="AD369" s="105" t="str">
        <f t="shared" si="43"/>
        <v/>
      </c>
      <c r="AE369" s="104" t="str">
        <f>IF(R369="true",(IF(Inputs!R369=Reduction_Values!B$2,Reduction_Values!D$6,Reduction_Values!D$7)),"")</f>
        <v/>
      </c>
      <c r="AF369" s="93">
        <f>(VLOOKUP(Inputs!D369,Charge_Categories!B$2:C$380,2,FALSE))</f>
        <v>689830</v>
      </c>
      <c r="AG369" s="93" t="str">
        <f t="shared" si="47"/>
        <v>false</v>
      </c>
      <c r="AH369" s="93" t="str">
        <f t="shared" si="49"/>
        <v>false</v>
      </c>
      <c r="AI369" s="94">
        <f>IF(AND(Inputs!C369="true",Inputs!B369="false"),Calcs!Q370,IF(AND(Inputs!B369="true",Inputs!C369="false"),Calcs!Y370,IF(AND(Inputs!B369="false",Inputs!C369="false"),Calcs!H370,FALSE)))</f>
        <v>689853</v>
      </c>
      <c r="AJ369" s="95">
        <f>IF(AND(Inputs!C369="true",Inputs!B369="false"),Calcs!Q370,IF(AND(Inputs!B369="true",Inputs!C369="false"),Calcs!Y370,IF(AND(Inputs!B369="false",Inputs!C369="false"),Calcs!J370,FALSE)))</f>
        <v>689853</v>
      </c>
      <c r="AK369" s="93">
        <f>IF(AND(Inputs!C369="true",Inputs!B369="false"),Calcs!P370,IF(AND(Inputs!B369="true",Inputs!C369="false"),Calcs!X370,IF(AND(Inputs!B369="false",Inputs!C369="false"),Calcs!G370,FALSE)))</f>
        <v>689853</v>
      </c>
      <c r="AL369" s="93">
        <f>Calcs!C370</f>
        <v>689830</v>
      </c>
      <c r="AM369" s="93">
        <f>IF(AND(Inputs!C369="true",Inputs!B369="false"),Calcs!O370,IF(AND(Inputs!B369="true",Inputs!C369="false"),Calcs!W370,IF(AND(Inputs!B369="false",Inputs!C369="false"),Calcs!F370,FALSE)))</f>
        <v>689853</v>
      </c>
      <c r="AN369" s="93">
        <f>IF(AND(Inputs!C369="true",Inputs!B369="false"),"0.0",IF(AND(Inputs!B369="true",Inputs!C369="false"),Calcs!U370,IF(AND(Inputs!B369="false",Inputs!C369="false"),Calcs!D370,FALSE)))</f>
        <v>689853</v>
      </c>
      <c r="AO369" s="95" t="str">
        <f>Calcs!AA370</f>
        <v/>
      </c>
      <c r="AP369" s="93" t="str">
        <f t="shared" si="44"/>
        <v>false</v>
      </c>
      <c r="AQ369" s="95" t="str">
        <f>IF(Inputs!C369="true",Calcs!N370,"0.0")</f>
        <v>0.0</v>
      </c>
      <c r="AR369" s="95">
        <f>IF(AND(Inputs!C369="true",Inputs!B369="false"),Calcs!M370,IF(AND(Inputs!B369="true",Inputs!C369="false"),Calcs!V370,IF(AND(Inputs!B369="false",Inputs!C369="false"),Calcs!E370,FALSE)))</f>
        <v>689853</v>
      </c>
      <c r="AS369" s="93" t="str">
        <f t="shared" si="45"/>
        <v>false</v>
      </c>
      <c r="AT369" s="93" t="str">
        <f t="shared" si="46"/>
        <v>true</v>
      </c>
    </row>
    <row r="370" spans="1:46" ht="14.25" customHeight="1" x14ac:dyDescent="0.2">
      <c r="A370" s="16">
        <v>369</v>
      </c>
      <c r="B370" s="20" t="s">
        <v>17</v>
      </c>
      <c r="C370" s="20" t="s">
        <v>17</v>
      </c>
      <c r="D370" s="18" t="s">
        <v>940</v>
      </c>
      <c r="E370" s="23" t="s">
        <v>16</v>
      </c>
      <c r="F370" s="4" t="s">
        <v>484</v>
      </c>
      <c r="G370" s="19" t="s">
        <v>16</v>
      </c>
      <c r="H370" s="65" t="s">
        <v>491</v>
      </c>
      <c r="I370" s="25">
        <v>0.03</v>
      </c>
      <c r="J370" s="24">
        <v>1</v>
      </c>
      <c r="K370" s="20" t="s">
        <v>16</v>
      </c>
      <c r="L370" s="20" t="s">
        <v>16</v>
      </c>
      <c r="M370" s="22">
        <v>1</v>
      </c>
      <c r="N370" s="20" t="s">
        <v>16</v>
      </c>
      <c r="O370" s="58" t="s">
        <v>434</v>
      </c>
      <c r="P370" s="18">
        <v>93</v>
      </c>
      <c r="Q370" s="18">
        <v>101</v>
      </c>
      <c r="R370" s="20" t="s">
        <v>16</v>
      </c>
      <c r="S370" s="17">
        <v>0</v>
      </c>
      <c r="T370" s="17">
        <v>99.091999999999999</v>
      </c>
      <c r="U370" s="102">
        <f>IF(B370="true",(Calcs!AB371),IF(C370="true",Calcs!S371,IF(AND(B370="false",C370="false"),Calcs!K371)))</f>
        <v>2580.042141089109</v>
      </c>
      <c r="W370" s="103" t="str">
        <f>IF(AND(K370 = "true",C370="false"),(IF(Inputs!K370=Reduction_Values!B$2,Reduction_Values!D$2,Reduction_Values!D$3)),"")</f>
        <v>Two-part Tariff 0.5</v>
      </c>
      <c r="X370" s="104" t="str">
        <f>IF(L370="true",(IF(Inputs!L370=Reduction_Values!B$2,Reduction_Values!D$4,Reduction_Values!D$5)),"")</f>
        <v>CRT 0.5</v>
      </c>
      <c r="Y370" s="105">
        <f>(VLOOKUP(Inputs!D370,Charge_Categories!B$2:C$380,2,FALSE))</f>
        <v>746992</v>
      </c>
      <c r="Z370" s="105">
        <f>IF(AND(Inputs!B370="true",Inputs!G370="true"),Calcs!U371-Calcs!T371,IF(AND(Inputs!B370="false",Inputs!C370="false",Inputs!G370="true"),Calcs!D371-Calcs!C371,IF(AND(Inputs!G370="false",Inputs!H370="Not Applicable"),0,"0.0")))</f>
        <v>111</v>
      </c>
      <c r="AA370" s="105">
        <f>IF(AND(Inputs!B370="true",Inputs!N370="true"),Calcs!T371-Calcs!B371,IF(AND(Inputs!B370="false",Inputs!C370="true",Inputs!N370="true"),Calcs!L371-Calcs!B371,IF(AND(Inputs!B370="false",Inputs!C370="false",Inputs!N370="true"),Calcs!C371-Calcs!B371,"0.0")))</f>
        <v>92</v>
      </c>
      <c r="AB370" s="105" t="str">
        <f>IF(Inputs!C370="true",100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&amp;"%","")</f>
        <v/>
      </c>
      <c r="AC370" s="105" t="str">
        <f t="shared" si="42"/>
        <v/>
      </c>
      <c r="AD370" s="105" t="str">
        <f t="shared" si="43"/>
        <v/>
      </c>
      <c r="AE370" s="104" t="str">
        <f>IF(R370="true",(IF(Inputs!R370=Reduction_Values!B$2,Reduction_Values!D$6,Reduction_Values!D$7)),"")</f>
        <v>Winter Only Discount 0.5</v>
      </c>
      <c r="AF370" s="93">
        <f>(VLOOKUP(Inputs!D370,Charge_Categories!B$2:C$380,2,FALSE))</f>
        <v>746992</v>
      </c>
      <c r="AG370" s="93" t="str">
        <f t="shared" si="47"/>
        <v>false</v>
      </c>
      <c r="AH370" s="93" t="str">
        <f t="shared" si="49"/>
        <v>false</v>
      </c>
      <c r="AI370" s="94">
        <f>IF(AND(Inputs!C370="true",Inputs!B370="false"),Calcs!Q371,IF(AND(Inputs!B370="true",Inputs!C370="false"),Calcs!Y371,IF(AND(Inputs!B370="false",Inputs!C370="false"),Calcs!H371,FALSE)))</f>
        <v>5603.9624999999996</v>
      </c>
      <c r="AJ370" s="95">
        <f>IF(AND(Inputs!C370="true",Inputs!B370="false"),Calcs!Q371,IF(AND(Inputs!B370="true",Inputs!C370="false"),Calcs!Y371,IF(AND(Inputs!B370="false",Inputs!C370="false"),Calcs!J371,FALSE)))</f>
        <v>2801.9812499999998</v>
      </c>
      <c r="AK370" s="93">
        <f>IF(AND(Inputs!C370="true",Inputs!B370="false"),Calcs!P371,IF(AND(Inputs!B370="true",Inputs!C370="false"),Calcs!X371,IF(AND(Inputs!B370="false",Inputs!C370="false"),Calcs!G371,FALSE)))</f>
        <v>186798.75</v>
      </c>
      <c r="AL370" s="93">
        <f>Calcs!C371</f>
        <v>747084</v>
      </c>
      <c r="AM370" s="93">
        <f>IF(AND(Inputs!C370="true",Inputs!B370="false"),Calcs!O371,IF(AND(Inputs!B370="true",Inputs!C370="false"),Calcs!W371,IF(AND(Inputs!B370="false",Inputs!C370="false"),Calcs!F371,FALSE)))</f>
        <v>373597.5</v>
      </c>
      <c r="AN370" s="93">
        <f>IF(AND(Inputs!C370="true",Inputs!B370="false"),"0.0",IF(AND(Inputs!B370="true",Inputs!C370="false"),Calcs!U371,IF(AND(Inputs!B370="false",Inputs!C370="false"),Calcs!D371,FALSE)))</f>
        <v>747195</v>
      </c>
      <c r="AO370" s="95" t="str">
        <f>Calcs!AA371</f>
        <v/>
      </c>
      <c r="AP370" s="93" t="str">
        <f t="shared" si="44"/>
        <v>true</v>
      </c>
      <c r="AQ370" s="95" t="str">
        <f>IF(Inputs!C370="true",Calcs!N371,"0.0")</f>
        <v>0.0</v>
      </c>
      <c r="AR370" s="95">
        <f>IF(AND(Inputs!C370="true",Inputs!B370="false"),Calcs!M371,IF(AND(Inputs!B370="true",Inputs!C370="false"),Calcs!V371,IF(AND(Inputs!B370="false",Inputs!C370="false"),Calcs!E371,FALSE)))</f>
        <v>747195</v>
      </c>
      <c r="AS370" s="93" t="str">
        <f t="shared" si="45"/>
        <v>true</v>
      </c>
      <c r="AT370" s="93" t="str">
        <f t="shared" si="46"/>
        <v>true</v>
      </c>
    </row>
    <row r="371" spans="1:46" ht="14.25" customHeight="1" x14ac:dyDescent="0.2">
      <c r="A371" s="16">
        <v>370</v>
      </c>
      <c r="B371" s="20" t="s">
        <v>16</v>
      </c>
      <c r="C371" s="20" t="s">
        <v>17</v>
      </c>
      <c r="D371" s="18" t="s">
        <v>941</v>
      </c>
      <c r="E371" s="20" t="s">
        <v>17</v>
      </c>
      <c r="F371" s="4"/>
      <c r="G371" s="19" t="s">
        <v>16</v>
      </c>
      <c r="H371" s="65" t="s">
        <v>954</v>
      </c>
      <c r="I371" s="25">
        <v>0.89</v>
      </c>
      <c r="J371" s="25">
        <v>0.99</v>
      </c>
      <c r="K371" s="20" t="s">
        <v>16</v>
      </c>
      <c r="L371" s="20" t="s">
        <v>16</v>
      </c>
      <c r="M371" s="22">
        <v>1</v>
      </c>
      <c r="N371" s="20" t="s">
        <v>17</v>
      </c>
      <c r="O371" s="59" t="s">
        <v>454</v>
      </c>
      <c r="P371" s="18">
        <v>0</v>
      </c>
      <c r="Q371" s="18">
        <v>0</v>
      </c>
      <c r="R371" s="20" t="s">
        <v>17</v>
      </c>
      <c r="S371" s="17">
        <v>9402</v>
      </c>
      <c r="T371" s="17">
        <v>88896</v>
      </c>
      <c r="U371" s="102">
        <f>IF(B371="true",(Calcs!AB372),IF(C371="true",Calcs!S372,Calcs!K372))</f>
        <v>28787.781661124794</v>
      </c>
      <c r="V371" s="106"/>
      <c r="W371" s="103" t="str">
        <f>IF(AND(K371 = "true",C371="false"),(IF(Inputs!K371=Reduction_Values!B$2,Reduction_Values!D$2,Reduction_Values!D$3)),"")</f>
        <v>Two-part Tariff 0.5</v>
      </c>
      <c r="X371" s="104" t="str">
        <f>IF(L371="true",(IF(Inputs!L371=Reduction_Values!B$2,Reduction_Values!D$4,Reduction_Values!D$5)),"")</f>
        <v>CRT 0.5</v>
      </c>
      <c r="Y371" s="105">
        <f>(VLOOKUP(Inputs!D371,Charge_Categories!B$2:C$380,2,FALSE))</f>
        <v>780465</v>
      </c>
      <c r="Z371" s="105">
        <f>IF(AND(Inputs!B371="true",Inputs!G371="true"),Calcs!U372-Calcs!T372,IF(AND(Inputs!B371="false",Inputs!C371="false",Inputs!G371="true"),Calcs!D372-Calcs!C372,IF(AND(Inputs!G371="false",Inputs!H371="Not Applicable"),0,"0.0")))</f>
        <v>455212</v>
      </c>
      <c r="AA371" s="105" t="str">
        <f>IF(AND(Inputs!B371="true",Inputs!N371="true"),Calcs!T372-Calcs!B372,IF(AND(Inputs!B371="false",Inputs!C371="true",Inputs!N371="true"),Calcs!L372-Calcs!B372,IF(AND(Inputs!B371="false",Inputs!C371="false",Inputs!N371="true"),Calcs!C372-Calcs!B372,"0.0")))</f>
        <v>0.0</v>
      </c>
      <c r="AB371" s="105" t="str">
        <f>IF(Inputs!C371="true",100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&amp;"%","")</f>
        <v/>
      </c>
      <c r="AC371" s="105" t="str">
        <f t="shared" si="42"/>
        <v/>
      </c>
      <c r="AD371" s="105">
        <f t="shared" si="43"/>
        <v>0.99</v>
      </c>
      <c r="AE371" s="104" t="str">
        <f>IF(R371="true",(IF(Inputs!R371=Reduction_Values!B$2,Reduction_Values!D$6,Reduction_Values!D$7)),"")</f>
        <v/>
      </c>
      <c r="AF371" s="93">
        <f>(VLOOKUP(Inputs!D371,Charge_Categories!B$2:C$380,2,FALSE))</f>
        <v>780465</v>
      </c>
      <c r="AG371" s="93" t="str">
        <f t="shared" si="47"/>
        <v>true</v>
      </c>
      <c r="AH371" s="93" t="str">
        <f t="shared" si="49"/>
        <v>false</v>
      </c>
      <c r="AI371" s="94">
        <f>IF(AND(Inputs!C371="true",Inputs!B371="false"),Calcs!Q372,IF(AND(Inputs!B371="true",Inputs!C371="false"),Calcs!Y372,IF(AND(Inputs!B371="false",Inputs!C371="false"),Calcs!H372,FALSE)))</f>
        <v>549876.26500000001</v>
      </c>
      <c r="AJ371" s="95">
        <f>IF(AND(Inputs!C371="true",Inputs!B371="false"),Calcs!Q372,IF(AND(Inputs!B371="true",Inputs!C371="false"),Calcs!Y372,IF(AND(Inputs!B371="false",Inputs!C371="false"),Calcs!J372,FALSE)))</f>
        <v>549876.26500000001</v>
      </c>
      <c r="AK371" s="93">
        <f>IF(AND(Inputs!C371="true",Inputs!B371="false"),Calcs!P372,IF(AND(Inputs!B371="true",Inputs!C371="false"),Calcs!X372,IF(AND(Inputs!B371="false",Inputs!C371="false"),Calcs!G372,FALSE)))</f>
        <v>617838.5</v>
      </c>
      <c r="AL371" s="93">
        <f>Calcs!C372</f>
        <v>780465</v>
      </c>
      <c r="AM371" s="93">
        <f>IF(AND(Inputs!C371="true",Inputs!B371="false"),Calcs!O372,IF(AND(Inputs!B371="true",Inputs!C371="false"),Calcs!W372,IF(AND(Inputs!B371="false",Inputs!C371="false"),Calcs!F372,FALSE)))</f>
        <v>1235677</v>
      </c>
      <c r="AN371" s="93">
        <f>IF(AND(Inputs!C371="true",Inputs!B371="false"),"0.0",IF(AND(Inputs!B371="true",Inputs!C371="false"),Calcs!U372,IF(AND(Inputs!B371="false",Inputs!C371="false"),Calcs!D372,FALSE)))</f>
        <v>1235677</v>
      </c>
      <c r="AO371" s="95">
        <f>Calcs!AA372</f>
        <v>57575.563322249589</v>
      </c>
      <c r="AP371" s="93" t="str">
        <f t="shared" si="44"/>
        <v>false</v>
      </c>
      <c r="AQ371" s="95" t="str">
        <f>IF(Inputs!C371="true",Calcs!N372,"0.0")</f>
        <v>0.0</v>
      </c>
      <c r="AR371" s="95">
        <f>IF(AND(Inputs!C371="true",Inputs!B371="false"),Calcs!M372,IF(AND(Inputs!B371="true",Inputs!C371="false"),Calcs!V372,IF(AND(Inputs!B371="false",Inputs!C371="false"),Calcs!E372,FALSE)))</f>
        <v>1235677</v>
      </c>
      <c r="AS371" s="93" t="str">
        <f t="shared" si="45"/>
        <v>false</v>
      </c>
      <c r="AT371" s="93" t="str">
        <f t="shared" si="46"/>
        <v>true</v>
      </c>
    </row>
    <row r="372" spans="1:46" ht="14.25" customHeight="1" x14ac:dyDescent="0.2">
      <c r="A372" s="16">
        <v>371</v>
      </c>
      <c r="B372" s="20" t="s">
        <v>17</v>
      </c>
      <c r="C372" s="20" t="s">
        <v>16</v>
      </c>
      <c r="D372" s="18" t="s">
        <v>942</v>
      </c>
      <c r="E372" s="20" t="s">
        <v>17</v>
      </c>
      <c r="F372" s="4" t="s">
        <v>532</v>
      </c>
      <c r="G372" s="17" t="s">
        <v>17</v>
      </c>
      <c r="H372" s="65" t="s">
        <v>569</v>
      </c>
      <c r="I372" s="24">
        <v>1</v>
      </c>
      <c r="J372" s="24">
        <v>1</v>
      </c>
      <c r="K372" s="20" t="s">
        <v>17</v>
      </c>
      <c r="L372" s="20" t="s">
        <v>16</v>
      </c>
      <c r="M372" s="22">
        <v>1</v>
      </c>
      <c r="N372" s="20" t="s">
        <v>17</v>
      </c>
      <c r="O372" s="58" t="s">
        <v>434</v>
      </c>
      <c r="P372" s="18">
        <v>298</v>
      </c>
      <c r="Q372" s="18">
        <v>304</v>
      </c>
      <c r="R372" s="20" t="s">
        <v>17</v>
      </c>
      <c r="S372" s="17">
        <v>0</v>
      </c>
      <c r="T372" s="17">
        <v>1.1000000000000001</v>
      </c>
      <c r="U372" s="102">
        <f>IF(B372="true",(Calcs!AB373),IF(C372="true",Calcs!S373,Calcs!K373))</f>
        <v>0</v>
      </c>
      <c r="V372" s="106"/>
      <c r="W372" s="103" t="str">
        <f>IF(AND(K372 = "true",C372="false"),(IF(Inputs!K372=Reduction_Values!B$2,Reduction_Values!D$2,Reduction_Values!D$3)),"")</f>
        <v/>
      </c>
      <c r="X372" s="104" t="str">
        <f>IF(L372="true",(IF(Inputs!L372=Reduction_Values!B$2,Reduction_Values!D$4,Reduction_Values!D$5)),"")</f>
        <v>CRT 0.5</v>
      </c>
      <c r="Y372" s="105">
        <f>(VLOOKUP(Inputs!D372,Charge_Categories!B$2:C$380,2,FALSE))</f>
        <v>813062</v>
      </c>
      <c r="Z372" s="105">
        <f>IF(AND(Inputs!B372="true",Inputs!G372="true"),Calcs!U373-Calcs!T373,IF(AND(Inputs!B372="false",Inputs!C372="false",Inputs!G372="true"),Calcs!D373-Calcs!C373,IF(AND(Inputs!G372="false",Inputs!H372="Not Applicable"),0,"0.0")))</f>
        <v>0</v>
      </c>
      <c r="AA372" s="105" t="str">
        <f>IF(AND(Inputs!B372="true",Inputs!N372="true"),Calcs!T373-Calcs!B373,IF(AND(Inputs!B372="false",Inputs!C372="true",Inputs!N372="true"),Calcs!L373-Calcs!B373,IF(AND(Inputs!B372="false",Inputs!C372="false",Inputs!N372="true"),Calcs!C373-Calcs!B373,"0.0")))</f>
        <v>0.0</v>
      </c>
      <c r="AB372" s="105" t="str">
        <f>IF(Inputs!C372="true",100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&amp;"%","")</f>
        <v>0%</v>
      </c>
      <c r="AC372" s="105" t="str">
        <f t="shared" si="42"/>
        <v/>
      </c>
      <c r="AD372" s="105" t="str">
        <f t="shared" si="43"/>
        <v/>
      </c>
      <c r="AE372" s="104" t="str">
        <f>IF(R372="true",(IF(Inputs!R372=Reduction_Values!B$2,Reduction_Values!D$6,Reduction_Values!D$7)),"")</f>
        <v/>
      </c>
      <c r="AF372" s="93">
        <f>(VLOOKUP(Inputs!D372,Charge_Categories!B$2:C$380,2,FALSE))</f>
        <v>813062</v>
      </c>
      <c r="AG372" s="93" t="str">
        <f t="shared" si="47"/>
        <v>false</v>
      </c>
      <c r="AH372" s="93" t="str">
        <f t="shared" si="49"/>
        <v>true</v>
      </c>
      <c r="AI372" s="94">
        <f>IF(AND(Inputs!C372="true",Inputs!B372="false"),Calcs!Q373,IF(AND(Inputs!B372="true",Inputs!C372="false"),Calcs!Y373,IF(AND(Inputs!B372="false",Inputs!C372="false"),Calcs!H373,FALSE)))</f>
        <v>0</v>
      </c>
      <c r="AJ372" s="95">
        <f>IF(AND(Inputs!C372="true",Inputs!B372="false"),Calcs!Q373,IF(AND(Inputs!B372="true",Inputs!C372="false"),Calcs!Y373,IF(AND(Inputs!B372="false",Inputs!C372="false"),Calcs!J373,FALSE)))</f>
        <v>0</v>
      </c>
      <c r="AK372" s="93">
        <f>IF(AND(Inputs!C372="true",Inputs!B372="false"),Calcs!P373,IF(AND(Inputs!B372="true",Inputs!C372="false"),Calcs!X373,IF(AND(Inputs!B372="false",Inputs!C372="false"),Calcs!G373,FALSE)))</f>
        <v>0</v>
      </c>
      <c r="AL372" s="93">
        <f>Calcs!C373</f>
        <v>813062</v>
      </c>
      <c r="AM372" s="93">
        <f>IF(AND(Inputs!C372="true",Inputs!B372="false"),Calcs!O373,IF(AND(Inputs!B372="true",Inputs!C372="false"),Calcs!W373,IF(AND(Inputs!B372="false",Inputs!C372="false"),Calcs!F373,FALSE)))</f>
        <v>0</v>
      </c>
      <c r="AN372" s="93" t="str">
        <f>IF(AND(Inputs!C372="true",Inputs!B372="false"),"0.0",IF(AND(Inputs!B372="true",Inputs!C372="false"),Calcs!U373,IF(AND(Inputs!B372="false",Inputs!C372="false"),Calcs!D373,FALSE)))</f>
        <v>0.0</v>
      </c>
      <c r="AO372" s="95" t="str">
        <f>Calcs!AA373</f>
        <v/>
      </c>
      <c r="AP372" s="93" t="str">
        <f t="shared" si="44"/>
        <v>false</v>
      </c>
      <c r="AQ372" s="95">
        <f>IF(Inputs!C372="true",Calcs!N373,"0.0")</f>
        <v>0</v>
      </c>
      <c r="AR372" s="95">
        <f>IF(AND(Inputs!C372="true",Inputs!B372="false"),Calcs!M373,IF(AND(Inputs!B372="true",Inputs!C372="false"),Calcs!V373,IF(AND(Inputs!B372="false",Inputs!C372="false"),Calcs!E373,FALSE)))</f>
        <v>813062</v>
      </c>
      <c r="AS372" s="93" t="str">
        <f t="shared" si="45"/>
        <v>false</v>
      </c>
      <c r="AT372" s="93" t="str">
        <f t="shared" si="46"/>
        <v>false</v>
      </c>
    </row>
    <row r="373" spans="1:46" ht="14.25" customHeight="1" x14ac:dyDescent="0.2">
      <c r="A373" s="16">
        <v>372</v>
      </c>
      <c r="B373" s="20" t="s">
        <v>17</v>
      </c>
      <c r="C373" s="20" t="s">
        <v>17</v>
      </c>
      <c r="D373" s="18" t="s">
        <v>943</v>
      </c>
      <c r="E373" s="20" t="s">
        <v>17</v>
      </c>
      <c r="F373" s="4" t="s">
        <v>531</v>
      </c>
      <c r="G373" s="19" t="s">
        <v>16</v>
      </c>
      <c r="H373" s="65" t="s">
        <v>955</v>
      </c>
      <c r="I373" s="24">
        <v>1</v>
      </c>
      <c r="J373" s="24">
        <v>1</v>
      </c>
      <c r="K373" s="20" t="s">
        <v>17</v>
      </c>
      <c r="L373" s="20" t="s">
        <v>17</v>
      </c>
      <c r="M373" s="22">
        <v>1</v>
      </c>
      <c r="N373" s="20" t="s">
        <v>17</v>
      </c>
      <c r="O373" s="59" t="s">
        <v>418</v>
      </c>
      <c r="P373" s="18">
        <v>122</v>
      </c>
      <c r="Q373" s="18">
        <v>147</v>
      </c>
      <c r="R373" s="20" t="s">
        <v>17</v>
      </c>
      <c r="S373" s="17">
        <v>0</v>
      </c>
      <c r="T373" s="17">
        <v>852</v>
      </c>
      <c r="U373" s="102">
        <f>IF(B373="true",(Calcs!AB374),IF(C373="true",Calcs!S374,IF(AND(B373="false",C373="false"),Calcs!K374)))</f>
        <v>722381.0884353742</v>
      </c>
      <c r="W373" s="103" t="str">
        <f>IF(AND(K373 = "true",C373="false"),(IF(Inputs!K373=Reduction_Values!B$2,Reduction_Values!D$2,Reduction_Values!D$3)),"")</f>
        <v/>
      </c>
      <c r="X373" s="104" t="str">
        <f>IF(L373="true",(IF(Inputs!L373=Reduction_Values!B$2,Reduction_Values!D$4,Reduction_Values!D$5)),"")</f>
        <v/>
      </c>
      <c r="Y373" s="105">
        <f>(VLOOKUP(Inputs!D373,Charge_Categories!B$2:C$380,2,FALSE))</f>
        <v>870224</v>
      </c>
      <c r="Z373" s="105">
        <f>IF(AND(Inputs!B373="true",Inputs!G373="true"),Calcs!U374-Calcs!T374,IF(AND(Inputs!B373="false",Inputs!C373="false",Inputs!G373="true"),Calcs!D374-Calcs!C374,IF(AND(Inputs!G373="false",Inputs!H373="Not Applicable"),0,"0.0")))</f>
        <v>186</v>
      </c>
      <c r="AA373" s="105" t="str">
        <f>IF(AND(Inputs!B373="true",Inputs!N373="true"),Calcs!T374-Calcs!B374,IF(AND(Inputs!B373="false",Inputs!C373="true",Inputs!N373="true"),Calcs!L374-Calcs!B374,IF(AND(Inputs!B373="false",Inputs!C373="false",Inputs!N373="true"),Calcs!C374-Calcs!B374,"0.0")))</f>
        <v>0.0</v>
      </c>
      <c r="AB373" s="105" t="str">
        <f>IF(Inputs!C373="true",100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&amp;"%","")</f>
        <v/>
      </c>
      <c r="AC373" s="105" t="str">
        <f t="shared" si="42"/>
        <v/>
      </c>
      <c r="AD373" s="105" t="str">
        <f t="shared" si="43"/>
        <v/>
      </c>
      <c r="AE373" s="104" t="str">
        <f>IF(R373="true",(IF(Inputs!R373=Reduction_Values!B$2,Reduction_Values!D$6,Reduction_Values!D$7)),"")</f>
        <v/>
      </c>
      <c r="AF373" s="93">
        <f>(VLOOKUP(Inputs!D373,Charge_Categories!B$2:C$380,2,FALSE))</f>
        <v>870224</v>
      </c>
      <c r="AG373" s="93" t="str">
        <f t="shared" si="47"/>
        <v>false</v>
      </c>
      <c r="AH373" s="93" t="str">
        <f t="shared" si="49"/>
        <v>false</v>
      </c>
      <c r="AI373" s="94">
        <f>IF(AND(Inputs!C373="true",Inputs!B373="false"),Calcs!Q374,IF(AND(Inputs!B373="true",Inputs!C373="false"),Calcs!Y374,IF(AND(Inputs!B373="false",Inputs!C373="false"),Calcs!H374,FALSE)))</f>
        <v>870410</v>
      </c>
      <c r="AJ373" s="95">
        <f>IF(AND(Inputs!C373="true",Inputs!B373="false"),Calcs!Q374,IF(AND(Inputs!B373="true",Inputs!C373="false"),Calcs!Y374,IF(AND(Inputs!B373="false",Inputs!C373="false"),Calcs!J374,FALSE)))</f>
        <v>870410</v>
      </c>
      <c r="AK373" s="93">
        <f>IF(AND(Inputs!C373="true",Inputs!B373="false"),Calcs!P374,IF(AND(Inputs!B373="true",Inputs!C373="false"),Calcs!X374,IF(AND(Inputs!B373="false",Inputs!C373="false"),Calcs!G374,FALSE)))</f>
        <v>870410</v>
      </c>
      <c r="AL373" s="93">
        <f>Calcs!C374</f>
        <v>870224</v>
      </c>
      <c r="AM373" s="93">
        <f>IF(AND(Inputs!C373="true",Inputs!B373="false"),Calcs!O374,IF(AND(Inputs!B373="true",Inputs!C373="false"),Calcs!W374,IF(AND(Inputs!B373="false",Inputs!C373="false"),Calcs!F374,FALSE)))</f>
        <v>870410</v>
      </c>
      <c r="AN373" s="93">
        <f>IF(AND(Inputs!C373="true",Inputs!B373="false"),"0.0",IF(AND(Inputs!B373="true",Inputs!C373="false"),Calcs!U374,IF(AND(Inputs!B373="false",Inputs!C373="false"),Calcs!D374,FALSE)))</f>
        <v>870410</v>
      </c>
      <c r="AO373" s="95" t="str">
        <f>Calcs!AA374</f>
        <v/>
      </c>
      <c r="AP373" s="93" t="str">
        <f t="shared" si="44"/>
        <v>false</v>
      </c>
      <c r="AQ373" s="95" t="str">
        <f>IF(Inputs!C373="true",Calcs!N374,"0.0")</f>
        <v>0.0</v>
      </c>
      <c r="AR373" s="95">
        <f>IF(AND(Inputs!C373="true",Inputs!B373="false"),Calcs!M374,IF(AND(Inputs!B373="true",Inputs!C373="false"),Calcs!V374,IF(AND(Inputs!B373="false",Inputs!C373="false"),Calcs!E374,FALSE)))</f>
        <v>870410</v>
      </c>
      <c r="AS373" s="93" t="str">
        <f t="shared" si="45"/>
        <v>false</v>
      </c>
      <c r="AT373" s="93" t="str">
        <f t="shared" si="46"/>
        <v>true</v>
      </c>
    </row>
    <row r="374" spans="1:46" ht="14.25" customHeight="1" x14ac:dyDescent="0.2">
      <c r="A374" s="16">
        <v>373</v>
      </c>
      <c r="B374" s="20" t="s">
        <v>17</v>
      </c>
      <c r="C374" s="20" t="s">
        <v>17</v>
      </c>
      <c r="D374" s="18" t="s">
        <v>944</v>
      </c>
      <c r="E374" s="23" t="s">
        <v>16</v>
      </c>
      <c r="F374" s="4" t="s">
        <v>523</v>
      </c>
      <c r="G374" s="19" t="s">
        <v>16</v>
      </c>
      <c r="H374" s="65" t="s">
        <v>951</v>
      </c>
      <c r="I374" s="24">
        <v>1</v>
      </c>
      <c r="J374" s="24">
        <v>1</v>
      </c>
      <c r="K374" s="20" t="s">
        <v>17</v>
      </c>
      <c r="L374" s="20" t="s">
        <v>17</v>
      </c>
      <c r="M374" s="22">
        <v>1</v>
      </c>
      <c r="N374" s="20" t="s">
        <v>16</v>
      </c>
      <c r="O374" s="59" t="s">
        <v>454</v>
      </c>
      <c r="P374" s="18">
        <v>361</v>
      </c>
      <c r="Q374" s="18">
        <v>361</v>
      </c>
      <c r="R374" s="20" t="s">
        <v>16</v>
      </c>
      <c r="S374" s="17">
        <v>0</v>
      </c>
      <c r="T374" s="17">
        <v>9402</v>
      </c>
      <c r="U374" s="102">
        <f>IF(B374="true",(Calcs!AB375),IF(C374="true",Calcs!S375,IF(AND(B374="false",C374="false"),Calcs!K375)))</f>
        <v>1737179.5</v>
      </c>
      <c r="W374" s="103" t="str">
        <f>IF(AND(K374 = "true",C374="false"),(IF(Inputs!K374=Reduction_Values!B$2,Reduction_Values!D$2,Reduction_Values!D$3)),"")</f>
        <v/>
      </c>
      <c r="X374" s="104" t="str">
        <f>IF(L374="true",(IF(Inputs!L374=Reduction_Values!B$2,Reduction_Values!D$4,Reduction_Values!D$5)),"")</f>
        <v/>
      </c>
      <c r="Y374" s="105">
        <f>(VLOOKUP(Inputs!D374,Charge_Categories!B$2:C$380,2,FALSE))</f>
        <v>3365328</v>
      </c>
      <c r="Z374" s="105">
        <f>IF(AND(Inputs!B374="true",Inputs!G374="true"),Calcs!U375-Calcs!T375,IF(AND(Inputs!B374="false",Inputs!C374="false",Inputs!G374="true"),Calcs!D375-Calcs!C375,IF(AND(Inputs!G374="false",Inputs!H374="Not Applicable"),0,"0.0")))</f>
        <v>88693</v>
      </c>
      <c r="AA374" s="105">
        <f>IF(AND(Inputs!B374="true",Inputs!N374="true"),Calcs!T375-Calcs!B375,IF(AND(Inputs!B374="false",Inputs!C374="true",Inputs!N374="true"),Calcs!L375-Calcs!B375,IF(AND(Inputs!B374="false",Inputs!C374="false",Inputs!N374="true"),Calcs!C375-Calcs!B375,"0.0")))</f>
        <v>20338</v>
      </c>
      <c r="AB374" s="105" t="str">
        <f>IF(Inputs!C374="true",100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&amp;"%","")</f>
        <v/>
      </c>
      <c r="AC374" s="105" t="str">
        <f t="shared" si="42"/>
        <v/>
      </c>
      <c r="AD374" s="105" t="str">
        <f t="shared" si="43"/>
        <v/>
      </c>
      <c r="AE374" s="104" t="str">
        <f>IF(R374="true",(IF(Inputs!R374=Reduction_Values!B$2,Reduction_Values!D$6,Reduction_Values!D$7)),"")</f>
        <v>Winter Only Discount 0.5</v>
      </c>
      <c r="AF374" s="93">
        <f>(VLOOKUP(Inputs!D374,Charge_Categories!B$2:C$380,2,FALSE))</f>
        <v>3365328</v>
      </c>
      <c r="AG374" s="93" t="str">
        <f t="shared" si="47"/>
        <v>false</v>
      </c>
      <c r="AH374" s="93" t="str">
        <f t="shared" si="49"/>
        <v>false</v>
      </c>
      <c r="AI374" s="94">
        <f>IF(AND(Inputs!C374="true",Inputs!B374="false"),Calcs!Q375,IF(AND(Inputs!B374="true",Inputs!C374="false"),Calcs!Y375,IF(AND(Inputs!B374="false",Inputs!C374="false"),Calcs!H375,FALSE)))</f>
        <v>1737179.5</v>
      </c>
      <c r="AJ374" s="95">
        <f>IF(AND(Inputs!C374="true",Inputs!B374="false"),Calcs!Q375,IF(AND(Inputs!B374="true",Inputs!C374="false"),Calcs!Y375,IF(AND(Inputs!B374="false",Inputs!C374="false"),Calcs!J375,FALSE)))</f>
        <v>1737179.5</v>
      </c>
      <c r="AK374" s="93">
        <f>IF(AND(Inputs!C374="true",Inputs!B374="false"),Calcs!P375,IF(AND(Inputs!B374="true",Inputs!C374="false"),Calcs!X375,IF(AND(Inputs!B374="false",Inputs!C374="false"),Calcs!G375,FALSE)))</f>
        <v>1737179.5</v>
      </c>
      <c r="AL374" s="93">
        <f>Calcs!C375</f>
        <v>3385666</v>
      </c>
      <c r="AM374" s="93">
        <f>IF(AND(Inputs!C374="true",Inputs!B374="false"),Calcs!O375,IF(AND(Inputs!B374="true",Inputs!C374="false"),Calcs!W375,IF(AND(Inputs!B374="false",Inputs!C374="false"),Calcs!F375,FALSE)))</f>
        <v>1737179.5</v>
      </c>
      <c r="AN374" s="93">
        <f>IF(AND(Inputs!C374="true",Inputs!B374="false"),"0.0",IF(AND(Inputs!B374="true",Inputs!C374="false"),Calcs!U375,IF(AND(Inputs!B374="false",Inputs!C374="false"),Calcs!D375,FALSE)))</f>
        <v>3474359</v>
      </c>
      <c r="AO374" s="95" t="str">
        <f>Calcs!AA375</f>
        <v/>
      </c>
      <c r="AP374" s="93" t="str">
        <f t="shared" si="44"/>
        <v>true</v>
      </c>
      <c r="AQ374" s="95" t="str">
        <f>IF(Inputs!C374="true",Calcs!N375,"0.0")</f>
        <v>0.0</v>
      </c>
      <c r="AR374" s="95">
        <f>IF(AND(Inputs!C374="true",Inputs!B374="false"),Calcs!M375,IF(AND(Inputs!B374="true",Inputs!C374="false"),Calcs!V375,IF(AND(Inputs!B374="false",Inputs!C374="false"),Calcs!E375,FALSE)))</f>
        <v>3474359</v>
      </c>
      <c r="AS374" s="93" t="str">
        <f t="shared" si="45"/>
        <v>true</v>
      </c>
      <c r="AT374" s="93" t="str">
        <f t="shared" si="46"/>
        <v>true</v>
      </c>
    </row>
    <row r="375" spans="1:46" ht="14.25" customHeight="1" x14ac:dyDescent="0.2">
      <c r="A375" s="16">
        <v>374</v>
      </c>
      <c r="B375" s="20" t="s">
        <v>16</v>
      </c>
      <c r="C375" s="20" t="s">
        <v>17</v>
      </c>
      <c r="D375" s="18" t="s">
        <v>945</v>
      </c>
      <c r="E375" s="20" t="s">
        <v>17</v>
      </c>
      <c r="F375" s="4"/>
      <c r="G375" s="19" t="s">
        <v>16</v>
      </c>
      <c r="H375" s="65" t="s">
        <v>492</v>
      </c>
      <c r="I375" s="25">
        <v>0.99</v>
      </c>
      <c r="J375" s="24">
        <v>0.9</v>
      </c>
      <c r="K375" s="20" t="s">
        <v>16</v>
      </c>
      <c r="L375" s="20" t="s">
        <v>16</v>
      </c>
      <c r="M375" s="22">
        <v>1</v>
      </c>
      <c r="N375" s="20" t="s">
        <v>17</v>
      </c>
      <c r="O375" s="59" t="s">
        <v>454</v>
      </c>
      <c r="P375" s="18">
        <v>0</v>
      </c>
      <c r="Q375" s="18">
        <v>0</v>
      </c>
      <c r="R375" s="20" t="s">
        <v>17</v>
      </c>
      <c r="S375" s="17">
        <v>5953</v>
      </c>
      <c r="T375" s="17">
        <v>2748</v>
      </c>
      <c r="U375" s="102">
        <f>IF(B375="true",(Calcs!AB376),IF(C375="true",Calcs!S376,Calcs!K376))</f>
        <v>1733218.2164942685</v>
      </c>
      <c r="V375" s="106"/>
      <c r="W375" s="103" t="str">
        <f>IF(AND(K375 = "true",C375="false"),(IF(Inputs!K375=Reduction_Values!B$2,Reduction_Values!D$2,Reduction_Values!D$3)),"")</f>
        <v>Two-part Tariff 0.5</v>
      </c>
      <c r="X375" s="104" t="str">
        <f>IF(L375="true",(IF(Inputs!L375=Reduction_Values!B$2,Reduction_Values!D$4,Reduction_Values!D$5)),"")</f>
        <v>CRT 0.5</v>
      </c>
      <c r="Y375" s="105">
        <f>(VLOOKUP(Inputs!D375,Charge_Categories!B$2:C$380,2,FALSE))</f>
        <v>3532239</v>
      </c>
      <c r="Z375" s="105">
        <f>IF(AND(Inputs!B375="true",Inputs!G375="true"),Calcs!U376-Calcs!T376,IF(AND(Inputs!B375="false",Inputs!C375="false",Inputs!G375="true"),Calcs!D376-Calcs!C376,IF(AND(Inputs!G375="false",Inputs!H375="Not Applicable"),0,"0.0")))</f>
        <v>59596</v>
      </c>
      <c r="AA375" s="105" t="str">
        <f>IF(AND(Inputs!B375="true",Inputs!N375="true"),Calcs!T376-Calcs!B376,IF(AND(Inputs!B375="false",Inputs!C375="true",Inputs!N375="true"),Calcs!L376-Calcs!B376,IF(AND(Inputs!B375="false",Inputs!C375="false",Inputs!N375="true"),Calcs!C376-Calcs!B376,"0.0")))</f>
        <v>0.0</v>
      </c>
      <c r="AB375" s="105" t="str">
        <f>IF(Inputs!C375="true",100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&amp;"%","")</f>
        <v/>
      </c>
      <c r="AC375" s="105" t="str">
        <f t="shared" si="42"/>
        <v/>
      </c>
      <c r="AD375" s="105">
        <f t="shared" si="43"/>
        <v>0.9</v>
      </c>
      <c r="AE375" s="104" t="str">
        <f>IF(R375="true",(IF(Inputs!R375=Reduction_Values!B$2,Reduction_Values!D$6,Reduction_Values!D$7)),"")</f>
        <v/>
      </c>
      <c r="AF375" s="93">
        <f>(VLOOKUP(Inputs!D375,Charge_Categories!B$2:C$380,2,FALSE))</f>
        <v>3532239</v>
      </c>
      <c r="AG375" s="93" t="str">
        <f t="shared" si="47"/>
        <v>true</v>
      </c>
      <c r="AH375" s="93" t="str">
        <f t="shared" si="49"/>
        <v>false</v>
      </c>
      <c r="AI375" s="94">
        <f>IF(AND(Inputs!C375="true",Inputs!B375="false"),Calcs!Q376,IF(AND(Inputs!B375="true",Inputs!C375="false"),Calcs!Y376,IF(AND(Inputs!B375="false",Inputs!C375="false"),Calcs!H376,FALSE)))</f>
        <v>1777958.325</v>
      </c>
      <c r="AJ375" s="95">
        <f>IF(AND(Inputs!C375="true",Inputs!B375="false"),Calcs!Q376,IF(AND(Inputs!B375="true",Inputs!C375="false"),Calcs!Y376,IF(AND(Inputs!B375="false",Inputs!C375="false"),Calcs!J376,FALSE)))</f>
        <v>1777958.325</v>
      </c>
      <c r="AK375" s="93">
        <f>IF(AND(Inputs!C375="true",Inputs!B375="false"),Calcs!P376,IF(AND(Inputs!B375="true",Inputs!C375="false"),Calcs!X376,IF(AND(Inputs!B375="false",Inputs!C375="false"),Calcs!G376,FALSE)))</f>
        <v>1795917.5</v>
      </c>
      <c r="AL375" s="93">
        <f>Calcs!C376</f>
        <v>3532239</v>
      </c>
      <c r="AM375" s="93">
        <f>IF(AND(Inputs!C375="true",Inputs!B375="false"),Calcs!O376,IF(AND(Inputs!B375="true",Inputs!C375="false"),Calcs!W376,IF(AND(Inputs!B375="false",Inputs!C375="false"),Calcs!F376,FALSE)))</f>
        <v>3591835</v>
      </c>
      <c r="AN375" s="93">
        <f>IF(AND(Inputs!C375="true",Inputs!B375="false"),"0.0",IF(AND(Inputs!B375="true",Inputs!C375="false"),Calcs!U376,IF(AND(Inputs!B375="false",Inputs!C375="false"),Calcs!D376,FALSE)))</f>
        <v>3591835</v>
      </c>
      <c r="AO375" s="95">
        <f>Calcs!AA376</f>
        <v>3466436.432988537</v>
      </c>
      <c r="AP375" s="93" t="str">
        <f t="shared" si="44"/>
        <v>false</v>
      </c>
      <c r="AQ375" s="95" t="str">
        <f>IF(Inputs!C375="true",Calcs!N376,"0.0")</f>
        <v>0.0</v>
      </c>
      <c r="AR375" s="95">
        <f>IF(AND(Inputs!C375="true",Inputs!B375="false"),Calcs!M376,IF(AND(Inputs!B375="true",Inputs!C375="false"),Calcs!V376,IF(AND(Inputs!B375="false",Inputs!C375="false"),Calcs!E376,FALSE)))</f>
        <v>3591835</v>
      </c>
      <c r="AS375" s="93" t="str">
        <f t="shared" si="45"/>
        <v>false</v>
      </c>
      <c r="AT375" s="93" t="str">
        <f t="shared" si="46"/>
        <v>true</v>
      </c>
    </row>
    <row r="376" spans="1:46" ht="14.25" customHeight="1" x14ac:dyDescent="0.2">
      <c r="A376" s="16">
        <v>375</v>
      </c>
      <c r="B376" s="20" t="s">
        <v>17</v>
      </c>
      <c r="C376" s="20" t="s">
        <v>16</v>
      </c>
      <c r="D376" s="18" t="s">
        <v>946</v>
      </c>
      <c r="E376" s="20" t="s">
        <v>17</v>
      </c>
      <c r="F376" s="4" t="s">
        <v>532</v>
      </c>
      <c r="G376" s="17" t="s">
        <v>17</v>
      </c>
      <c r="H376" s="65" t="s">
        <v>569</v>
      </c>
      <c r="I376" s="24">
        <v>1</v>
      </c>
      <c r="J376" s="25">
        <v>0.5</v>
      </c>
      <c r="K376" s="20" t="s">
        <v>17</v>
      </c>
      <c r="L376" s="20" t="s">
        <v>16</v>
      </c>
      <c r="M376" s="22">
        <v>1</v>
      </c>
      <c r="N376" s="20" t="s">
        <v>17</v>
      </c>
      <c r="O376" s="59" t="s">
        <v>454</v>
      </c>
      <c r="P376" s="18">
        <v>103</v>
      </c>
      <c r="Q376" s="18">
        <v>111</v>
      </c>
      <c r="R376" s="20" t="s">
        <v>17</v>
      </c>
      <c r="S376" s="17">
        <v>0</v>
      </c>
      <c r="T376" s="17">
        <v>747</v>
      </c>
      <c r="U376" s="102">
        <f>IF(B376="true",(Calcs!AB377),IF(C376="true",Calcs!S377,Calcs!K377))</f>
        <v>0</v>
      </c>
      <c r="V376" s="106"/>
      <c r="W376" s="103" t="str">
        <f>IF(AND(K376 = "true",C376="false"),(IF(Inputs!K376=Reduction_Values!B$2,Reduction_Values!D$2,Reduction_Values!D$3)),"")</f>
        <v/>
      </c>
      <c r="X376" s="104" t="str">
        <f>IF(L376="true",(IF(Inputs!L376=Reduction_Values!B$2,Reduction_Values!D$4,Reduction_Values!D$5)),"")</f>
        <v>CRT 0.5</v>
      </c>
      <c r="Y376" s="105">
        <f>(VLOOKUP(Inputs!D376,Charge_Categories!B$2:C$380,2,FALSE))</f>
        <v>3824834</v>
      </c>
      <c r="Z376" s="105">
        <f>IF(AND(Inputs!B376="true",Inputs!G376="true"),Calcs!U377-Calcs!T377,IF(AND(Inputs!B376="false",Inputs!C376="false",Inputs!G376="true"),Calcs!D377-Calcs!C377,IF(AND(Inputs!G376="false",Inputs!H376="Not Applicable"),0,"0.0")))</f>
        <v>0</v>
      </c>
      <c r="AA376" s="105" t="str">
        <f>IF(AND(Inputs!B376="true",Inputs!N376="true"),Calcs!T377-Calcs!B377,IF(AND(Inputs!B376="false",Inputs!C376="true",Inputs!N376="true"),Calcs!L377-Calcs!B377,IF(AND(Inputs!B376="false",Inputs!C376="false",Inputs!N376="true"),Calcs!C377-Calcs!B377,"0.0")))</f>
        <v>0.0</v>
      </c>
      <c r="AB376" s="105" t="str">
        <f>IF(Inputs!C376="true",100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&amp;"%","")</f>
        <v>0%</v>
      </c>
      <c r="AC376" s="105" t="str">
        <f t="shared" si="42"/>
        <v/>
      </c>
      <c r="AD376" s="105">
        <f t="shared" si="43"/>
        <v>0.5</v>
      </c>
      <c r="AE376" s="104" t="str">
        <f>IF(R376="true",(IF(Inputs!R376=Reduction_Values!B$2,Reduction_Values!D$6,Reduction_Values!D$7)),"")</f>
        <v/>
      </c>
      <c r="AF376" s="93">
        <f>(VLOOKUP(Inputs!D376,Charge_Categories!B$2:C$380,2,FALSE))</f>
        <v>3824834</v>
      </c>
      <c r="AG376" s="93" t="str">
        <f t="shared" si="47"/>
        <v>false</v>
      </c>
      <c r="AH376" s="93" t="str">
        <f t="shared" si="49"/>
        <v>true</v>
      </c>
      <c r="AI376" s="94">
        <f>IF(AND(Inputs!C376="true",Inputs!B376="false"),Calcs!Q377,IF(AND(Inputs!B376="true",Inputs!C376="false"),Calcs!Y377,IF(AND(Inputs!B376="false",Inputs!C376="false"),Calcs!H377,FALSE)))</f>
        <v>0</v>
      </c>
      <c r="AJ376" s="95">
        <f>IF(AND(Inputs!C376="true",Inputs!B376="false"),Calcs!Q377,IF(AND(Inputs!B376="true",Inputs!C376="false"),Calcs!Y377,IF(AND(Inputs!B376="false",Inputs!C376="false"),Calcs!J377,FALSE)))</f>
        <v>0</v>
      </c>
      <c r="AK376" s="93">
        <f>IF(AND(Inputs!C376="true",Inputs!B376="false"),Calcs!P377,IF(AND(Inputs!B376="true",Inputs!C376="false"),Calcs!X377,IF(AND(Inputs!B376="false",Inputs!C376="false"),Calcs!G377,FALSE)))</f>
        <v>0</v>
      </c>
      <c r="AL376" s="93">
        <f>Calcs!C377</f>
        <v>3824834</v>
      </c>
      <c r="AM376" s="93">
        <f>IF(AND(Inputs!C376="true",Inputs!B376="false"),Calcs!O377,IF(AND(Inputs!B376="true",Inputs!C376="false"),Calcs!W377,IF(AND(Inputs!B376="false",Inputs!C376="false"),Calcs!F377,FALSE)))</f>
        <v>0</v>
      </c>
      <c r="AN376" s="93" t="str">
        <f>IF(AND(Inputs!C376="true",Inputs!B376="false"),"0.0",IF(AND(Inputs!B376="true",Inputs!C376="false"),Calcs!U377,IF(AND(Inputs!B376="false",Inputs!C376="false"),Calcs!D377,FALSE)))</f>
        <v>0.0</v>
      </c>
      <c r="AO376" s="95" t="str">
        <f>Calcs!AA377</f>
        <v/>
      </c>
      <c r="AP376" s="93" t="str">
        <f t="shared" si="44"/>
        <v>false</v>
      </c>
      <c r="AQ376" s="95">
        <f>IF(Inputs!C376="true",Calcs!N377,"0.0")</f>
        <v>0</v>
      </c>
      <c r="AR376" s="95">
        <f>IF(AND(Inputs!C376="true",Inputs!B376="false"),Calcs!M377,IF(AND(Inputs!B376="true",Inputs!C376="false"),Calcs!V377,IF(AND(Inputs!B376="false",Inputs!C376="false"),Calcs!E377,FALSE)))</f>
        <v>3824834</v>
      </c>
      <c r="AS376" s="93" t="str">
        <f t="shared" si="45"/>
        <v>false</v>
      </c>
      <c r="AT376" s="93" t="str">
        <f t="shared" si="46"/>
        <v>false</v>
      </c>
    </row>
    <row r="377" spans="1:46" ht="14.25" customHeight="1" x14ac:dyDescent="0.2">
      <c r="A377" s="16">
        <v>376</v>
      </c>
      <c r="B377" s="20" t="s">
        <v>17</v>
      </c>
      <c r="C377" s="20" t="s">
        <v>17</v>
      </c>
      <c r="D377" s="18" t="s">
        <v>947</v>
      </c>
      <c r="E377" s="20" t="s">
        <v>17</v>
      </c>
      <c r="F377" s="4" t="s">
        <v>528</v>
      </c>
      <c r="G377" s="19" t="s">
        <v>16</v>
      </c>
      <c r="H377" s="65" t="s">
        <v>494</v>
      </c>
      <c r="I377" s="24">
        <v>1</v>
      </c>
      <c r="J377" s="24">
        <v>1</v>
      </c>
      <c r="K377" s="20" t="s">
        <v>17</v>
      </c>
      <c r="L377" s="20" t="s">
        <v>16</v>
      </c>
      <c r="M377" s="22">
        <v>1</v>
      </c>
      <c r="N377" s="20" t="s">
        <v>17</v>
      </c>
      <c r="O377" s="59" t="s">
        <v>454</v>
      </c>
      <c r="P377" s="18">
        <v>2</v>
      </c>
      <c r="Q377" s="18">
        <v>16</v>
      </c>
      <c r="R377" s="20" t="s">
        <v>17</v>
      </c>
      <c r="S377" s="17">
        <v>0</v>
      </c>
      <c r="T377" s="17">
        <v>4396</v>
      </c>
      <c r="U377" s="102">
        <f>IF(B377="true",(Calcs!AB378),IF(C377="true",Calcs!S378,IF(AND(B377="false",C377="false"),Calcs!K378)))</f>
        <v>256606.1875</v>
      </c>
      <c r="W377" s="103" t="str">
        <f>IF(AND(K377 = "true",C377="false"),(IF(Inputs!K377=Reduction_Values!B$2,Reduction_Values!D$2,Reduction_Values!D$3)),"")</f>
        <v/>
      </c>
      <c r="X377" s="104" t="str">
        <f>IF(L377="true",(IF(Inputs!L377=Reduction_Values!B$2,Reduction_Values!D$4,Reduction_Values!D$5)),"")</f>
        <v>CRT 0.5</v>
      </c>
      <c r="Y377" s="105">
        <f>(VLOOKUP(Inputs!D377,Charge_Categories!B$2:C$380,2,FALSE))</f>
        <v>3996330</v>
      </c>
      <c r="Z377" s="105">
        <f>IF(AND(Inputs!B377="true",Inputs!G377="true"),Calcs!U378-Calcs!T378,IF(AND(Inputs!B377="false",Inputs!C377="false",Inputs!G377="true"),Calcs!D378-Calcs!C378,IF(AND(Inputs!G377="false",Inputs!H377="Not Applicable"),0,"0.0")))</f>
        <v>109369</v>
      </c>
      <c r="AA377" s="105" t="str">
        <f>IF(AND(Inputs!B377="true",Inputs!N377="true"),Calcs!T378-Calcs!B378,IF(AND(Inputs!B377="false",Inputs!C377="true",Inputs!N377="true"),Calcs!L378-Calcs!B378,IF(AND(Inputs!B377="false",Inputs!C377="false",Inputs!N377="true"),Calcs!C378-Calcs!B378,"0.0")))</f>
        <v>0.0</v>
      </c>
      <c r="AB377" s="105" t="str">
        <f>IF(Inputs!C377="true",100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&amp;"%","")</f>
        <v/>
      </c>
      <c r="AC377" s="105" t="str">
        <f t="shared" si="42"/>
        <v/>
      </c>
      <c r="AD377" s="105" t="str">
        <f t="shared" si="43"/>
        <v/>
      </c>
      <c r="AE377" s="104" t="str">
        <f>IF(R377="true",(IF(Inputs!R377=Reduction_Values!B$2,Reduction_Values!D$6,Reduction_Values!D$7)),"")</f>
        <v/>
      </c>
      <c r="AF377" s="93">
        <f>(VLOOKUP(Inputs!D377,Charge_Categories!B$2:C$380,2,FALSE))</f>
        <v>3996330</v>
      </c>
      <c r="AG377" s="93" t="str">
        <f t="shared" si="47"/>
        <v>false</v>
      </c>
      <c r="AH377" s="93" t="str">
        <f t="shared" si="49"/>
        <v>false</v>
      </c>
      <c r="AI377" s="94">
        <f>IF(AND(Inputs!C377="true",Inputs!B377="false"),Calcs!Q378,IF(AND(Inputs!B377="true",Inputs!C377="false"),Calcs!Y378,IF(AND(Inputs!B377="false",Inputs!C377="false"),Calcs!H378,FALSE)))</f>
        <v>2052849.5</v>
      </c>
      <c r="AJ377" s="95">
        <f>IF(AND(Inputs!C377="true",Inputs!B377="false"),Calcs!Q378,IF(AND(Inputs!B377="true",Inputs!C377="false"),Calcs!Y378,IF(AND(Inputs!B377="false",Inputs!C377="false"),Calcs!J378,FALSE)))</f>
        <v>2052849.5</v>
      </c>
      <c r="AK377" s="93">
        <f>IF(AND(Inputs!C377="true",Inputs!B377="false"),Calcs!P378,IF(AND(Inputs!B377="true",Inputs!C377="false"),Calcs!X378,IF(AND(Inputs!B377="false",Inputs!C377="false"),Calcs!G378,FALSE)))</f>
        <v>2052849.5</v>
      </c>
      <c r="AL377" s="93">
        <f>Calcs!C378</f>
        <v>3996330</v>
      </c>
      <c r="AM377" s="93">
        <f>IF(AND(Inputs!C377="true",Inputs!B377="false"),Calcs!O378,IF(AND(Inputs!B377="true",Inputs!C377="false"),Calcs!W378,IF(AND(Inputs!B377="false",Inputs!C377="false"),Calcs!F378,FALSE)))</f>
        <v>4105699</v>
      </c>
      <c r="AN377" s="93">
        <f>IF(AND(Inputs!C377="true",Inputs!B377="false"),"0.0",IF(AND(Inputs!B377="true",Inputs!C377="false"),Calcs!U378,IF(AND(Inputs!B377="false",Inputs!C377="false"),Calcs!D378,FALSE)))</f>
        <v>4105699</v>
      </c>
      <c r="AO377" s="95" t="str">
        <f>Calcs!AA378</f>
        <v/>
      </c>
      <c r="AP377" s="93" t="str">
        <f t="shared" si="44"/>
        <v>false</v>
      </c>
      <c r="AQ377" s="95" t="str">
        <f>IF(Inputs!C377="true",Calcs!N378,"0.0")</f>
        <v>0.0</v>
      </c>
      <c r="AR377" s="95">
        <f>IF(AND(Inputs!C377="true",Inputs!B377="false"),Calcs!M378,IF(AND(Inputs!B377="true",Inputs!C377="false"),Calcs!V378,IF(AND(Inputs!B377="false",Inputs!C377="false"),Calcs!E378,FALSE)))</f>
        <v>4105699</v>
      </c>
      <c r="AS377" s="93" t="str">
        <f t="shared" si="45"/>
        <v>false</v>
      </c>
      <c r="AT377" s="93" t="str">
        <f t="shared" si="46"/>
        <v>true</v>
      </c>
    </row>
    <row r="378" spans="1:46" ht="14.25" customHeight="1" x14ac:dyDescent="0.2">
      <c r="A378" s="16">
        <v>377</v>
      </c>
      <c r="B378" s="20" t="s">
        <v>17</v>
      </c>
      <c r="C378" s="20" t="s">
        <v>17</v>
      </c>
      <c r="D378" s="18" t="s">
        <v>948</v>
      </c>
      <c r="E378" s="23" t="s">
        <v>16</v>
      </c>
      <c r="F378" s="4" t="s">
        <v>525</v>
      </c>
      <c r="G378" s="19" t="s">
        <v>16</v>
      </c>
      <c r="H378" s="65" t="s">
        <v>495</v>
      </c>
      <c r="I378" s="24">
        <v>1</v>
      </c>
      <c r="J378" s="24">
        <v>1</v>
      </c>
      <c r="K378" s="20" t="s">
        <v>17</v>
      </c>
      <c r="L378" s="20" t="s">
        <v>17</v>
      </c>
      <c r="M378" s="22">
        <v>1</v>
      </c>
      <c r="N378" s="20" t="s">
        <v>16</v>
      </c>
      <c r="O378" s="58" t="s">
        <v>434</v>
      </c>
      <c r="P378" s="18">
        <v>315</v>
      </c>
      <c r="Q378" s="18">
        <v>316</v>
      </c>
      <c r="R378" s="20" t="s">
        <v>16</v>
      </c>
      <c r="S378" s="17">
        <v>0</v>
      </c>
      <c r="T378" s="17">
        <v>4999</v>
      </c>
      <c r="U378" s="102">
        <f>IF(B378="true",(Calcs!AB379),IF(C378="true",Calcs!S379,IF(AND(B378="false",C378="false"),Calcs!K379)))</f>
        <v>2092151.7484177216</v>
      </c>
      <c r="W378" s="103" t="str">
        <f>IF(AND(K378 = "true",C378="false"),(IF(Inputs!K378=Reduction_Values!B$2,Reduction_Values!D$2,Reduction_Values!D$3)),"")</f>
        <v/>
      </c>
      <c r="X378" s="104" t="str">
        <f>IF(L378="true",(IF(Inputs!L378=Reduction_Values!B$2,Reduction_Values!D$4,Reduction_Values!D$5)),"")</f>
        <v/>
      </c>
      <c r="Y378" s="105">
        <f>(VLOOKUP(Inputs!D378,Charge_Categories!B$2:C$380,2,FALSE))</f>
        <v>4163241</v>
      </c>
      <c r="Z378" s="105">
        <f>IF(AND(Inputs!B378="true",Inputs!G378="true"),Calcs!U379-Calcs!T379,IF(AND(Inputs!B378="false",Inputs!C378="false",Inputs!G378="true"),Calcs!D379-Calcs!C379,IF(AND(Inputs!G378="false",Inputs!H378="Not Applicable"),0,"0.0")))</f>
        <v>29176</v>
      </c>
      <c r="AA378" s="105">
        <f>IF(AND(Inputs!B378="true",Inputs!N378="true"),Calcs!T379-Calcs!B379,IF(AND(Inputs!B378="false",Inputs!C378="true",Inputs!N378="true"),Calcs!L379-Calcs!B379,IF(AND(Inputs!B378="false",Inputs!C378="false",Inputs!N378="true"),Calcs!C379-Calcs!B379,"0.0")))</f>
        <v>5170</v>
      </c>
      <c r="AB378" s="105" t="str">
        <f>IF(Inputs!C378="true",100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&amp;"%","")</f>
        <v/>
      </c>
      <c r="AC378" s="105" t="str">
        <f t="shared" si="42"/>
        <v/>
      </c>
      <c r="AD378" s="105" t="str">
        <f t="shared" si="43"/>
        <v/>
      </c>
      <c r="AE378" s="104" t="str">
        <f>IF(R378="true",(IF(Inputs!R378=Reduction_Values!B$2,Reduction_Values!D$6,Reduction_Values!D$7)),"")</f>
        <v>Winter Only Discount 0.5</v>
      </c>
      <c r="AF378" s="93">
        <f>(VLOOKUP(Inputs!D378,Charge_Categories!B$2:C$380,2,FALSE))</f>
        <v>4163241</v>
      </c>
      <c r="AG378" s="93" t="str">
        <f t="shared" si="47"/>
        <v>false</v>
      </c>
      <c r="AH378" s="93" t="str">
        <f t="shared" si="49"/>
        <v>false</v>
      </c>
      <c r="AI378" s="94">
        <f>IF(AND(Inputs!C378="true",Inputs!B378="false"),Calcs!Q379,IF(AND(Inputs!B378="true",Inputs!C378="false"),Calcs!Y379,IF(AND(Inputs!B378="false",Inputs!C378="false"),Calcs!H379,FALSE)))</f>
        <v>2098793.5</v>
      </c>
      <c r="AJ378" s="95">
        <f>IF(AND(Inputs!C378="true",Inputs!B378="false"),Calcs!Q379,IF(AND(Inputs!B378="true",Inputs!C378="false"),Calcs!Y379,IF(AND(Inputs!B378="false",Inputs!C378="false"),Calcs!J379,FALSE)))</f>
        <v>2098793.5</v>
      </c>
      <c r="AK378" s="93">
        <f>IF(AND(Inputs!C378="true",Inputs!B378="false"),Calcs!P379,IF(AND(Inputs!B378="true",Inputs!C378="false"),Calcs!X379,IF(AND(Inputs!B378="false",Inputs!C378="false"),Calcs!G379,FALSE)))</f>
        <v>2098793.5</v>
      </c>
      <c r="AL378" s="93">
        <f>Calcs!C379</f>
        <v>4168411</v>
      </c>
      <c r="AM378" s="93">
        <f>IF(AND(Inputs!C378="true",Inputs!B378="false"),Calcs!O379,IF(AND(Inputs!B378="true",Inputs!C378="false"),Calcs!W379,IF(AND(Inputs!B378="false",Inputs!C378="false"),Calcs!F379,FALSE)))</f>
        <v>2098793.5</v>
      </c>
      <c r="AN378" s="93">
        <f>IF(AND(Inputs!C378="true",Inputs!B378="false"),"0.0",IF(AND(Inputs!B378="true",Inputs!C378="false"),Calcs!U379,IF(AND(Inputs!B378="false",Inputs!C378="false"),Calcs!D379,FALSE)))</f>
        <v>4197587</v>
      </c>
      <c r="AO378" s="95" t="str">
        <f>Calcs!AA379</f>
        <v/>
      </c>
      <c r="AP378" s="93" t="str">
        <f t="shared" si="44"/>
        <v>true</v>
      </c>
      <c r="AQ378" s="95" t="str">
        <f>IF(Inputs!C378="true",Calcs!N379,"0.0")</f>
        <v>0.0</v>
      </c>
      <c r="AR378" s="95">
        <f>IF(AND(Inputs!C378="true",Inputs!B378="false"),Calcs!M379,IF(AND(Inputs!B378="true",Inputs!C378="false"),Calcs!V379,IF(AND(Inputs!B378="false",Inputs!C378="false"),Calcs!E379,FALSE)))</f>
        <v>4197587</v>
      </c>
      <c r="AS378" s="93" t="str">
        <f t="shared" si="45"/>
        <v>true</v>
      </c>
      <c r="AT378" s="93" t="str">
        <f t="shared" si="46"/>
        <v>true</v>
      </c>
    </row>
    <row r="379" spans="1:46" ht="14.25" customHeight="1" x14ac:dyDescent="0.2">
      <c r="A379" s="16">
        <v>378</v>
      </c>
      <c r="B379" s="20" t="s">
        <v>16</v>
      </c>
      <c r="C379" s="20" t="s">
        <v>17</v>
      </c>
      <c r="D379" s="18" t="s">
        <v>949</v>
      </c>
      <c r="E379" s="20" t="s">
        <v>17</v>
      </c>
      <c r="F379" s="4"/>
      <c r="G379" s="19" t="s">
        <v>16</v>
      </c>
      <c r="H379" s="65" t="s">
        <v>496</v>
      </c>
      <c r="I379" s="24">
        <v>0.9</v>
      </c>
      <c r="J379" s="24">
        <v>0.9</v>
      </c>
      <c r="K379" s="20" t="s">
        <v>16</v>
      </c>
      <c r="L379" s="20" t="s">
        <v>16</v>
      </c>
      <c r="M379" s="22">
        <v>1</v>
      </c>
      <c r="N379" s="20" t="s">
        <v>17</v>
      </c>
      <c r="O379" s="59" t="s">
        <v>418</v>
      </c>
      <c r="P379" s="18">
        <v>0</v>
      </c>
      <c r="Q379" s="18">
        <v>0</v>
      </c>
      <c r="R379" s="20" t="s">
        <v>17</v>
      </c>
      <c r="S379" s="17">
        <v>9720</v>
      </c>
      <c r="T379" s="17">
        <v>2872</v>
      </c>
      <c r="U379" s="102">
        <f>IF(B379="true",(Calcs!AB380),IF(C379="true",Calcs!S380,Calcs!K380))</f>
        <v>3054252.6416782732</v>
      </c>
      <c r="V379" s="106"/>
      <c r="W379" s="103" t="str">
        <f>IF(AND(K379 = "true",C379="false"),(IF(Inputs!K379=Reduction_Values!B$2,Reduction_Values!D$2,Reduction_Values!D$3)),"")</f>
        <v>Two-part Tariff 0.5</v>
      </c>
      <c r="X379" s="104" t="str">
        <f>IF(L379="true",(IF(Inputs!L379=Reduction_Values!B$2,Reduction_Values!D$4,Reduction_Values!D$5)),"")</f>
        <v>CRT 0.5</v>
      </c>
      <c r="Y379" s="105">
        <f>(VLOOKUP(Inputs!D379,Charge_Categories!B$2:C$380,2,FALSE))</f>
        <v>4455836</v>
      </c>
      <c r="Z379" s="105">
        <f>IF(AND(Inputs!B379="true",Inputs!G379="true"),Calcs!U380-Calcs!T380,IF(AND(Inputs!B379="false",Inputs!C379="false",Inputs!G379="true"),Calcs!D380-Calcs!C380,IF(AND(Inputs!G379="false",Inputs!H379="Not Applicable"),0,"0.0")))</f>
        <v>707</v>
      </c>
      <c r="AA379" s="105" t="str">
        <f>IF(AND(Inputs!B379="true",Inputs!N379="true"),Calcs!T380-Calcs!B380,IF(AND(Inputs!B379="false",Inputs!C379="true",Inputs!N379="true"),Calcs!L380-Calcs!B380,IF(AND(Inputs!B379="false",Inputs!C379="false",Inputs!N379="true"),Calcs!C380-Calcs!B380,"0.0")))</f>
        <v>0.0</v>
      </c>
      <c r="AB379" s="105" t="str">
        <f>IF(Inputs!C379="true",100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&amp;"%","")</f>
        <v/>
      </c>
      <c r="AC379" s="105" t="str">
        <f t="shared" si="42"/>
        <v/>
      </c>
      <c r="AD379" s="105">
        <f t="shared" si="43"/>
        <v>0.9</v>
      </c>
      <c r="AE379" s="104" t="str">
        <f>IF(R379="true",(IF(Inputs!R379=Reduction_Values!B$2,Reduction_Values!D$6,Reduction_Values!D$7)),"")</f>
        <v/>
      </c>
      <c r="AF379" s="93">
        <f>(VLOOKUP(Inputs!D379,Charge_Categories!B$2:C$380,2,FALSE))</f>
        <v>4455836</v>
      </c>
      <c r="AG379" s="93" t="str">
        <f t="shared" si="47"/>
        <v>true</v>
      </c>
      <c r="AH379" s="93" t="str">
        <f t="shared" si="49"/>
        <v>false</v>
      </c>
      <c r="AI379" s="94">
        <f>IF(AND(Inputs!C379="true",Inputs!B379="false"),Calcs!Q380,IF(AND(Inputs!B379="true",Inputs!C379="false"),Calcs!Y380,IF(AND(Inputs!B379="false",Inputs!C379="false"),Calcs!H380,FALSE)))</f>
        <v>2005444.35</v>
      </c>
      <c r="AJ379" s="95">
        <f>IF(AND(Inputs!C379="true",Inputs!B379="false"),Calcs!Q380,IF(AND(Inputs!B379="true",Inputs!C379="false"),Calcs!Y380,IF(AND(Inputs!B379="false",Inputs!C379="false"),Calcs!J380,FALSE)))</f>
        <v>2005444.35</v>
      </c>
      <c r="AK379" s="93">
        <f>IF(AND(Inputs!C379="true",Inputs!B379="false"),Calcs!P380,IF(AND(Inputs!B379="true",Inputs!C379="false"),Calcs!X380,IF(AND(Inputs!B379="false",Inputs!C379="false"),Calcs!G380,FALSE)))</f>
        <v>2228271.5</v>
      </c>
      <c r="AL379" s="93">
        <f>Calcs!C380</f>
        <v>4455836</v>
      </c>
      <c r="AM379" s="93">
        <f>IF(AND(Inputs!C379="true",Inputs!B379="false"),Calcs!O380,IF(AND(Inputs!B379="true",Inputs!C379="false"),Calcs!W380,IF(AND(Inputs!B379="false",Inputs!C379="false"),Calcs!F380,FALSE)))</f>
        <v>4456543</v>
      </c>
      <c r="AN379" s="93">
        <f>IF(AND(Inputs!C379="true",Inputs!B379="false"),"0.0",IF(AND(Inputs!B379="true",Inputs!C379="false"),Calcs!U380,IF(AND(Inputs!B379="false",Inputs!C379="false"),Calcs!D380,FALSE)))</f>
        <v>4456543</v>
      </c>
      <c r="AO379" s="95">
        <f>Calcs!AA380</f>
        <v>6108505.2833565464</v>
      </c>
      <c r="AP379" s="93" t="str">
        <f t="shared" si="44"/>
        <v>false</v>
      </c>
      <c r="AQ379" s="95" t="str">
        <f>IF(Inputs!C379="true",Calcs!N380,"0.0")</f>
        <v>0.0</v>
      </c>
      <c r="AR379" s="95">
        <f>IF(AND(Inputs!C379="true",Inputs!B379="false"),Calcs!M380,IF(AND(Inputs!B379="true",Inputs!C379="false"),Calcs!V380,IF(AND(Inputs!B379="false",Inputs!C379="false"),Calcs!E380,FALSE)))</f>
        <v>4456543</v>
      </c>
      <c r="AS379" s="93" t="str">
        <f t="shared" si="45"/>
        <v>false</v>
      </c>
      <c r="AT379" s="93" t="str">
        <f t="shared" si="46"/>
        <v>true</v>
      </c>
    </row>
    <row r="1048286" spans="37:37" ht="14.25" customHeight="1" x14ac:dyDescent="0.2">
      <c r="AK1048286" s="93"/>
    </row>
  </sheetData>
  <autoFilter ref="A1:AK379" xr:uid="{00000000-0009-0000-0000-000000000000}"/>
  <phoneticPr fontId="23" type="noConversion"/>
  <conditionalFormatting sqref="D380:D1048576 D1:D3 D5:D76 D133:D201 D78:D131">
    <cfRule type="duplicateValues" dxfId="7" priority="9"/>
  </conditionalFormatting>
  <conditionalFormatting sqref="D202:D249">
    <cfRule type="duplicateValues" dxfId="6" priority="7"/>
  </conditionalFormatting>
  <conditionalFormatting sqref="D250:D297">
    <cfRule type="duplicateValues" dxfId="5" priority="6"/>
  </conditionalFormatting>
  <conditionalFormatting sqref="D298:D345">
    <cfRule type="duplicateValues" dxfId="4" priority="5"/>
  </conditionalFormatting>
  <conditionalFormatting sqref="D346:D379">
    <cfRule type="duplicateValues" dxfId="3" priority="11"/>
  </conditionalFormatting>
  <conditionalFormatting sqref="D4">
    <cfRule type="duplicateValues" dxfId="2" priority="3"/>
  </conditionalFormatting>
  <conditionalFormatting sqref="D132">
    <cfRule type="duplicateValues" dxfId="1" priority="2"/>
  </conditionalFormatting>
  <conditionalFormatting sqref="D77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1"/>
  <sheetViews>
    <sheetView zoomScaleNormal="100" workbookViewId="0">
      <pane ySplit="2" topLeftCell="A3" activePane="bottomLeft" state="frozen"/>
      <selection pane="bottomLeft" activeCell="AB16" sqref="AB16"/>
    </sheetView>
  </sheetViews>
  <sheetFormatPr defaultRowHeight="15" x14ac:dyDescent="0.2"/>
  <cols>
    <col min="1" max="1" width="3.33203125" customWidth="1"/>
    <col min="2" max="6" width="14.109375" style="13" customWidth="1"/>
    <col min="7" max="7" width="10.109375" style="2" customWidth="1"/>
    <col min="8" max="10" width="8.88671875" style="2"/>
    <col min="11" max="11" width="10.5546875" style="2" customWidth="1"/>
    <col min="12" max="13" width="12" style="1" customWidth="1"/>
    <col min="14" max="19" width="12" style="83" customWidth="1"/>
    <col min="20" max="28" width="12.109375" customWidth="1"/>
  </cols>
  <sheetData>
    <row r="1" spans="1:33" s="3" customFormat="1" ht="15" customHeight="1" x14ac:dyDescent="0.2">
      <c r="A1" s="135" t="s">
        <v>476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3" t="s">
        <v>515</v>
      </c>
      <c r="M1" s="133"/>
      <c r="N1" s="133"/>
      <c r="O1" s="133"/>
      <c r="P1" s="133"/>
      <c r="Q1" s="133"/>
      <c r="R1" s="133"/>
      <c r="S1" s="133"/>
      <c r="T1" s="134" t="s">
        <v>517</v>
      </c>
      <c r="U1" s="134"/>
      <c r="V1" s="134"/>
      <c r="W1" s="134"/>
      <c r="X1" s="134"/>
      <c r="Y1" s="134"/>
      <c r="Z1" s="134"/>
      <c r="AA1" s="134"/>
      <c r="AB1" s="134"/>
    </row>
    <row r="2" spans="1:33" s="6" customFormat="1" ht="24" x14ac:dyDescent="0.2">
      <c r="A2" s="26" t="s">
        <v>541</v>
      </c>
      <c r="B2" s="26" t="s">
        <v>19</v>
      </c>
      <c r="C2" s="26" t="s">
        <v>414</v>
      </c>
      <c r="D2" s="26" t="s">
        <v>505</v>
      </c>
      <c r="E2" s="26" t="s">
        <v>33</v>
      </c>
      <c r="F2" s="26" t="s">
        <v>506</v>
      </c>
      <c r="G2" s="27" t="s">
        <v>520</v>
      </c>
      <c r="H2" s="27" t="s">
        <v>519</v>
      </c>
      <c r="I2" s="27" t="s">
        <v>571</v>
      </c>
      <c r="J2" s="27" t="s">
        <v>20</v>
      </c>
      <c r="K2" s="27" t="s">
        <v>21</v>
      </c>
      <c r="L2" s="26" t="s">
        <v>414</v>
      </c>
      <c r="M2" s="26" t="s">
        <v>33</v>
      </c>
      <c r="N2" s="26" t="s">
        <v>542</v>
      </c>
      <c r="O2" s="26" t="s">
        <v>506</v>
      </c>
      <c r="P2" s="27" t="s">
        <v>520</v>
      </c>
      <c r="Q2" s="27" t="s">
        <v>519</v>
      </c>
      <c r="R2" s="27" t="s">
        <v>571</v>
      </c>
      <c r="S2" s="26" t="s">
        <v>515</v>
      </c>
      <c r="T2" s="26" t="s">
        <v>414</v>
      </c>
      <c r="U2" s="26" t="s">
        <v>505</v>
      </c>
      <c r="V2" s="26" t="s">
        <v>33</v>
      </c>
      <c r="W2" s="26" t="s">
        <v>506</v>
      </c>
      <c r="X2" s="27" t="s">
        <v>520</v>
      </c>
      <c r="Y2" s="27" t="s">
        <v>519</v>
      </c>
      <c r="Z2" s="27" t="s">
        <v>571</v>
      </c>
      <c r="AA2" s="26" t="s">
        <v>548</v>
      </c>
      <c r="AB2" s="26" t="s">
        <v>517</v>
      </c>
    </row>
    <row r="3" spans="1:33" s="6" customFormat="1" ht="15.75" x14ac:dyDescent="0.2">
      <c r="A3" s="26">
        <v>1</v>
      </c>
      <c r="B3" s="28">
        <f>(VLOOKUP(Inputs!D2,Charge_Categories!B$2:C$380,2,FALSE))</f>
        <v>97</v>
      </c>
      <c r="C3" s="28">
        <f>IF(Inputs!N2="true",B3+IF(Inputs!O2=Water_Company_Charge!A$31,VLOOKUP(Inputs!T2,Water_Company_Charge!B$31:D$44,3),IF(Inputs!O2=Water_Company_Charge!A$17,VLOOKUP(Inputs!T2,Water_Company_Charge!B$17:D$30,3),IF(Inputs!O2=Water_Company_Charge!A$3,VLOOKUP(Inputs!T2,Water_Company_Charge!B$3:D$16,3)))),B3)</f>
        <v>5267</v>
      </c>
      <c r="D3" s="28">
        <f>IF(Inputs!G2="true",C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C3)</f>
        <v>5267</v>
      </c>
      <c r="E3" s="28">
        <f>IF(Inputs!M2="null",Calcs!D3,Calcs!D3*Inputs!M2)</f>
        <v>5267</v>
      </c>
      <c r="F3" s="28">
        <f>E3*IF(Inputs!R2=Reduction_Values!B$6,Reduction_Values!C$6,Reduction_Values!C$7)</f>
        <v>2633.5</v>
      </c>
      <c r="G3" s="29">
        <f>F3*IF(Inputs!L2=Reduction_Values!B$4,Reduction_Values!C$4,Reduction_Values!C$5)</f>
        <v>2633.5</v>
      </c>
      <c r="H3" s="29">
        <f>IF(Inputs!I2="null",G3,G3*(Inputs!I2))</f>
        <v>1316.75</v>
      </c>
      <c r="I3" s="29">
        <f>IF(Inputs!J2="null",H3,H3*(Inputs!J2))</f>
        <v>921.72499999999991</v>
      </c>
      <c r="J3" s="29">
        <f>I3*(IF(Inputs!K2=Reduction_Values!B$2,Reduction_Values!C$2,Reduction_Values!C$3))</f>
        <v>921.72499999999991</v>
      </c>
      <c r="K3" s="29">
        <f>IF(Inputs!B2="false",(Inputs!P2/Inputs!Q2)*Calcs!J3,Calcs!J3)</f>
        <v>869.55188679245271</v>
      </c>
      <c r="L3" s="29" t="str">
        <f>IF(AND(Inputs!C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C2="true",Inputs!N2="false"),B3,""))</f>
        <v/>
      </c>
      <c r="M3" s="29" t="str">
        <f>IF(Inputs!C2="true",IF(Inputs!M2="null",Calcs!L3,Calcs!L3*Inputs!M2),"")</f>
        <v/>
      </c>
      <c r="N3" s="29" t="str">
        <f>IF(Inputs!C2="true",M3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,"")</f>
        <v/>
      </c>
      <c r="O3" s="29" t="str">
        <f>IF(Inputs!C2="true",N3*IF(Inputs!R2=Reduction_Values!B$6,Reduction_Values!C$6,Reduction_Values!C$7),"")</f>
        <v/>
      </c>
      <c r="P3" s="29" t="str">
        <f>IF(Inputs!C2="true",O3*IF(Inputs!L2=Reduction_Values!B$4,Reduction_Values!C$4,Reduction_Values!C$5),"")</f>
        <v/>
      </c>
      <c r="Q3" s="29" t="str">
        <f>IF(Inputs!C2="true",IF(Inputs!I2="null",P3,P3*(Inputs!I2)),"")</f>
        <v/>
      </c>
      <c r="R3" s="29" t="str">
        <f>IF(Inputs!C2="true",IF(Inputs!J2="null",Calcs!Q3,Calcs!Q3*Inputs!J2),"")</f>
        <v/>
      </c>
      <c r="S3" s="29" t="str">
        <f>IF(Inputs!C2="true",(Inputs!P2/Inputs!Q2)*Calcs!R3,"0.0")</f>
        <v>0.0</v>
      </c>
      <c r="T3" s="29" t="str">
        <f>IF(AND(Inputs!B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B2="true",Inputs!N2="false"),B3,""))</f>
        <v/>
      </c>
      <c r="U3" s="29" t="str">
        <f>IF(AND(Inputs!B2="true",Inputs!G2="true"),T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T3)</f>
        <v/>
      </c>
      <c r="V3" s="29" t="str">
        <f>IF(Inputs!B2="false","",IF(Inputs!M2="null",Calcs!D3,Calcs!D3*Inputs!M2))</f>
        <v/>
      </c>
      <c r="W3" s="29" t="str">
        <f>IF(Inputs!B2="true",V3*IF(Inputs!R2=Reduction_Values!B$6,Reduction_Values!C$6,Reduction_Values!C$7),"")</f>
        <v/>
      </c>
      <c r="X3" s="29" t="str">
        <f>IF(Inputs!B2="true",W3*IF(Inputs!L2=Reduction_Values!B$4,Reduction_Values!C$4,Reduction_Values!C$5),"")</f>
        <v/>
      </c>
      <c r="Y3" s="29" t="str">
        <f>IF(Inputs!B2="true",IF(Inputs!I2="null",X3,X3*(Inputs!I2)),"")</f>
        <v/>
      </c>
      <c r="Z3" s="29" t="str">
        <f>IF(Inputs!B2="true",IF(Inputs!J2="null",Y3,Y3*(Inputs!J2)),"")</f>
        <v/>
      </c>
      <c r="AA3" s="29" t="str">
        <f>IF(Inputs!B2="true",(Inputs!S2/Inputs!T2)*Calcs!Z3,"")</f>
        <v/>
      </c>
      <c r="AB3" s="29" t="str">
        <f>IF(Inputs!B2="true",Calcs!AA3*0.5,"")</f>
        <v/>
      </c>
      <c r="AC3" s="29"/>
      <c r="AD3" s="29"/>
      <c r="AE3" s="29"/>
      <c r="AF3" s="29"/>
      <c r="AG3" s="29"/>
    </row>
    <row r="4" spans="1:33" s="6" customFormat="1" ht="15.75" x14ac:dyDescent="0.2">
      <c r="A4" s="26">
        <v>2</v>
      </c>
      <c r="B4" s="28">
        <f>(VLOOKUP(Inputs!D3,Charge_Categories!B$2:C$380,2,FALSE))</f>
        <v>102</v>
      </c>
      <c r="C4" s="28">
        <f>IF(Inputs!N3="true",B4+IF(Inputs!O3=Water_Company_Charge!A$31,VLOOKUP(Inputs!T3,Water_Company_Charge!B$31:D$44,3),IF(Inputs!O3=Water_Company_Charge!A$17,VLOOKUP(Inputs!T3,Water_Company_Charge!B$17:D$30,3),IF(Inputs!O3=Water_Company_Charge!A$3,VLOOKUP(Inputs!T3,Water_Company_Charge!B$3:D$16,3)))),B4)</f>
        <v>110</v>
      </c>
      <c r="D4" s="28">
        <f>IF(Inputs!G3="true",C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C4)</f>
        <v>110</v>
      </c>
      <c r="E4" s="28">
        <f>IF(Inputs!M3="null",Calcs!D4,Calcs!D4*Inputs!M3)</f>
        <v>55</v>
      </c>
      <c r="F4" s="28">
        <f>E4*IF(Inputs!R3=Reduction_Values!B$6,Reduction_Values!C$6,Reduction_Values!C$7)</f>
        <v>55</v>
      </c>
      <c r="G4" s="29">
        <f>F4*IF(Inputs!L3=Reduction_Values!B$4,Reduction_Values!C$4,Reduction_Values!C$5)</f>
        <v>55</v>
      </c>
      <c r="H4" s="29">
        <f>IF(Inputs!I3="null",G4,G4*(Inputs!I3))</f>
        <v>55</v>
      </c>
      <c r="I4" s="29">
        <f>IF(Inputs!J3="null",H4,H4*(Inputs!J3))</f>
        <v>49.5</v>
      </c>
      <c r="J4" s="29">
        <f>I4*(IF(Inputs!K3=Reduction_Values!B$2,Reduction_Values!C$2,Reduction_Values!C$3))</f>
        <v>49.5</v>
      </c>
      <c r="K4" s="29">
        <f>IF(Inputs!B3="false",(Inputs!P3/Inputs!Q3)*Calcs!J4,Calcs!J4)</f>
        <v>45.195652173913039</v>
      </c>
      <c r="L4" s="29" t="str">
        <f>IF(AND(Inputs!C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C3="true",Inputs!N3="false"),B4,""))</f>
        <v/>
      </c>
      <c r="M4" s="29" t="str">
        <f>IF(Inputs!C3="true",IF(Inputs!M3="null",Calcs!L4,Calcs!L4*Inputs!M3),"")</f>
        <v/>
      </c>
      <c r="N4" s="29" t="str">
        <f>IF(Inputs!C3="true",M4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,"")</f>
        <v/>
      </c>
      <c r="O4" s="29" t="str">
        <f>IF(Inputs!C3="true",N4*IF(Inputs!R3=Reduction_Values!B$6,Reduction_Values!C$6,Reduction_Values!C$7),"")</f>
        <v/>
      </c>
      <c r="P4" s="29" t="str">
        <f>IF(Inputs!C3="true",O4*IF(Inputs!L3=Reduction_Values!B$4,Reduction_Values!C$4,Reduction_Values!C$5),"")</f>
        <v/>
      </c>
      <c r="Q4" s="29" t="str">
        <f>IF(Inputs!C3="true",IF(Inputs!I3="null",P4,P4*(Inputs!I3)),"")</f>
        <v/>
      </c>
      <c r="R4" s="29" t="str">
        <f>IF(Inputs!C3="true",IF(Inputs!J3="null",Calcs!Q4,Calcs!Q4*Inputs!J3),"")</f>
        <v/>
      </c>
      <c r="S4" s="29" t="str">
        <f>IF(Inputs!C3="true",(Inputs!P3/Inputs!Q3)*Calcs!R4,"0.0")</f>
        <v>0.0</v>
      </c>
      <c r="T4" s="29" t="str">
        <f>IF(AND(Inputs!B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B3="true",Inputs!N3="false"),B4,""))</f>
        <v/>
      </c>
      <c r="U4" s="29" t="str">
        <f>IF(AND(Inputs!B3="true",Inputs!G3="true"),T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T4)</f>
        <v/>
      </c>
      <c r="V4" s="29" t="str">
        <f>IF(Inputs!B3="false","",IF(Inputs!M3="null",Calcs!D4,Calcs!D4*Inputs!M3))</f>
        <v/>
      </c>
      <c r="W4" s="29" t="str">
        <f>IF(Inputs!B3="true",V4*IF(Inputs!R3=Reduction_Values!B$6,Reduction_Values!C$6,Reduction_Values!C$7),"")</f>
        <v/>
      </c>
      <c r="X4" s="29" t="str">
        <f>IF(Inputs!B3="true",W4*IF(Inputs!L3=Reduction_Values!B$4,Reduction_Values!C$4,Reduction_Values!C$5),"")</f>
        <v/>
      </c>
      <c r="Y4" s="29" t="str">
        <f>IF(Inputs!B3="true",IF(Inputs!I3="null",X4,X4*(Inputs!I3)),"")</f>
        <v/>
      </c>
      <c r="Z4" s="29" t="str">
        <f>IF(Inputs!B3="true",IF(Inputs!J3="null",Y4,Y4*(Inputs!J3)),"")</f>
        <v/>
      </c>
      <c r="AA4" s="29" t="str">
        <f>IF(Inputs!B3="true",(Inputs!S3/Inputs!T3)*Calcs!Z4,"")</f>
        <v/>
      </c>
      <c r="AB4" s="29" t="str">
        <f>IF(Inputs!B3="true",Calcs!AA4*0.5,"")</f>
        <v/>
      </c>
      <c r="AC4" s="29"/>
      <c r="AD4" s="29"/>
      <c r="AE4" s="29"/>
      <c r="AF4" s="29"/>
      <c r="AG4" s="29"/>
    </row>
    <row r="5" spans="1:33" s="6" customFormat="1" ht="15.75" x14ac:dyDescent="0.2">
      <c r="A5" s="26">
        <v>3</v>
      </c>
      <c r="B5" s="28">
        <f>(VLOOKUP(Inputs!D4,Charge_Categories!B$2:C$380,2,FALSE))</f>
        <v>110</v>
      </c>
      <c r="C5" s="28">
        <f>IF(Inputs!N4="true",B5+IF(Inputs!O4=Water_Company_Charge!A$31,VLOOKUP(Inputs!T4,Water_Company_Charge!B$31:D$44,3),IF(Inputs!O4=Water_Company_Charge!A$17,VLOOKUP(Inputs!T4,Water_Company_Charge!B$17:D$30,3),IF(Inputs!O4=Water_Company_Charge!A$3,VLOOKUP(Inputs!T4,Water_Company_Charge!B$3:D$16,3)))),B5)</f>
        <v>2608</v>
      </c>
      <c r="D5" s="28">
        <f>IF(Inputs!G4="true",C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C5)</f>
        <v>2608</v>
      </c>
      <c r="E5" s="28">
        <f>IF(Inputs!M4="null",Calcs!D5,Calcs!D5*Inputs!M4)</f>
        <v>2608</v>
      </c>
      <c r="F5" s="28">
        <f>E5*IF(Inputs!R4=Reduction_Values!B$6,Reduction_Values!C$6,Reduction_Values!C$7)</f>
        <v>2608</v>
      </c>
      <c r="G5" s="29">
        <f>F5*IF(Inputs!L4=Reduction_Values!B$4,Reduction_Values!C$4,Reduction_Values!C$5)</f>
        <v>2608</v>
      </c>
      <c r="H5" s="29">
        <f>IF(Inputs!I4="null",G5,G5*(Inputs!I4))</f>
        <v>2608</v>
      </c>
      <c r="I5" s="29">
        <f>IF(Inputs!J4="null",H5,H5*(Inputs!J4))</f>
        <v>2608</v>
      </c>
      <c r="J5" s="29">
        <f>I5*(IF(Inputs!K4=Reduction_Values!B$2,Reduction_Values!C$2,Reduction_Values!C$3))</f>
        <v>2608</v>
      </c>
      <c r="K5" s="29">
        <f>IF(Inputs!B4="false",(Inputs!P4/Inputs!Q4)*Calcs!J5,Calcs!J5)</f>
        <v>0</v>
      </c>
      <c r="L5" s="29">
        <f>IF(AND(Inputs!C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C4="true",Inputs!N4="false"),B5,""))</f>
        <v>2608</v>
      </c>
      <c r="M5" s="29">
        <f>IF(Inputs!C4="true",IF(Inputs!M4="null",Calcs!L5,Calcs!L5*Inputs!M4),"")</f>
        <v>2608</v>
      </c>
      <c r="N5" s="29">
        <f>IF(Inputs!C4="true",M5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,"")</f>
        <v>521.6</v>
      </c>
      <c r="O5" s="29">
        <f>IF(Inputs!C4="true",N5*IF(Inputs!R4=Reduction_Values!B$6,Reduction_Values!C$6,Reduction_Values!C$7),"")</f>
        <v>521.6</v>
      </c>
      <c r="P5" s="29">
        <f>IF(Inputs!C4="true",O5*IF(Inputs!L4=Reduction_Values!B$4,Reduction_Values!C$4,Reduction_Values!C$5),"")</f>
        <v>521.6</v>
      </c>
      <c r="Q5" s="29">
        <f>IF(Inputs!C4="true",IF(Inputs!I4="null",P5,P5*(Inputs!I4)),"")</f>
        <v>521.6</v>
      </c>
      <c r="R5" s="29">
        <f>IF(Inputs!C4="true",IF(Inputs!J4="null",Calcs!Q5,Calcs!Q5*Inputs!J4),"")</f>
        <v>521.6</v>
      </c>
      <c r="S5" s="29">
        <f>IF(Inputs!C4="true",(Inputs!P4/Inputs!Q4)*Calcs!R5,"0.0")</f>
        <v>0</v>
      </c>
      <c r="T5" s="29" t="str">
        <f>IF(AND(Inputs!B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B4="true",Inputs!N4="false"),B5,""))</f>
        <v/>
      </c>
      <c r="U5" s="29" t="str">
        <f>IF(AND(Inputs!B4="true",Inputs!G4="true"),T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T5)</f>
        <v/>
      </c>
      <c r="V5" s="29" t="str">
        <f>IF(Inputs!B4="false","",IF(Inputs!M4="null",Calcs!D5,Calcs!D5*Inputs!M4))</f>
        <v/>
      </c>
      <c r="W5" s="29" t="str">
        <f>IF(Inputs!B4="true",V5*IF(Inputs!R4=Reduction_Values!B$6,Reduction_Values!C$6,Reduction_Values!C$7),"")</f>
        <v/>
      </c>
      <c r="X5" s="29" t="str">
        <f>IF(Inputs!B4="true",W5*IF(Inputs!L4=Reduction_Values!B$4,Reduction_Values!C$4,Reduction_Values!C$5),"")</f>
        <v/>
      </c>
      <c r="Y5" s="29" t="str">
        <f>IF(Inputs!B4="true",IF(Inputs!I4="null",X5,X5*(Inputs!I4)),"")</f>
        <v/>
      </c>
      <c r="Z5" s="29" t="str">
        <f>IF(Inputs!B4="true",IF(Inputs!J4="null",Y5,Y5*(Inputs!J4)),"")</f>
        <v/>
      </c>
      <c r="AA5" s="29" t="str">
        <f>IF(Inputs!B4="true",(Inputs!S4/Inputs!T4)*Calcs!Z5,"")</f>
        <v/>
      </c>
      <c r="AB5" s="29" t="str">
        <f>IF(Inputs!B4="true",Calcs!AA5*0.5,"")</f>
        <v/>
      </c>
      <c r="AC5" s="29"/>
      <c r="AD5" s="29"/>
      <c r="AE5" s="29"/>
      <c r="AF5" s="29"/>
      <c r="AG5" s="29"/>
    </row>
    <row r="6" spans="1:33" s="6" customFormat="1" ht="15.75" x14ac:dyDescent="0.2">
      <c r="A6" s="26">
        <v>4</v>
      </c>
      <c r="B6" s="28">
        <f>(VLOOKUP(Inputs!D5,Charge_Categories!B$2:C$380,2,FALSE))</f>
        <v>513</v>
      </c>
      <c r="C6" s="28">
        <f>IF(Inputs!N5="true",B6+IF(Inputs!O5=Water_Company_Charge!A$31,VLOOKUP(Inputs!T5,Water_Company_Charge!B$31:D$44,3),IF(Inputs!O5=Water_Company_Charge!A$17,VLOOKUP(Inputs!T5,Water_Company_Charge!B$17:D$30,3),IF(Inputs!O5=Water_Company_Charge!A$3,VLOOKUP(Inputs!T5,Water_Company_Charge!B$3:D$16,3)))),B6)</f>
        <v>513</v>
      </c>
      <c r="D6" s="28">
        <f>IF(Inputs!G5="true",C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C6)</f>
        <v>513</v>
      </c>
      <c r="E6" s="28">
        <f>IF(Inputs!M5="null",Calcs!D6,Calcs!D6*Inputs!M5)</f>
        <v>384.75</v>
      </c>
      <c r="F6" s="28">
        <f>E6*IF(Inputs!R5=Reduction_Values!B$6,Reduction_Values!C$6,Reduction_Values!C$7)</f>
        <v>192.375</v>
      </c>
      <c r="G6" s="29">
        <f>F6*IF(Inputs!L5=Reduction_Values!B$4,Reduction_Values!C$4,Reduction_Values!C$5)</f>
        <v>192.375</v>
      </c>
      <c r="H6" s="29">
        <f>IF(Inputs!I5="null",G6,G6*(Inputs!I5))</f>
        <v>192.375</v>
      </c>
      <c r="I6" s="29">
        <f>IF(Inputs!J5="null",H6,H6*(Inputs!J5))</f>
        <v>190.45124999999999</v>
      </c>
      <c r="J6" s="29">
        <f>I6*(IF(Inputs!K5=Reduction_Values!B$2,Reduction_Values!C$2,Reduction_Values!C$3))</f>
        <v>190.45124999999999</v>
      </c>
      <c r="K6" s="29">
        <f>IF(Inputs!B5="false",(Inputs!P5/Inputs!Q5)*Calcs!J6,Calcs!J6)</f>
        <v>0</v>
      </c>
      <c r="L6" s="29" t="str">
        <f>IF(AND(Inputs!C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C5="true",Inputs!N5="false"),B6,""))</f>
        <v/>
      </c>
      <c r="M6" s="29" t="str">
        <f>IF(Inputs!C5="true",IF(Inputs!M5="null",Calcs!L6,Calcs!L6*Inputs!M5),"")</f>
        <v/>
      </c>
      <c r="N6" s="29" t="str">
        <f>IF(Inputs!C5="true",M6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,"")</f>
        <v/>
      </c>
      <c r="O6" s="29" t="str">
        <f>IF(Inputs!C5="true",N6*IF(Inputs!R5=Reduction_Values!B$6,Reduction_Values!C$6,Reduction_Values!C$7),"")</f>
        <v/>
      </c>
      <c r="P6" s="29" t="str">
        <f>IF(Inputs!C5="true",O6*IF(Inputs!L5=Reduction_Values!B$4,Reduction_Values!C$4,Reduction_Values!C$5),"")</f>
        <v/>
      </c>
      <c r="Q6" s="29" t="str">
        <f>IF(Inputs!C5="true",IF(Inputs!I5="null",P6,P6*(Inputs!I5)),"")</f>
        <v/>
      </c>
      <c r="R6" s="29" t="str">
        <f>IF(Inputs!C5="true",IF(Inputs!J5="null",Calcs!Q6,Calcs!Q6*Inputs!J5),"")</f>
        <v/>
      </c>
      <c r="S6" s="29" t="str">
        <f>IF(Inputs!C5="true",(Inputs!P5/Inputs!Q5)*Calcs!R6,"0.0")</f>
        <v>0.0</v>
      </c>
      <c r="T6" s="29" t="str">
        <f>IF(AND(Inputs!B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B5="true",Inputs!N5="false"),B6,""))</f>
        <v/>
      </c>
      <c r="U6" s="29" t="str">
        <f>IF(AND(Inputs!B5="true",Inputs!G5="true"),T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T6)</f>
        <v/>
      </c>
      <c r="V6" s="29" t="str">
        <f>IF(Inputs!B5="false","",IF(Inputs!M5="null",Calcs!D6,Calcs!D6*Inputs!M5))</f>
        <v/>
      </c>
      <c r="W6" s="29" t="str">
        <f>IF(Inputs!B5="true",V6*IF(Inputs!R5=Reduction_Values!B$6,Reduction_Values!C$6,Reduction_Values!C$7),"")</f>
        <v/>
      </c>
      <c r="X6" s="29" t="str">
        <f>IF(Inputs!B5="true",W6*IF(Inputs!L5=Reduction_Values!B$4,Reduction_Values!C$4,Reduction_Values!C$5),"")</f>
        <v/>
      </c>
      <c r="Y6" s="29" t="str">
        <f>IF(Inputs!B5="true",IF(Inputs!I5="null",X6,X6*(Inputs!I5)),"")</f>
        <v/>
      </c>
      <c r="Z6" s="29" t="str">
        <f>IF(Inputs!B5="true",IF(Inputs!J5="null",Y6,Y6*(Inputs!J5)),"")</f>
        <v/>
      </c>
      <c r="AA6" s="29" t="str">
        <f>IF(Inputs!B5="true",(Inputs!S5/Inputs!T5)*Calcs!Z6,"")</f>
        <v/>
      </c>
      <c r="AB6" s="29" t="str">
        <f>IF(Inputs!B5="true",Calcs!AA6*0.5,"")</f>
        <v/>
      </c>
      <c r="AC6" s="29"/>
      <c r="AD6" s="29"/>
      <c r="AE6" s="29"/>
      <c r="AF6" s="29"/>
      <c r="AG6" s="29"/>
    </row>
    <row r="7" spans="1:33" s="6" customFormat="1" ht="15.75" x14ac:dyDescent="0.2">
      <c r="A7" s="26">
        <v>5</v>
      </c>
      <c r="B7" s="28">
        <f>(VLOOKUP(Inputs!D6,Charge_Categories!B$2:C$380,2,FALSE))</f>
        <v>538</v>
      </c>
      <c r="C7" s="28">
        <f>IF(Inputs!N6="true",B7+IF(Inputs!O6=Water_Company_Charge!A$31,VLOOKUP(Inputs!T6,Water_Company_Charge!B$31:D$44,3),IF(Inputs!O6=Water_Company_Charge!A$17,VLOOKUP(Inputs!T6,Water_Company_Charge!B$17:D$30,3),IF(Inputs!O6=Water_Company_Charge!A$3,VLOOKUP(Inputs!T6,Water_Company_Charge!B$3:D$16,3)))),B7)</f>
        <v>538</v>
      </c>
      <c r="D7" s="28">
        <f>IF(Inputs!G6="true",C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C7)</f>
        <v>538</v>
      </c>
      <c r="E7" s="28">
        <f>IF(Inputs!M6="null",Calcs!D7,Calcs!D7*Inputs!M6)</f>
        <v>269</v>
      </c>
      <c r="F7" s="28">
        <f>E7*IF(Inputs!R6=Reduction_Values!B$6,Reduction_Values!C$6,Reduction_Values!C$7)</f>
        <v>134.5</v>
      </c>
      <c r="G7" s="29">
        <f>F7*IF(Inputs!L6=Reduction_Values!B$4,Reduction_Values!C$4,Reduction_Values!C$5)</f>
        <v>67.25</v>
      </c>
      <c r="H7" s="29">
        <f>IF(Inputs!I6="null",G7,G7*(Inputs!I6))</f>
        <v>60.524999999999999</v>
      </c>
      <c r="I7" s="29">
        <f>IF(Inputs!J6="null",H7,H7*(Inputs!J6))</f>
        <v>60.524999999999999</v>
      </c>
      <c r="J7" s="29">
        <f>I7*(IF(Inputs!K6=Reduction_Values!B$2,Reduction_Values!C$2,Reduction_Values!C$3))</f>
        <v>60.524999999999999</v>
      </c>
      <c r="K7" s="29">
        <f>IF(Inputs!B6="false",(Inputs!P6/Inputs!Q6)*Calcs!J7,Calcs!J7)</f>
        <v>55.127866242038216</v>
      </c>
      <c r="L7" s="29">
        <f>IF(AND(Inputs!C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C6="true",Inputs!N6="false"),B7,""))</f>
        <v>538</v>
      </c>
      <c r="M7" s="29">
        <f>IF(Inputs!C6="true",IF(Inputs!M6="null",Calcs!L7,Calcs!L7*Inputs!M6),"")</f>
        <v>269</v>
      </c>
      <c r="N7" s="29">
        <f>IF(Inputs!C6="true",M7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,"")</f>
        <v>0</v>
      </c>
      <c r="O7" s="29">
        <f>IF(Inputs!C6="true",N7*IF(Inputs!R6=Reduction_Values!B$6,Reduction_Values!C$6,Reduction_Values!C$7),"")</f>
        <v>0</v>
      </c>
      <c r="P7" s="29">
        <f>IF(Inputs!C6="true",O7*IF(Inputs!L6=Reduction_Values!B$4,Reduction_Values!C$4,Reduction_Values!C$5),"")</f>
        <v>0</v>
      </c>
      <c r="Q7" s="29">
        <f>IF(Inputs!C6="true",IF(Inputs!I6="null",P7,P7*(Inputs!I6)),"")</f>
        <v>0</v>
      </c>
      <c r="R7" s="29">
        <f>IF(Inputs!C6="true",IF(Inputs!J6="null",Calcs!Q7,Calcs!Q7*Inputs!J6),"")</f>
        <v>0</v>
      </c>
      <c r="S7" s="29">
        <f>IF(Inputs!C6="true",(Inputs!P6/Inputs!Q6)*Calcs!R7,"0.0")</f>
        <v>0</v>
      </c>
      <c r="T7" s="29" t="str">
        <f>IF(AND(Inputs!B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B6="true",Inputs!N6="false"),B7,""))</f>
        <v/>
      </c>
      <c r="U7" s="29" t="str">
        <f>IF(AND(Inputs!B6="true",Inputs!G6="true"),T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T7)</f>
        <v/>
      </c>
      <c r="V7" s="29" t="str">
        <f>IF(Inputs!B6="false","",IF(Inputs!M6="null",Calcs!D7,Calcs!D7*Inputs!M6))</f>
        <v/>
      </c>
      <c r="W7" s="29" t="str">
        <f>IF(Inputs!B6="true",V7*IF(Inputs!R6=Reduction_Values!B$6,Reduction_Values!C$6,Reduction_Values!C$7),"")</f>
        <v/>
      </c>
      <c r="X7" s="29" t="str">
        <f>IF(Inputs!B6="true",W7*IF(Inputs!L6=Reduction_Values!B$4,Reduction_Values!C$4,Reduction_Values!C$5),"")</f>
        <v/>
      </c>
      <c r="Y7" s="29" t="str">
        <f>IF(Inputs!B6="true",IF(Inputs!I6="null",X7,X7*(Inputs!I6)),"")</f>
        <v/>
      </c>
      <c r="Z7" s="29" t="str">
        <f>IF(Inputs!B6="true",IF(Inputs!J6="null",Y7,Y7*(Inputs!J6)),"")</f>
        <v/>
      </c>
      <c r="AA7" s="29" t="str">
        <f>IF(Inputs!B6="true",(Inputs!S6/Inputs!T6)*Calcs!Z7,"")</f>
        <v/>
      </c>
      <c r="AB7" s="29" t="str">
        <f>IF(Inputs!B6="true",Calcs!AA7*0.5,"")</f>
        <v/>
      </c>
      <c r="AC7" s="29"/>
      <c r="AD7" s="29"/>
      <c r="AE7" s="29"/>
      <c r="AF7" s="29"/>
      <c r="AG7" s="29"/>
    </row>
    <row r="8" spans="1:33" s="6" customFormat="1" ht="15.75" x14ac:dyDescent="0.2">
      <c r="A8" s="26">
        <v>6</v>
      </c>
      <c r="B8" s="28">
        <f>(VLOOKUP(Inputs!D7,Charge_Categories!B$2:C$380,2,FALSE))</f>
        <v>588</v>
      </c>
      <c r="C8" s="28">
        <f>IF(Inputs!N7="true",B8+IF(Inputs!O7=Water_Company_Charge!A$31,VLOOKUP(Inputs!T7,Water_Company_Charge!B$31:D$44,3),IF(Inputs!O7=Water_Company_Charge!A$17,VLOOKUP(Inputs!T7,Water_Company_Charge!B$17:D$30,3),IF(Inputs!O7=Water_Company_Charge!A$3,VLOOKUP(Inputs!T7,Water_Company_Charge!B$3:D$16,3)))),B8)</f>
        <v>588</v>
      </c>
      <c r="D8" s="28">
        <f>IF(Inputs!G7="true",C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C8)</f>
        <v>745</v>
      </c>
      <c r="E8" s="28">
        <f>IF(Inputs!M7="null",Calcs!D8,Calcs!D8*Inputs!M7)</f>
        <v>298</v>
      </c>
      <c r="F8" s="28">
        <f>E8*IF(Inputs!R7=Reduction_Values!B$6,Reduction_Values!C$6,Reduction_Values!C$7)</f>
        <v>149</v>
      </c>
      <c r="G8" s="29">
        <f>F8*IF(Inputs!L7=Reduction_Values!B$4,Reduction_Values!C$4,Reduction_Values!C$5)</f>
        <v>149</v>
      </c>
      <c r="H8" s="29">
        <f>IF(Inputs!I7="null",G8,G8*(Inputs!I7))</f>
        <v>149</v>
      </c>
      <c r="I8" s="29">
        <f>IF(Inputs!J7="null",H8,H8*(Inputs!J7))</f>
        <v>16.39</v>
      </c>
      <c r="J8" s="29">
        <f>I8*(IF(Inputs!K7=Reduction_Values!B$2,Reduction_Values!C$2,Reduction_Values!C$3))</f>
        <v>8.1950000000000003</v>
      </c>
      <c r="K8" s="29">
        <f>IF(Inputs!B7="false",(Inputs!P7/Inputs!Q7)*Calcs!J8,Calcs!J8)</f>
        <v>8.1950000000000003</v>
      </c>
      <c r="L8" s="29" t="str">
        <f>IF(AND(Inputs!C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C7="true",Inputs!N7="false"),B8,""))</f>
        <v/>
      </c>
      <c r="M8" s="29" t="str">
        <f>IF(Inputs!C7="true",IF(Inputs!M7="null",Calcs!L8,Calcs!L8*Inputs!M7),"")</f>
        <v/>
      </c>
      <c r="N8" s="29" t="str">
        <f>IF(Inputs!C7="true",M8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,"")</f>
        <v/>
      </c>
      <c r="O8" s="29" t="str">
        <f>IF(Inputs!C7="true",N8*IF(Inputs!R7=Reduction_Values!B$6,Reduction_Values!C$6,Reduction_Values!C$7),"")</f>
        <v/>
      </c>
      <c r="P8" s="29" t="str">
        <f>IF(Inputs!C7="true",O8*IF(Inputs!L7=Reduction_Values!B$4,Reduction_Values!C$4,Reduction_Values!C$5),"")</f>
        <v/>
      </c>
      <c r="Q8" s="29" t="str">
        <f>IF(Inputs!C7="true",IF(Inputs!I7="null",P8,P8*(Inputs!I7)),"")</f>
        <v/>
      </c>
      <c r="R8" s="29" t="str">
        <f>IF(Inputs!C7="true",IF(Inputs!J7="null",Calcs!Q8,Calcs!Q8*Inputs!J7),"")</f>
        <v/>
      </c>
      <c r="S8" s="29" t="str">
        <f>IF(Inputs!C7="true",(Inputs!P7/Inputs!Q7)*Calcs!R8,"0.0")</f>
        <v>0.0</v>
      </c>
      <c r="T8" s="29">
        <f>IF(AND(Inputs!B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B7="true",Inputs!N7="false"),B8,""))</f>
        <v>588</v>
      </c>
      <c r="U8" s="29">
        <f>IF(AND(Inputs!B7="true",Inputs!G7="true"),T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T8)</f>
        <v>745</v>
      </c>
      <c r="V8" s="29">
        <f>IF(Inputs!B7="false","",IF(Inputs!M7="null",Calcs!D8,Calcs!D8*Inputs!M7))</f>
        <v>298</v>
      </c>
      <c r="W8" s="29">
        <f>IF(Inputs!B7="true",V8*IF(Inputs!R7=Reduction_Values!B$6,Reduction_Values!C$6,Reduction_Values!C$7),"")</f>
        <v>149</v>
      </c>
      <c r="X8" s="29">
        <f>IF(Inputs!B7="true",W8*IF(Inputs!L7=Reduction_Values!B$4,Reduction_Values!C$4,Reduction_Values!C$5),"")</f>
        <v>149</v>
      </c>
      <c r="Y8" s="29">
        <f>IF(Inputs!B7="true",IF(Inputs!I7="null",X8,X8*(Inputs!I7)),"")</f>
        <v>149</v>
      </c>
      <c r="Z8" s="29">
        <f>IF(Inputs!B7="true",IF(Inputs!J7="null",Y8,Y8*(Inputs!J7)),"")</f>
        <v>16.39</v>
      </c>
      <c r="AA8" s="29">
        <f>IF(Inputs!B7="true",(Inputs!S7/Inputs!T7)*Calcs!Z8,"")</f>
        <v>0.33489804438584925</v>
      </c>
      <c r="AB8" s="29">
        <f>IF(Inputs!B7="true",Calcs!AA8*0.5,"")</f>
        <v>0.16744902219292462</v>
      </c>
      <c r="AC8" s="29"/>
      <c r="AD8" s="29"/>
      <c r="AE8" s="29"/>
      <c r="AF8" s="29"/>
      <c r="AG8" s="29"/>
    </row>
    <row r="9" spans="1:33" s="6" customFormat="1" ht="15.75" x14ac:dyDescent="0.2">
      <c r="A9" s="26">
        <v>7</v>
      </c>
      <c r="B9" s="28">
        <f>(VLOOKUP(Inputs!D8,Charge_Categories!B$2:C$380,2,FALSE))</f>
        <v>1162</v>
      </c>
      <c r="C9" s="28">
        <f>IF(Inputs!N8="true",B9+IF(Inputs!O8=Water_Company_Charge!A$31,VLOOKUP(Inputs!T8,Water_Company_Charge!B$31:D$44,3),IF(Inputs!O8=Water_Company_Charge!A$17,VLOOKUP(Inputs!T8,Water_Company_Charge!B$17:D$30,3),IF(Inputs!O8=Water_Company_Charge!A$3,VLOOKUP(Inputs!T8,Water_Company_Charge!B$3:D$16,3)))),B9)</f>
        <v>1162</v>
      </c>
      <c r="D9" s="28">
        <f>IF(Inputs!G8="true",C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C9)</f>
        <v>1162</v>
      </c>
      <c r="E9" s="28">
        <f>IF(Inputs!M8="null",Calcs!D9,Calcs!D9*Inputs!M8)</f>
        <v>1045.8</v>
      </c>
      <c r="F9" s="28">
        <f>E9*IF(Inputs!R8=Reduction_Values!B$6,Reduction_Values!C$6,Reduction_Values!C$7)</f>
        <v>1045.8</v>
      </c>
      <c r="G9" s="29">
        <f>F9*IF(Inputs!L8=Reduction_Values!B$4,Reduction_Values!C$4,Reduction_Values!C$5)</f>
        <v>1045.8</v>
      </c>
      <c r="H9" s="29">
        <f>IF(Inputs!I8="null",G9,G9*(Inputs!I8))</f>
        <v>1045.8</v>
      </c>
      <c r="I9" s="29">
        <f>IF(Inputs!J8="null",H9,H9*(Inputs!J8))</f>
        <v>1045.8</v>
      </c>
      <c r="J9" s="29">
        <f>I9*(IF(Inputs!K8=Reduction_Values!B$2,Reduction_Values!C$2,Reduction_Values!C$3))</f>
        <v>1045.8</v>
      </c>
      <c r="K9" s="29">
        <f>IF(Inputs!B8="false",(Inputs!P8/Inputs!Q8)*Calcs!J9,Calcs!J9)</f>
        <v>877.12258064516129</v>
      </c>
      <c r="L9" s="29" t="str">
        <f>IF(AND(Inputs!C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C8="true",Inputs!N8="false"),B9,""))</f>
        <v/>
      </c>
      <c r="M9" s="29" t="str">
        <f>IF(Inputs!C8="true",IF(Inputs!M8="null",Calcs!L9,Calcs!L9*Inputs!M8),"")</f>
        <v/>
      </c>
      <c r="N9" s="29" t="str">
        <f>IF(Inputs!C8="true",M9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,"")</f>
        <v/>
      </c>
      <c r="O9" s="29" t="str">
        <f>IF(Inputs!C8="true",N9*IF(Inputs!R8=Reduction_Values!B$6,Reduction_Values!C$6,Reduction_Values!C$7),"")</f>
        <v/>
      </c>
      <c r="P9" s="29" t="str">
        <f>IF(Inputs!C8="true",O9*IF(Inputs!L8=Reduction_Values!B$4,Reduction_Values!C$4,Reduction_Values!C$5),"")</f>
        <v/>
      </c>
      <c r="Q9" s="29" t="str">
        <f>IF(Inputs!C8="true",IF(Inputs!I8="null",P9,P9*(Inputs!I8)),"")</f>
        <v/>
      </c>
      <c r="R9" s="29" t="str">
        <f>IF(Inputs!C8="true",IF(Inputs!J8="null",Calcs!Q9,Calcs!Q9*Inputs!J8),"")</f>
        <v/>
      </c>
      <c r="S9" s="29" t="str">
        <f>IF(Inputs!C8="true",(Inputs!P8/Inputs!Q8)*Calcs!R9,"0.0")</f>
        <v>0.0</v>
      </c>
      <c r="T9" s="29" t="str">
        <f>IF(AND(Inputs!B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B8="true",Inputs!N8="false"),B9,""))</f>
        <v/>
      </c>
      <c r="U9" s="29" t="str">
        <f>IF(AND(Inputs!B8="true",Inputs!G8="true"),T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T9)</f>
        <v/>
      </c>
      <c r="V9" s="29" t="str">
        <f>IF(Inputs!B8="false","",IF(Inputs!M8="null",Calcs!D9,Calcs!D9*Inputs!M8))</f>
        <v/>
      </c>
      <c r="W9" s="29" t="str">
        <f>IF(Inputs!B8="true",V9*IF(Inputs!R8=Reduction_Values!B$6,Reduction_Values!C$6,Reduction_Values!C$7),"")</f>
        <v/>
      </c>
      <c r="X9" s="29" t="str">
        <f>IF(Inputs!B8="true",W9*IF(Inputs!L8=Reduction_Values!B$4,Reduction_Values!C$4,Reduction_Values!C$5),"")</f>
        <v/>
      </c>
      <c r="Y9" s="29" t="str">
        <f>IF(Inputs!B8="true",IF(Inputs!I8="null",X9,X9*(Inputs!I8)),"")</f>
        <v/>
      </c>
      <c r="Z9" s="29" t="str">
        <f>IF(Inputs!B8="true",IF(Inputs!J8="null",Y9,Y9*(Inputs!J8)),"")</f>
        <v/>
      </c>
      <c r="AA9" s="29" t="str">
        <f>IF(Inputs!B8="true",(Inputs!S8/Inputs!T8)*Calcs!Z9,"")</f>
        <v/>
      </c>
      <c r="AB9" s="29" t="str">
        <f>IF(Inputs!B8="true",Calcs!AA9*0.5,"")</f>
        <v/>
      </c>
      <c r="AC9" s="29"/>
      <c r="AD9" s="29"/>
      <c r="AE9" s="29"/>
      <c r="AF9" s="29"/>
      <c r="AG9" s="29"/>
    </row>
    <row r="10" spans="1:33" s="3" customFormat="1" ht="17.25" customHeight="1" x14ac:dyDescent="0.2">
      <c r="A10" s="26">
        <v>8</v>
      </c>
      <c r="B10" s="28">
        <f>(VLOOKUP(Inputs!D9,Charge_Categories!B$2:C$380,2,FALSE))</f>
        <v>1220</v>
      </c>
      <c r="C10" s="28">
        <f>IF(Inputs!N9="true",B10+IF(Inputs!O9=Water_Company_Charge!A$31,VLOOKUP(Inputs!T9,Water_Company_Charge!B$31:D$44,3),IF(Inputs!O9=Water_Company_Charge!A$17,VLOOKUP(Inputs!T9,Water_Company_Charge!B$17:D$30,3),IF(Inputs!O9=Water_Company_Charge!A$3,VLOOKUP(Inputs!T9,Water_Company_Charge!B$3:D$16,3)))),B10)</f>
        <v>1228</v>
      </c>
      <c r="D10" s="28">
        <f>IF(Inputs!G9="true",C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C10)</f>
        <v>1228</v>
      </c>
      <c r="E10" s="28">
        <f>IF(Inputs!M9="null",Calcs!D10,Calcs!D10*Inputs!M9)</f>
        <v>1228</v>
      </c>
      <c r="F10" s="28">
        <f>E10*IF(Inputs!R9=Reduction_Values!B$6,Reduction_Values!C$6,Reduction_Values!C$7)</f>
        <v>614</v>
      </c>
      <c r="G10" s="29">
        <f>F10*IF(Inputs!L9=Reduction_Values!B$4,Reduction_Values!C$4,Reduction_Values!C$5)</f>
        <v>307</v>
      </c>
      <c r="H10" s="29">
        <f>IF(Inputs!I9="null",G10,G10*(Inputs!I9))</f>
        <v>30.700000000000003</v>
      </c>
      <c r="I10" s="29">
        <f>IF(Inputs!J9="null",H10,H10*(Inputs!J9))</f>
        <v>27.323000000000004</v>
      </c>
      <c r="J10" s="29">
        <f>I10*(IF(Inputs!K9=Reduction_Values!B$2,Reduction_Values!C$2,Reduction_Values!C$3))</f>
        <v>13.661500000000002</v>
      </c>
      <c r="K10" s="29">
        <f>IF(Inputs!B9="false",(Inputs!P9/Inputs!Q9)*Calcs!J10,Calcs!J10)</f>
        <v>13.325561475409838</v>
      </c>
      <c r="L10" s="29" t="str">
        <f>IF(AND(Inputs!C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C9="true",Inputs!N9="false"),B10,""))</f>
        <v/>
      </c>
      <c r="M10" s="29" t="str">
        <f>IF(Inputs!C9="true",IF(Inputs!M9="null",Calcs!L10,Calcs!L10*Inputs!M9),"")</f>
        <v/>
      </c>
      <c r="N10" s="29" t="str">
        <f>IF(Inputs!C9="true",M10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,"")</f>
        <v/>
      </c>
      <c r="O10" s="29" t="str">
        <f>IF(Inputs!C9="true",N10*IF(Inputs!R9=Reduction_Values!B$6,Reduction_Values!C$6,Reduction_Values!C$7),"")</f>
        <v/>
      </c>
      <c r="P10" s="29" t="str">
        <f>IF(Inputs!C9="true",O10*IF(Inputs!L9=Reduction_Values!B$4,Reduction_Values!C$4,Reduction_Values!C$5),"")</f>
        <v/>
      </c>
      <c r="Q10" s="29" t="str">
        <f>IF(Inputs!C9="true",IF(Inputs!I9="null",P10,P10*(Inputs!I9)),"")</f>
        <v/>
      </c>
      <c r="R10" s="29" t="str">
        <f>IF(Inputs!C9="true",IF(Inputs!J9="null",Calcs!Q10,Calcs!Q10*Inputs!J9),"")</f>
        <v/>
      </c>
      <c r="S10" s="29" t="str">
        <f>IF(Inputs!C9="true",(Inputs!P9/Inputs!Q9)*Calcs!R10,"0.0")</f>
        <v>0.0</v>
      </c>
      <c r="T10" s="29" t="str">
        <f>IF(AND(Inputs!B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B9="true",Inputs!N9="false"),B10,""))</f>
        <v/>
      </c>
      <c r="U10" s="29" t="str">
        <f>IF(AND(Inputs!B9="true",Inputs!G9="true"),T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T10)</f>
        <v/>
      </c>
      <c r="V10" s="29" t="str">
        <f>IF(Inputs!B9="false","",IF(Inputs!M9="null",Calcs!D10,Calcs!D10*Inputs!M9))</f>
        <v/>
      </c>
      <c r="W10" s="29" t="str">
        <f>IF(Inputs!B9="true",V10*IF(Inputs!R9=Reduction_Values!B$6,Reduction_Values!C$6,Reduction_Values!C$7),"")</f>
        <v/>
      </c>
      <c r="X10" s="29" t="str">
        <f>IF(Inputs!B9="true",W10*IF(Inputs!L9=Reduction_Values!B$4,Reduction_Values!C$4,Reduction_Values!C$5),"")</f>
        <v/>
      </c>
      <c r="Y10" s="29" t="str">
        <f>IF(Inputs!B9="true",IF(Inputs!I9="null",X10,X10*(Inputs!I9)),"")</f>
        <v/>
      </c>
      <c r="Z10" s="29" t="str">
        <f>IF(Inputs!B9="true",IF(Inputs!J9="null",Y10,Y10*(Inputs!J9)),"")</f>
        <v/>
      </c>
      <c r="AA10" s="29" t="str">
        <f>IF(Inputs!B9="true",(Inputs!S9/Inputs!T9)*Calcs!Z10,"")</f>
        <v/>
      </c>
      <c r="AB10" s="29" t="str">
        <f>IF(Inputs!B9="true",Calcs!AA10*0.5,"")</f>
        <v/>
      </c>
      <c r="AC10" s="29"/>
      <c r="AD10" s="29"/>
      <c r="AE10" s="29"/>
      <c r="AF10" s="29"/>
      <c r="AG10" s="29"/>
    </row>
    <row r="11" spans="1:33" s="5" customFormat="1" x14ac:dyDescent="0.2">
      <c r="A11" s="26">
        <v>9</v>
      </c>
      <c r="B11" s="28">
        <f>(VLOOKUP(Inputs!D10,Charge_Categories!B$2:C$380,2,FALSE))</f>
        <v>1321</v>
      </c>
      <c r="C11" s="28">
        <f>IF(Inputs!N10="true"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B11)</f>
        <v>53234</v>
      </c>
      <c r="D11" s="28">
        <f>IF(Inputs!G10="true",C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C11)</f>
        <v>53234</v>
      </c>
      <c r="E11" s="28">
        <f>IF(Inputs!M10="null",Calcs!D11,Calcs!D11*Inputs!M10)</f>
        <v>53234</v>
      </c>
      <c r="F11" s="28">
        <f>E11*IF(Inputs!R10=Reduction_Values!B$6,Reduction_Values!C$6,Reduction_Values!C$7)</f>
        <v>53234</v>
      </c>
      <c r="G11" s="29">
        <f>F11*IF(Inputs!L10=Reduction_Values!B$4,Reduction_Values!C$4,Reduction_Values!C$5)</f>
        <v>26617</v>
      </c>
      <c r="H11" s="29">
        <f>IF(Inputs!I10="null",G11,G11*(Inputs!I10))</f>
        <v>26617</v>
      </c>
      <c r="I11" s="29">
        <f>IF(Inputs!J10="null",H11,H11*(Inputs!J10))</f>
        <v>26617</v>
      </c>
      <c r="J11" s="29">
        <f>I11*(IF(Inputs!K10=Reduction_Values!B$2,Reduction_Values!C$2,Reduction_Values!C$3))</f>
        <v>13308.5</v>
      </c>
      <c r="K11" s="29">
        <f>IF(Inputs!B10="false",(Inputs!P10/Inputs!Q10)*Calcs!J11,Calcs!J11)</f>
        <v>12626.01282051282</v>
      </c>
      <c r="L11" s="29" t="str">
        <f>IF(AND(Inputs!C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C10="true",Inputs!N10="false"),B11,""))</f>
        <v/>
      </c>
      <c r="M11" s="29" t="str">
        <f>IF(Inputs!C10="true",IF(Inputs!M10="null",Calcs!L11,Calcs!L11*Inputs!M10),"")</f>
        <v/>
      </c>
      <c r="N11" s="29" t="str">
        <f>IF(Inputs!C10="true",M11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,"")</f>
        <v/>
      </c>
      <c r="O11" s="29" t="str">
        <f>IF(Inputs!C10="true",N11*IF(Inputs!R10=Reduction_Values!B$6,Reduction_Values!C$6,Reduction_Values!C$7),"")</f>
        <v/>
      </c>
      <c r="P11" s="29" t="str">
        <f>IF(Inputs!C10="true",O11*IF(Inputs!L10=Reduction_Values!B$4,Reduction_Values!C$4,Reduction_Values!C$5),"")</f>
        <v/>
      </c>
      <c r="Q11" s="29" t="str">
        <f>IF(Inputs!C10="true",IF(Inputs!I10="null",P11,P11*(Inputs!I10)),"")</f>
        <v/>
      </c>
      <c r="R11" s="29" t="str">
        <f>IF(Inputs!C10="true",IF(Inputs!J10="null",Calcs!Q11,Calcs!Q11*Inputs!J10),"")</f>
        <v/>
      </c>
      <c r="S11" s="29" t="str">
        <f>IF(Inputs!C10="true",(Inputs!P10/Inputs!Q10)*Calcs!R11,"0.0")</f>
        <v>0.0</v>
      </c>
      <c r="T11" s="29" t="str">
        <f>IF(AND(Inputs!B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B10="true",Inputs!N10="false"),B11,""))</f>
        <v/>
      </c>
      <c r="U11" s="29" t="str">
        <f>IF(AND(Inputs!B10="true",Inputs!G10="true"),T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T11)</f>
        <v/>
      </c>
      <c r="V11" s="29" t="str">
        <f>IF(Inputs!B10="false","",IF(Inputs!M10="null",Calcs!D11,Calcs!D11*Inputs!M10))</f>
        <v/>
      </c>
      <c r="W11" s="29" t="str">
        <f>IF(Inputs!B10="true",V11*IF(Inputs!R10=Reduction_Values!B$6,Reduction_Values!C$6,Reduction_Values!C$7),"")</f>
        <v/>
      </c>
      <c r="X11" s="29" t="str">
        <f>IF(Inputs!B10="true",W11*IF(Inputs!L10=Reduction_Values!B$4,Reduction_Values!C$4,Reduction_Values!C$5),"")</f>
        <v/>
      </c>
      <c r="Y11" s="29" t="str">
        <f>IF(Inputs!B10="true",IF(Inputs!I10="null",X11,X11*(Inputs!I10)),"")</f>
        <v/>
      </c>
      <c r="Z11" s="29" t="str">
        <f>IF(Inputs!B10="true",IF(Inputs!J10="null",Y11,Y11*(Inputs!J10)),"")</f>
        <v/>
      </c>
      <c r="AA11" s="29" t="str">
        <f>IF(Inputs!B10="true",(Inputs!S10/Inputs!T10)*Calcs!Z11,"")</f>
        <v/>
      </c>
      <c r="AB11" s="29" t="str">
        <f>IF(Inputs!B10="true",Calcs!AA11*0.5,"")</f>
        <v/>
      </c>
      <c r="AC11" s="29"/>
      <c r="AD11" s="29"/>
      <c r="AE11" s="29"/>
      <c r="AF11" s="29"/>
      <c r="AG11" s="29"/>
    </row>
    <row r="12" spans="1:33" s="5" customFormat="1" x14ac:dyDescent="0.2">
      <c r="A12" s="26">
        <v>10</v>
      </c>
      <c r="B12" s="28">
        <f>(VLOOKUP(Inputs!D11,Charge_Categories!B$2:C$380,2,FALSE))</f>
        <v>1783</v>
      </c>
      <c r="C12" s="28">
        <f>IF(Inputs!N11="true"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B12)</f>
        <v>1783</v>
      </c>
      <c r="D12" s="28">
        <f>IF(Inputs!G11="true",C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C12)</f>
        <v>1783</v>
      </c>
      <c r="E12" s="28">
        <f>IF(Inputs!M11="null",Calcs!D12,Calcs!D12*Inputs!M11)</f>
        <v>1783</v>
      </c>
      <c r="F12" s="28">
        <f>E12*IF(Inputs!R11=Reduction_Values!B$6,Reduction_Values!C$6,Reduction_Values!C$7)</f>
        <v>1783</v>
      </c>
      <c r="G12" s="29">
        <f>F12*IF(Inputs!L11=Reduction_Values!B$4,Reduction_Values!C$4,Reduction_Values!C$5)</f>
        <v>1783</v>
      </c>
      <c r="H12" s="29">
        <f>IF(Inputs!I11="null",G12,G12*(Inputs!I11))</f>
        <v>1783</v>
      </c>
      <c r="I12" s="29">
        <f>IF(Inputs!J11="null",H12,H12*(Inputs!J11))</f>
        <v>71.320000000000007</v>
      </c>
      <c r="J12" s="29">
        <f>I12*(IF(Inputs!K11=Reduction_Values!B$2,Reduction_Values!C$2,Reduction_Values!C$3))</f>
        <v>35.660000000000004</v>
      </c>
      <c r="K12" s="29">
        <f>IF(Inputs!B11="false",(Inputs!P11/Inputs!Q11)*Calcs!J12,Calcs!J12)</f>
        <v>0</v>
      </c>
      <c r="L12" s="29" t="str">
        <f>IF(AND(Inputs!C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C11="true",Inputs!N11="false"),B12,""))</f>
        <v/>
      </c>
      <c r="M12" s="29" t="str">
        <f>IF(Inputs!C11="true",IF(Inputs!M11="null",Calcs!L12,Calcs!L12*Inputs!M11),"")</f>
        <v/>
      </c>
      <c r="N12" s="29" t="str">
        <f>IF(Inputs!C11="true",M12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,"")</f>
        <v/>
      </c>
      <c r="O12" s="29" t="str">
        <f>IF(Inputs!C11="true",N12*IF(Inputs!R11=Reduction_Values!B$6,Reduction_Values!C$6,Reduction_Values!C$7),"")</f>
        <v/>
      </c>
      <c r="P12" s="29" t="str">
        <f>IF(Inputs!C11="true",O12*IF(Inputs!L11=Reduction_Values!B$4,Reduction_Values!C$4,Reduction_Values!C$5),"")</f>
        <v/>
      </c>
      <c r="Q12" s="29" t="str">
        <f>IF(Inputs!C11="true",IF(Inputs!I11="null",P12,P12*(Inputs!I11)),"")</f>
        <v/>
      </c>
      <c r="R12" s="29" t="str">
        <f>IF(Inputs!C11="true",IF(Inputs!J11="null",Calcs!Q12,Calcs!Q12*Inputs!J11),"")</f>
        <v/>
      </c>
      <c r="S12" s="29" t="str">
        <f>IF(Inputs!C11="true",(Inputs!P11/Inputs!Q11)*Calcs!R12,"0.0")</f>
        <v>0.0</v>
      </c>
      <c r="T12" s="29" t="str">
        <f>IF(AND(Inputs!B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B11="true",Inputs!N11="false"),B12,""))</f>
        <v/>
      </c>
      <c r="U12" s="29" t="str">
        <f>IF(AND(Inputs!B11="true",Inputs!G11="true"),T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T12)</f>
        <v/>
      </c>
      <c r="V12" s="29" t="str">
        <f>IF(Inputs!B11="false","",IF(Inputs!M11="null",Calcs!D12,Calcs!D12*Inputs!M11))</f>
        <v/>
      </c>
      <c r="W12" s="29" t="str">
        <f>IF(Inputs!B11="true",V12*IF(Inputs!R11=Reduction_Values!B$6,Reduction_Values!C$6,Reduction_Values!C$7),"")</f>
        <v/>
      </c>
      <c r="X12" s="29" t="str">
        <f>IF(Inputs!B11="true",W12*IF(Inputs!L11=Reduction_Values!B$4,Reduction_Values!C$4,Reduction_Values!C$5),"")</f>
        <v/>
      </c>
      <c r="Y12" s="29" t="str">
        <f>IF(Inputs!B11="true",IF(Inputs!I11="null",X12,X12*(Inputs!I11)),"")</f>
        <v/>
      </c>
      <c r="Z12" s="29" t="str">
        <f>IF(Inputs!B11="true",IF(Inputs!J11="null",Y12,Y12*(Inputs!J11)),"")</f>
        <v/>
      </c>
      <c r="AA12" s="29" t="str">
        <f>IF(Inputs!B11="true",(Inputs!S11/Inputs!T11)*Calcs!Z12,"")</f>
        <v/>
      </c>
      <c r="AB12" s="29" t="str">
        <f>IF(Inputs!B11="true",Calcs!AA12*0.5,"")</f>
        <v/>
      </c>
      <c r="AC12" s="29"/>
      <c r="AD12" s="29"/>
      <c r="AE12" s="29"/>
      <c r="AF12" s="29"/>
      <c r="AG12" s="29"/>
    </row>
    <row r="13" spans="1:33" s="5" customFormat="1" x14ac:dyDescent="0.2">
      <c r="A13" s="26">
        <v>11</v>
      </c>
      <c r="B13" s="28">
        <f>(VLOOKUP(Inputs!D12,Charge_Categories!B$2:C$380,2,FALSE))</f>
        <v>1871</v>
      </c>
      <c r="C13" s="28">
        <f>IF(Inputs!N12="true"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B13)</f>
        <v>1871</v>
      </c>
      <c r="D13" s="28">
        <f>IF(Inputs!G12="true",C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C13)</f>
        <v>1871</v>
      </c>
      <c r="E13" s="28">
        <f>IF(Inputs!M12="null",Calcs!D13,Calcs!D13*Inputs!M12)</f>
        <v>1871</v>
      </c>
      <c r="F13" s="28">
        <f>E13*IF(Inputs!R12=Reduction_Values!B$6,Reduction_Values!C$6,Reduction_Values!C$7)</f>
        <v>935.5</v>
      </c>
      <c r="G13" s="29">
        <f>F13*IF(Inputs!L12=Reduction_Values!B$4,Reduction_Values!C$4,Reduction_Values!C$5)</f>
        <v>467.75</v>
      </c>
      <c r="H13" s="29">
        <f>IF(Inputs!I12="null",G13,G13*(Inputs!I12))</f>
        <v>467.75</v>
      </c>
      <c r="I13" s="29">
        <f>IF(Inputs!J12="null",H13,H13*(Inputs!J12))</f>
        <v>467.75</v>
      </c>
      <c r="J13" s="29">
        <f>I13*(IF(Inputs!K12=Reduction_Values!B$2,Reduction_Values!C$2,Reduction_Values!C$3))</f>
        <v>233.875</v>
      </c>
      <c r="K13" s="29">
        <f>IF(Inputs!B12="false",(Inputs!P12/Inputs!Q12)*Calcs!J13,Calcs!J13)</f>
        <v>228.58371040723981</v>
      </c>
      <c r="L13" s="29" t="str">
        <f>IF(AND(Inputs!C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C12="true",Inputs!N12="false"),B13,""))</f>
        <v/>
      </c>
      <c r="M13" s="29" t="str">
        <f>IF(Inputs!C12="true",IF(Inputs!M12="null",Calcs!L13,Calcs!L13*Inputs!M12),"")</f>
        <v/>
      </c>
      <c r="N13" s="29" t="str">
        <f>IF(Inputs!C12="true",M13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,"")</f>
        <v/>
      </c>
      <c r="O13" s="29" t="str">
        <f>IF(Inputs!C12="true",N13*IF(Inputs!R12=Reduction_Values!B$6,Reduction_Values!C$6,Reduction_Values!C$7),"")</f>
        <v/>
      </c>
      <c r="P13" s="29" t="str">
        <f>IF(Inputs!C12="true",O13*IF(Inputs!L12=Reduction_Values!B$4,Reduction_Values!C$4,Reduction_Values!C$5),"")</f>
        <v/>
      </c>
      <c r="Q13" s="29" t="str">
        <f>IF(Inputs!C12="true",IF(Inputs!I12="null",P13,P13*(Inputs!I12)),"")</f>
        <v/>
      </c>
      <c r="R13" s="29" t="str">
        <f>IF(Inputs!C12="true",IF(Inputs!J12="null",Calcs!Q13,Calcs!Q13*Inputs!J12),"")</f>
        <v/>
      </c>
      <c r="S13" s="29" t="str">
        <f>IF(Inputs!C12="true",(Inputs!P12/Inputs!Q12)*Calcs!R13,"0.0")</f>
        <v>0.0</v>
      </c>
      <c r="T13" s="29" t="str">
        <f>IF(AND(Inputs!B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B12="true",Inputs!N12="false"),B13,""))</f>
        <v/>
      </c>
      <c r="U13" s="29" t="str">
        <f>IF(AND(Inputs!B12="true",Inputs!G12="true"),T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T13)</f>
        <v/>
      </c>
      <c r="V13" s="29" t="str">
        <f>IF(Inputs!B12="false","",IF(Inputs!M12="null",Calcs!D13,Calcs!D13*Inputs!M12))</f>
        <v/>
      </c>
      <c r="W13" s="29" t="str">
        <f>IF(Inputs!B12="true",V13*IF(Inputs!R12=Reduction_Values!B$6,Reduction_Values!C$6,Reduction_Values!C$7),"")</f>
        <v/>
      </c>
      <c r="X13" s="29" t="str">
        <f>IF(Inputs!B12="true",W13*IF(Inputs!L12=Reduction_Values!B$4,Reduction_Values!C$4,Reduction_Values!C$5),"")</f>
        <v/>
      </c>
      <c r="Y13" s="29" t="str">
        <f>IF(Inputs!B12="true",IF(Inputs!I12="null",X13,X13*(Inputs!I12)),"")</f>
        <v/>
      </c>
      <c r="Z13" s="29" t="str">
        <f>IF(Inputs!B12="true",IF(Inputs!J12="null",Y13,Y13*(Inputs!J12)),"")</f>
        <v/>
      </c>
      <c r="AA13" s="29" t="str">
        <f>IF(Inputs!B12="true",(Inputs!S12/Inputs!T12)*Calcs!Z13,"")</f>
        <v/>
      </c>
      <c r="AB13" s="29" t="str">
        <f>IF(Inputs!B12="true",Calcs!AA13*0.5,"")</f>
        <v/>
      </c>
      <c r="AC13" s="29"/>
      <c r="AD13" s="29"/>
      <c r="AE13" s="29"/>
      <c r="AF13" s="29"/>
      <c r="AG13" s="29"/>
    </row>
    <row r="14" spans="1:33" s="5" customFormat="1" x14ac:dyDescent="0.2">
      <c r="A14" s="26">
        <v>12</v>
      </c>
      <c r="B14" s="28">
        <f>(VLOOKUP(Inputs!D13,Charge_Categories!B$2:C$380,2,FALSE))</f>
        <v>2027</v>
      </c>
      <c r="C14" s="28">
        <f>IF(Inputs!N13="true"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B14)</f>
        <v>2027</v>
      </c>
      <c r="D14" s="28">
        <f>IF(Inputs!G13="true",C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C14)</f>
        <v>2027</v>
      </c>
      <c r="E14" s="28">
        <f>IF(Inputs!M13="null",Calcs!D14,Calcs!D14*Inputs!M13)</f>
        <v>1013.5</v>
      </c>
      <c r="F14" s="28">
        <f>E14*IF(Inputs!R13=Reduction_Values!B$6,Reduction_Values!C$6,Reduction_Values!C$7)</f>
        <v>1013.5</v>
      </c>
      <c r="G14" s="29">
        <f>F14*IF(Inputs!L13=Reduction_Values!B$4,Reduction_Values!C$4,Reduction_Values!C$5)</f>
        <v>506.75</v>
      </c>
      <c r="H14" s="29">
        <f>IF(Inputs!I13="null",G14,G14*(Inputs!I13))</f>
        <v>506.75</v>
      </c>
      <c r="I14" s="29">
        <f>IF(Inputs!J13="null",H14,H14*(Inputs!J13))</f>
        <v>506.75</v>
      </c>
      <c r="J14" s="29">
        <f>I14*(IF(Inputs!K13=Reduction_Values!B$2,Reduction_Values!C$2,Reduction_Values!C$3))</f>
        <v>253.375</v>
      </c>
      <c r="K14" s="29">
        <f>IF(Inputs!B13="false",(Inputs!P13/Inputs!Q13)*Calcs!J14,Calcs!J14)</f>
        <v>215.36875000000001</v>
      </c>
      <c r="L14" s="29" t="str">
        <f>IF(AND(Inputs!C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C13="true",Inputs!N13="false"),B14,""))</f>
        <v/>
      </c>
      <c r="M14" s="29" t="str">
        <f>IF(Inputs!C13="true",IF(Inputs!M13="null",Calcs!L14,Calcs!L14*Inputs!M13),"")</f>
        <v/>
      </c>
      <c r="N14" s="29" t="str">
        <f>IF(Inputs!C13="true",M14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,"")</f>
        <v/>
      </c>
      <c r="O14" s="29" t="str">
        <f>IF(Inputs!C13="true",N14*IF(Inputs!R13=Reduction_Values!B$6,Reduction_Values!C$6,Reduction_Values!C$7),"")</f>
        <v/>
      </c>
      <c r="P14" s="29" t="str">
        <f>IF(Inputs!C13="true",O14*IF(Inputs!L13=Reduction_Values!B$4,Reduction_Values!C$4,Reduction_Values!C$5),"")</f>
        <v/>
      </c>
      <c r="Q14" s="29" t="str">
        <f>IF(Inputs!C13="true",IF(Inputs!I13="null",P14,P14*(Inputs!I13)),"")</f>
        <v/>
      </c>
      <c r="R14" s="29" t="str">
        <f>IF(Inputs!C13="true",IF(Inputs!J13="null",Calcs!Q14,Calcs!Q14*Inputs!J13),"")</f>
        <v/>
      </c>
      <c r="S14" s="29" t="str">
        <f>IF(Inputs!C13="true",(Inputs!P13/Inputs!Q13)*Calcs!R14,"0.0")</f>
        <v>0.0</v>
      </c>
      <c r="T14" s="29" t="str">
        <f>IF(AND(Inputs!B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B13="true",Inputs!N13="false"),B14,""))</f>
        <v/>
      </c>
      <c r="U14" s="29" t="str">
        <f>IF(AND(Inputs!B13="true",Inputs!G13="true"),T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T14)</f>
        <v/>
      </c>
      <c r="V14" s="29" t="str">
        <f>IF(Inputs!B13="false","",IF(Inputs!M13="null",Calcs!D14,Calcs!D14*Inputs!M13))</f>
        <v/>
      </c>
      <c r="W14" s="29" t="str">
        <f>IF(Inputs!B13="true",V14*IF(Inputs!R13=Reduction_Values!B$6,Reduction_Values!C$6,Reduction_Values!C$7),"")</f>
        <v/>
      </c>
      <c r="X14" s="29" t="str">
        <f>IF(Inputs!B13="true",W14*IF(Inputs!L13=Reduction_Values!B$4,Reduction_Values!C$4,Reduction_Values!C$5),"")</f>
        <v/>
      </c>
      <c r="Y14" s="29" t="str">
        <f>IF(Inputs!B13="true",IF(Inputs!I13="null",X14,X14*(Inputs!I13)),"")</f>
        <v/>
      </c>
      <c r="Z14" s="29" t="str">
        <f>IF(Inputs!B13="true",IF(Inputs!J13="null",Y14,Y14*(Inputs!J13)),"")</f>
        <v/>
      </c>
      <c r="AA14" s="29" t="str">
        <f>IF(Inputs!B13="true",(Inputs!S13/Inputs!T13)*Calcs!Z14,"")</f>
        <v/>
      </c>
      <c r="AB14" s="29" t="str">
        <f>IF(Inputs!B13="true",Calcs!AA14*0.5,"")</f>
        <v/>
      </c>
      <c r="AC14" s="29"/>
      <c r="AD14" s="29"/>
      <c r="AE14" s="29"/>
      <c r="AF14" s="29"/>
      <c r="AG14" s="29"/>
    </row>
    <row r="15" spans="1:33" s="5" customFormat="1" x14ac:dyDescent="0.2">
      <c r="A15" s="26">
        <v>13</v>
      </c>
      <c r="B15" s="28">
        <f>(VLOOKUP(Inputs!D14,Charge_Categories!B$2:C$380,2,FALSE))</f>
        <v>2889</v>
      </c>
      <c r="C15" s="28">
        <f>IF(Inputs!N14="true"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B15)</f>
        <v>54802</v>
      </c>
      <c r="D15" s="28">
        <f>IF(Inputs!G14="true",C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C15)</f>
        <v>54802</v>
      </c>
      <c r="E15" s="28">
        <f>IF(Inputs!M14="null",Calcs!D15,Calcs!D15*Inputs!M14)</f>
        <v>54802</v>
      </c>
      <c r="F15" s="28">
        <f>E15*IF(Inputs!R14=Reduction_Values!B$6,Reduction_Values!C$6,Reduction_Values!C$7)</f>
        <v>27401</v>
      </c>
      <c r="G15" s="29">
        <f>F15*IF(Inputs!L14=Reduction_Values!B$4,Reduction_Values!C$4,Reduction_Values!C$5)</f>
        <v>13700.5</v>
      </c>
      <c r="H15" s="29">
        <f>IF(Inputs!I14="null",G15,G15*(Inputs!I14))</f>
        <v>13700.5</v>
      </c>
      <c r="I15" s="29">
        <f>IF(Inputs!J14="null",H15,H15*(Inputs!J14))</f>
        <v>0</v>
      </c>
      <c r="J15" s="29">
        <f>I15*(IF(Inputs!K14=Reduction_Values!B$2,Reduction_Values!C$2,Reduction_Values!C$3))</f>
        <v>0</v>
      </c>
      <c r="K15" s="29">
        <f>IF(Inputs!B14="false",(Inputs!P14/Inputs!Q14)*Calcs!J15,Calcs!J15)</f>
        <v>0</v>
      </c>
      <c r="L15" s="29" t="str">
        <f>IF(AND(Inputs!C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C14="true",Inputs!N14="false"),B15,""))</f>
        <v/>
      </c>
      <c r="M15" s="29" t="str">
        <f>IF(Inputs!C14="true",IF(Inputs!M14="null",Calcs!L15,Calcs!L15*Inputs!M14),"")</f>
        <v/>
      </c>
      <c r="N15" s="29" t="str">
        <f>IF(Inputs!C14="true",M15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,"")</f>
        <v/>
      </c>
      <c r="O15" s="29" t="str">
        <f>IF(Inputs!C14="true",N15*IF(Inputs!R14=Reduction_Values!B$6,Reduction_Values!C$6,Reduction_Values!C$7),"")</f>
        <v/>
      </c>
      <c r="P15" s="29" t="str">
        <f>IF(Inputs!C14="true",O15*IF(Inputs!L14=Reduction_Values!B$4,Reduction_Values!C$4,Reduction_Values!C$5),"")</f>
        <v/>
      </c>
      <c r="Q15" s="29" t="str">
        <f>IF(Inputs!C14="true",IF(Inputs!I14="null",P15,P15*(Inputs!I14)),"")</f>
        <v/>
      </c>
      <c r="R15" s="29" t="str">
        <f>IF(Inputs!C14="true",IF(Inputs!J14="null",Calcs!Q15,Calcs!Q15*Inputs!J14),"")</f>
        <v/>
      </c>
      <c r="S15" s="29" t="str">
        <f>IF(Inputs!C14="true",(Inputs!P14/Inputs!Q14)*Calcs!R15,"0.0")</f>
        <v>0.0</v>
      </c>
      <c r="T15" s="29" t="str">
        <f>IF(AND(Inputs!B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B14="true",Inputs!N14="false"),B15,""))</f>
        <v/>
      </c>
      <c r="U15" s="29" t="str">
        <f>IF(AND(Inputs!B14="true",Inputs!G14="true"),T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T15)</f>
        <v/>
      </c>
      <c r="V15" s="29" t="str">
        <f>IF(Inputs!B14="false","",IF(Inputs!M14="null",Calcs!D15,Calcs!D15*Inputs!M14))</f>
        <v/>
      </c>
      <c r="W15" s="29" t="str">
        <f>IF(Inputs!B14="true",V15*IF(Inputs!R14=Reduction_Values!B$6,Reduction_Values!C$6,Reduction_Values!C$7),"")</f>
        <v/>
      </c>
      <c r="X15" s="29" t="str">
        <f>IF(Inputs!B14="true",W15*IF(Inputs!L14=Reduction_Values!B$4,Reduction_Values!C$4,Reduction_Values!C$5),"")</f>
        <v/>
      </c>
      <c r="Y15" s="29" t="str">
        <f>IF(Inputs!B14="true",IF(Inputs!I14="null",X15,X15*(Inputs!I14)),"")</f>
        <v/>
      </c>
      <c r="Z15" s="29" t="str">
        <f>IF(Inputs!B14="true",IF(Inputs!J14="null",Y15,Y15*(Inputs!J14)),"")</f>
        <v/>
      </c>
      <c r="AA15" s="29" t="str">
        <f>IF(Inputs!B14="true",(Inputs!S14/Inputs!T14)*Calcs!Z15,"")</f>
        <v/>
      </c>
      <c r="AB15" s="29" t="str">
        <f>IF(Inputs!B14="true",Calcs!AA15*0.5,"")</f>
        <v/>
      </c>
      <c r="AC15" s="29"/>
      <c r="AD15" s="29"/>
      <c r="AE15" s="29"/>
      <c r="AF15" s="29"/>
      <c r="AG15" s="29"/>
    </row>
    <row r="16" spans="1:33" s="5" customFormat="1" x14ac:dyDescent="0.2">
      <c r="A16" s="26">
        <v>14</v>
      </c>
      <c r="B16" s="28">
        <f>(VLOOKUP(Inputs!D15,Charge_Categories!B$2:C$380,2,FALSE))</f>
        <v>3032</v>
      </c>
      <c r="C16" s="28">
        <f>IF(Inputs!N15="true"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B16)</f>
        <v>3032</v>
      </c>
      <c r="D16" s="28">
        <f>IF(Inputs!G15="true",C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C16)</f>
        <v>45804</v>
      </c>
      <c r="E16" s="28">
        <f>IF(Inputs!M15="null",Calcs!D16,Calcs!D16*Inputs!M15)</f>
        <v>45804</v>
      </c>
      <c r="F16" s="28">
        <f>E16*IF(Inputs!R15=Reduction_Values!B$6,Reduction_Values!C$6,Reduction_Values!C$7)</f>
        <v>45804</v>
      </c>
      <c r="G16" s="29">
        <f>F16*IF(Inputs!L15=Reduction_Values!B$4,Reduction_Values!C$4,Reduction_Values!C$5)</f>
        <v>22902</v>
      </c>
      <c r="H16" s="29">
        <f>IF(Inputs!I15="null",G16,G16*(Inputs!I15))</f>
        <v>22902</v>
      </c>
      <c r="I16" s="29">
        <f>IF(Inputs!J15="null",H16,H16*(Inputs!J15))</f>
        <v>22902</v>
      </c>
      <c r="J16" s="29">
        <f>I16*(IF(Inputs!K15=Reduction_Values!B$2,Reduction_Values!C$2,Reduction_Values!C$3))</f>
        <v>11451</v>
      </c>
      <c r="K16" s="29">
        <f>IF(Inputs!B15="false",(Inputs!P15/Inputs!Q15)*Calcs!J16,Calcs!J16)</f>
        <v>11451</v>
      </c>
      <c r="L16" s="29" t="str">
        <f>IF(AND(Inputs!C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C15="true",Inputs!N15="false"),B16,""))</f>
        <v/>
      </c>
      <c r="M16" s="29" t="str">
        <f>IF(Inputs!C15="true",IF(Inputs!M15="null",Calcs!L16,Calcs!L16*Inputs!M15),"")</f>
        <v/>
      </c>
      <c r="N16" s="29" t="str">
        <f>IF(Inputs!C15="true",M16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,"")</f>
        <v/>
      </c>
      <c r="O16" s="29" t="str">
        <f>IF(Inputs!C15="true",N16*IF(Inputs!R15=Reduction_Values!B$6,Reduction_Values!C$6,Reduction_Values!C$7),"")</f>
        <v/>
      </c>
      <c r="P16" s="29" t="str">
        <f>IF(Inputs!C15="true",O16*IF(Inputs!L15=Reduction_Values!B$4,Reduction_Values!C$4,Reduction_Values!C$5),"")</f>
        <v/>
      </c>
      <c r="Q16" s="29" t="str">
        <f>IF(Inputs!C15="true",IF(Inputs!I15="null",P16,P16*(Inputs!I15)),"")</f>
        <v/>
      </c>
      <c r="R16" s="29" t="str">
        <f>IF(Inputs!C15="true",IF(Inputs!J15="null",Calcs!Q16,Calcs!Q16*Inputs!J15),"")</f>
        <v/>
      </c>
      <c r="S16" s="29" t="str">
        <f>IF(Inputs!C15="true",(Inputs!P15/Inputs!Q15)*Calcs!R16,"0.0")</f>
        <v>0.0</v>
      </c>
      <c r="T16" s="29">
        <f>IF(AND(Inputs!B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B15="true",Inputs!N15="false"),B16,""))</f>
        <v>3032</v>
      </c>
      <c r="U16" s="29">
        <f>IF(AND(Inputs!B15="true",Inputs!G15="true"),T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T16)</f>
        <v>45804</v>
      </c>
      <c r="V16" s="29">
        <f>IF(Inputs!B15="false","",IF(Inputs!M15="null",Calcs!D16,Calcs!D16*Inputs!M15))</f>
        <v>45804</v>
      </c>
      <c r="W16" s="29">
        <f>IF(Inputs!B15="true",V16*IF(Inputs!R15=Reduction_Values!B$6,Reduction_Values!C$6,Reduction_Values!C$7),"")</f>
        <v>45804</v>
      </c>
      <c r="X16" s="29">
        <f>IF(Inputs!B15="true",W16*IF(Inputs!L15=Reduction_Values!B$4,Reduction_Values!C$4,Reduction_Values!C$5),"")</f>
        <v>22902</v>
      </c>
      <c r="Y16" s="29">
        <f>IF(Inputs!B15="true",IF(Inputs!I15="null",X16,X16*(Inputs!I15)),"")</f>
        <v>22902</v>
      </c>
      <c r="Z16" s="29">
        <f>IF(Inputs!B15="true",IF(Inputs!J15="null",Y16,Y16*(Inputs!J15)),"")</f>
        <v>22902</v>
      </c>
      <c r="AA16" s="29">
        <f>IF(Inputs!B15="true",(Inputs!S15/Inputs!T15)*Calcs!Z16,"")</f>
        <v>2285.6287425149699</v>
      </c>
      <c r="AB16" s="29">
        <f>IF(Inputs!B15="true",Calcs!AA16*0.5,"")</f>
        <v>1142.8143712574849</v>
      </c>
      <c r="AC16" s="29"/>
      <c r="AD16" s="29"/>
      <c r="AE16" s="29"/>
      <c r="AF16" s="29"/>
      <c r="AG16" s="29"/>
    </row>
    <row r="17" spans="1:33" s="5" customFormat="1" x14ac:dyDescent="0.2">
      <c r="A17" s="26">
        <v>15</v>
      </c>
      <c r="B17" s="28">
        <f>(VLOOKUP(Inputs!D16,Charge_Categories!B$2:C$380,2,FALSE))</f>
        <v>3283</v>
      </c>
      <c r="C17" s="28">
        <f>IF(Inputs!N16="true"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B17)</f>
        <v>3283</v>
      </c>
      <c r="D17" s="28">
        <f>IF(Inputs!G16="true",C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C17)</f>
        <v>3283</v>
      </c>
      <c r="E17" s="28">
        <f>IF(Inputs!M16="null",Calcs!D17,Calcs!D17*Inputs!M16)</f>
        <v>3283</v>
      </c>
      <c r="F17" s="28">
        <f>E17*IF(Inputs!R16=Reduction_Values!B$6,Reduction_Values!C$6,Reduction_Values!C$7)</f>
        <v>3283</v>
      </c>
      <c r="G17" s="29">
        <f>F17*IF(Inputs!L16=Reduction_Values!B$4,Reduction_Values!C$4,Reduction_Values!C$5)</f>
        <v>1641.5</v>
      </c>
      <c r="H17" s="29">
        <f>IF(Inputs!I16="null",G17,G17*(Inputs!I16))</f>
        <v>1460.9349999999999</v>
      </c>
      <c r="I17" s="29">
        <f>IF(Inputs!J16="null",H17,H17*(Inputs!J16))</f>
        <v>1460.9349999999999</v>
      </c>
      <c r="J17" s="29">
        <f>I17*(IF(Inputs!K16=Reduction_Values!B$2,Reduction_Values!C$2,Reduction_Values!C$3))</f>
        <v>1460.9349999999999</v>
      </c>
      <c r="K17" s="29">
        <f>IF(Inputs!B16="false",(Inputs!P16/Inputs!Q16)*Calcs!J17,Calcs!J17)</f>
        <v>1328.8291755319149</v>
      </c>
      <c r="L17" s="29">
        <f>IF(AND(Inputs!C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C16="true",Inputs!N16="false"),B17,""))</f>
        <v>3283</v>
      </c>
      <c r="M17" s="29">
        <f>IF(Inputs!C16="true",IF(Inputs!M16="null",Calcs!L17,Calcs!L17*Inputs!M16),"")</f>
        <v>3283</v>
      </c>
      <c r="N17" s="29">
        <f>IF(Inputs!C16="true",M17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,"")</f>
        <v>656.6</v>
      </c>
      <c r="O17" s="29">
        <f>IF(Inputs!C16="true",N17*IF(Inputs!R16=Reduction_Values!B$6,Reduction_Values!C$6,Reduction_Values!C$7),"")</f>
        <v>656.6</v>
      </c>
      <c r="P17" s="29">
        <f>IF(Inputs!C16="true",O17*IF(Inputs!L16=Reduction_Values!B$4,Reduction_Values!C$4,Reduction_Values!C$5),"")</f>
        <v>328.3</v>
      </c>
      <c r="Q17" s="29">
        <f>IF(Inputs!C16="true",IF(Inputs!I16="null",P17,P17*(Inputs!I16)),"")</f>
        <v>292.18700000000001</v>
      </c>
      <c r="R17" s="29">
        <f>IF(Inputs!C16="true",IF(Inputs!J16="null",Calcs!Q17,Calcs!Q17*Inputs!J16),"")</f>
        <v>292.18700000000001</v>
      </c>
      <c r="S17" s="29">
        <f>IF(Inputs!C16="true",(Inputs!P16/Inputs!Q16)*Calcs!R17,"0.0")</f>
        <v>265.76583510638295</v>
      </c>
      <c r="T17" s="29" t="str">
        <f>IF(AND(Inputs!B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B16="true",Inputs!N16="false"),B17,""))</f>
        <v/>
      </c>
      <c r="U17" s="29" t="str">
        <f>IF(AND(Inputs!B16="true",Inputs!G16="true"),T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T17)</f>
        <v/>
      </c>
      <c r="V17" s="29" t="str">
        <f>IF(Inputs!B16="false","",IF(Inputs!M16="null",Calcs!D17,Calcs!D17*Inputs!M16))</f>
        <v/>
      </c>
      <c r="W17" s="29" t="str">
        <f>IF(Inputs!B16="true",V17*IF(Inputs!R16=Reduction_Values!B$6,Reduction_Values!C$6,Reduction_Values!C$7),"")</f>
        <v/>
      </c>
      <c r="X17" s="29" t="str">
        <f>IF(Inputs!B16="true",W17*IF(Inputs!L16=Reduction_Values!B$4,Reduction_Values!C$4,Reduction_Values!C$5),"")</f>
        <v/>
      </c>
      <c r="Y17" s="29" t="str">
        <f>IF(Inputs!B16="true",IF(Inputs!I16="null",X17,X17*(Inputs!I16)),"")</f>
        <v/>
      </c>
      <c r="Z17" s="29" t="str">
        <f>IF(Inputs!B16="true",IF(Inputs!J16="null",Y17,Y17*(Inputs!J16)),"")</f>
        <v/>
      </c>
      <c r="AA17" s="29" t="str">
        <f>IF(Inputs!B16="true",(Inputs!S16/Inputs!T16)*Calcs!Z17,"")</f>
        <v/>
      </c>
      <c r="AB17" s="29" t="str">
        <f>IF(Inputs!B16="true",Calcs!AA17*0.5,"")</f>
        <v/>
      </c>
      <c r="AC17" s="29"/>
      <c r="AD17" s="29"/>
      <c r="AE17" s="29"/>
      <c r="AF17" s="29"/>
      <c r="AG17" s="29"/>
    </row>
    <row r="18" spans="1:33" s="5" customFormat="1" x14ac:dyDescent="0.2">
      <c r="A18" s="26">
        <v>16</v>
      </c>
      <c r="B18" s="28">
        <f>(VLOOKUP(Inputs!D17,Charge_Categories!B$2:C$380,2,FALSE))</f>
        <v>5258</v>
      </c>
      <c r="C18" s="28">
        <f>IF(Inputs!N17="true"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B18)</f>
        <v>5266</v>
      </c>
      <c r="D18" s="28">
        <f>IF(Inputs!G17="true",C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C18)</f>
        <v>5266</v>
      </c>
      <c r="E18" s="28">
        <f>IF(Inputs!M17="null",Calcs!D18,Calcs!D18*Inputs!M17)</f>
        <v>5266</v>
      </c>
      <c r="F18" s="28">
        <f>E18*IF(Inputs!R17=Reduction_Values!B$6,Reduction_Values!C$6,Reduction_Values!C$7)</f>
        <v>5266</v>
      </c>
      <c r="G18" s="29">
        <f>F18*IF(Inputs!L17=Reduction_Values!B$4,Reduction_Values!C$4,Reduction_Values!C$5)</f>
        <v>2633</v>
      </c>
      <c r="H18" s="29">
        <f>IF(Inputs!I17="null",G18,G18*(Inputs!I17))</f>
        <v>2633</v>
      </c>
      <c r="I18" s="29">
        <f>IF(Inputs!J17="null",H18,H18*(Inputs!J17))</f>
        <v>2633</v>
      </c>
      <c r="J18" s="29">
        <f>I18*(IF(Inputs!K17=Reduction_Values!B$2,Reduction_Values!C$2,Reduction_Values!C$3))</f>
        <v>2633</v>
      </c>
      <c r="K18" s="29">
        <f>IF(Inputs!B17="false",(Inputs!P17/Inputs!Q17)*Calcs!J18,Calcs!J18)</f>
        <v>1280.918918918919</v>
      </c>
      <c r="L18" s="29" t="str">
        <f>IF(AND(Inputs!C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C17="true",Inputs!N17="false"),B18,""))</f>
        <v/>
      </c>
      <c r="M18" s="29" t="str">
        <f>IF(Inputs!C17="true",IF(Inputs!M17="null",Calcs!L18,Calcs!L18*Inputs!M17),"")</f>
        <v/>
      </c>
      <c r="N18" s="29" t="str">
        <f>IF(Inputs!C17="true",M18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,"")</f>
        <v/>
      </c>
      <c r="O18" s="29" t="str">
        <f>IF(Inputs!C17="true",N18*IF(Inputs!R17=Reduction_Values!B$6,Reduction_Values!C$6,Reduction_Values!C$7),"")</f>
        <v/>
      </c>
      <c r="P18" s="29" t="str">
        <f>IF(Inputs!C17="true",O18*IF(Inputs!L17=Reduction_Values!B$4,Reduction_Values!C$4,Reduction_Values!C$5),"")</f>
        <v/>
      </c>
      <c r="Q18" s="29" t="str">
        <f>IF(Inputs!C17="true",IF(Inputs!I17="null",P18,P18*(Inputs!I17)),"")</f>
        <v/>
      </c>
      <c r="R18" s="29" t="str">
        <f>IF(Inputs!C17="true",IF(Inputs!J17="null",Calcs!Q18,Calcs!Q18*Inputs!J17),"")</f>
        <v/>
      </c>
      <c r="S18" s="29" t="str">
        <f>IF(Inputs!C17="true",(Inputs!P17/Inputs!Q17)*Calcs!R18,"0.0")</f>
        <v>0.0</v>
      </c>
      <c r="T18" s="29" t="str">
        <f>IF(AND(Inputs!B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B17="true",Inputs!N17="false"),B18,""))</f>
        <v/>
      </c>
      <c r="U18" s="29" t="str">
        <f>IF(AND(Inputs!B17="true",Inputs!G17="true"),T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T18)</f>
        <v/>
      </c>
      <c r="V18" s="29" t="str">
        <f>IF(Inputs!B17="false","",IF(Inputs!M17="null",Calcs!D18,Calcs!D18*Inputs!M17))</f>
        <v/>
      </c>
      <c r="W18" s="29" t="str">
        <f>IF(Inputs!B17="true",V18*IF(Inputs!R17=Reduction_Values!B$6,Reduction_Values!C$6,Reduction_Values!C$7),"")</f>
        <v/>
      </c>
      <c r="X18" s="29" t="str">
        <f>IF(Inputs!B17="true",W18*IF(Inputs!L17=Reduction_Values!B$4,Reduction_Values!C$4,Reduction_Values!C$5),"")</f>
        <v/>
      </c>
      <c r="Y18" s="29" t="str">
        <f>IF(Inputs!B17="true",IF(Inputs!I17="null",X18,X18*(Inputs!I17)),"")</f>
        <v/>
      </c>
      <c r="Z18" s="29" t="str">
        <f>IF(Inputs!B17="true",IF(Inputs!J17="null",Y18,Y18*(Inputs!J17)),"")</f>
        <v/>
      </c>
      <c r="AA18" s="29" t="str">
        <f>IF(Inputs!B17="true",(Inputs!S17/Inputs!T17)*Calcs!Z18,"")</f>
        <v/>
      </c>
      <c r="AB18" s="29" t="str">
        <f>IF(Inputs!B17="true",Calcs!AA18*0.5,"")</f>
        <v/>
      </c>
      <c r="AC18" s="29"/>
      <c r="AD18" s="29"/>
      <c r="AE18" s="29"/>
      <c r="AF18" s="29"/>
      <c r="AG18" s="29"/>
    </row>
    <row r="19" spans="1:33" s="5" customFormat="1" x14ac:dyDescent="0.2">
      <c r="A19" s="26">
        <v>17</v>
      </c>
      <c r="B19" s="28">
        <f>(VLOOKUP(Inputs!D18,Charge_Categories!B$2:C$380,2,FALSE))</f>
        <v>5519</v>
      </c>
      <c r="C19" s="28">
        <f>IF(Inputs!N18="true"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B19)</f>
        <v>5519</v>
      </c>
      <c r="D19" s="28">
        <f>IF(Inputs!G18="true",C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C19)</f>
        <v>5519</v>
      </c>
      <c r="E19" s="28">
        <f>IF(Inputs!M18="null",Calcs!D19,Calcs!D19*Inputs!M18)</f>
        <v>4139.25</v>
      </c>
      <c r="F19" s="28">
        <f>E19*IF(Inputs!R18=Reduction_Values!B$6,Reduction_Values!C$6,Reduction_Values!C$7)</f>
        <v>2069.625</v>
      </c>
      <c r="G19" s="29">
        <f>F19*IF(Inputs!L18=Reduction_Values!B$4,Reduction_Values!C$4,Reduction_Values!C$5)</f>
        <v>1034.8125</v>
      </c>
      <c r="H19" s="29">
        <f>IF(Inputs!I18="null",G19,G19*(Inputs!I18))</f>
        <v>931.33125000000007</v>
      </c>
      <c r="I19" s="29">
        <f>IF(Inputs!J18="null",H19,H19*(Inputs!J18))</f>
        <v>465.66562500000003</v>
      </c>
      <c r="J19" s="29">
        <f>I19*(IF(Inputs!K18=Reduction_Values!B$2,Reduction_Values!C$2,Reduction_Values!C$3))</f>
        <v>465.66562500000003</v>
      </c>
      <c r="K19" s="29">
        <f>IF(Inputs!B18="false",(Inputs!P18/Inputs!Q18)*Calcs!J19,Calcs!J19)</f>
        <v>436.64397131728049</v>
      </c>
      <c r="L19" s="29" t="str">
        <f>IF(AND(Inputs!C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C18="true",Inputs!N18="false"),B19,""))</f>
        <v/>
      </c>
      <c r="M19" s="29" t="str">
        <f>IF(Inputs!C18="true",IF(Inputs!M18="null",Calcs!L19,Calcs!L19*Inputs!M18),"")</f>
        <v/>
      </c>
      <c r="N19" s="29" t="str">
        <f>IF(Inputs!C18="true",M19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,"")</f>
        <v/>
      </c>
      <c r="O19" s="29" t="str">
        <f>IF(Inputs!C18="true",N19*IF(Inputs!R18=Reduction_Values!B$6,Reduction_Values!C$6,Reduction_Values!C$7),"")</f>
        <v/>
      </c>
      <c r="P19" s="29" t="str">
        <f>IF(Inputs!C18="true",O19*IF(Inputs!L18=Reduction_Values!B$4,Reduction_Values!C$4,Reduction_Values!C$5),"")</f>
        <v/>
      </c>
      <c r="Q19" s="29" t="str">
        <f>IF(Inputs!C18="true",IF(Inputs!I18="null",P19,P19*(Inputs!I18)),"")</f>
        <v/>
      </c>
      <c r="R19" s="29" t="str">
        <f>IF(Inputs!C18="true",IF(Inputs!J18="null",Calcs!Q19,Calcs!Q19*Inputs!J18),"")</f>
        <v/>
      </c>
      <c r="S19" s="29" t="str">
        <f>IF(Inputs!C18="true",(Inputs!P18/Inputs!Q18)*Calcs!R19,"0.0")</f>
        <v>0.0</v>
      </c>
      <c r="T19" s="29" t="str">
        <f>IF(AND(Inputs!B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B18="true",Inputs!N18="false"),B19,""))</f>
        <v/>
      </c>
      <c r="U19" s="29" t="str">
        <f>IF(AND(Inputs!B18="true",Inputs!G18="true"),T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T19)</f>
        <v/>
      </c>
      <c r="V19" s="29" t="str">
        <f>IF(Inputs!B18="false","",IF(Inputs!M18="null",Calcs!D19,Calcs!D19*Inputs!M18))</f>
        <v/>
      </c>
      <c r="W19" s="29" t="str">
        <f>IF(Inputs!B18="true",V19*IF(Inputs!R18=Reduction_Values!B$6,Reduction_Values!C$6,Reduction_Values!C$7),"")</f>
        <v/>
      </c>
      <c r="X19" s="29" t="str">
        <f>IF(Inputs!B18="true",W19*IF(Inputs!L18=Reduction_Values!B$4,Reduction_Values!C$4,Reduction_Values!C$5),"")</f>
        <v/>
      </c>
      <c r="Y19" s="29" t="str">
        <f>IF(Inputs!B18="true",IF(Inputs!I18="null",X19,X19*(Inputs!I18)),"")</f>
        <v/>
      </c>
      <c r="Z19" s="29" t="str">
        <f>IF(Inputs!B18="true",IF(Inputs!J18="null",Y19,Y19*(Inputs!J18)),"")</f>
        <v/>
      </c>
      <c r="AA19" s="29" t="str">
        <f>IF(Inputs!B18="true",(Inputs!S18/Inputs!T18)*Calcs!Z19,"")</f>
        <v/>
      </c>
      <c r="AB19" s="29" t="str">
        <f>IF(Inputs!B18="true",Calcs!AA19*0.5,"")</f>
        <v/>
      </c>
      <c r="AC19" s="29"/>
      <c r="AD19" s="29"/>
      <c r="AE19" s="29"/>
      <c r="AF19" s="29"/>
      <c r="AG19" s="29"/>
    </row>
    <row r="20" spans="1:33" s="5" customFormat="1" x14ac:dyDescent="0.2">
      <c r="A20" s="26">
        <v>18</v>
      </c>
      <c r="B20" s="28">
        <f>(VLOOKUP(Inputs!D19,Charge_Categories!B$2:C$380,2,FALSE))</f>
        <v>5976</v>
      </c>
      <c r="C20" s="28">
        <f>IF(Inputs!N19="true"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B20)</f>
        <v>6017</v>
      </c>
      <c r="D20" s="28">
        <f>IF(Inputs!G19="true",C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C20)</f>
        <v>6246</v>
      </c>
      <c r="E20" s="28">
        <f>IF(Inputs!M19="null",Calcs!D20,Calcs!D20*Inputs!M19)</f>
        <v>3123</v>
      </c>
      <c r="F20" s="28">
        <f>E20*IF(Inputs!R19=Reduction_Values!B$6,Reduction_Values!C$6,Reduction_Values!C$7)</f>
        <v>1561.5</v>
      </c>
      <c r="G20" s="29">
        <f>F20*IF(Inputs!L19=Reduction_Values!B$4,Reduction_Values!C$4,Reduction_Values!C$5)</f>
        <v>1561.5</v>
      </c>
      <c r="H20" s="29">
        <f>IF(Inputs!I19="null",G20,G20*(Inputs!I19))</f>
        <v>1561.5</v>
      </c>
      <c r="I20" s="29">
        <f>IF(Inputs!J19="null",H20,H20*(Inputs!J19))</f>
        <v>1561.5</v>
      </c>
      <c r="J20" s="29">
        <f>I20*(IF(Inputs!K19=Reduction_Values!B$2,Reduction_Values!C$2,Reduction_Values!C$3))</f>
        <v>780.75</v>
      </c>
      <c r="K20" s="29">
        <f>IF(Inputs!B19="false",(Inputs!P19/Inputs!Q19)*Calcs!J20,Calcs!J20)</f>
        <v>780.75</v>
      </c>
      <c r="L20" s="29" t="str">
        <f>IF(AND(Inputs!C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C19="true",Inputs!N19="false"),B20,""))</f>
        <v/>
      </c>
      <c r="M20" s="29" t="str">
        <f>IF(Inputs!C19="true",IF(Inputs!M19="null",Calcs!L20,Calcs!L20*Inputs!M19),"")</f>
        <v/>
      </c>
      <c r="N20" s="29" t="str">
        <f>IF(Inputs!C19="true",M20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,"")</f>
        <v/>
      </c>
      <c r="O20" s="29" t="str">
        <f>IF(Inputs!C19="true",N20*IF(Inputs!R19=Reduction_Values!B$6,Reduction_Values!C$6,Reduction_Values!C$7),"")</f>
        <v/>
      </c>
      <c r="P20" s="29" t="str">
        <f>IF(Inputs!C19="true",O20*IF(Inputs!L19=Reduction_Values!B$4,Reduction_Values!C$4,Reduction_Values!C$5),"")</f>
        <v/>
      </c>
      <c r="Q20" s="29" t="str">
        <f>IF(Inputs!C19="true",IF(Inputs!I19="null",P20,P20*(Inputs!I19)),"")</f>
        <v/>
      </c>
      <c r="R20" s="29" t="str">
        <f>IF(Inputs!C19="true",IF(Inputs!J19="null",Calcs!Q20,Calcs!Q20*Inputs!J19),"")</f>
        <v/>
      </c>
      <c r="S20" s="29" t="str">
        <f>IF(Inputs!C19="true",(Inputs!P19/Inputs!Q19)*Calcs!R20,"0.0")</f>
        <v>0.0</v>
      </c>
      <c r="T20" s="29">
        <f>IF(AND(Inputs!B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B19="true",Inputs!N19="false"),B20,""))</f>
        <v>6017</v>
      </c>
      <c r="U20" s="29">
        <f>IF(AND(Inputs!B19="true",Inputs!G19="true"),T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T20)</f>
        <v>6246</v>
      </c>
      <c r="V20" s="29">
        <f>IF(Inputs!B19="false","",IF(Inputs!M19="null",Calcs!D20,Calcs!D20*Inputs!M19))</f>
        <v>3123</v>
      </c>
      <c r="W20" s="29">
        <f>IF(Inputs!B19="true",V20*IF(Inputs!R19=Reduction_Values!B$6,Reduction_Values!C$6,Reduction_Values!C$7),"")</f>
        <v>1561.5</v>
      </c>
      <c r="X20" s="29">
        <f>IF(Inputs!B19="true",W20*IF(Inputs!L19=Reduction_Values!B$4,Reduction_Values!C$4,Reduction_Values!C$5),"")</f>
        <v>1561.5</v>
      </c>
      <c r="Y20" s="29">
        <f>IF(Inputs!B19="true",IF(Inputs!I19="null",X20,X20*(Inputs!I19)),"")</f>
        <v>1561.5</v>
      </c>
      <c r="Z20" s="29">
        <f>IF(Inputs!B19="true",IF(Inputs!J19="null",Y20,Y20*(Inputs!J19)),"")</f>
        <v>1561.5</v>
      </c>
      <c r="AA20" s="29">
        <f>IF(Inputs!B19="true",(Inputs!S19/Inputs!T19)*Calcs!Z20,"")</f>
        <v>0</v>
      </c>
      <c r="AB20" s="29">
        <f>IF(Inputs!B19="true",Calcs!AA20*0.5,"")</f>
        <v>0</v>
      </c>
      <c r="AC20" s="29"/>
      <c r="AD20" s="29"/>
      <c r="AE20" s="29"/>
      <c r="AF20" s="29"/>
      <c r="AG20" s="29"/>
    </row>
    <row r="21" spans="1:33" s="5" customFormat="1" x14ac:dyDescent="0.2">
      <c r="A21" s="26">
        <v>19</v>
      </c>
      <c r="B21" s="28">
        <f>(VLOOKUP(Inputs!D20,Charge_Categories!B$2:C$380,2,FALSE))</f>
        <v>9938</v>
      </c>
      <c r="C21" s="28">
        <f>IF(Inputs!N20="true"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B21)</f>
        <v>9938</v>
      </c>
      <c r="D21" s="28">
        <f>IF(Inputs!G20="true",C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C21)</f>
        <v>84654</v>
      </c>
      <c r="E21" s="28">
        <f>IF(Inputs!M20="null",Calcs!D21,Calcs!D21*Inputs!M20)</f>
        <v>84654</v>
      </c>
      <c r="F21" s="28">
        <f>E21*IF(Inputs!R20=Reduction_Values!B$6,Reduction_Values!C$6,Reduction_Values!C$7)</f>
        <v>84654</v>
      </c>
      <c r="G21" s="29">
        <f>F21*IF(Inputs!L20=Reduction_Values!B$4,Reduction_Values!C$4,Reduction_Values!C$5)</f>
        <v>84654</v>
      </c>
      <c r="H21" s="29">
        <f>IF(Inputs!I20="null",G21,G21*(Inputs!I20))</f>
        <v>83807.460000000006</v>
      </c>
      <c r="I21" s="29">
        <f>IF(Inputs!J20="null",H21,H21*(Inputs!J20))</f>
        <v>83807.460000000006</v>
      </c>
      <c r="J21" s="29">
        <f>I21*(IF(Inputs!K20=Reduction_Values!B$2,Reduction_Values!C$2,Reduction_Values!C$3))</f>
        <v>83807.460000000006</v>
      </c>
      <c r="K21" s="29">
        <f>IF(Inputs!B20="false",(Inputs!P20/Inputs!Q20)*Calcs!J21,Calcs!J21)</f>
        <v>20951.865000000002</v>
      </c>
      <c r="L21" s="29">
        <f>IF(AND(Inputs!C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C20="true",Inputs!N20="false"),B21,""))</f>
        <v>9938</v>
      </c>
      <c r="M21" s="29">
        <f>IF(Inputs!C20="true",IF(Inputs!M20="null",Calcs!L21,Calcs!L21*Inputs!M20),"")</f>
        <v>9938</v>
      </c>
      <c r="N21" s="29">
        <f>IF(Inputs!C20="true",M21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,"")</f>
        <v>0</v>
      </c>
      <c r="O21" s="29">
        <f>IF(Inputs!C20="true",N21*IF(Inputs!R20=Reduction_Values!B$6,Reduction_Values!C$6,Reduction_Values!C$7),"")</f>
        <v>0</v>
      </c>
      <c r="P21" s="29">
        <f>IF(Inputs!C20="true",O21*IF(Inputs!L20=Reduction_Values!B$4,Reduction_Values!C$4,Reduction_Values!C$5),"")</f>
        <v>0</v>
      </c>
      <c r="Q21" s="29">
        <f>IF(Inputs!C20="true",IF(Inputs!I20="null",P21,P21*(Inputs!I20)),"")</f>
        <v>0</v>
      </c>
      <c r="R21" s="29">
        <f>IF(Inputs!C20="true",IF(Inputs!J20="null",Calcs!Q21,Calcs!Q21*Inputs!J20),"")</f>
        <v>0</v>
      </c>
      <c r="S21" s="29">
        <f>IF(Inputs!C20="true",(Inputs!P20/Inputs!Q20)*Calcs!R21,"0.0")</f>
        <v>0</v>
      </c>
      <c r="T21" s="29" t="str">
        <f>IF(AND(Inputs!B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B20="true",Inputs!N20="false"),B21,""))</f>
        <v/>
      </c>
      <c r="U21" s="29" t="str">
        <f>IF(AND(Inputs!B20="true",Inputs!G20="true"),T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T21)</f>
        <v/>
      </c>
      <c r="V21" s="29" t="str">
        <f>IF(Inputs!B20="false","",IF(Inputs!M20="null",Calcs!D21,Calcs!D21*Inputs!M20))</f>
        <v/>
      </c>
      <c r="W21" s="29" t="str">
        <f>IF(Inputs!B20="true",V21*IF(Inputs!R20=Reduction_Values!B$6,Reduction_Values!C$6,Reduction_Values!C$7),"")</f>
        <v/>
      </c>
      <c r="X21" s="29" t="str">
        <f>IF(Inputs!B20="true",W21*IF(Inputs!L20=Reduction_Values!B$4,Reduction_Values!C$4,Reduction_Values!C$5),"")</f>
        <v/>
      </c>
      <c r="Y21" s="29" t="str">
        <f>IF(Inputs!B20="true",IF(Inputs!I20="null",X21,X21*(Inputs!I20)),"")</f>
        <v/>
      </c>
      <c r="Z21" s="29" t="str">
        <f>IF(Inputs!B20="true",IF(Inputs!J20="null",Y21,Y21*(Inputs!J20)),"")</f>
        <v/>
      </c>
      <c r="AA21" s="29" t="str">
        <f>IF(Inputs!B20="true",(Inputs!S20/Inputs!T20)*Calcs!Z21,"")</f>
        <v/>
      </c>
      <c r="AB21" s="29" t="str">
        <f>IF(Inputs!B20="true",Calcs!AA21*0.5,"")</f>
        <v/>
      </c>
      <c r="AC21" s="29"/>
      <c r="AD21" s="29"/>
      <c r="AE21" s="29"/>
      <c r="AF21" s="29"/>
      <c r="AG21" s="29"/>
    </row>
    <row r="22" spans="1:33" s="5" customFormat="1" x14ac:dyDescent="0.2">
      <c r="A22" s="26">
        <v>20</v>
      </c>
      <c r="B22" s="28">
        <f>(VLOOKUP(Inputs!D21,Charge_Categories!B$2:C$380,2,FALSE))</f>
        <v>10431</v>
      </c>
      <c r="C22" s="28">
        <f>IF(Inputs!N21="true"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B22)</f>
        <v>10431</v>
      </c>
      <c r="D22" s="28">
        <f>IF(Inputs!G21="true",C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C22)</f>
        <v>10431</v>
      </c>
      <c r="E22" s="28">
        <f>IF(Inputs!M21="null",Calcs!D22,Calcs!D22*Inputs!M21)</f>
        <v>10431</v>
      </c>
      <c r="F22" s="28">
        <f>E22*IF(Inputs!R21=Reduction_Values!B$6,Reduction_Values!C$6,Reduction_Values!C$7)</f>
        <v>10431</v>
      </c>
      <c r="G22" s="29">
        <f>F22*IF(Inputs!L21=Reduction_Values!B$4,Reduction_Values!C$4,Reduction_Values!C$5)</f>
        <v>5215.5</v>
      </c>
      <c r="H22" s="29">
        <f>IF(Inputs!I21="null",G22,G22*(Inputs!I21))</f>
        <v>5215.5</v>
      </c>
      <c r="I22" s="29">
        <f>IF(Inputs!J21="null",H22,H22*(Inputs!J21))</f>
        <v>2607.75</v>
      </c>
      <c r="J22" s="29">
        <f>I22*(IF(Inputs!K21=Reduction_Values!B$2,Reduction_Values!C$2,Reduction_Values!C$3))</f>
        <v>2607.75</v>
      </c>
      <c r="K22" s="29">
        <f>IF(Inputs!B21="false",(Inputs!P21/Inputs!Q21)*Calcs!J22,Calcs!J22)</f>
        <v>0</v>
      </c>
      <c r="L22" s="29" t="str">
        <f>IF(AND(Inputs!C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C21="true",Inputs!N21="false"),B22,""))</f>
        <v/>
      </c>
      <c r="M22" s="29" t="str">
        <f>IF(Inputs!C21="true",IF(Inputs!M21="null",Calcs!L22,Calcs!L22*Inputs!M21),"")</f>
        <v/>
      </c>
      <c r="N22" s="29" t="str">
        <f>IF(Inputs!C21="true",M22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,"")</f>
        <v/>
      </c>
      <c r="O22" s="29" t="str">
        <f>IF(Inputs!C21="true",N22*IF(Inputs!R21=Reduction_Values!B$6,Reduction_Values!C$6,Reduction_Values!C$7),"")</f>
        <v/>
      </c>
      <c r="P22" s="29" t="str">
        <f>IF(Inputs!C21="true",O22*IF(Inputs!L21=Reduction_Values!B$4,Reduction_Values!C$4,Reduction_Values!C$5),"")</f>
        <v/>
      </c>
      <c r="Q22" s="29" t="str">
        <f>IF(Inputs!C21="true",IF(Inputs!I21="null",P22,P22*(Inputs!I21)),"")</f>
        <v/>
      </c>
      <c r="R22" s="29" t="str">
        <f>IF(Inputs!C21="true",IF(Inputs!J21="null",Calcs!Q22,Calcs!Q22*Inputs!J21),"")</f>
        <v/>
      </c>
      <c r="S22" s="29" t="str">
        <f>IF(Inputs!C21="true",(Inputs!P21/Inputs!Q21)*Calcs!R22,"0.0")</f>
        <v>0.0</v>
      </c>
      <c r="T22" s="29" t="str">
        <f>IF(AND(Inputs!B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B21="true",Inputs!N21="false"),B22,""))</f>
        <v/>
      </c>
      <c r="U22" s="29" t="str">
        <f>IF(AND(Inputs!B21="true",Inputs!G21="true"),T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T22)</f>
        <v/>
      </c>
      <c r="V22" s="29" t="str">
        <f>IF(Inputs!B21="false","",IF(Inputs!M21="null",Calcs!D22,Calcs!D22*Inputs!M21))</f>
        <v/>
      </c>
      <c r="W22" s="29" t="str">
        <f>IF(Inputs!B21="true",V22*IF(Inputs!R21=Reduction_Values!B$6,Reduction_Values!C$6,Reduction_Values!C$7),"")</f>
        <v/>
      </c>
      <c r="X22" s="29" t="str">
        <f>IF(Inputs!B21="true",W22*IF(Inputs!L21=Reduction_Values!B$4,Reduction_Values!C$4,Reduction_Values!C$5),"")</f>
        <v/>
      </c>
      <c r="Y22" s="29" t="str">
        <f>IF(Inputs!B21="true",IF(Inputs!I21="null",X22,X22*(Inputs!I21)),"")</f>
        <v/>
      </c>
      <c r="Z22" s="29" t="str">
        <f>IF(Inputs!B21="true",IF(Inputs!J21="null",Y22,Y22*(Inputs!J21)),"")</f>
        <v/>
      </c>
      <c r="AA22" s="29" t="str">
        <f>IF(Inputs!B21="true",(Inputs!S21/Inputs!T21)*Calcs!Z22,"")</f>
        <v/>
      </c>
      <c r="AB22" s="29" t="str">
        <f>IF(Inputs!B21="true",Calcs!AA22*0.5,"")</f>
        <v/>
      </c>
      <c r="AC22" s="29"/>
      <c r="AD22" s="29"/>
      <c r="AE22" s="29"/>
      <c r="AF22" s="29"/>
      <c r="AG22" s="29"/>
    </row>
    <row r="23" spans="1:33" s="5" customFormat="1" x14ac:dyDescent="0.2">
      <c r="A23" s="26">
        <v>21</v>
      </c>
      <c r="B23" s="28">
        <f>(VLOOKUP(Inputs!D22,Charge_Categories!B$2:C$380,2,FALSE))</f>
        <v>11295</v>
      </c>
      <c r="C23" s="28">
        <f>IF(Inputs!N22="true"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B23)</f>
        <v>12751</v>
      </c>
      <c r="D23" s="28">
        <f>IF(Inputs!G22="true",C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C23)</f>
        <v>12751</v>
      </c>
      <c r="E23" s="28">
        <f>IF(Inputs!M22="null",Calcs!D23,Calcs!D23*Inputs!M22)</f>
        <v>12751</v>
      </c>
      <c r="F23" s="28">
        <f>E23*IF(Inputs!R22=Reduction_Values!B$6,Reduction_Values!C$6,Reduction_Values!C$7)</f>
        <v>6375.5</v>
      </c>
      <c r="G23" s="29">
        <f>F23*IF(Inputs!L22=Reduction_Values!B$4,Reduction_Values!C$4,Reduction_Values!C$5)</f>
        <v>6375.5</v>
      </c>
      <c r="H23" s="29">
        <f>IF(Inputs!I22="null",G23,G23*(Inputs!I22))</f>
        <v>701.30499999999995</v>
      </c>
      <c r="I23" s="29">
        <f>IF(Inputs!J22="null",H23,H23*(Inputs!J22))</f>
        <v>7.0130499999999998</v>
      </c>
      <c r="J23" s="29">
        <f>I23*(IF(Inputs!K22=Reduction_Values!B$2,Reduction_Values!C$2,Reduction_Values!C$3))</f>
        <v>3.5065249999999999</v>
      </c>
      <c r="K23" s="29">
        <f>IF(Inputs!B22="false",(Inputs!P22/Inputs!Q22)*Calcs!J23,Calcs!J23)</f>
        <v>3.3002588235294117</v>
      </c>
      <c r="L23" s="29" t="str">
        <f>IF(AND(Inputs!C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C22="true",Inputs!N22="false"),B23,""))</f>
        <v/>
      </c>
      <c r="M23" s="29" t="str">
        <f>IF(Inputs!C22="true",IF(Inputs!M22="null",Calcs!L23,Calcs!L23*Inputs!M22),"")</f>
        <v/>
      </c>
      <c r="N23" s="29" t="str">
        <f>IF(Inputs!C22="true",M23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,"")</f>
        <v/>
      </c>
      <c r="O23" s="29" t="str">
        <f>IF(Inputs!C22="true",N23*IF(Inputs!R22=Reduction_Values!B$6,Reduction_Values!C$6,Reduction_Values!C$7),"")</f>
        <v/>
      </c>
      <c r="P23" s="29" t="str">
        <f>IF(Inputs!C22="true",O23*IF(Inputs!L22=Reduction_Values!B$4,Reduction_Values!C$4,Reduction_Values!C$5),"")</f>
        <v/>
      </c>
      <c r="Q23" s="29" t="str">
        <f>IF(Inputs!C22="true",IF(Inputs!I22="null",P23,P23*(Inputs!I22)),"")</f>
        <v/>
      </c>
      <c r="R23" s="29" t="str">
        <f>IF(Inputs!C22="true",IF(Inputs!J22="null",Calcs!Q23,Calcs!Q23*Inputs!J22),"")</f>
        <v/>
      </c>
      <c r="S23" s="29" t="str">
        <f>IF(Inputs!C22="true",(Inputs!P22/Inputs!Q22)*Calcs!R23,"0.0")</f>
        <v>0.0</v>
      </c>
      <c r="T23" s="29" t="str">
        <f>IF(AND(Inputs!B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B22="true",Inputs!N22="false"),B23,""))</f>
        <v/>
      </c>
      <c r="U23" s="29" t="str">
        <f>IF(AND(Inputs!B22="true",Inputs!G22="true"),T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T23)</f>
        <v/>
      </c>
      <c r="V23" s="29" t="str">
        <f>IF(Inputs!B22="false","",IF(Inputs!M22="null",Calcs!D23,Calcs!D23*Inputs!M22))</f>
        <v/>
      </c>
      <c r="W23" s="29" t="str">
        <f>IF(Inputs!B22="true",V23*IF(Inputs!R22=Reduction_Values!B$6,Reduction_Values!C$6,Reduction_Values!C$7),"")</f>
        <v/>
      </c>
      <c r="X23" s="29" t="str">
        <f>IF(Inputs!B22="true",W23*IF(Inputs!L22=Reduction_Values!B$4,Reduction_Values!C$4,Reduction_Values!C$5),"")</f>
        <v/>
      </c>
      <c r="Y23" s="29" t="str">
        <f>IF(Inputs!B22="true",IF(Inputs!I22="null",X23,X23*(Inputs!I22)),"")</f>
        <v/>
      </c>
      <c r="Z23" s="29" t="str">
        <f>IF(Inputs!B22="true",IF(Inputs!J22="null",Y23,Y23*(Inputs!J22)),"")</f>
        <v/>
      </c>
      <c r="AA23" s="29" t="str">
        <f>IF(Inputs!B22="true",(Inputs!S22/Inputs!T22)*Calcs!Z23,"")</f>
        <v/>
      </c>
      <c r="AB23" s="29" t="str">
        <f>IF(Inputs!B22="true",Calcs!AA23*0.5,"")</f>
        <v/>
      </c>
      <c r="AC23" s="29"/>
      <c r="AD23" s="29"/>
      <c r="AE23" s="29"/>
      <c r="AF23" s="29"/>
      <c r="AG23" s="29"/>
    </row>
    <row r="24" spans="1:33" s="3" customFormat="1" x14ac:dyDescent="0.2">
      <c r="A24" s="26">
        <v>22</v>
      </c>
      <c r="B24" s="28">
        <f>(VLOOKUP(Inputs!D23,Charge_Categories!B$2:C$380,2,FALSE))</f>
        <v>18437</v>
      </c>
      <c r="C24" s="28">
        <f>IF(Inputs!N23="true"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B24)</f>
        <v>38775</v>
      </c>
      <c r="D24" s="28">
        <f>IF(Inputs!G23="true",C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C24)</f>
        <v>124953</v>
      </c>
      <c r="E24" s="28">
        <f>IF(Inputs!M23="null",Calcs!D24,Calcs!D24*Inputs!M23)</f>
        <v>124953</v>
      </c>
      <c r="F24" s="28">
        <f>E24*IF(Inputs!R23=Reduction_Values!B$6,Reduction_Values!C$6,Reduction_Values!C$7)</f>
        <v>124953</v>
      </c>
      <c r="G24" s="29">
        <f>F24*IF(Inputs!L23=Reduction_Values!B$4,Reduction_Values!C$4,Reduction_Values!C$5)</f>
        <v>62476.5</v>
      </c>
      <c r="H24" s="29">
        <f>IF(Inputs!I23="null",G24,G24*(Inputs!I23))</f>
        <v>62476.5</v>
      </c>
      <c r="I24" s="29">
        <f>IF(Inputs!J23="null",H24,H24*(Inputs!J23))</f>
        <v>62476.5</v>
      </c>
      <c r="J24" s="29">
        <f>I24*(IF(Inputs!K23=Reduction_Values!B$2,Reduction_Values!C$2,Reduction_Values!C$3))</f>
        <v>31238.25</v>
      </c>
      <c r="K24" s="29">
        <f>IF(Inputs!B23="false",(Inputs!P23/Inputs!Q23)*Calcs!J24,Calcs!J24)</f>
        <v>31238.25</v>
      </c>
      <c r="L24" s="29" t="str">
        <f>IF(AND(Inputs!C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C23="true",Inputs!N23="false"),B24,""))</f>
        <v/>
      </c>
      <c r="M24" s="29" t="str">
        <f>IF(Inputs!C23="true",IF(Inputs!M23="null",Calcs!L24,Calcs!L24*Inputs!M23),"")</f>
        <v/>
      </c>
      <c r="N24" s="29" t="str">
        <f>IF(Inputs!C23="true",M24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,"")</f>
        <v/>
      </c>
      <c r="O24" s="29" t="str">
        <f>IF(Inputs!C23="true",N24*IF(Inputs!R23=Reduction_Values!B$6,Reduction_Values!C$6,Reduction_Values!C$7),"")</f>
        <v/>
      </c>
      <c r="P24" s="29" t="str">
        <f>IF(Inputs!C23="true",O24*IF(Inputs!L23=Reduction_Values!B$4,Reduction_Values!C$4,Reduction_Values!C$5),"")</f>
        <v/>
      </c>
      <c r="Q24" s="29" t="str">
        <f>IF(Inputs!C23="true",IF(Inputs!I23="null",P24,P24*(Inputs!I23)),"")</f>
        <v/>
      </c>
      <c r="R24" s="29" t="str">
        <f>IF(Inputs!C23="true",IF(Inputs!J23="null",Calcs!Q24,Calcs!Q24*Inputs!J23),"")</f>
        <v/>
      </c>
      <c r="S24" s="29" t="str">
        <f>IF(Inputs!C23="true",(Inputs!P23/Inputs!Q23)*Calcs!R24,"0.0")</f>
        <v>0.0</v>
      </c>
      <c r="T24" s="29">
        <f>IF(AND(Inputs!B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B23="true",Inputs!N23="false"),B24,""))</f>
        <v>38775</v>
      </c>
      <c r="U24" s="29">
        <f>IF(AND(Inputs!B23="true",Inputs!G23="true"),T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T24)</f>
        <v>124953</v>
      </c>
      <c r="V24" s="29">
        <f>IF(Inputs!B23="false","",IF(Inputs!M23="null",Calcs!D24,Calcs!D24*Inputs!M23))</f>
        <v>124953</v>
      </c>
      <c r="W24" s="29">
        <f>IF(Inputs!B23="true",V24*IF(Inputs!R23=Reduction_Values!B$6,Reduction_Values!C$6,Reduction_Values!C$7),"")</f>
        <v>124953</v>
      </c>
      <c r="X24" s="29">
        <f>IF(Inputs!B23="true",W24*IF(Inputs!L23=Reduction_Values!B$4,Reduction_Values!C$4,Reduction_Values!C$5),"")</f>
        <v>62476.5</v>
      </c>
      <c r="Y24" s="29">
        <f>IF(Inputs!B23="true",IF(Inputs!I23="null",X24,X24*(Inputs!I23)),"")</f>
        <v>62476.5</v>
      </c>
      <c r="Z24" s="29">
        <f>IF(Inputs!B23="true",IF(Inputs!J23="null",Y24,Y24*(Inputs!J23)),"")</f>
        <v>62476.5</v>
      </c>
      <c r="AA24" s="29">
        <f>IF(Inputs!B23="true",(Inputs!S23/Inputs!T23)*Calcs!Z24,"")</f>
        <v>1.9463084112149535E-2</v>
      </c>
      <c r="AB24" s="29">
        <f>IF(Inputs!B23="true",Calcs!AA24*0.5,"")</f>
        <v>9.7315420560747674E-3</v>
      </c>
      <c r="AC24" s="29"/>
      <c r="AD24" s="29"/>
      <c r="AE24" s="29"/>
      <c r="AF24" s="29"/>
      <c r="AG24" s="29"/>
    </row>
    <row r="25" spans="1:33" s="3" customFormat="1" x14ac:dyDescent="0.2">
      <c r="A25" s="26">
        <v>23</v>
      </c>
      <c r="B25" s="28">
        <f>(VLOOKUP(Inputs!D24,Charge_Categories!B$2:C$380,2,FALSE))</f>
        <v>19351</v>
      </c>
      <c r="C25" s="28">
        <f>IF(Inputs!N24="true"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B25)</f>
        <v>19351</v>
      </c>
      <c r="D25" s="28">
        <f>IF(Inputs!G24="true",C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C25)</f>
        <v>19351</v>
      </c>
      <c r="E25" s="28">
        <f>IF(Inputs!M24="null",Calcs!D25,Calcs!D25*Inputs!M24)</f>
        <v>19351</v>
      </c>
      <c r="F25" s="28">
        <f>E25*IF(Inputs!R24=Reduction_Values!B$6,Reduction_Values!C$6,Reduction_Values!C$7)</f>
        <v>19351</v>
      </c>
      <c r="G25" s="29">
        <f>F25*IF(Inputs!L24=Reduction_Values!B$4,Reduction_Values!C$4,Reduction_Values!C$5)</f>
        <v>19351</v>
      </c>
      <c r="H25" s="29">
        <f>IF(Inputs!I24="null",G25,G25*(Inputs!I24))</f>
        <v>17222.39</v>
      </c>
      <c r="I25" s="29">
        <f>IF(Inputs!J24="null",H25,H25*(Inputs!J24))</f>
        <v>17222.39</v>
      </c>
      <c r="J25" s="29">
        <f>I25*(IF(Inputs!K24=Reduction_Values!B$2,Reduction_Values!C$2,Reduction_Values!C$3))</f>
        <v>17222.39</v>
      </c>
      <c r="K25" s="29">
        <f>IF(Inputs!B24="false",(Inputs!P24/Inputs!Q24)*Calcs!J25,Calcs!J25)</f>
        <v>16893.299745222928</v>
      </c>
      <c r="L25" s="29">
        <f>IF(AND(Inputs!C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C24="true",Inputs!N24="false"),B25,""))</f>
        <v>19351</v>
      </c>
      <c r="M25" s="29">
        <f>IF(Inputs!C24="true",IF(Inputs!M24="null",Calcs!L25,Calcs!L25*Inputs!M24),"")</f>
        <v>19351</v>
      </c>
      <c r="N25" s="29">
        <f>IF(Inputs!C24="true",M25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,"")</f>
        <v>0</v>
      </c>
      <c r="O25" s="29">
        <f>IF(Inputs!C24="true",N25*IF(Inputs!R24=Reduction_Values!B$6,Reduction_Values!C$6,Reduction_Values!C$7),"")</f>
        <v>0</v>
      </c>
      <c r="P25" s="29">
        <f>IF(Inputs!C24="true",O25*IF(Inputs!L24=Reduction_Values!B$4,Reduction_Values!C$4,Reduction_Values!C$5),"")</f>
        <v>0</v>
      </c>
      <c r="Q25" s="29">
        <f>IF(Inputs!C24="true",IF(Inputs!I24="null",P25,P25*(Inputs!I24)),"")</f>
        <v>0</v>
      </c>
      <c r="R25" s="29">
        <f>IF(Inputs!C24="true",IF(Inputs!J24="null",Calcs!Q25,Calcs!Q25*Inputs!J24),"")</f>
        <v>0</v>
      </c>
      <c r="S25" s="29">
        <f>IF(Inputs!C24="true",(Inputs!P24/Inputs!Q24)*Calcs!R25,"0.0")</f>
        <v>0</v>
      </c>
      <c r="T25" s="29" t="str">
        <f>IF(AND(Inputs!B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B24="true",Inputs!N24="false"),B25,""))</f>
        <v/>
      </c>
      <c r="U25" s="29" t="str">
        <f>IF(AND(Inputs!B24="true",Inputs!G24="true"),T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T25)</f>
        <v/>
      </c>
      <c r="V25" s="29" t="str">
        <f>IF(Inputs!B24="false","",IF(Inputs!M24="null",Calcs!D25,Calcs!D25*Inputs!M24))</f>
        <v/>
      </c>
      <c r="W25" s="29" t="str">
        <f>IF(Inputs!B24="true",V25*IF(Inputs!R24=Reduction_Values!B$6,Reduction_Values!C$6,Reduction_Values!C$7),"")</f>
        <v/>
      </c>
      <c r="X25" s="29" t="str">
        <f>IF(Inputs!B24="true",W25*IF(Inputs!L24=Reduction_Values!B$4,Reduction_Values!C$4,Reduction_Values!C$5),"")</f>
        <v/>
      </c>
      <c r="Y25" s="29" t="str">
        <f>IF(Inputs!B24="true",IF(Inputs!I24="null",X25,X25*(Inputs!I24)),"")</f>
        <v/>
      </c>
      <c r="Z25" s="29" t="str">
        <f>IF(Inputs!B24="true",IF(Inputs!J24="null",Y25,Y25*(Inputs!J24)),"")</f>
        <v/>
      </c>
      <c r="AA25" s="29" t="str">
        <f>IF(Inputs!B24="true",(Inputs!S24/Inputs!T24)*Calcs!Z25,"")</f>
        <v/>
      </c>
      <c r="AB25" s="29" t="str">
        <f>IF(Inputs!B24="true",Calcs!AA25*0.5,"")</f>
        <v/>
      </c>
      <c r="AC25" s="29"/>
      <c r="AD25" s="29"/>
      <c r="AE25" s="29"/>
      <c r="AF25" s="29"/>
      <c r="AG25" s="29"/>
    </row>
    <row r="26" spans="1:33" s="3" customFormat="1" x14ac:dyDescent="0.2">
      <c r="A26" s="26">
        <v>24</v>
      </c>
      <c r="B26" s="28">
        <f>(VLOOKUP(Inputs!D25,Charge_Categories!B$2:C$380,2,FALSE))</f>
        <v>20955</v>
      </c>
      <c r="C26" s="28">
        <f>IF(Inputs!N25="true"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B26)</f>
        <v>20963</v>
      </c>
      <c r="D26" s="28">
        <f>IF(Inputs!G25="true",C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C26)</f>
        <v>20963</v>
      </c>
      <c r="E26" s="28">
        <f>IF(Inputs!M25="null",Calcs!D26,Calcs!D26*Inputs!M25)</f>
        <v>20963</v>
      </c>
      <c r="F26" s="28">
        <f>E26*IF(Inputs!R25=Reduction_Values!B$6,Reduction_Values!C$6,Reduction_Values!C$7)</f>
        <v>20963</v>
      </c>
      <c r="G26" s="29">
        <f>F26*IF(Inputs!L25=Reduction_Values!B$4,Reduction_Values!C$4,Reduction_Values!C$5)</f>
        <v>20963</v>
      </c>
      <c r="H26" s="29">
        <f>IF(Inputs!I25="null",G26,G26*(Inputs!I25))</f>
        <v>20963</v>
      </c>
      <c r="I26" s="29">
        <f>IF(Inputs!J25="null",H26,H26*(Inputs!J25))</f>
        <v>628.89</v>
      </c>
      <c r="J26" s="29">
        <f>I26*(IF(Inputs!K25=Reduction_Values!B$2,Reduction_Values!C$2,Reduction_Values!C$3))</f>
        <v>314.44499999999999</v>
      </c>
      <c r="K26" s="29">
        <f>IF(Inputs!B25="false",(Inputs!P25/Inputs!Q25)*Calcs!J26,Calcs!J26)</f>
        <v>304.11651459854011</v>
      </c>
      <c r="L26" s="29" t="str">
        <f>IF(AND(Inputs!C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C25="true",Inputs!N25="false"),B26,""))</f>
        <v/>
      </c>
      <c r="M26" s="29" t="str">
        <f>IF(Inputs!C25="true",IF(Inputs!M25="null",Calcs!L26,Calcs!L26*Inputs!M25),"")</f>
        <v/>
      </c>
      <c r="N26" s="29" t="str">
        <f>IF(Inputs!C25="true",M26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,"")</f>
        <v/>
      </c>
      <c r="O26" s="29" t="str">
        <f>IF(Inputs!C25="true",N26*IF(Inputs!R25=Reduction_Values!B$6,Reduction_Values!C$6,Reduction_Values!C$7),"")</f>
        <v/>
      </c>
      <c r="P26" s="29" t="str">
        <f>IF(Inputs!C25="true",O26*IF(Inputs!L25=Reduction_Values!B$4,Reduction_Values!C$4,Reduction_Values!C$5),"")</f>
        <v/>
      </c>
      <c r="Q26" s="29" t="str">
        <f>IF(Inputs!C25="true",IF(Inputs!I25="null",P26,P26*(Inputs!I25)),"")</f>
        <v/>
      </c>
      <c r="R26" s="29" t="str">
        <f>IF(Inputs!C25="true",IF(Inputs!J25="null",Calcs!Q26,Calcs!Q26*Inputs!J25),"")</f>
        <v/>
      </c>
      <c r="S26" s="29" t="str">
        <f>IF(Inputs!C25="true",(Inputs!P25/Inputs!Q25)*Calcs!R26,"0.0")</f>
        <v>0.0</v>
      </c>
      <c r="T26" s="29" t="str">
        <f>IF(AND(Inputs!B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B25="true",Inputs!N25="false"),B26,""))</f>
        <v/>
      </c>
      <c r="U26" s="29" t="str">
        <f>IF(AND(Inputs!B25="true",Inputs!G25="true"),T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T26)</f>
        <v/>
      </c>
      <c r="V26" s="29" t="str">
        <f>IF(Inputs!B25="false","",IF(Inputs!M25="null",Calcs!D26,Calcs!D26*Inputs!M25))</f>
        <v/>
      </c>
      <c r="W26" s="29" t="str">
        <f>IF(Inputs!B25="true",V26*IF(Inputs!R25=Reduction_Values!B$6,Reduction_Values!C$6,Reduction_Values!C$7),"")</f>
        <v/>
      </c>
      <c r="X26" s="29" t="str">
        <f>IF(Inputs!B25="true",W26*IF(Inputs!L25=Reduction_Values!B$4,Reduction_Values!C$4,Reduction_Values!C$5),"")</f>
        <v/>
      </c>
      <c r="Y26" s="29" t="str">
        <f>IF(Inputs!B25="true",IF(Inputs!I25="null",X26,X26*(Inputs!I25)),"")</f>
        <v/>
      </c>
      <c r="Z26" s="29" t="str">
        <f>IF(Inputs!B25="true",IF(Inputs!J25="null",Y26,Y26*(Inputs!J25)),"")</f>
        <v/>
      </c>
      <c r="AA26" s="29" t="str">
        <f>IF(Inputs!B25="true",(Inputs!S25/Inputs!T25)*Calcs!Z26,"")</f>
        <v/>
      </c>
      <c r="AB26" s="29" t="str">
        <f>IF(Inputs!B25="true",Calcs!AA26*0.5,"")</f>
        <v/>
      </c>
      <c r="AC26" s="29"/>
      <c r="AD26" s="29"/>
      <c r="AE26" s="29"/>
      <c r="AF26" s="29"/>
      <c r="AG26" s="29"/>
    </row>
    <row r="27" spans="1:33" s="3" customFormat="1" x14ac:dyDescent="0.2">
      <c r="A27" s="26">
        <v>25</v>
      </c>
      <c r="B27" s="28">
        <f>(VLOOKUP(Inputs!D26,Charge_Categories!B$2:C$380,2,FALSE))</f>
        <v>31621</v>
      </c>
      <c r="C27" s="28">
        <f>IF(Inputs!N26="true"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B27)</f>
        <v>31621</v>
      </c>
      <c r="D27" s="28">
        <f>IF(Inputs!G26="true",C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C27)</f>
        <v>31621</v>
      </c>
      <c r="E27" s="28">
        <f>IF(Inputs!M26="null",Calcs!D27,Calcs!D27*Inputs!M26)</f>
        <v>22134.699999999997</v>
      </c>
      <c r="F27" s="28">
        <f>E27*IF(Inputs!R26=Reduction_Values!B$6,Reduction_Values!C$6,Reduction_Values!C$7)</f>
        <v>11067.349999999999</v>
      </c>
      <c r="G27" s="29">
        <f>F27*IF(Inputs!L26=Reduction_Values!B$4,Reduction_Values!C$4,Reduction_Values!C$5)</f>
        <v>11067.349999999999</v>
      </c>
      <c r="H27" s="29">
        <f>IF(Inputs!I26="null",G27,G27*(Inputs!I26))</f>
        <v>442.69399999999996</v>
      </c>
      <c r="I27" s="29">
        <f>IF(Inputs!J26="null",H27,H27*(Inputs!J26))</f>
        <v>393.99766</v>
      </c>
      <c r="J27" s="29">
        <f>I27*(IF(Inputs!K26=Reduction_Values!B$2,Reduction_Values!C$2,Reduction_Values!C$3))</f>
        <v>196.99883</v>
      </c>
      <c r="K27" s="29">
        <f>IF(Inputs!B26="false",(Inputs!P26/Inputs!Q26)*Calcs!J27,Calcs!J27)</f>
        <v>186.19732757180157</v>
      </c>
      <c r="L27" s="29" t="str">
        <f>IF(AND(Inputs!C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C26="true",Inputs!N26="false"),B27,""))</f>
        <v/>
      </c>
      <c r="M27" s="29" t="str">
        <f>IF(Inputs!C26="true",IF(Inputs!M26="null",Calcs!L27,Calcs!L27*Inputs!M26),"")</f>
        <v/>
      </c>
      <c r="N27" s="29" t="str">
        <f>IF(Inputs!C26="true",M27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,"")</f>
        <v/>
      </c>
      <c r="O27" s="29" t="str">
        <f>IF(Inputs!C26="true",N27*IF(Inputs!R26=Reduction_Values!B$6,Reduction_Values!C$6,Reduction_Values!C$7),"")</f>
        <v/>
      </c>
      <c r="P27" s="29" t="str">
        <f>IF(Inputs!C26="true",O27*IF(Inputs!L26=Reduction_Values!B$4,Reduction_Values!C$4,Reduction_Values!C$5),"")</f>
        <v/>
      </c>
      <c r="Q27" s="29" t="str">
        <f>IF(Inputs!C26="true",IF(Inputs!I26="null",P27,P27*(Inputs!I26)),"")</f>
        <v/>
      </c>
      <c r="R27" s="29" t="str">
        <f>IF(Inputs!C26="true",IF(Inputs!J26="null",Calcs!Q27,Calcs!Q27*Inputs!J26),"")</f>
        <v/>
      </c>
      <c r="S27" s="29" t="str">
        <f>IF(Inputs!C26="true",(Inputs!P26/Inputs!Q26)*Calcs!R27,"0.0")</f>
        <v>0.0</v>
      </c>
      <c r="T27" s="29" t="str">
        <f>IF(AND(Inputs!B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B26="true",Inputs!N26="false"),B27,""))</f>
        <v/>
      </c>
      <c r="U27" s="29" t="str">
        <f>IF(AND(Inputs!B26="true",Inputs!G26="true"),T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T27)</f>
        <v/>
      </c>
      <c r="V27" s="29" t="str">
        <f>IF(Inputs!B26="false","",IF(Inputs!M26="null",Calcs!D27,Calcs!D27*Inputs!M26))</f>
        <v/>
      </c>
      <c r="W27" s="29" t="str">
        <f>IF(Inputs!B26="true",V27*IF(Inputs!R26=Reduction_Values!B$6,Reduction_Values!C$6,Reduction_Values!C$7),"")</f>
        <v/>
      </c>
      <c r="X27" s="29" t="str">
        <f>IF(Inputs!B26="true",W27*IF(Inputs!L26=Reduction_Values!B$4,Reduction_Values!C$4,Reduction_Values!C$5),"")</f>
        <v/>
      </c>
      <c r="Y27" s="29" t="str">
        <f>IF(Inputs!B26="true",IF(Inputs!I26="null",X27,X27*(Inputs!I26)),"")</f>
        <v/>
      </c>
      <c r="Z27" s="29" t="str">
        <f>IF(Inputs!B26="true",IF(Inputs!J26="null",Y27,Y27*(Inputs!J26)),"")</f>
        <v/>
      </c>
      <c r="AA27" s="29" t="str">
        <f>IF(Inputs!B26="true",(Inputs!S26/Inputs!T26)*Calcs!Z27,"")</f>
        <v/>
      </c>
      <c r="AB27" s="29" t="str">
        <f>IF(Inputs!B26="true",Calcs!AA27*0.5,"")</f>
        <v/>
      </c>
      <c r="AC27" s="29"/>
      <c r="AD27" s="29"/>
      <c r="AE27" s="29"/>
      <c r="AF27" s="29"/>
      <c r="AG27" s="29"/>
    </row>
    <row r="28" spans="1:33" s="3" customFormat="1" x14ac:dyDescent="0.2">
      <c r="A28" s="26">
        <v>26</v>
      </c>
      <c r="B28" s="28">
        <f>(VLOOKUP(Inputs!D27,Charge_Categories!B$2:C$380,2,FALSE))</f>
        <v>33189</v>
      </c>
      <c r="C28" s="28">
        <f>IF(Inputs!N27="true"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B28)</f>
        <v>33189</v>
      </c>
      <c r="D28" s="28">
        <f>IF(Inputs!G27="true",C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C28)</f>
        <v>33189</v>
      </c>
      <c r="E28" s="28">
        <f>IF(Inputs!M27="null",Calcs!D28,Calcs!D28*Inputs!M27)</f>
        <v>26551.200000000001</v>
      </c>
      <c r="F28" s="28">
        <f>E28*IF(Inputs!R27=Reduction_Values!B$6,Reduction_Values!C$6,Reduction_Values!C$7)</f>
        <v>13275.6</v>
      </c>
      <c r="G28" s="29">
        <f>F28*IF(Inputs!L27=Reduction_Values!B$4,Reduction_Values!C$4,Reduction_Values!C$5)</f>
        <v>6637.8</v>
      </c>
      <c r="H28" s="29">
        <f>IF(Inputs!I27="null",G28,G28*(Inputs!I27))</f>
        <v>6637.8</v>
      </c>
      <c r="I28" s="29">
        <f>IF(Inputs!J27="null",H28,H28*(Inputs!J27))</f>
        <v>6637.8</v>
      </c>
      <c r="J28" s="29">
        <f>I28*(IF(Inputs!K27=Reduction_Values!B$2,Reduction_Values!C$2,Reduction_Values!C$3))</f>
        <v>3318.9</v>
      </c>
      <c r="K28" s="29">
        <f>IF(Inputs!B27="false",(Inputs!P27/Inputs!Q27)*Calcs!J28,Calcs!J28)</f>
        <v>3318.9</v>
      </c>
      <c r="L28" s="29" t="str">
        <f>IF(AND(Inputs!C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C27="true",Inputs!N27="false"),B28,""))</f>
        <v/>
      </c>
      <c r="M28" s="29" t="str">
        <f>IF(Inputs!C27="true",IF(Inputs!M27="null",Calcs!L28,Calcs!L28*Inputs!M27),"")</f>
        <v/>
      </c>
      <c r="N28" s="29" t="str">
        <f>IF(Inputs!C27="true",M28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,"")</f>
        <v/>
      </c>
      <c r="O28" s="29" t="str">
        <f>IF(Inputs!C27="true",N28*IF(Inputs!R27=Reduction_Values!B$6,Reduction_Values!C$6,Reduction_Values!C$7),"")</f>
        <v/>
      </c>
      <c r="P28" s="29" t="str">
        <f>IF(Inputs!C27="true",O28*IF(Inputs!L27=Reduction_Values!B$4,Reduction_Values!C$4,Reduction_Values!C$5),"")</f>
        <v/>
      </c>
      <c r="Q28" s="29" t="str">
        <f>IF(Inputs!C27="true",IF(Inputs!I27="null",P28,P28*(Inputs!I27)),"")</f>
        <v/>
      </c>
      <c r="R28" s="29" t="str">
        <f>IF(Inputs!C27="true",IF(Inputs!J27="null",Calcs!Q28,Calcs!Q28*Inputs!J27),"")</f>
        <v/>
      </c>
      <c r="S28" s="29" t="str">
        <f>IF(Inputs!C27="true",(Inputs!P27/Inputs!Q27)*Calcs!R28,"0.0")</f>
        <v>0.0</v>
      </c>
      <c r="T28" s="29">
        <f>IF(AND(Inputs!B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B27="true",Inputs!N27="false"),B28,""))</f>
        <v>33189</v>
      </c>
      <c r="U28" s="29">
        <f>IF(AND(Inputs!B27="true",Inputs!G27="true"),T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T28)</f>
        <v>33189</v>
      </c>
      <c r="V28" s="29">
        <f>IF(Inputs!B27="false","",IF(Inputs!M27="null",Calcs!D28,Calcs!D28*Inputs!M27))</f>
        <v>26551.200000000001</v>
      </c>
      <c r="W28" s="29">
        <f>IF(Inputs!B27="true",V28*IF(Inputs!R27=Reduction_Values!B$6,Reduction_Values!C$6,Reduction_Values!C$7),"")</f>
        <v>13275.6</v>
      </c>
      <c r="X28" s="29">
        <f>IF(Inputs!B27="true",W28*IF(Inputs!L27=Reduction_Values!B$4,Reduction_Values!C$4,Reduction_Values!C$5),"")</f>
        <v>6637.8</v>
      </c>
      <c r="Y28" s="29">
        <f>IF(Inputs!B27="true",IF(Inputs!I27="null",X28,X28*(Inputs!I27)),"")</f>
        <v>6637.8</v>
      </c>
      <c r="Z28" s="29">
        <f>IF(Inputs!B27="true",IF(Inputs!J27="null",Y28,Y28*(Inputs!J27)),"")</f>
        <v>6637.8</v>
      </c>
      <c r="AA28" s="29">
        <f>IF(Inputs!B27="true",(Inputs!S27/Inputs!T27)*Calcs!Z28,"")</f>
        <v>2572.1475</v>
      </c>
      <c r="AB28" s="29">
        <f>IF(Inputs!B27="true",Calcs!AA28*0.5,"")</f>
        <v>1286.07375</v>
      </c>
      <c r="AC28" s="29"/>
      <c r="AD28" s="29"/>
      <c r="AE28" s="29"/>
      <c r="AF28" s="29"/>
      <c r="AG28" s="29"/>
    </row>
    <row r="29" spans="1:33" s="3" customFormat="1" x14ac:dyDescent="0.2">
      <c r="A29" s="26">
        <v>27</v>
      </c>
      <c r="B29" s="28">
        <f>(VLOOKUP(Inputs!D28,Charge_Categories!B$2:C$380,2,FALSE))</f>
        <v>35940</v>
      </c>
      <c r="C29" s="28">
        <f>IF(Inputs!N28="true"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B29)</f>
        <v>35940</v>
      </c>
      <c r="D29" s="28">
        <f>IF(Inputs!G28="true",C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C29)</f>
        <v>35940</v>
      </c>
      <c r="E29" s="28">
        <f>IF(Inputs!M28="null",Calcs!D29,Calcs!D29*Inputs!M28)</f>
        <v>35940</v>
      </c>
      <c r="F29" s="28">
        <f>E29*IF(Inputs!R28=Reduction_Values!B$6,Reduction_Values!C$6,Reduction_Values!C$7)</f>
        <v>35940</v>
      </c>
      <c r="G29" s="29">
        <f>F29*IF(Inputs!L28=Reduction_Values!B$4,Reduction_Values!C$4,Reduction_Values!C$5)</f>
        <v>17970</v>
      </c>
      <c r="H29" s="29">
        <f>IF(Inputs!I28="null",G29,G29*(Inputs!I28))</f>
        <v>17970</v>
      </c>
      <c r="I29" s="29">
        <f>IF(Inputs!J28="null",H29,H29*(Inputs!J28))</f>
        <v>17970</v>
      </c>
      <c r="J29" s="29">
        <f>I29*(IF(Inputs!K28=Reduction_Values!B$2,Reduction_Values!C$2,Reduction_Values!C$3))</f>
        <v>17970</v>
      </c>
      <c r="K29" s="29">
        <f>IF(Inputs!B28="false",(Inputs!P28/Inputs!Q28)*Calcs!J29,Calcs!J29)</f>
        <v>15491.379310344826</v>
      </c>
      <c r="L29" s="29">
        <f>IF(AND(Inputs!C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C28="true",Inputs!N28="false"),B29,""))</f>
        <v>35940</v>
      </c>
      <c r="M29" s="29">
        <f>IF(Inputs!C28="true",IF(Inputs!M28="null",Calcs!L29,Calcs!L29*Inputs!M28),"")</f>
        <v>35940</v>
      </c>
      <c r="N29" s="29">
        <f>IF(Inputs!C28="true",M29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,"")</f>
        <v>0</v>
      </c>
      <c r="O29" s="29">
        <f>IF(Inputs!C28="true",N29*IF(Inputs!R28=Reduction_Values!B$6,Reduction_Values!C$6,Reduction_Values!C$7),"")</f>
        <v>0</v>
      </c>
      <c r="P29" s="29">
        <f>IF(Inputs!C28="true",O29*IF(Inputs!L28=Reduction_Values!B$4,Reduction_Values!C$4,Reduction_Values!C$5),"")</f>
        <v>0</v>
      </c>
      <c r="Q29" s="29">
        <f>IF(Inputs!C28="true",IF(Inputs!I28="null",P29,P29*(Inputs!I28)),"")</f>
        <v>0</v>
      </c>
      <c r="R29" s="29">
        <f>IF(Inputs!C28="true",IF(Inputs!J28="null",Calcs!Q29,Calcs!Q29*Inputs!J28),"")</f>
        <v>0</v>
      </c>
      <c r="S29" s="29">
        <f>IF(Inputs!C28="true",(Inputs!P28/Inputs!Q28)*Calcs!R29,"0.0")</f>
        <v>0</v>
      </c>
      <c r="T29" s="29" t="str">
        <f>IF(AND(Inputs!B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B28="true",Inputs!N28="false"),B29,""))</f>
        <v/>
      </c>
      <c r="U29" s="29" t="str">
        <f>IF(AND(Inputs!B28="true",Inputs!G28="true"),T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T29)</f>
        <v/>
      </c>
      <c r="V29" s="29" t="str">
        <f>IF(Inputs!B28="false","",IF(Inputs!M28="null",Calcs!D29,Calcs!D29*Inputs!M28))</f>
        <v/>
      </c>
      <c r="W29" s="29" t="str">
        <f>IF(Inputs!B28="true",V29*IF(Inputs!R28=Reduction_Values!B$6,Reduction_Values!C$6,Reduction_Values!C$7),"")</f>
        <v/>
      </c>
      <c r="X29" s="29" t="str">
        <f>IF(Inputs!B28="true",W29*IF(Inputs!L28=Reduction_Values!B$4,Reduction_Values!C$4,Reduction_Values!C$5),"")</f>
        <v/>
      </c>
      <c r="Y29" s="29" t="str">
        <f>IF(Inputs!B28="true",IF(Inputs!I28="null",X29,X29*(Inputs!I28)),"")</f>
        <v/>
      </c>
      <c r="Z29" s="29" t="str">
        <f>IF(Inputs!B28="true",IF(Inputs!J28="null",Y29,Y29*(Inputs!J28)),"")</f>
        <v/>
      </c>
      <c r="AA29" s="29" t="str">
        <f>IF(Inputs!B28="true",(Inputs!S28/Inputs!T28)*Calcs!Z29,"")</f>
        <v/>
      </c>
      <c r="AB29" s="29" t="str">
        <f>IF(Inputs!B28="true",Calcs!AA29*0.5,"")</f>
        <v/>
      </c>
      <c r="AC29" s="29"/>
      <c r="AD29" s="29"/>
      <c r="AE29" s="29"/>
      <c r="AF29" s="29"/>
      <c r="AG29" s="29"/>
    </row>
    <row r="30" spans="1:33" s="3" customFormat="1" x14ac:dyDescent="0.2">
      <c r="A30" s="26">
        <v>28</v>
      </c>
      <c r="B30" s="28">
        <f>(VLOOKUP(Inputs!D29,Charge_Categories!B$2:C$380,2,FALSE))</f>
        <v>65451</v>
      </c>
      <c r="C30" s="28">
        <f>IF(Inputs!N29="true"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B30)</f>
        <v>65451</v>
      </c>
      <c r="D30" s="28">
        <f>IF(Inputs!G29="true",C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C30)</f>
        <v>65451</v>
      </c>
      <c r="E30" s="28">
        <f>IF(Inputs!M29="null",Calcs!D30,Calcs!D30*Inputs!M29)</f>
        <v>65451</v>
      </c>
      <c r="F30" s="28">
        <f>E30*IF(Inputs!R29=Reduction_Values!B$6,Reduction_Values!C$6,Reduction_Values!C$7)</f>
        <v>65451</v>
      </c>
      <c r="G30" s="29">
        <f>F30*IF(Inputs!L29=Reduction_Values!B$4,Reduction_Values!C$4,Reduction_Values!C$5)</f>
        <v>65451</v>
      </c>
      <c r="H30" s="29">
        <f>IF(Inputs!I29="null",G30,G30*(Inputs!I29))</f>
        <v>0</v>
      </c>
      <c r="I30" s="29">
        <f>IF(Inputs!J29="null",H30,H30*(Inputs!J29))</f>
        <v>0</v>
      </c>
      <c r="J30" s="29">
        <f>I30*(IF(Inputs!K29=Reduction_Values!B$2,Reduction_Values!C$2,Reduction_Values!C$3))</f>
        <v>0</v>
      </c>
      <c r="K30" s="29">
        <f>IF(Inputs!B29="false",(Inputs!P29/Inputs!Q29)*Calcs!J30,Calcs!J30)</f>
        <v>0</v>
      </c>
      <c r="L30" s="29" t="str">
        <f>IF(AND(Inputs!C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C29="true",Inputs!N29="false"),B30,""))</f>
        <v/>
      </c>
      <c r="M30" s="29" t="str">
        <f>IF(Inputs!C29="true",IF(Inputs!M29="null",Calcs!L30,Calcs!L30*Inputs!M29),"")</f>
        <v/>
      </c>
      <c r="N30" s="29" t="str">
        <f>IF(Inputs!C29="true",M30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,"")</f>
        <v/>
      </c>
      <c r="O30" s="29" t="str">
        <f>IF(Inputs!C29="true",N30*IF(Inputs!R29=Reduction_Values!B$6,Reduction_Values!C$6,Reduction_Values!C$7),"")</f>
        <v/>
      </c>
      <c r="P30" s="29" t="str">
        <f>IF(Inputs!C29="true",O30*IF(Inputs!L29=Reduction_Values!B$4,Reduction_Values!C$4,Reduction_Values!C$5),"")</f>
        <v/>
      </c>
      <c r="Q30" s="29" t="str">
        <f>IF(Inputs!C29="true",IF(Inputs!I29="null",P30,P30*(Inputs!I29)),"")</f>
        <v/>
      </c>
      <c r="R30" s="29" t="str">
        <f>IF(Inputs!C29="true",IF(Inputs!J29="null",Calcs!Q30,Calcs!Q30*Inputs!J29),"")</f>
        <v/>
      </c>
      <c r="S30" s="29" t="str">
        <f>IF(Inputs!C29="true",(Inputs!P29/Inputs!Q29)*Calcs!R30,"0.0")</f>
        <v>0.0</v>
      </c>
      <c r="T30" s="29" t="str">
        <f>IF(AND(Inputs!B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B29="true",Inputs!N29="false"),B30,""))</f>
        <v/>
      </c>
      <c r="U30" s="29" t="str">
        <f>IF(AND(Inputs!B29="true",Inputs!G29="true"),T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T30)</f>
        <v/>
      </c>
      <c r="V30" s="29" t="str">
        <f>IF(Inputs!B29="false","",IF(Inputs!M29="null",Calcs!D30,Calcs!D30*Inputs!M29))</f>
        <v/>
      </c>
      <c r="W30" s="29" t="str">
        <f>IF(Inputs!B29="true",V30*IF(Inputs!R29=Reduction_Values!B$6,Reduction_Values!C$6,Reduction_Values!C$7),"")</f>
        <v/>
      </c>
      <c r="X30" s="29" t="str">
        <f>IF(Inputs!B29="true",W30*IF(Inputs!L29=Reduction_Values!B$4,Reduction_Values!C$4,Reduction_Values!C$5),"")</f>
        <v/>
      </c>
      <c r="Y30" s="29" t="str">
        <f>IF(Inputs!B29="true",IF(Inputs!I29="null",X30,X30*(Inputs!I29)),"")</f>
        <v/>
      </c>
      <c r="Z30" s="29" t="str">
        <f>IF(Inputs!B29="true",IF(Inputs!J29="null",Y30,Y30*(Inputs!J29)),"")</f>
        <v/>
      </c>
      <c r="AA30" s="29" t="str">
        <f>IF(Inputs!B29="true",(Inputs!S29/Inputs!T29)*Calcs!Z30,"")</f>
        <v/>
      </c>
      <c r="AB30" s="29" t="str">
        <f>IF(Inputs!B29="true",Calcs!AA30*0.5,"")</f>
        <v/>
      </c>
      <c r="AC30" s="29"/>
      <c r="AD30" s="29"/>
      <c r="AE30" s="29"/>
      <c r="AF30" s="29"/>
      <c r="AG30" s="29"/>
    </row>
    <row r="31" spans="1:33" s="3" customFormat="1" x14ac:dyDescent="0.2">
      <c r="A31" s="26">
        <v>29</v>
      </c>
      <c r="B31" s="28">
        <f>(VLOOKUP(Inputs!D30,Charge_Categories!B$2:C$380,2,FALSE))</f>
        <v>68697</v>
      </c>
      <c r="C31" s="28">
        <f>IF(Inputs!N30="true"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B31)</f>
        <v>68705</v>
      </c>
      <c r="D31" s="28">
        <f>IF(Inputs!G30="true",C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C31)</f>
        <v>68705</v>
      </c>
      <c r="E31" s="28">
        <f>IF(Inputs!M30="null",Calcs!D31,Calcs!D31*Inputs!M30)</f>
        <v>34352.5</v>
      </c>
      <c r="F31" s="28">
        <f>E31*IF(Inputs!R30=Reduction_Values!B$6,Reduction_Values!C$6,Reduction_Values!C$7)</f>
        <v>17176.25</v>
      </c>
      <c r="G31" s="29">
        <f>F31*IF(Inputs!L30=Reduction_Values!B$4,Reduction_Values!C$4,Reduction_Values!C$5)</f>
        <v>17176.25</v>
      </c>
      <c r="H31" s="29">
        <f>IF(Inputs!I30="null",G31,G31*(Inputs!I30))</f>
        <v>17176.25</v>
      </c>
      <c r="I31" s="29">
        <f>IF(Inputs!J30="null",H31,H31*(Inputs!J30))</f>
        <v>17004.487499999999</v>
      </c>
      <c r="J31" s="29">
        <f>I31*(IF(Inputs!K30=Reduction_Values!B$2,Reduction_Values!C$2,Reduction_Values!C$3))</f>
        <v>17004.487499999999</v>
      </c>
      <c r="K31" s="29">
        <f>IF(Inputs!B30="false",(Inputs!P30/Inputs!Q30)*Calcs!J31,Calcs!J31)</f>
        <v>15991.681034482759</v>
      </c>
      <c r="L31" s="29" t="str">
        <f>IF(AND(Inputs!C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C30="true",Inputs!N30="false"),B31,""))</f>
        <v/>
      </c>
      <c r="M31" s="29" t="str">
        <f>IF(Inputs!C30="true",IF(Inputs!M30="null",Calcs!L31,Calcs!L31*Inputs!M30),"")</f>
        <v/>
      </c>
      <c r="N31" s="29" t="str">
        <f>IF(Inputs!C30="true",M31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,"")</f>
        <v/>
      </c>
      <c r="O31" s="29" t="str">
        <f>IF(Inputs!C30="true",N31*IF(Inputs!R30=Reduction_Values!B$6,Reduction_Values!C$6,Reduction_Values!C$7),"")</f>
        <v/>
      </c>
      <c r="P31" s="29" t="str">
        <f>IF(Inputs!C30="true",O31*IF(Inputs!L30=Reduction_Values!B$4,Reduction_Values!C$4,Reduction_Values!C$5),"")</f>
        <v/>
      </c>
      <c r="Q31" s="29" t="str">
        <f>IF(Inputs!C30="true",IF(Inputs!I30="null",P31,P31*(Inputs!I30)),"")</f>
        <v/>
      </c>
      <c r="R31" s="29" t="str">
        <f>IF(Inputs!C30="true",IF(Inputs!J30="null",Calcs!Q31,Calcs!Q31*Inputs!J30),"")</f>
        <v/>
      </c>
      <c r="S31" s="29" t="str">
        <f>IF(Inputs!C30="true",(Inputs!P30/Inputs!Q30)*Calcs!R31,"0.0")</f>
        <v>0.0</v>
      </c>
      <c r="T31" s="29" t="str">
        <f>IF(AND(Inputs!B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B30="true",Inputs!N30="false"),B31,""))</f>
        <v/>
      </c>
      <c r="U31" s="29" t="str">
        <f>IF(AND(Inputs!B30="true",Inputs!G30="true"),T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T31)</f>
        <v/>
      </c>
      <c r="V31" s="29" t="str">
        <f>IF(Inputs!B30="false","",IF(Inputs!M30="null",Calcs!D31,Calcs!D31*Inputs!M30))</f>
        <v/>
      </c>
      <c r="W31" s="29" t="str">
        <f>IF(Inputs!B30="true",V31*IF(Inputs!R30=Reduction_Values!B$6,Reduction_Values!C$6,Reduction_Values!C$7),"")</f>
        <v/>
      </c>
      <c r="X31" s="29" t="str">
        <f>IF(Inputs!B30="true",W31*IF(Inputs!L30=Reduction_Values!B$4,Reduction_Values!C$4,Reduction_Values!C$5),"")</f>
        <v/>
      </c>
      <c r="Y31" s="29" t="str">
        <f>IF(Inputs!B30="true",IF(Inputs!I30="null",X31,X31*(Inputs!I30)),"")</f>
        <v/>
      </c>
      <c r="Z31" s="29" t="str">
        <f>IF(Inputs!B30="true",IF(Inputs!J30="null",Y31,Y31*(Inputs!J30)),"")</f>
        <v/>
      </c>
      <c r="AA31" s="29" t="str">
        <f>IF(Inputs!B30="true",(Inputs!S30/Inputs!T30)*Calcs!Z31,"")</f>
        <v/>
      </c>
      <c r="AB31" s="29" t="str">
        <f>IF(Inputs!B30="true",Calcs!AA31*0.5,"")</f>
        <v/>
      </c>
      <c r="AC31" s="29"/>
      <c r="AD31" s="29"/>
      <c r="AE31" s="29"/>
      <c r="AF31" s="29"/>
      <c r="AG31" s="29"/>
    </row>
    <row r="32" spans="1:33" s="3" customFormat="1" x14ac:dyDescent="0.2">
      <c r="A32" s="26">
        <v>30</v>
      </c>
      <c r="B32" s="28">
        <f>(VLOOKUP(Inputs!D31,Charge_Categories!B$2:C$380,2,FALSE))</f>
        <v>74390</v>
      </c>
      <c r="C32" s="28">
        <f>IF(Inputs!N31="true"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B32)</f>
        <v>74390</v>
      </c>
      <c r="D32" s="28">
        <f>IF(Inputs!G31="true",C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C32)</f>
        <v>75219</v>
      </c>
      <c r="E32" s="28">
        <f>IF(Inputs!M31="null",Calcs!D32,Calcs!D32*Inputs!M31)</f>
        <v>75219</v>
      </c>
      <c r="F32" s="28">
        <f>E32*IF(Inputs!R31=Reduction_Values!B$6,Reduction_Values!C$6,Reduction_Values!C$7)</f>
        <v>37609.5</v>
      </c>
      <c r="G32" s="29">
        <f>F32*IF(Inputs!L31=Reduction_Values!B$4,Reduction_Values!C$4,Reduction_Values!C$5)</f>
        <v>37609.5</v>
      </c>
      <c r="H32" s="29">
        <f>IF(Inputs!I31="null",G32,G32*(Inputs!I31))</f>
        <v>37609.5</v>
      </c>
      <c r="I32" s="29">
        <f>IF(Inputs!J31="null",H32,H32*(Inputs!J31))</f>
        <v>37609.5</v>
      </c>
      <c r="J32" s="29">
        <f>I32*(IF(Inputs!K31=Reduction_Values!B$2,Reduction_Values!C$2,Reduction_Values!C$3))</f>
        <v>18804.75</v>
      </c>
      <c r="K32" s="29">
        <f>IF(Inputs!B31="false",(Inputs!P31/Inputs!Q31)*Calcs!J32,Calcs!J32)</f>
        <v>18804.75</v>
      </c>
      <c r="L32" s="29" t="str">
        <f>IF(AND(Inputs!C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C31="true",Inputs!N31="false"),B32,""))</f>
        <v/>
      </c>
      <c r="M32" s="29" t="str">
        <f>IF(Inputs!C31="true",IF(Inputs!M31="null",Calcs!L32,Calcs!L32*Inputs!M31),"")</f>
        <v/>
      </c>
      <c r="N32" s="29" t="str">
        <f>IF(Inputs!C31="true",M32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,"")</f>
        <v/>
      </c>
      <c r="O32" s="29" t="str">
        <f>IF(Inputs!C31="true",N32*IF(Inputs!R31=Reduction_Values!B$6,Reduction_Values!C$6,Reduction_Values!C$7),"")</f>
        <v/>
      </c>
      <c r="P32" s="29" t="str">
        <f>IF(Inputs!C31="true",O32*IF(Inputs!L31=Reduction_Values!B$4,Reduction_Values!C$4,Reduction_Values!C$5),"")</f>
        <v/>
      </c>
      <c r="Q32" s="29" t="str">
        <f>IF(Inputs!C31="true",IF(Inputs!I31="null",P32,P32*(Inputs!I31)),"")</f>
        <v/>
      </c>
      <c r="R32" s="29" t="str">
        <f>IF(Inputs!C31="true",IF(Inputs!J31="null",Calcs!Q32,Calcs!Q32*Inputs!J31),"")</f>
        <v/>
      </c>
      <c r="S32" s="29" t="str">
        <f>IF(Inputs!C31="true",(Inputs!P31/Inputs!Q31)*Calcs!R32,"0.0")</f>
        <v>0.0</v>
      </c>
      <c r="T32" s="29">
        <f>IF(AND(Inputs!B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B31="true",Inputs!N31="false"),B32,""))</f>
        <v>74390</v>
      </c>
      <c r="U32" s="29">
        <f>IF(AND(Inputs!B31="true",Inputs!G31="true"),T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T32)</f>
        <v>75219</v>
      </c>
      <c r="V32" s="29">
        <f>IF(Inputs!B31="false","",IF(Inputs!M31="null",Calcs!D32,Calcs!D32*Inputs!M31))</f>
        <v>75219</v>
      </c>
      <c r="W32" s="29">
        <f>IF(Inputs!B31="true",V32*IF(Inputs!R31=Reduction_Values!B$6,Reduction_Values!C$6,Reduction_Values!C$7),"")</f>
        <v>37609.5</v>
      </c>
      <c r="X32" s="29">
        <f>IF(Inputs!B31="true",W32*IF(Inputs!L31=Reduction_Values!B$4,Reduction_Values!C$4,Reduction_Values!C$5),"")</f>
        <v>37609.5</v>
      </c>
      <c r="Y32" s="29">
        <f>IF(Inputs!B31="true",IF(Inputs!I31="null",X32,X32*(Inputs!I31)),"")</f>
        <v>37609.5</v>
      </c>
      <c r="Z32" s="29">
        <f>IF(Inputs!B31="true",IF(Inputs!J31="null",Y32,Y32*(Inputs!J31)),"")</f>
        <v>37609.5</v>
      </c>
      <c r="AA32" s="29">
        <f>IF(Inputs!B31="true",(Inputs!S31/Inputs!T31)*Calcs!Z32,"")</f>
        <v>9.1954767726161357</v>
      </c>
      <c r="AB32" s="29">
        <f>IF(Inputs!B31="true",Calcs!AA32*0.5,"")</f>
        <v>4.5977383863080679</v>
      </c>
      <c r="AC32" s="29"/>
      <c r="AD32" s="29"/>
      <c r="AE32" s="29"/>
      <c r="AF32" s="29"/>
      <c r="AG32" s="29"/>
    </row>
    <row r="33" spans="1:33" s="3" customFormat="1" x14ac:dyDescent="0.2">
      <c r="A33" s="26">
        <v>31</v>
      </c>
      <c r="B33" s="28">
        <f>(VLOOKUP(Inputs!D32,Charge_Categories!B$2:C$380,2,FALSE))</f>
        <v>139580</v>
      </c>
      <c r="C33" s="28">
        <f>IF(Inputs!N32="true"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B33)</f>
        <v>139580</v>
      </c>
      <c r="D33" s="28">
        <f>IF(Inputs!G32="true",C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C33)</f>
        <v>139580</v>
      </c>
      <c r="E33" s="28">
        <f>IF(Inputs!M32="null",Calcs!D33,Calcs!D33*Inputs!M32)</f>
        <v>139580</v>
      </c>
      <c r="F33" s="28">
        <f>E33*IF(Inputs!R32=Reduction_Values!B$6,Reduction_Values!C$6,Reduction_Values!C$7)</f>
        <v>69790</v>
      </c>
      <c r="G33" s="29">
        <f>F33*IF(Inputs!L32=Reduction_Values!B$4,Reduction_Values!C$4,Reduction_Values!C$5)</f>
        <v>34895</v>
      </c>
      <c r="H33" s="29">
        <f>IF(Inputs!I32="null",G33,G33*(Inputs!I32))</f>
        <v>34895</v>
      </c>
      <c r="I33" s="29">
        <f>IF(Inputs!J32="null",H33,H33*(Inputs!J32))</f>
        <v>34895</v>
      </c>
      <c r="J33" s="29">
        <f>I33*(IF(Inputs!K32=Reduction_Values!B$2,Reduction_Values!C$2,Reduction_Values!C$3))</f>
        <v>34895</v>
      </c>
      <c r="K33" s="29">
        <f>IF(Inputs!B32="false",(Inputs!P32/Inputs!Q32)*Calcs!J33,Calcs!J33)</f>
        <v>29823.052325581393</v>
      </c>
      <c r="L33" s="29">
        <f>IF(AND(Inputs!C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C32="true",Inputs!N32="false"),B33,""))</f>
        <v>139580</v>
      </c>
      <c r="M33" s="29">
        <f>IF(Inputs!C32="true",IF(Inputs!M32="null",Calcs!L33,Calcs!L33*Inputs!M32),"")</f>
        <v>139580</v>
      </c>
      <c r="N33" s="29">
        <f>IF(Inputs!C32="true",M33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,"")</f>
        <v>0</v>
      </c>
      <c r="O33" s="29">
        <f>IF(Inputs!C32="true",N33*IF(Inputs!R32=Reduction_Values!B$6,Reduction_Values!C$6,Reduction_Values!C$7),"")</f>
        <v>0</v>
      </c>
      <c r="P33" s="29">
        <f>IF(Inputs!C32="true",O33*IF(Inputs!L32=Reduction_Values!B$4,Reduction_Values!C$4,Reduction_Values!C$5),"")</f>
        <v>0</v>
      </c>
      <c r="Q33" s="29">
        <f>IF(Inputs!C32="true",IF(Inputs!I32="null",P33,P33*(Inputs!I32)),"")</f>
        <v>0</v>
      </c>
      <c r="R33" s="29">
        <f>IF(Inputs!C32="true",IF(Inputs!J32="null",Calcs!Q33,Calcs!Q33*Inputs!J32),"")</f>
        <v>0</v>
      </c>
      <c r="S33" s="29">
        <f>IF(Inputs!C32="true",(Inputs!P32/Inputs!Q32)*Calcs!R33,"0.0")</f>
        <v>0</v>
      </c>
      <c r="T33" s="29" t="str">
        <f>IF(AND(Inputs!B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B32="true",Inputs!N32="false"),B33,""))</f>
        <v/>
      </c>
      <c r="U33" s="29" t="str">
        <f>IF(AND(Inputs!B32="true",Inputs!G32="true"),T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T33)</f>
        <v/>
      </c>
      <c r="V33" s="29" t="str">
        <f>IF(Inputs!B32="false","",IF(Inputs!M32="null",Calcs!D33,Calcs!D33*Inputs!M32))</f>
        <v/>
      </c>
      <c r="W33" s="29" t="str">
        <f>IF(Inputs!B32="true",V33*IF(Inputs!R32=Reduction_Values!B$6,Reduction_Values!C$6,Reduction_Values!C$7),"")</f>
        <v/>
      </c>
      <c r="X33" s="29" t="str">
        <f>IF(Inputs!B32="true",W33*IF(Inputs!L32=Reduction_Values!B$4,Reduction_Values!C$4,Reduction_Values!C$5),"")</f>
        <v/>
      </c>
      <c r="Y33" s="29" t="str">
        <f>IF(Inputs!B32="true",IF(Inputs!I32="null",X33,X33*(Inputs!I32)),"")</f>
        <v/>
      </c>
      <c r="Z33" s="29" t="str">
        <f>IF(Inputs!B32="true",IF(Inputs!J32="null",Y33,Y33*(Inputs!J32)),"")</f>
        <v/>
      </c>
      <c r="AA33" s="29" t="str">
        <f>IF(Inputs!B32="true",(Inputs!S32/Inputs!T32)*Calcs!Z33,"")</f>
        <v/>
      </c>
      <c r="AB33" s="29" t="str">
        <f>IF(Inputs!B32="true",Calcs!AA33*0.5,"")</f>
        <v/>
      </c>
      <c r="AC33" s="29"/>
      <c r="AD33" s="29"/>
      <c r="AE33" s="29"/>
      <c r="AF33" s="29"/>
      <c r="AG33" s="29"/>
    </row>
    <row r="34" spans="1:33" s="3" customFormat="1" x14ac:dyDescent="0.2">
      <c r="A34" s="26">
        <v>32</v>
      </c>
      <c r="B34" s="28">
        <f>(VLOOKUP(Inputs!D33,Charge_Categories!B$2:C$380,2,FALSE))</f>
        <v>146503</v>
      </c>
      <c r="C34" s="28">
        <f>IF(Inputs!N33="true"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B34)</f>
        <v>146511</v>
      </c>
      <c r="D34" s="28">
        <f>IF(Inputs!G33="true",C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C34)</f>
        <v>146511</v>
      </c>
      <c r="E34" s="28">
        <f>IF(Inputs!M33="null",Calcs!D34,Calcs!D34*Inputs!M33)</f>
        <v>146511</v>
      </c>
      <c r="F34" s="28">
        <f>E34*IF(Inputs!R33=Reduction_Values!B$6,Reduction_Values!C$6,Reduction_Values!C$7)</f>
        <v>146511</v>
      </c>
      <c r="G34" s="29">
        <f>F34*IF(Inputs!L33=Reduction_Values!B$4,Reduction_Values!C$4,Reduction_Values!C$5)</f>
        <v>73255.5</v>
      </c>
      <c r="H34" s="29">
        <f>IF(Inputs!I33="null",G34,G34*(Inputs!I33))</f>
        <v>36627.75</v>
      </c>
      <c r="I34" s="29">
        <f>IF(Inputs!J33="null",H34,H34*(Inputs!J33))</f>
        <v>36627.75</v>
      </c>
      <c r="J34" s="29">
        <f>I34*(IF(Inputs!K33=Reduction_Values!B$2,Reduction_Values!C$2,Reduction_Values!C$3))</f>
        <v>36627.75</v>
      </c>
      <c r="K34" s="29">
        <f>IF(Inputs!B33="false",(Inputs!P33/Inputs!Q33)*Calcs!J34,Calcs!J34)</f>
        <v>34364.237359550563</v>
      </c>
      <c r="L34" s="29" t="str">
        <f>IF(AND(Inputs!C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C33="true",Inputs!N33="false"),B34,""))</f>
        <v/>
      </c>
      <c r="M34" s="29" t="str">
        <f>IF(Inputs!C33="true",IF(Inputs!M33="null",Calcs!L34,Calcs!L34*Inputs!M33),"")</f>
        <v/>
      </c>
      <c r="N34" s="29" t="str">
        <f>IF(Inputs!C33="true",M34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,"")</f>
        <v/>
      </c>
      <c r="O34" s="29" t="str">
        <f>IF(Inputs!C33="true",N34*IF(Inputs!R33=Reduction_Values!B$6,Reduction_Values!C$6,Reduction_Values!C$7),"")</f>
        <v/>
      </c>
      <c r="P34" s="29" t="str">
        <f>IF(Inputs!C33="true",O34*IF(Inputs!L33=Reduction_Values!B$4,Reduction_Values!C$4,Reduction_Values!C$5),"")</f>
        <v/>
      </c>
      <c r="Q34" s="29" t="str">
        <f>IF(Inputs!C33="true",IF(Inputs!I33="null",P34,P34*(Inputs!I33)),"")</f>
        <v/>
      </c>
      <c r="R34" s="29" t="str">
        <f>IF(Inputs!C33="true",IF(Inputs!J33="null",Calcs!Q34,Calcs!Q34*Inputs!J33),"")</f>
        <v/>
      </c>
      <c r="S34" s="29" t="str">
        <f>IF(Inputs!C33="true",(Inputs!P33/Inputs!Q33)*Calcs!R34,"0.0")</f>
        <v>0.0</v>
      </c>
      <c r="T34" s="29" t="str">
        <f>IF(AND(Inputs!B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B33="true",Inputs!N33="false"),B34,""))</f>
        <v/>
      </c>
      <c r="U34" s="29" t="str">
        <f>IF(AND(Inputs!B33="true",Inputs!G33="true"),T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T34)</f>
        <v/>
      </c>
      <c r="V34" s="29" t="str">
        <f>IF(Inputs!B33="false","",IF(Inputs!M33="null",Calcs!D34,Calcs!D34*Inputs!M33))</f>
        <v/>
      </c>
      <c r="W34" s="29" t="str">
        <f>IF(Inputs!B33="true",V34*IF(Inputs!R33=Reduction_Values!B$6,Reduction_Values!C$6,Reduction_Values!C$7),"")</f>
        <v/>
      </c>
      <c r="X34" s="29" t="str">
        <f>IF(Inputs!B33="true",W34*IF(Inputs!L33=Reduction_Values!B$4,Reduction_Values!C$4,Reduction_Values!C$5),"")</f>
        <v/>
      </c>
      <c r="Y34" s="29" t="str">
        <f>IF(Inputs!B33="true",IF(Inputs!I33="null",X34,X34*(Inputs!I33)),"")</f>
        <v/>
      </c>
      <c r="Z34" s="29" t="str">
        <f>IF(Inputs!B33="true",IF(Inputs!J33="null",Y34,Y34*(Inputs!J33)),"")</f>
        <v/>
      </c>
      <c r="AA34" s="29" t="str">
        <f>IF(Inputs!B33="true",(Inputs!S33/Inputs!T33)*Calcs!Z34,"")</f>
        <v/>
      </c>
      <c r="AB34" s="29" t="str">
        <f>IF(Inputs!B33="true",Calcs!AA34*0.5,"")</f>
        <v/>
      </c>
      <c r="AC34" s="29"/>
      <c r="AD34" s="29"/>
      <c r="AE34" s="29"/>
      <c r="AF34" s="29"/>
      <c r="AG34" s="29"/>
    </row>
    <row r="35" spans="1:33" s="3" customFormat="1" x14ac:dyDescent="0.2">
      <c r="A35" s="26">
        <v>33</v>
      </c>
      <c r="B35" s="28">
        <f>(VLOOKUP(Inputs!D34,Charge_Categories!B$2:C$380,2,FALSE))</f>
        <v>158618</v>
      </c>
      <c r="C35" s="28">
        <f>IF(Inputs!N34="true"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B35)</f>
        <v>158618</v>
      </c>
      <c r="D35" s="28">
        <f>IF(Inputs!G34="true",C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C35)</f>
        <v>158618</v>
      </c>
      <c r="E35" s="28">
        <f>IF(Inputs!M34="null",Calcs!D35,Calcs!D35*Inputs!M34)</f>
        <v>158618</v>
      </c>
      <c r="F35" s="28">
        <f>E35*IF(Inputs!R34=Reduction_Values!B$6,Reduction_Values!C$6,Reduction_Values!C$7)</f>
        <v>79309</v>
      </c>
      <c r="G35" s="29">
        <f>F35*IF(Inputs!L34=Reduction_Values!B$4,Reduction_Values!C$4,Reduction_Values!C$5)</f>
        <v>79309</v>
      </c>
      <c r="H35" s="29">
        <f>IF(Inputs!I34="null",G35,G35*(Inputs!I34))</f>
        <v>79309</v>
      </c>
      <c r="I35" s="29">
        <f>IF(Inputs!J34="null",H35,H35*(Inputs!J34))</f>
        <v>71378.100000000006</v>
      </c>
      <c r="J35" s="29">
        <f>I35*(IF(Inputs!K34=Reduction_Values!B$2,Reduction_Values!C$2,Reduction_Values!C$3))</f>
        <v>71378.100000000006</v>
      </c>
      <c r="K35" s="29">
        <f>IF(Inputs!B34="false",(Inputs!P34/Inputs!Q34)*Calcs!J35,Calcs!J35)</f>
        <v>65388.32937062937</v>
      </c>
      <c r="L35" s="29" t="str">
        <f>IF(AND(Inputs!C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C34="true",Inputs!N34="false"),B35,""))</f>
        <v/>
      </c>
      <c r="M35" s="29" t="str">
        <f>IF(Inputs!C34="true",IF(Inputs!M34="null",Calcs!L35,Calcs!L35*Inputs!M34),"")</f>
        <v/>
      </c>
      <c r="N35" s="29" t="str">
        <f>IF(Inputs!C34="true",M35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,"")</f>
        <v/>
      </c>
      <c r="O35" s="29" t="str">
        <f>IF(Inputs!C34="true",N35*IF(Inputs!R34=Reduction_Values!B$6,Reduction_Values!C$6,Reduction_Values!C$7),"")</f>
        <v/>
      </c>
      <c r="P35" s="29" t="str">
        <f>IF(Inputs!C34="true",O35*IF(Inputs!L34=Reduction_Values!B$4,Reduction_Values!C$4,Reduction_Values!C$5),"")</f>
        <v/>
      </c>
      <c r="Q35" s="29" t="str">
        <f>IF(Inputs!C34="true",IF(Inputs!I34="null",P35,P35*(Inputs!I34)),"")</f>
        <v/>
      </c>
      <c r="R35" s="29" t="str">
        <f>IF(Inputs!C34="true",IF(Inputs!J34="null",Calcs!Q35,Calcs!Q35*Inputs!J34),"")</f>
        <v/>
      </c>
      <c r="S35" s="29" t="str">
        <f>IF(Inputs!C34="true",(Inputs!P34/Inputs!Q34)*Calcs!R35,"0.0")</f>
        <v>0.0</v>
      </c>
      <c r="T35" s="29" t="str">
        <f>IF(AND(Inputs!B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B34="true",Inputs!N34="false"),B35,""))</f>
        <v/>
      </c>
      <c r="U35" s="29" t="str">
        <f>IF(AND(Inputs!B34="true",Inputs!G34="true"),T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T35)</f>
        <v/>
      </c>
      <c r="V35" s="29" t="str">
        <f>IF(Inputs!B34="false","",IF(Inputs!M34="null",Calcs!D35,Calcs!D35*Inputs!M34))</f>
        <v/>
      </c>
      <c r="W35" s="29" t="str">
        <f>IF(Inputs!B34="true",V35*IF(Inputs!R34=Reduction_Values!B$6,Reduction_Values!C$6,Reduction_Values!C$7),"")</f>
        <v/>
      </c>
      <c r="X35" s="29" t="str">
        <f>IF(Inputs!B34="true",W35*IF(Inputs!L34=Reduction_Values!B$4,Reduction_Values!C$4,Reduction_Values!C$5),"")</f>
        <v/>
      </c>
      <c r="Y35" s="29" t="str">
        <f>IF(Inputs!B34="true",IF(Inputs!I34="null",X35,X35*(Inputs!I34)),"")</f>
        <v/>
      </c>
      <c r="Z35" s="29" t="str">
        <f>IF(Inputs!B34="true",IF(Inputs!J34="null",Y35,Y35*(Inputs!J34)),"")</f>
        <v/>
      </c>
      <c r="AA35" s="29" t="str">
        <f>IF(Inputs!B34="true",(Inputs!S34/Inputs!T34)*Calcs!Z35,"")</f>
        <v/>
      </c>
      <c r="AB35" s="29" t="str">
        <f>IF(Inputs!B34="true",Calcs!AA35*0.5,"")</f>
        <v/>
      </c>
      <c r="AC35" s="29"/>
      <c r="AD35" s="29"/>
      <c r="AE35" s="29"/>
      <c r="AF35" s="29"/>
      <c r="AG35" s="29"/>
    </row>
    <row r="36" spans="1:33" s="3" customFormat="1" x14ac:dyDescent="0.2">
      <c r="A36" s="26">
        <v>34</v>
      </c>
      <c r="B36" s="28">
        <f>(VLOOKUP(Inputs!D35,Charge_Categories!B$2:C$380,2,FALSE))</f>
        <v>257486</v>
      </c>
      <c r="C36" s="28">
        <f>IF(Inputs!N35="true"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B36)</f>
        <v>257486</v>
      </c>
      <c r="D36" s="28">
        <f>IF(Inputs!G35="true",C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C36)</f>
        <v>258436</v>
      </c>
      <c r="E36" s="28">
        <f>IF(Inputs!M35="null",Calcs!D36,Calcs!D36*Inputs!M35)</f>
        <v>258436</v>
      </c>
      <c r="F36" s="28">
        <f>E36*IF(Inputs!R35=Reduction_Values!B$6,Reduction_Values!C$6,Reduction_Values!C$7)</f>
        <v>258436</v>
      </c>
      <c r="G36" s="29">
        <f>F36*IF(Inputs!L35=Reduction_Values!B$4,Reduction_Values!C$4,Reduction_Values!C$5)</f>
        <v>129218</v>
      </c>
      <c r="H36" s="29">
        <f>IF(Inputs!I35="null",G36,G36*(Inputs!I35))</f>
        <v>129218</v>
      </c>
      <c r="I36" s="29">
        <f>IF(Inputs!J35="null",H36,H36*(Inputs!J35))</f>
        <v>64609</v>
      </c>
      <c r="J36" s="29">
        <f>I36*(IF(Inputs!K35=Reduction_Values!B$2,Reduction_Values!C$2,Reduction_Values!C$3))</f>
        <v>32304.5</v>
      </c>
      <c r="K36" s="29">
        <f>IF(Inputs!B35="false",(Inputs!P35/Inputs!Q35)*Calcs!J36,Calcs!J36)</f>
        <v>32304.5</v>
      </c>
      <c r="L36" s="29" t="str">
        <f>IF(AND(Inputs!C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C35="true",Inputs!N35="false"),B36,""))</f>
        <v/>
      </c>
      <c r="M36" s="29" t="str">
        <f>IF(Inputs!C35="true",IF(Inputs!M35="null",Calcs!L36,Calcs!L36*Inputs!M35),"")</f>
        <v/>
      </c>
      <c r="N36" s="29" t="str">
        <f>IF(Inputs!C35="true",M36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,"")</f>
        <v/>
      </c>
      <c r="O36" s="29" t="str">
        <f>IF(Inputs!C35="true",N36*IF(Inputs!R35=Reduction_Values!B$6,Reduction_Values!C$6,Reduction_Values!C$7),"")</f>
        <v/>
      </c>
      <c r="P36" s="29" t="str">
        <f>IF(Inputs!C35="true",O36*IF(Inputs!L35=Reduction_Values!B$4,Reduction_Values!C$4,Reduction_Values!C$5),"")</f>
        <v/>
      </c>
      <c r="Q36" s="29" t="str">
        <f>IF(Inputs!C35="true",IF(Inputs!I35="null",P36,P36*(Inputs!I35)),"")</f>
        <v/>
      </c>
      <c r="R36" s="29" t="str">
        <f>IF(Inputs!C35="true",IF(Inputs!J35="null",Calcs!Q36,Calcs!Q36*Inputs!J35),"")</f>
        <v/>
      </c>
      <c r="S36" s="29" t="str">
        <f>IF(Inputs!C35="true",(Inputs!P35/Inputs!Q35)*Calcs!R36,"0.0")</f>
        <v>0.0</v>
      </c>
      <c r="T36" s="29">
        <f>IF(AND(Inputs!B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B35="true",Inputs!N35="false"),B36,""))</f>
        <v>257486</v>
      </c>
      <c r="U36" s="29">
        <f>IF(AND(Inputs!B35="true",Inputs!G35="true"),T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T36)</f>
        <v>258436</v>
      </c>
      <c r="V36" s="29">
        <f>IF(Inputs!B35="false","",IF(Inputs!M35="null",Calcs!D36,Calcs!D36*Inputs!M35))</f>
        <v>258436</v>
      </c>
      <c r="W36" s="29">
        <f>IF(Inputs!B35="true",V36*IF(Inputs!R35=Reduction_Values!B$6,Reduction_Values!C$6,Reduction_Values!C$7),"")</f>
        <v>258436</v>
      </c>
      <c r="X36" s="29">
        <f>IF(Inputs!B35="true",W36*IF(Inputs!L35=Reduction_Values!B$4,Reduction_Values!C$4,Reduction_Values!C$5),"")</f>
        <v>129218</v>
      </c>
      <c r="Y36" s="29">
        <f>IF(Inputs!B35="true",IF(Inputs!I35="null",X36,X36*(Inputs!I35)),"")</f>
        <v>129218</v>
      </c>
      <c r="Z36" s="29">
        <f>IF(Inputs!B35="true",IF(Inputs!J35="null",Y36,Y36*(Inputs!J35)),"")</f>
        <v>64609</v>
      </c>
      <c r="AA36" s="29">
        <f>IF(Inputs!B35="true",(Inputs!S35/Inputs!T35)*Calcs!Z36,"")</f>
        <v>0.57955109485413558</v>
      </c>
      <c r="AB36" s="29">
        <f>IF(Inputs!B35="true",Calcs!AA36*0.5,"")</f>
        <v>0.28977554742706779</v>
      </c>
      <c r="AC36" s="29"/>
      <c r="AD36" s="29"/>
      <c r="AE36" s="29"/>
      <c r="AF36" s="29"/>
      <c r="AG36" s="29"/>
    </row>
    <row r="37" spans="1:33" s="3" customFormat="1" x14ac:dyDescent="0.2">
      <c r="A37" s="26">
        <v>35</v>
      </c>
      <c r="B37" s="28">
        <f>(VLOOKUP(Inputs!D36,Charge_Categories!B$2:C$380,2,FALSE))</f>
        <v>270257</v>
      </c>
      <c r="C37" s="28">
        <f>IF(Inputs!N36="true"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B37)</f>
        <v>270257</v>
      </c>
      <c r="D37" s="28">
        <f>IF(Inputs!G36="true",C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C37)</f>
        <v>270257</v>
      </c>
      <c r="E37" s="28">
        <f>IF(Inputs!M36="null",Calcs!D37,Calcs!D37*Inputs!M36)</f>
        <v>270257</v>
      </c>
      <c r="F37" s="28">
        <f>E37*IF(Inputs!R36=Reduction_Values!B$6,Reduction_Values!C$6,Reduction_Values!C$7)</f>
        <v>270257</v>
      </c>
      <c r="G37" s="29">
        <f>F37*IF(Inputs!L36=Reduction_Values!B$4,Reduction_Values!C$4,Reduction_Values!C$5)</f>
        <v>135128.5</v>
      </c>
      <c r="H37" s="29">
        <f>IF(Inputs!I36="null",G37,G37*(Inputs!I36))</f>
        <v>67564.25</v>
      </c>
      <c r="I37" s="29">
        <f>IF(Inputs!J36="null",H37,H37*(Inputs!J36))</f>
        <v>67564.25</v>
      </c>
      <c r="J37" s="29">
        <f>I37*(IF(Inputs!K36=Reduction_Values!B$2,Reduction_Values!C$2,Reduction_Values!C$3))</f>
        <v>67564.25</v>
      </c>
      <c r="K37" s="29">
        <f>IF(Inputs!B36="false",(Inputs!P36/Inputs!Q36)*Calcs!J37,Calcs!J37)</f>
        <v>62720.934587813623</v>
      </c>
      <c r="L37" s="29">
        <f>IF(AND(Inputs!C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C36="true",Inputs!N36="false"),B37,""))</f>
        <v>270257</v>
      </c>
      <c r="M37" s="29">
        <f>IF(Inputs!C36="true",IF(Inputs!M36="null",Calcs!L37,Calcs!L37*Inputs!M36),"")</f>
        <v>270257</v>
      </c>
      <c r="N37" s="29">
        <f>IF(Inputs!C36="true",M37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,"")</f>
        <v>0</v>
      </c>
      <c r="O37" s="29">
        <f>IF(Inputs!C36="true",N37*IF(Inputs!R36=Reduction_Values!B$6,Reduction_Values!C$6,Reduction_Values!C$7),"")</f>
        <v>0</v>
      </c>
      <c r="P37" s="29">
        <f>IF(Inputs!C36="true",O37*IF(Inputs!L36=Reduction_Values!B$4,Reduction_Values!C$4,Reduction_Values!C$5),"")</f>
        <v>0</v>
      </c>
      <c r="Q37" s="29">
        <f>IF(Inputs!C36="true",IF(Inputs!I36="null",P37,P37*(Inputs!I36)),"")</f>
        <v>0</v>
      </c>
      <c r="R37" s="29">
        <f>IF(Inputs!C36="true",IF(Inputs!J36="null",Calcs!Q37,Calcs!Q37*Inputs!J36),"")</f>
        <v>0</v>
      </c>
      <c r="S37" s="29">
        <f>IF(Inputs!C36="true",(Inputs!P36/Inputs!Q36)*Calcs!R37,"0.0")</f>
        <v>0</v>
      </c>
      <c r="T37" s="29" t="str">
        <f>IF(AND(Inputs!B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B36="true",Inputs!N36="false"),B37,""))</f>
        <v/>
      </c>
      <c r="U37" s="29" t="str">
        <f>IF(AND(Inputs!B36="true",Inputs!G36="true"),T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T37)</f>
        <v/>
      </c>
      <c r="V37" s="29" t="str">
        <f>IF(Inputs!B36="false","",IF(Inputs!M36="null",Calcs!D37,Calcs!D37*Inputs!M36))</f>
        <v/>
      </c>
      <c r="W37" s="29" t="str">
        <f>IF(Inputs!B36="true",V37*IF(Inputs!R36=Reduction_Values!B$6,Reduction_Values!C$6,Reduction_Values!C$7),"")</f>
        <v/>
      </c>
      <c r="X37" s="29" t="str">
        <f>IF(Inputs!B36="true",W37*IF(Inputs!L36=Reduction_Values!B$4,Reduction_Values!C$4,Reduction_Values!C$5),"")</f>
        <v/>
      </c>
      <c r="Y37" s="29" t="str">
        <f>IF(Inputs!B36="true",IF(Inputs!I36="null",X37,X37*(Inputs!I36)),"")</f>
        <v/>
      </c>
      <c r="Z37" s="29" t="str">
        <f>IF(Inputs!B36="true",IF(Inputs!J36="null",Y37,Y37*(Inputs!J36)),"")</f>
        <v/>
      </c>
      <c r="AA37" s="29" t="str">
        <f>IF(Inputs!B36="true",(Inputs!S36/Inputs!T36)*Calcs!Z37,"")</f>
        <v/>
      </c>
      <c r="AB37" s="29" t="str">
        <f>IF(Inputs!B36="true",Calcs!AA37*0.5,"")</f>
        <v/>
      </c>
      <c r="AC37" s="29"/>
      <c r="AD37" s="29"/>
      <c r="AE37" s="29"/>
      <c r="AF37" s="29"/>
      <c r="AG37" s="29"/>
    </row>
    <row r="38" spans="1:33" s="3" customFormat="1" x14ac:dyDescent="0.2">
      <c r="A38" s="26">
        <v>36</v>
      </c>
      <c r="B38" s="28">
        <f>(VLOOKUP(Inputs!D37,Charge_Categories!B$2:C$380,2,FALSE))</f>
        <v>292651</v>
      </c>
      <c r="C38" s="28">
        <f>IF(Inputs!N37="true"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B38)</f>
        <v>292651</v>
      </c>
      <c r="D38" s="28">
        <f>IF(Inputs!G37="true",C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C38)</f>
        <v>292651</v>
      </c>
      <c r="E38" s="28">
        <f>IF(Inputs!M37="null",Calcs!D38,Calcs!D38*Inputs!M37)</f>
        <v>292651</v>
      </c>
      <c r="F38" s="28">
        <f>E38*IF(Inputs!R37=Reduction_Values!B$6,Reduction_Values!C$6,Reduction_Values!C$7)</f>
        <v>292651</v>
      </c>
      <c r="G38" s="29">
        <f>F38*IF(Inputs!L37=Reduction_Values!B$4,Reduction_Values!C$4,Reduction_Values!C$5)</f>
        <v>292651</v>
      </c>
      <c r="H38" s="29">
        <f>IF(Inputs!I37="null",G38,G38*(Inputs!I37))</f>
        <v>2926.51</v>
      </c>
      <c r="I38" s="29">
        <f>IF(Inputs!J37="null",H38,H38*(Inputs!J37))</f>
        <v>2926.51</v>
      </c>
      <c r="J38" s="29">
        <f>I38*(IF(Inputs!K37=Reduction_Values!B$2,Reduction_Values!C$2,Reduction_Values!C$3))</f>
        <v>2926.51</v>
      </c>
      <c r="K38" s="29">
        <f>IF(Inputs!B37="false",(Inputs!P37/Inputs!Q37)*Calcs!J38,Calcs!J38)</f>
        <v>2850.6936787564769</v>
      </c>
      <c r="L38" s="29" t="str">
        <f>IF(AND(Inputs!C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C37="true",Inputs!N37="false"),B38,""))</f>
        <v/>
      </c>
      <c r="M38" s="29" t="str">
        <f>IF(Inputs!C37="true",IF(Inputs!M37="null",Calcs!L38,Calcs!L38*Inputs!M37),"")</f>
        <v/>
      </c>
      <c r="N38" s="29" t="str">
        <f>IF(Inputs!C37="true",M38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,"")</f>
        <v/>
      </c>
      <c r="O38" s="29" t="str">
        <f>IF(Inputs!C37="true",N38*IF(Inputs!R37=Reduction_Values!B$6,Reduction_Values!C$6,Reduction_Values!C$7),"")</f>
        <v/>
      </c>
      <c r="P38" s="29" t="str">
        <f>IF(Inputs!C37="true",O38*IF(Inputs!L37=Reduction_Values!B$4,Reduction_Values!C$4,Reduction_Values!C$5),"")</f>
        <v/>
      </c>
      <c r="Q38" s="29" t="str">
        <f>IF(Inputs!C37="true",IF(Inputs!I37="null",P38,P38*(Inputs!I37)),"")</f>
        <v/>
      </c>
      <c r="R38" s="29" t="str">
        <f>IF(Inputs!C37="true",IF(Inputs!J37="null",Calcs!Q38,Calcs!Q38*Inputs!J37),"")</f>
        <v/>
      </c>
      <c r="S38" s="29" t="str">
        <f>IF(Inputs!C37="true",(Inputs!P37/Inputs!Q37)*Calcs!R38,"0.0")</f>
        <v>0.0</v>
      </c>
      <c r="T38" s="29" t="str">
        <f>IF(AND(Inputs!B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B37="true",Inputs!N37="false"),B38,""))</f>
        <v/>
      </c>
      <c r="U38" s="29" t="str">
        <f>IF(AND(Inputs!B37="true",Inputs!G37="true"),T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T38)</f>
        <v/>
      </c>
      <c r="V38" s="29" t="str">
        <f>IF(Inputs!B37="false","",IF(Inputs!M37="null",Calcs!D38,Calcs!D38*Inputs!M37))</f>
        <v/>
      </c>
      <c r="W38" s="29" t="str">
        <f>IF(Inputs!B37="true",V38*IF(Inputs!R37=Reduction_Values!B$6,Reduction_Values!C$6,Reduction_Values!C$7),"")</f>
        <v/>
      </c>
      <c r="X38" s="29" t="str">
        <f>IF(Inputs!B37="true",W38*IF(Inputs!L37=Reduction_Values!B$4,Reduction_Values!C$4,Reduction_Values!C$5),"")</f>
        <v/>
      </c>
      <c r="Y38" s="29" t="str">
        <f>IF(Inputs!B37="true",IF(Inputs!I37="null",X38,X38*(Inputs!I37)),"")</f>
        <v/>
      </c>
      <c r="Z38" s="29" t="str">
        <f>IF(Inputs!B37="true",IF(Inputs!J37="null",Y38,Y38*(Inputs!J37)),"")</f>
        <v/>
      </c>
      <c r="AA38" s="29" t="str">
        <f>IF(Inputs!B37="true",(Inputs!S37/Inputs!T37)*Calcs!Z38,"")</f>
        <v/>
      </c>
      <c r="AB38" s="29" t="str">
        <f>IF(Inputs!B37="true",Calcs!AA38*0.5,"")</f>
        <v/>
      </c>
      <c r="AC38" s="29"/>
      <c r="AD38" s="29"/>
      <c r="AE38" s="29"/>
      <c r="AF38" s="29"/>
      <c r="AG38" s="29"/>
    </row>
    <row r="39" spans="1:33" s="3" customFormat="1" x14ac:dyDescent="0.2">
      <c r="A39" s="26">
        <v>37</v>
      </c>
      <c r="B39" s="28">
        <f>(VLOOKUP(Inputs!D38,Charge_Categories!B$2:C$380,2,FALSE))</f>
        <v>657233</v>
      </c>
      <c r="C39" s="28">
        <f>IF(Inputs!N38="true"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B39)</f>
        <v>657241</v>
      </c>
      <c r="D39" s="28">
        <f>IF(Inputs!G38="true",C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C39)</f>
        <v>657241</v>
      </c>
      <c r="E39" s="28">
        <f>IF(Inputs!M38="null",Calcs!D39,Calcs!D39*Inputs!M38)</f>
        <v>657241</v>
      </c>
      <c r="F39" s="28">
        <f>E39*IF(Inputs!R38=Reduction_Values!B$6,Reduction_Values!C$6,Reduction_Values!C$7)</f>
        <v>328620.5</v>
      </c>
      <c r="G39" s="29">
        <f>F39*IF(Inputs!L38=Reduction_Values!B$4,Reduction_Values!C$4,Reduction_Values!C$5)</f>
        <v>328620.5</v>
      </c>
      <c r="H39" s="29">
        <f>IF(Inputs!I38="null",G39,G39*(Inputs!I38))</f>
        <v>328620.5</v>
      </c>
      <c r="I39" s="29">
        <f>IF(Inputs!J38="null",H39,H39*(Inputs!J38))</f>
        <v>315475.68</v>
      </c>
      <c r="J39" s="29">
        <f>I39*(IF(Inputs!K38=Reduction_Values!B$2,Reduction_Values!C$2,Reduction_Values!C$3))</f>
        <v>315475.68</v>
      </c>
      <c r="K39" s="29">
        <f>IF(Inputs!B38="false",(Inputs!P38/Inputs!Q38)*Calcs!J39,Calcs!J39)</f>
        <v>300381.14985645929</v>
      </c>
      <c r="L39" s="29" t="str">
        <f>IF(AND(Inputs!C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C38="true",Inputs!N38="false"),B39,""))</f>
        <v/>
      </c>
      <c r="M39" s="29" t="str">
        <f>IF(Inputs!C38="true",IF(Inputs!M38="null",Calcs!L39,Calcs!L39*Inputs!M38),"")</f>
        <v/>
      </c>
      <c r="N39" s="29" t="str">
        <f>IF(Inputs!C38="true",M39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,"")</f>
        <v/>
      </c>
      <c r="O39" s="29" t="str">
        <f>IF(Inputs!C38="true",N39*IF(Inputs!R38=Reduction_Values!B$6,Reduction_Values!C$6,Reduction_Values!C$7),"")</f>
        <v/>
      </c>
      <c r="P39" s="29" t="str">
        <f>IF(Inputs!C38="true",O39*IF(Inputs!L38=Reduction_Values!B$4,Reduction_Values!C$4,Reduction_Values!C$5),"")</f>
        <v/>
      </c>
      <c r="Q39" s="29" t="str">
        <f>IF(Inputs!C38="true",IF(Inputs!I38="null",P39,P39*(Inputs!I38)),"")</f>
        <v/>
      </c>
      <c r="R39" s="29" t="str">
        <f>IF(Inputs!C38="true",IF(Inputs!J38="null",Calcs!Q39,Calcs!Q39*Inputs!J38),"")</f>
        <v/>
      </c>
      <c r="S39" s="29" t="str">
        <f>IF(Inputs!C38="true",(Inputs!P38/Inputs!Q38)*Calcs!R39,"0.0")</f>
        <v>0.0</v>
      </c>
      <c r="T39" s="29" t="str">
        <f>IF(AND(Inputs!B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B38="true",Inputs!N38="false"),B39,""))</f>
        <v/>
      </c>
      <c r="U39" s="29" t="str">
        <f>IF(AND(Inputs!B38="true",Inputs!G38="true"),T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T39)</f>
        <v/>
      </c>
      <c r="V39" s="29" t="str">
        <f>IF(Inputs!B38="false","",IF(Inputs!M38="null",Calcs!D39,Calcs!D39*Inputs!M38))</f>
        <v/>
      </c>
      <c r="W39" s="29" t="str">
        <f>IF(Inputs!B38="true",V39*IF(Inputs!R38=Reduction_Values!B$6,Reduction_Values!C$6,Reduction_Values!C$7),"")</f>
        <v/>
      </c>
      <c r="X39" s="29" t="str">
        <f>IF(Inputs!B38="true",W39*IF(Inputs!L38=Reduction_Values!B$4,Reduction_Values!C$4,Reduction_Values!C$5),"")</f>
        <v/>
      </c>
      <c r="Y39" s="29" t="str">
        <f>IF(Inputs!B38="true",IF(Inputs!I38="null",X39,X39*(Inputs!I38)),"")</f>
        <v/>
      </c>
      <c r="Z39" s="29" t="str">
        <f>IF(Inputs!B38="true",IF(Inputs!J38="null",Y39,Y39*(Inputs!J38)),"")</f>
        <v/>
      </c>
      <c r="AA39" s="29" t="str">
        <f>IF(Inputs!B38="true",(Inputs!S38/Inputs!T38)*Calcs!Z39,"")</f>
        <v/>
      </c>
      <c r="AB39" s="29" t="str">
        <f>IF(Inputs!B38="true",Calcs!AA39*0.5,"")</f>
        <v/>
      </c>
      <c r="AC39" s="29"/>
      <c r="AD39" s="29"/>
      <c r="AE39" s="29"/>
      <c r="AF39" s="29"/>
      <c r="AG39" s="29"/>
    </row>
    <row r="40" spans="1:33" s="3" customFormat="1" x14ac:dyDescent="0.2">
      <c r="A40" s="26">
        <v>38</v>
      </c>
      <c r="B40" s="28">
        <f>(VLOOKUP(Inputs!D39,Charge_Categories!B$2:C$380,2,FALSE))</f>
        <v>689830</v>
      </c>
      <c r="C40" s="28">
        <f>IF(Inputs!N39="true"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B40)</f>
        <v>741743</v>
      </c>
      <c r="D40" s="28">
        <f>IF(Inputs!G39="true",C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C40)</f>
        <v>741743</v>
      </c>
      <c r="E40" s="28">
        <f>IF(Inputs!M39="null",Calcs!D40,Calcs!D40*Inputs!M39)</f>
        <v>741743</v>
      </c>
      <c r="F40" s="28">
        <f>E40*IF(Inputs!R39=Reduction_Values!B$6,Reduction_Values!C$6,Reduction_Values!C$7)</f>
        <v>370871.5</v>
      </c>
      <c r="G40" s="29">
        <f>F40*IF(Inputs!L39=Reduction_Values!B$4,Reduction_Values!C$4,Reduction_Values!C$5)</f>
        <v>370871.5</v>
      </c>
      <c r="H40" s="29">
        <f>IF(Inputs!I39="null",G40,G40*(Inputs!I39))</f>
        <v>370871.5</v>
      </c>
      <c r="I40" s="29">
        <f>IF(Inputs!J39="null",H40,H40*(Inputs!J39))</f>
        <v>185435.75</v>
      </c>
      <c r="J40" s="29">
        <f>I40*(IF(Inputs!K39=Reduction_Values!B$2,Reduction_Values!C$2,Reduction_Values!C$3))</f>
        <v>92717.875</v>
      </c>
      <c r="K40" s="29">
        <f>IF(Inputs!B39="false",(Inputs!P39/Inputs!Q39)*Calcs!J40,Calcs!J40)</f>
        <v>92717.875</v>
      </c>
      <c r="L40" s="29" t="str">
        <f>IF(AND(Inputs!C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C39="true",Inputs!N39="false"),B40,""))</f>
        <v/>
      </c>
      <c r="M40" s="29" t="str">
        <f>IF(Inputs!C39="true",IF(Inputs!M39="null",Calcs!L40,Calcs!L40*Inputs!M39),"")</f>
        <v/>
      </c>
      <c r="N40" s="29" t="str">
        <f>IF(Inputs!C39="true",M40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,"")</f>
        <v/>
      </c>
      <c r="O40" s="29" t="str">
        <f>IF(Inputs!C39="true",N40*IF(Inputs!R39=Reduction_Values!B$6,Reduction_Values!C$6,Reduction_Values!C$7),"")</f>
        <v/>
      </c>
      <c r="P40" s="29" t="str">
        <f>IF(Inputs!C39="true",O40*IF(Inputs!L39=Reduction_Values!B$4,Reduction_Values!C$4,Reduction_Values!C$5),"")</f>
        <v/>
      </c>
      <c r="Q40" s="29" t="str">
        <f>IF(Inputs!C39="true",IF(Inputs!I39="null",P40,P40*(Inputs!I39)),"")</f>
        <v/>
      </c>
      <c r="R40" s="29" t="str">
        <f>IF(Inputs!C39="true",IF(Inputs!J39="null",Calcs!Q40,Calcs!Q40*Inputs!J39),"")</f>
        <v/>
      </c>
      <c r="S40" s="29" t="str">
        <f>IF(Inputs!C39="true",(Inputs!P39/Inputs!Q39)*Calcs!R40,"0.0")</f>
        <v>0.0</v>
      </c>
      <c r="T40" s="29">
        <f>IF(AND(Inputs!B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B39="true",Inputs!N39="false"),B40,""))</f>
        <v>741743</v>
      </c>
      <c r="U40" s="29">
        <f>IF(AND(Inputs!B39="true",Inputs!G39="true"),T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T40)</f>
        <v>741743</v>
      </c>
      <c r="V40" s="29">
        <f>IF(Inputs!B39="false","",IF(Inputs!M39="null",Calcs!D40,Calcs!D40*Inputs!M39))</f>
        <v>741743</v>
      </c>
      <c r="W40" s="29">
        <f>IF(Inputs!B39="true",V40*IF(Inputs!R39=Reduction_Values!B$6,Reduction_Values!C$6,Reduction_Values!C$7),"")</f>
        <v>370871.5</v>
      </c>
      <c r="X40" s="29">
        <f>IF(Inputs!B39="true",W40*IF(Inputs!L39=Reduction_Values!B$4,Reduction_Values!C$4,Reduction_Values!C$5),"")</f>
        <v>370871.5</v>
      </c>
      <c r="Y40" s="29">
        <f>IF(Inputs!B39="true",IF(Inputs!I39="null",X40,X40*(Inputs!I39)),"")</f>
        <v>370871.5</v>
      </c>
      <c r="Z40" s="29">
        <f>IF(Inputs!B39="true",IF(Inputs!J39="null",Y40,Y40*(Inputs!J39)),"")</f>
        <v>185435.75</v>
      </c>
      <c r="AA40" s="29">
        <f>IF(Inputs!B39="true",(Inputs!S39/Inputs!T39)*Calcs!Z40,"")</f>
        <v>5.7767966454933166</v>
      </c>
      <c r="AB40" s="29">
        <f>IF(Inputs!B39="true",Calcs!AA40*0.5,"")</f>
        <v>2.8883983227466583</v>
      </c>
      <c r="AC40" s="29"/>
      <c r="AD40" s="29"/>
      <c r="AE40" s="29"/>
      <c r="AF40" s="29"/>
      <c r="AG40" s="29"/>
    </row>
    <row r="41" spans="1:33" s="3" customFormat="1" x14ac:dyDescent="0.2">
      <c r="A41" s="26">
        <v>39</v>
      </c>
      <c r="B41" s="28">
        <f>(VLOOKUP(Inputs!D40,Charge_Categories!B$2:C$380,2,FALSE))</f>
        <v>746992</v>
      </c>
      <c r="C41" s="28">
        <f>IF(Inputs!N40="true"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B41)</f>
        <v>752162</v>
      </c>
      <c r="D41" s="28">
        <f>IF(Inputs!G40="true",C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C41)</f>
        <v>811758</v>
      </c>
      <c r="E41" s="28">
        <f>IF(Inputs!M40="null",Calcs!D41,Calcs!D41*Inputs!M40)</f>
        <v>811758</v>
      </c>
      <c r="F41" s="28">
        <f>E41*IF(Inputs!R40=Reduction_Values!B$6,Reduction_Values!C$6,Reduction_Values!C$7)</f>
        <v>405879</v>
      </c>
      <c r="G41" s="29">
        <f>F41*IF(Inputs!L40=Reduction_Values!B$4,Reduction_Values!C$4,Reduction_Values!C$5)</f>
        <v>405879</v>
      </c>
      <c r="H41" s="29">
        <f>IF(Inputs!I40="null",G41,G41*(Inputs!I40))</f>
        <v>12176.369999999999</v>
      </c>
      <c r="I41" s="29">
        <f>IF(Inputs!J40="null",H41,H41*(Inputs!J40))</f>
        <v>12176.369999999999</v>
      </c>
      <c r="J41" s="29">
        <f>I41*(IF(Inputs!K40=Reduction_Values!B$2,Reduction_Values!C$2,Reduction_Values!C$3))</f>
        <v>12176.369999999999</v>
      </c>
      <c r="K41" s="29">
        <f>IF(Inputs!B40="false",(Inputs!P40/Inputs!Q40)*Calcs!J41,Calcs!J41)</f>
        <v>11639.177205882352</v>
      </c>
      <c r="L41" s="29">
        <f>IF(AND(Inputs!C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C40="true",Inputs!N40="false"),B41,""))</f>
        <v>752162</v>
      </c>
      <c r="M41" s="29">
        <f>IF(Inputs!C40="true",IF(Inputs!M40="null",Calcs!L41,Calcs!L41*Inputs!M40),"")</f>
        <v>752162</v>
      </c>
      <c r="N41" s="29">
        <f>IF(Inputs!C40="true",M41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,"")</f>
        <v>0</v>
      </c>
      <c r="O41" s="29">
        <f>IF(Inputs!C40="true",N41*IF(Inputs!R40=Reduction_Values!B$6,Reduction_Values!C$6,Reduction_Values!C$7),"")</f>
        <v>0</v>
      </c>
      <c r="P41" s="29">
        <f>IF(Inputs!C40="true",O41*IF(Inputs!L40=Reduction_Values!B$4,Reduction_Values!C$4,Reduction_Values!C$5),"")</f>
        <v>0</v>
      </c>
      <c r="Q41" s="29">
        <f>IF(Inputs!C40="true",IF(Inputs!I40="null",P41,P41*(Inputs!I40)),"")</f>
        <v>0</v>
      </c>
      <c r="R41" s="29">
        <f>IF(Inputs!C40="true",IF(Inputs!J40="null",Calcs!Q41,Calcs!Q41*Inputs!J40),"")</f>
        <v>0</v>
      </c>
      <c r="S41" s="29">
        <f>IF(Inputs!C40="true",(Inputs!P40/Inputs!Q40)*Calcs!R41,"0.0")</f>
        <v>0</v>
      </c>
      <c r="T41" s="29" t="str">
        <f>IF(AND(Inputs!B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B40="true",Inputs!N40="false"),B41,""))</f>
        <v/>
      </c>
      <c r="U41" s="29" t="str">
        <f>IF(AND(Inputs!B40="true",Inputs!G40="true"),T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T41)</f>
        <v/>
      </c>
      <c r="V41" s="29" t="str">
        <f>IF(Inputs!B40="false","",IF(Inputs!M40="null",Calcs!D41,Calcs!D41*Inputs!M40))</f>
        <v/>
      </c>
      <c r="W41" s="29" t="str">
        <f>IF(Inputs!B40="true",V41*IF(Inputs!R40=Reduction_Values!B$6,Reduction_Values!C$6,Reduction_Values!C$7),"")</f>
        <v/>
      </c>
      <c r="X41" s="29" t="str">
        <f>IF(Inputs!B40="true",W41*IF(Inputs!L40=Reduction_Values!B$4,Reduction_Values!C$4,Reduction_Values!C$5),"")</f>
        <v/>
      </c>
      <c r="Y41" s="29" t="str">
        <f>IF(Inputs!B40="true",IF(Inputs!I40="null",X41,X41*(Inputs!I40)),"")</f>
        <v/>
      </c>
      <c r="Z41" s="29" t="str">
        <f>IF(Inputs!B40="true",IF(Inputs!J40="null",Y41,Y41*(Inputs!J40)),"")</f>
        <v/>
      </c>
      <c r="AA41" s="29" t="str">
        <f>IF(Inputs!B40="true",(Inputs!S40/Inputs!T40)*Calcs!Z41,"")</f>
        <v/>
      </c>
      <c r="AB41" s="29" t="str">
        <f>IF(Inputs!B40="true",Calcs!AA41*0.5,"")</f>
        <v/>
      </c>
      <c r="AC41" s="29"/>
      <c r="AD41" s="29"/>
      <c r="AE41" s="29"/>
      <c r="AF41" s="29"/>
      <c r="AG41" s="29"/>
    </row>
    <row r="42" spans="1:33" s="5" customFormat="1" x14ac:dyDescent="0.2">
      <c r="A42" s="26">
        <v>40</v>
      </c>
      <c r="B42" s="28">
        <f>(VLOOKUP(Inputs!D41,Charge_Categories!B$2:C$380,2,FALSE))</f>
        <v>3365328</v>
      </c>
      <c r="C42" s="28">
        <f>IF(Inputs!N41="true"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B42)</f>
        <v>3365336</v>
      </c>
      <c r="D42" s="28">
        <f>IF(Inputs!G41="true",C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C42)</f>
        <v>3365336</v>
      </c>
      <c r="E42" s="28">
        <f>IF(Inputs!M41="null",Calcs!D42,Calcs!D42*Inputs!M41)</f>
        <v>3365336</v>
      </c>
      <c r="F42" s="28">
        <f>E42*IF(Inputs!R41=Reduction_Values!B$6,Reduction_Values!C$6,Reduction_Values!C$7)</f>
        <v>3365336</v>
      </c>
      <c r="G42" s="29">
        <f>F42*IF(Inputs!L41=Reduction_Values!B$4,Reduction_Values!C$4,Reduction_Values!C$5)</f>
        <v>3365336</v>
      </c>
      <c r="H42" s="29">
        <f>IF(Inputs!I41="null",G42,G42*(Inputs!I41))</f>
        <v>2995149.04</v>
      </c>
      <c r="I42" s="29">
        <f>IF(Inputs!J41="null",H42,H42*(Inputs!J41))</f>
        <v>2995149.04</v>
      </c>
      <c r="J42" s="29">
        <f>I42*(IF(Inputs!K41=Reduction_Values!B$2,Reduction_Values!C$2,Reduction_Values!C$3))</f>
        <v>1497574.52</v>
      </c>
      <c r="K42" s="29">
        <f>IF(Inputs!B41="false",(Inputs!P41/Inputs!Q41)*Calcs!J42,Calcs!J42)</f>
        <v>1123180.8900000001</v>
      </c>
      <c r="L42" s="29" t="str">
        <f>IF(AND(Inputs!C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C41="true",Inputs!N41="false"),B42,""))</f>
        <v/>
      </c>
      <c r="M42" s="29" t="str">
        <f>IF(Inputs!C41="true",IF(Inputs!M41="null",Calcs!L42,Calcs!L42*Inputs!M41),"")</f>
        <v/>
      </c>
      <c r="N42" s="29" t="str">
        <f>IF(Inputs!C41="true",M42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,"")</f>
        <v/>
      </c>
      <c r="O42" s="29" t="str">
        <f>IF(Inputs!C41="true",N42*IF(Inputs!R41=Reduction_Values!B$6,Reduction_Values!C$6,Reduction_Values!C$7),"")</f>
        <v/>
      </c>
      <c r="P42" s="29" t="str">
        <f>IF(Inputs!C41="true",O42*IF(Inputs!L41=Reduction_Values!B$4,Reduction_Values!C$4,Reduction_Values!C$5),"")</f>
        <v/>
      </c>
      <c r="Q42" s="29" t="str">
        <f>IF(Inputs!C41="true",IF(Inputs!I41="null",P42,P42*(Inputs!I41)),"")</f>
        <v/>
      </c>
      <c r="R42" s="29" t="str">
        <f>IF(Inputs!C41="true",IF(Inputs!J41="null",Calcs!Q42,Calcs!Q42*Inputs!J41),"")</f>
        <v/>
      </c>
      <c r="S42" s="29" t="str">
        <f>IF(Inputs!C41="true",(Inputs!P41/Inputs!Q41)*Calcs!R42,"0.0")</f>
        <v>0.0</v>
      </c>
      <c r="T42" s="29" t="str">
        <f>IF(AND(Inputs!B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B41="true",Inputs!N41="false"),B42,""))</f>
        <v/>
      </c>
      <c r="U42" s="29" t="str">
        <f>IF(AND(Inputs!B41="true",Inputs!G41="true"),T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T42)</f>
        <v/>
      </c>
      <c r="V42" s="29" t="str">
        <f>IF(Inputs!B41="false","",IF(Inputs!M41="null",Calcs!D42,Calcs!D42*Inputs!M41))</f>
        <v/>
      </c>
      <c r="W42" s="29" t="str">
        <f>IF(Inputs!B41="true",V42*IF(Inputs!R41=Reduction_Values!B$6,Reduction_Values!C$6,Reduction_Values!C$7),"")</f>
        <v/>
      </c>
      <c r="X42" s="29" t="str">
        <f>IF(Inputs!B41="true",W42*IF(Inputs!L41=Reduction_Values!B$4,Reduction_Values!C$4,Reduction_Values!C$5),"")</f>
        <v/>
      </c>
      <c r="Y42" s="29" t="str">
        <f>IF(Inputs!B41="true",IF(Inputs!I41="null",X42,X42*(Inputs!I41)),"")</f>
        <v/>
      </c>
      <c r="Z42" s="29" t="str">
        <f>IF(Inputs!B41="true",IF(Inputs!J41="null",Y42,Y42*(Inputs!J41)),"")</f>
        <v/>
      </c>
      <c r="AA42" s="29" t="str">
        <f>IF(Inputs!B41="true",(Inputs!S41/Inputs!T41)*Calcs!Z42,"")</f>
        <v/>
      </c>
      <c r="AB42" s="29" t="str">
        <f>IF(Inputs!B41="true",Calcs!AA42*0.5,"")</f>
        <v/>
      </c>
      <c r="AC42" s="29"/>
      <c r="AD42" s="29"/>
      <c r="AE42" s="29"/>
      <c r="AF42" s="29"/>
      <c r="AG42" s="29"/>
    </row>
    <row r="43" spans="1:33" s="3" customFormat="1" x14ac:dyDescent="0.2">
      <c r="A43" s="26">
        <v>41</v>
      </c>
      <c r="B43" s="28">
        <f>(VLOOKUP(Inputs!D42,Charge_Categories!B$2:C$380,2,FALSE))</f>
        <v>3532239</v>
      </c>
      <c r="C43" s="28">
        <f>IF(Inputs!N42="true"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B43)</f>
        <v>3532239</v>
      </c>
      <c r="D43" s="28">
        <f>IF(Inputs!G42="true",C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C43)</f>
        <v>3532239</v>
      </c>
      <c r="E43" s="28">
        <f>IF(Inputs!M42="null",Calcs!D43,Calcs!D43*Inputs!M42)</f>
        <v>3532239</v>
      </c>
      <c r="F43" s="28">
        <f>E43*IF(Inputs!R42=Reduction_Values!B$6,Reduction_Values!C$6,Reduction_Values!C$7)</f>
        <v>1766119.5</v>
      </c>
      <c r="G43" s="29">
        <f>F43*IF(Inputs!L42=Reduction_Values!B$4,Reduction_Values!C$4,Reduction_Values!C$5)</f>
        <v>1766119.5</v>
      </c>
      <c r="H43" s="29">
        <f>IF(Inputs!I42="null",G43,G43*(Inputs!I42))</f>
        <v>1766119.5</v>
      </c>
      <c r="I43" s="29">
        <f>IF(Inputs!J42="null",H43,H43*(Inputs!J42))</f>
        <v>1766119.5</v>
      </c>
      <c r="J43" s="29">
        <f>I43*(IF(Inputs!K42=Reduction_Values!B$2,Reduction_Values!C$2,Reduction_Values!C$3))</f>
        <v>1766119.5</v>
      </c>
      <c r="K43" s="29">
        <f>IF(Inputs!B42="false",(Inputs!P42/Inputs!Q42)*Calcs!J43,Calcs!J43)</f>
        <v>1711100.2009345794</v>
      </c>
      <c r="L43" s="29" t="str">
        <f>IF(AND(Inputs!C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C42="true",Inputs!N42="false"),B43,""))</f>
        <v/>
      </c>
      <c r="M43" s="29" t="str">
        <f>IF(Inputs!C42="true",IF(Inputs!M42="null",Calcs!L43,Calcs!L43*Inputs!M42),"")</f>
        <v/>
      </c>
      <c r="N43" s="29" t="str">
        <f>IF(Inputs!C42="true",M43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,"")</f>
        <v/>
      </c>
      <c r="O43" s="29" t="str">
        <f>IF(Inputs!C42="true",N43*IF(Inputs!R42=Reduction_Values!B$6,Reduction_Values!C$6,Reduction_Values!C$7),"")</f>
        <v/>
      </c>
      <c r="P43" s="29" t="str">
        <f>IF(Inputs!C42="true",O43*IF(Inputs!L42=Reduction_Values!B$4,Reduction_Values!C$4,Reduction_Values!C$5),"")</f>
        <v/>
      </c>
      <c r="Q43" s="29" t="str">
        <f>IF(Inputs!C42="true",IF(Inputs!I42="null",P43,P43*(Inputs!I42)),"")</f>
        <v/>
      </c>
      <c r="R43" s="29" t="str">
        <f>IF(Inputs!C42="true",IF(Inputs!J42="null",Calcs!Q43,Calcs!Q43*Inputs!J42),"")</f>
        <v/>
      </c>
      <c r="S43" s="29" t="str">
        <f>IF(Inputs!C42="true",(Inputs!P42/Inputs!Q42)*Calcs!R43,"0.0")</f>
        <v>0.0</v>
      </c>
      <c r="T43" s="29" t="str">
        <f>IF(AND(Inputs!B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B42="true",Inputs!N42="false"),B43,""))</f>
        <v/>
      </c>
      <c r="U43" s="29" t="str">
        <f>IF(AND(Inputs!B42="true",Inputs!G42="true"),T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T43)</f>
        <v/>
      </c>
      <c r="V43" s="29" t="str">
        <f>IF(Inputs!B42="false","",IF(Inputs!M42="null",Calcs!D43,Calcs!D43*Inputs!M42))</f>
        <v/>
      </c>
      <c r="W43" s="29" t="str">
        <f>IF(Inputs!B42="true",V43*IF(Inputs!R42=Reduction_Values!B$6,Reduction_Values!C$6,Reduction_Values!C$7),"")</f>
        <v/>
      </c>
      <c r="X43" s="29" t="str">
        <f>IF(Inputs!B42="true",W43*IF(Inputs!L42=Reduction_Values!B$4,Reduction_Values!C$4,Reduction_Values!C$5),"")</f>
        <v/>
      </c>
      <c r="Y43" s="29" t="str">
        <f>IF(Inputs!B42="true",IF(Inputs!I42="null",X43,X43*(Inputs!I42)),"")</f>
        <v/>
      </c>
      <c r="Z43" s="29" t="str">
        <f>IF(Inputs!B42="true",IF(Inputs!J42="null",Y43,Y43*(Inputs!J42)),"")</f>
        <v/>
      </c>
      <c r="AA43" s="29" t="str">
        <f>IF(Inputs!B42="true",(Inputs!S42/Inputs!T42)*Calcs!Z43,"")</f>
        <v/>
      </c>
      <c r="AB43" s="29" t="str">
        <f>IF(Inputs!B42="true",Calcs!AA43*0.5,"")</f>
        <v/>
      </c>
      <c r="AC43" s="29"/>
      <c r="AD43" s="29"/>
      <c r="AE43" s="29"/>
      <c r="AF43" s="29"/>
      <c r="AG43" s="29"/>
    </row>
    <row r="44" spans="1:33" s="3" customFormat="1" x14ac:dyDescent="0.2">
      <c r="A44" s="26">
        <v>42</v>
      </c>
      <c r="B44" s="28">
        <f>(VLOOKUP(Inputs!D43,Charge_Categories!B$2:C$380,2,FALSE))</f>
        <v>3824834</v>
      </c>
      <c r="C44" s="28">
        <f>IF(Inputs!N43="true"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B44)</f>
        <v>3824834</v>
      </c>
      <c r="D44" s="28">
        <f>IF(Inputs!G43="true",C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C44)</f>
        <v>3824834</v>
      </c>
      <c r="E44" s="28">
        <f>IF(Inputs!M43="null",Calcs!D44,Calcs!D44*Inputs!M43)</f>
        <v>3824834</v>
      </c>
      <c r="F44" s="28">
        <f>E44*IF(Inputs!R43=Reduction_Values!B$6,Reduction_Values!C$6,Reduction_Values!C$7)</f>
        <v>3824834</v>
      </c>
      <c r="G44" s="29">
        <f>F44*IF(Inputs!L43=Reduction_Values!B$4,Reduction_Values!C$4,Reduction_Values!C$5)</f>
        <v>1912417</v>
      </c>
      <c r="H44" s="29">
        <f>IF(Inputs!I43="null",G44,G44*(Inputs!I43))</f>
        <v>1912417</v>
      </c>
      <c r="I44" s="29">
        <f>IF(Inputs!J43="null",H44,H44*(Inputs!J43))</f>
        <v>956208.5</v>
      </c>
      <c r="J44" s="29">
        <f>I44*(IF(Inputs!K43=Reduction_Values!B$2,Reduction_Values!C$2,Reduction_Values!C$3))</f>
        <v>956208.5</v>
      </c>
      <c r="K44" s="29">
        <f>IF(Inputs!B43="false",(Inputs!P43/Inputs!Q43)*Calcs!J44,Calcs!J44)</f>
        <v>922710.75</v>
      </c>
      <c r="L44" s="29">
        <f>IF(AND(Inputs!C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C43="true",Inputs!N43="false"),B44,""))</f>
        <v>3824834</v>
      </c>
      <c r="M44" s="29">
        <f>IF(Inputs!C43="true",IF(Inputs!M43="null",Calcs!L44,Calcs!L44*Inputs!M43),"")</f>
        <v>3824834</v>
      </c>
      <c r="N44" s="29">
        <f>IF(Inputs!C43="true",M44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,"")</f>
        <v>0</v>
      </c>
      <c r="O44" s="29">
        <f>IF(Inputs!C43="true",N44*IF(Inputs!R43=Reduction_Values!B$6,Reduction_Values!C$6,Reduction_Values!C$7),"")</f>
        <v>0</v>
      </c>
      <c r="P44" s="29">
        <f>IF(Inputs!C43="true",O44*IF(Inputs!L43=Reduction_Values!B$4,Reduction_Values!C$4,Reduction_Values!C$5),"")</f>
        <v>0</v>
      </c>
      <c r="Q44" s="29">
        <f>IF(Inputs!C43="true",IF(Inputs!I43="null",P44,P44*(Inputs!I43)),"")</f>
        <v>0</v>
      </c>
      <c r="R44" s="29">
        <f>IF(Inputs!C43="true",IF(Inputs!J43="null",Calcs!Q44,Calcs!Q44*Inputs!J43),"")</f>
        <v>0</v>
      </c>
      <c r="S44" s="29">
        <f>IF(Inputs!C43="true",(Inputs!P43/Inputs!Q43)*Calcs!R44,"0.0")</f>
        <v>0</v>
      </c>
      <c r="T44" s="29" t="str">
        <f>IF(AND(Inputs!B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B43="true",Inputs!N43="false"),B44,""))</f>
        <v/>
      </c>
      <c r="U44" s="29" t="str">
        <f>IF(AND(Inputs!B43="true",Inputs!G43="true"),T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T44)</f>
        <v/>
      </c>
      <c r="V44" s="29" t="str">
        <f>IF(Inputs!B43="false","",IF(Inputs!M43="null",Calcs!D44,Calcs!D44*Inputs!M43))</f>
        <v/>
      </c>
      <c r="W44" s="29" t="str">
        <f>IF(Inputs!B43="true",V44*IF(Inputs!R43=Reduction_Values!B$6,Reduction_Values!C$6,Reduction_Values!C$7),"")</f>
        <v/>
      </c>
      <c r="X44" s="29" t="str">
        <f>IF(Inputs!B43="true",W44*IF(Inputs!L43=Reduction_Values!B$4,Reduction_Values!C$4,Reduction_Values!C$5),"")</f>
        <v/>
      </c>
      <c r="Y44" s="29" t="str">
        <f>IF(Inputs!B43="true",IF(Inputs!I43="null",X44,X44*(Inputs!I43)),"")</f>
        <v/>
      </c>
      <c r="Z44" s="29" t="str">
        <f>IF(Inputs!B43="true",IF(Inputs!J43="null",Y44,Y44*(Inputs!J43)),"")</f>
        <v/>
      </c>
      <c r="AA44" s="29" t="str">
        <f>IF(Inputs!B43="true",(Inputs!S43/Inputs!T43)*Calcs!Z44,"")</f>
        <v/>
      </c>
      <c r="AB44" s="29" t="str">
        <f>IF(Inputs!B43="true",Calcs!AA44*0.5,"")</f>
        <v/>
      </c>
      <c r="AC44" s="29"/>
      <c r="AD44" s="29"/>
      <c r="AE44" s="29"/>
      <c r="AF44" s="29"/>
      <c r="AG44" s="29"/>
    </row>
    <row r="45" spans="1:33" s="3" customFormat="1" x14ac:dyDescent="0.2">
      <c r="A45" s="26">
        <v>43</v>
      </c>
      <c r="B45" s="28">
        <f>(VLOOKUP(Inputs!D44,Charge_Categories!B$2:C$380,2,FALSE))</f>
        <v>97</v>
      </c>
      <c r="C45" s="28">
        <f>IF(Inputs!N44="true"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B45)</f>
        <v>5267</v>
      </c>
      <c r="D45" s="28">
        <f>IF(Inputs!G44="true",C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C45)</f>
        <v>57153</v>
      </c>
      <c r="E45" s="28">
        <f>IF(Inputs!M44="null",Calcs!D45,Calcs!D45*Inputs!M44)</f>
        <v>57153</v>
      </c>
      <c r="F45" s="28">
        <f>E45*IF(Inputs!R44=Reduction_Values!B$6,Reduction_Values!C$6,Reduction_Values!C$7)</f>
        <v>57153</v>
      </c>
      <c r="G45" s="29">
        <f>F45*IF(Inputs!L44=Reduction_Values!B$4,Reduction_Values!C$4,Reduction_Values!C$5)</f>
        <v>28576.5</v>
      </c>
      <c r="H45" s="29">
        <f>IF(Inputs!I44="null",G45,G45*(Inputs!I44))</f>
        <v>28576.5</v>
      </c>
      <c r="I45" s="29">
        <f>IF(Inputs!J44="null",H45,H45*(Inputs!J44))</f>
        <v>28576.5</v>
      </c>
      <c r="J45" s="29">
        <f>I45*(IF(Inputs!K44=Reduction_Values!B$2,Reduction_Values!C$2,Reduction_Values!C$3))</f>
        <v>14288.25</v>
      </c>
      <c r="K45" s="29">
        <f>IF(Inputs!B44="false",(Inputs!P44/Inputs!Q44)*Calcs!J45,Calcs!J45)</f>
        <v>14288.25</v>
      </c>
      <c r="L45" s="29" t="str">
        <f>IF(AND(Inputs!C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C44="true",Inputs!N44="false"),B45,""))</f>
        <v/>
      </c>
      <c r="M45" s="29" t="str">
        <f>IF(Inputs!C44="true",IF(Inputs!M44="null",Calcs!L45,Calcs!L45*Inputs!M44),"")</f>
        <v/>
      </c>
      <c r="N45" s="29" t="str">
        <f>IF(Inputs!C44="true",M45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,"")</f>
        <v/>
      </c>
      <c r="O45" s="29" t="str">
        <f>IF(Inputs!C44="true",N45*IF(Inputs!R44=Reduction_Values!B$6,Reduction_Values!C$6,Reduction_Values!C$7),"")</f>
        <v/>
      </c>
      <c r="P45" s="29" t="str">
        <f>IF(Inputs!C44="true",O45*IF(Inputs!L44=Reduction_Values!B$4,Reduction_Values!C$4,Reduction_Values!C$5),"")</f>
        <v/>
      </c>
      <c r="Q45" s="29" t="str">
        <f>IF(Inputs!C44="true",IF(Inputs!I44="null",P45,P45*(Inputs!I44)),"")</f>
        <v/>
      </c>
      <c r="R45" s="29" t="str">
        <f>IF(Inputs!C44="true",IF(Inputs!J44="null",Calcs!Q45,Calcs!Q45*Inputs!J44),"")</f>
        <v/>
      </c>
      <c r="S45" s="29" t="str">
        <f>IF(Inputs!C44="true",(Inputs!P44/Inputs!Q44)*Calcs!R45,"0.0")</f>
        <v>0.0</v>
      </c>
      <c r="T45" s="29">
        <f>IF(AND(Inputs!B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B44="true",Inputs!N44="false"),B45,""))</f>
        <v>5267</v>
      </c>
      <c r="U45" s="29">
        <f>IF(AND(Inputs!B44="true",Inputs!G44="true"),T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T45)</f>
        <v>57153</v>
      </c>
      <c r="V45" s="29">
        <f>IF(Inputs!B44="false","",IF(Inputs!M44="null",Calcs!D45,Calcs!D45*Inputs!M44))</f>
        <v>57153</v>
      </c>
      <c r="W45" s="29">
        <f>IF(Inputs!B44="true",V45*IF(Inputs!R44=Reduction_Values!B$6,Reduction_Values!C$6,Reduction_Values!C$7),"")</f>
        <v>57153</v>
      </c>
      <c r="X45" s="29">
        <f>IF(Inputs!B44="true",W45*IF(Inputs!L44=Reduction_Values!B$4,Reduction_Values!C$4,Reduction_Values!C$5),"")</f>
        <v>28576.5</v>
      </c>
      <c r="Y45" s="29">
        <f>IF(Inputs!B44="true",IF(Inputs!I44="null",X45,X45*(Inputs!I44)),"")</f>
        <v>28576.5</v>
      </c>
      <c r="Z45" s="29">
        <f>IF(Inputs!B44="true",IF(Inputs!J44="null",Y45,Y45*(Inputs!J44)),"")</f>
        <v>28576.5</v>
      </c>
      <c r="AA45" s="29">
        <f>IF(Inputs!B44="true",(Inputs!S44/Inputs!T44)*Calcs!Z45,"")</f>
        <v>0</v>
      </c>
      <c r="AB45" s="29">
        <f>IF(Inputs!B44="true",Calcs!AA45*0.5,"")</f>
        <v>0</v>
      </c>
      <c r="AC45" s="29"/>
      <c r="AD45" s="29"/>
      <c r="AE45" s="29"/>
      <c r="AF45" s="29"/>
      <c r="AG45" s="29"/>
    </row>
    <row r="46" spans="1:33" s="3" customFormat="1" x14ac:dyDescent="0.2">
      <c r="A46" s="26">
        <v>44</v>
      </c>
      <c r="B46" s="28">
        <f>(VLOOKUP(Inputs!D45,Charge_Categories!B$2:C$380,2,FALSE))</f>
        <v>102</v>
      </c>
      <c r="C46" s="28">
        <f>IF(Inputs!N45="true"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B46)</f>
        <v>102</v>
      </c>
      <c r="D46" s="28">
        <f>IF(Inputs!G45="true",C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C46)</f>
        <v>102</v>
      </c>
      <c r="E46" s="28">
        <f>IF(Inputs!M45="null",Calcs!D46,Calcs!D46*Inputs!M45)</f>
        <v>51</v>
      </c>
      <c r="F46" s="28">
        <f>E46*IF(Inputs!R45=Reduction_Values!B$6,Reduction_Values!C$6,Reduction_Values!C$7)</f>
        <v>51</v>
      </c>
      <c r="G46" s="29">
        <f>F46*IF(Inputs!L45=Reduction_Values!B$4,Reduction_Values!C$4,Reduction_Values!C$5)</f>
        <v>51</v>
      </c>
      <c r="H46" s="29">
        <f>IF(Inputs!I45="null",G46,G46*(Inputs!I45))</f>
        <v>50.49</v>
      </c>
      <c r="I46" s="29">
        <f>IF(Inputs!J45="null",H46,H46*(Inputs!J45))</f>
        <v>50.49</v>
      </c>
      <c r="J46" s="29">
        <f>I46*(IF(Inputs!K45=Reduction_Values!B$2,Reduction_Values!C$2,Reduction_Values!C$3))</f>
        <v>50.49</v>
      </c>
      <c r="K46" s="29">
        <f>IF(Inputs!B45="false",(Inputs!P45/Inputs!Q45)*Calcs!J46,Calcs!J46)</f>
        <v>50.49</v>
      </c>
      <c r="L46" s="29" t="str">
        <f>IF(AND(Inputs!C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C45="true",Inputs!N45="false"),B46,""))</f>
        <v/>
      </c>
      <c r="M46" s="29" t="str">
        <f>IF(Inputs!C45="true",IF(Inputs!M45="null",Calcs!L46,Calcs!L46*Inputs!M45),"")</f>
        <v/>
      </c>
      <c r="N46" s="29" t="str">
        <f>IF(Inputs!C45="true",M46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,"")</f>
        <v/>
      </c>
      <c r="O46" s="29" t="str">
        <f>IF(Inputs!C45="true",N46*IF(Inputs!R45=Reduction_Values!B$6,Reduction_Values!C$6,Reduction_Values!C$7),"")</f>
        <v/>
      </c>
      <c r="P46" s="29" t="str">
        <f>IF(Inputs!C45="true",O46*IF(Inputs!L45=Reduction_Values!B$4,Reduction_Values!C$4,Reduction_Values!C$5),"")</f>
        <v/>
      </c>
      <c r="Q46" s="29" t="str">
        <f>IF(Inputs!C45="true",IF(Inputs!I45="null",P46,P46*(Inputs!I45)),"")</f>
        <v/>
      </c>
      <c r="R46" s="29" t="str">
        <f>IF(Inputs!C45="true",IF(Inputs!J45="null",Calcs!Q46,Calcs!Q46*Inputs!J45),"")</f>
        <v/>
      </c>
      <c r="S46" s="29" t="str">
        <f>IF(Inputs!C45="true",(Inputs!P45/Inputs!Q45)*Calcs!R46,"0.0")</f>
        <v>0.0</v>
      </c>
      <c r="T46" s="29" t="str">
        <f>IF(AND(Inputs!B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B45="true",Inputs!N45="false"),B46,""))</f>
        <v/>
      </c>
      <c r="U46" s="29" t="str">
        <f>IF(AND(Inputs!B45="true",Inputs!G45="true"),T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T46)</f>
        <v/>
      </c>
      <c r="V46" s="29" t="str">
        <f>IF(Inputs!B45="false","",IF(Inputs!M45="null",Calcs!D46,Calcs!D46*Inputs!M45))</f>
        <v/>
      </c>
      <c r="W46" s="29" t="str">
        <f>IF(Inputs!B45="true",V46*IF(Inputs!R45=Reduction_Values!B$6,Reduction_Values!C$6,Reduction_Values!C$7),"")</f>
        <v/>
      </c>
      <c r="X46" s="29" t="str">
        <f>IF(Inputs!B45="true",W46*IF(Inputs!L45=Reduction_Values!B$4,Reduction_Values!C$4,Reduction_Values!C$5),"")</f>
        <v/>
      </c>
      <c r="Y46" s="29" t="str">
        <f>IF(Inputs!B45="true",IF(Inputs!I45="null",X46,X46*(Inputs!I45)),"")</f>
        <v/>
      </c>
      <c r="Z46" s="29" t="str">
        <f>IF(Inputs!B45="true",IF(Inputs!J45="null",Y46,Y46*(Inputs!J45)),"")</f>
        <v/>
      </c>
      <c r="AA46" s="29" t="str">
        <f>IF(Inputs!B45="true",(Inputs!S45/Inputs!T45)*Calcs!Z46,"")</f>
        <v/>
      </c>
      <c r="AB46" s="29" t="str">
        <f>IF(Inputs!B45="true",Calcs!AA46*0.5,"")</f>
        <v/>
      </c>
      <c r="AC46" s="29"/>
      <c r="AD46" s="29"/>
      <c r="AE46" s="29"/>
      <c r="AF46" s="29"/>
      <c r="AG46" s="29"/>
    </row>
    <row r="47" spans="1:33" s="3" customFormat="1" x14ac:dyDescent="0.2">
      <c r="A47" s="26">
        <v>45</v>
      </c>
      <c r="B47" s="28">
        <f>(VLOOKUP(Inputs!D46,Charge_Categories!B$2:C$380,2,FALSE))</f>
        <v>110</v>
      </c>
      <c r="C47" s="28">
        <f>IF(Inputs!N46="true"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B47)</f>
        <v>118</v>
      </c>
      <c r="D47" s="28">
        <f>IF(Inputs!G46="true",C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C47)</f>
        <v>118</v>
      </c>
      <c r="E47" s="28">
        <f>IF(Inputs!M46="null",Calcs!D47,Calcs!D47*Inputs!M46)</f>
        <v>118</v>
      </c>
      <c r="F47" s="28">
        <f>E47*IF(Inputs!R46=Reduction_Values!B$6,Reduction_Values!C$6,Reduction_Values!C$7)</f>
        <v>59</v>
      </c>
      <c r="G47" s="29">
        <f>F47*IF(Inputs!L46=Reduction_Values!B$4,Reduction_Values!C$4,Reduction_Values!C$5)</f>
        <v>29.5</v>
      </c>
      <c r="H47" s="29">
        <f>IF(Inputs!I46="null",G47,G47*(Inputs!I46))</f>
        <v>29.5</v>
      </c>
      <c r="I47" s="29">
        <f>IF(Inputs!J46="null",H47,H47*(Inputs!J46))</f>
        <v>14.75</v>
      </c>
      <c r="J47" s="29">
        <f>I47*(IF(Inputs!K46=Reduction_Values!B$2,Reduction_Values!C$2,Reduction_Values!C$3))</f>
        <v>7.375</v>
      </c>
      <c r="K47" s="29">
        <f>IF(Inputs!B46="false",(Inputs!P46/Inputs!Q46)*Calcs!J47,Calcs!J47)</f>
        <v>6.0421686746987948</v>
      </c>
      <c r="L47" s="29" t="str">
        <f>IF(AND(Inputs!C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C46="true",Inputs!N46="false"),B47,""))</f>
        <v/>
      </c>
      <c r="M47" s="29" t="str">
        <f>IF(Inputs!C46="true",IF(Inputs!M46="null",Calcs!L47,Calcs!L47*Inputs!M46),"")</f>
        <v/>
      </c>
      <c r="N47" s="29" t="str">
        <f>IF(Inputs!C46="true",M47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,"")</f>
        <v/>
      </c>
      <c r="O47" s="29" t="str">
        <f>IF(Inputs!C46="true",N47*IF(Inputs!R46=Reduction_Values!B$6,Reduction_Values!C$6,Reduction_Values!C$7),"")</f>
        <v/>
      </c>
      <c r="P47" s="29" t="str">
        <f>IF(Inputs!C46="true",O47*IF(Inputs!L46=Reduction_Values!B$4,Reduction_Values!C$4,Reduction_Values!C$5),"")</f>
        <v/>
      </c>
      <c r="Q47" s="29" t="str">
        <f>IF(Inputs!C46="true",IF(Inputs!I46="null",P47,P47*(Inputs!I46)),"")</f>
        <v/>
      </c>
      <c r="R47" s="29" t="str">
        <f>IF(Inputs!C46="true",IF(Inputs!J46="null",Calcs!Q47,Calcs!Q47*Inputs!J46),"")</f>
        <v/>
      </c>
      <c r="S47" s="29" t="str">
        <f>IF(Inputs!C46="true",(Inputs!P46/Inputs!Q46)*Calcs!R47,"0.0")</f>
        <v>0.0</v>
      </c>
      <c r="T47" s="29" t="str">
        <f>IF(AND(Inputs!B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B46="true",Inputs!N46="false"),B47,""))</f>
        <v/>
      </c>
      <c r="U47" s="29" t="str">
        <f>IF(AND(Inputs!B46="true",Inputs!G46="true"),T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T47)</f>
        <v/>
      </c>
      <c r="V47" s="29" t="str">
        <f>IF(Inputs!B46="false","",IF(Inputs!M46="null",Calcs!D47,Calcs!D47*Inputs!M46))</f>
        <v/>
      </c>
      <c r="W47" s="29" t="str">
        <f>IF(Inputs!B46="true",V47*IF(Inputs!R46=Reduction_Values!B$6,Reduction_Values!C$6,Reduction_Values!C$7),"")</f>
        <v/>
      </c>
      <c r="X47" s="29" t="str">
        <f>IF(Inputs!B46="true",W47*IF(Inputs!L46=Reduction_Values!B$4,Reduction_Values!C$4,Reduction_Values!C$5),"")</f>
        <v/>
      </c>
      <c r="Y47" s="29" t="str">
        <f>IF(Inputs!B46="true",IF(Inputs!I46="null",X47,X47*(Inputs!I46)),"")</f>
        <v/>
      </c>
      <c r="Z47" s="29" t="str">
        <f>IF(Inputs!B46="true",IF(Inputs!J46="null",Y47,Y47*(Inputs!J46)),"")</f>
        <v/>
      </c>
      <c r="AA47" s="29" t="str">
        <f>IF(Inputs!B46="true",(Inputs!S46/Inputs!T46)*Calcs!Z47,"")</f>
        <v/>
      </c>
      <c r="AB47" s="29" t="str">
        <f>IF(Inputs!B46="true",Calcs!AA47*0.5,"")</f>
        <v/>
      </c>
      <c r="AC47" s="29"/>
      <c r="AD47" s="29"/>
      <c r="AE47" s="29"/>
      <c r="AF47" s="29"/>
      <c r="AG47" s="29"/>
    </row>
    <row r="48" spans="1:33" s="3" customFormat="1" x14ac:dyDescent="0.2">
      <c r="A48" s="26">
        <v>46</v>
      </c>
      <c r="B48" s="28">
        <f>(VLOOKUP(Inputs!D47,Charge_Categories!B$2:C$380,2,FALSE))</f>
        <v>513</v>
      </c>
      <c r="C48" s="28">
        <f>IF(Inputs!N47="true"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B48)</f>
        <v>513</v>
      </c>
      <c r="D48" s="28">
        <f>IF(Inputs!G47="true",C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C48)</f>
        <v>513</v>
      </c>
      <c r="E48" s="28">
        <f>IF(Inputs!M47="null",Calcs!D48,Calcs!D48*Inputs!M47)</f>
        <v>513</v>
      </c>
      <c r="F48" s="28">
        <f>E48*IF(Inputs!R47=Reduction_Values!B$6,Reduction_Values!C$6,Reduction_Values!C$7)</f>
        <v>513</v>
      </c>
      <c r="G48" s="29">
        <f>F48*IF(Inputs!L47=Reduction_Values!B$4,Reduction_Values!C$4,Reduction_Values!C$5)</f>
        <v>256.5</v>
      </c>
      <c r="H48" s="29">
        <f>IF(Inputs!I47="null",G48,G48*(Inputs!I47))</f>
        <v>256.5</v>
      </c>
      <c r="I48" s="29">
        <f>IF(Inputs!J47="null",H48,H48*(Inputs!J47))</f>
        <v>2.5649999999999999</v>
      </c>
      <c r="J48" s="29">
        <f>I48*(IF(Inputs!K47=Reduction_Values!B$2,Reduction_Values!C$2,Reduction_Values!C$3))</f>
        <v>2.5649999999999999</v>
      </c>
      <c r="K48" s="29">
        <f>IF(Inputs!B47="false",(Inputs!P47/Inputs!Q47)*Calcs!J48,Calcs!J48)</f>
        <v>2.4733928571428572</v>
      </c>
      <c r="L48" s="29">
        <f>IF(AND(Inputs!C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C47="true",Inputs!N47="false"),B48,""))</f>
        <v>513</v>
      </c>
      <c r="M48" s="29">
        <f>IF(Inputs!C47="true",IF(Inputs!M47="null",Calcs!L48,Calcs!L48*Inputs!M47),"")</f>
        <v>513</v>
      </c>
      <c r="N48" s="29">
        <f>IF(Inputs!C47="true",M48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,"")</f>
        <v>359.09999999999997</v>
      </c>
      <c r="O48" s="29">
        <f>IF(Inputs!C47="true",N48*IF(Inputs!R47=Reduction_Values!B$6,Reduction_Values!C$6,Reduction_Values!C$7),"")</f>
        <v>359.09999999999997</v>
      </c>
      <c r="P48" s="29">
        <f>IF(Inputs!C47="true",O48*IF(Inputs!L47=Reduction_Values!B$4,Reduction_Values!C$4,Reduction_Values!C$5),"")</f>
        <v>179.54999999999998</v>
      </c>
      <c r="Q48" s="29">
        <f>IF(Inputs!C47="true",IF(Inputs!I47="null",P48,P48*(Inputs!I47)),"")</f>
        <v>179.54999999999998</v>
      </c>
      <c r="R48" s="29">
        <f>IF(Inputs!C47="true",IF(Inputs!J47="null",Calcs!Q48,Calcs!Q48*Inputs!J47),"")</f>
        <v>1.7954999999999999</v>
      </c>
      <c r="S48" s="29">
        <f>IF(Inputs!C47="true",(Inputs!P47/Inputs!Q47)*Calcs!R48,"0.0")</f>
        <v>1.7313749999999999</v>
      </c>
      <c r="T48" s="29" t="str">
        <f>IF(AND(Inputs!B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B47="true",Inputs!N47="false"),B48,""))</f>
        <v/>
      </c>
      <c r="U48" s="29" t="str">
        <f>IF(AND(Inputs!B47="true",Inputs!G47="true"),T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T48)</f>
        <v/>
      </c>
      <c r="V48" s="29" t="str">
        <f>IF(Inputs!B47="false","",IF(Inputs!M47="null",Calcs!D48,Calcs!D48*Inputs!M47))</f>
        <v/>
      </c>
      <c r="W48" s="29" t="str">
        <f>IF(Inputs!B47="true",V48*IF(Inputs!R47=Reduction_Values!B$6,Reduction_Values!C$6,Reduction_Values!C$7),"")</f>
        <v/>
      </c>
      <c r="X48" s="29" t="str">
        <f>IF(Inputs!B47="true",W48*IF(Inputs!L47=Reduction_Values!B$4,Reduction_Values!C$4,Reduction_Values!C$5),"")</f>
        <v/>
      </c>
      <c r="Y48" s="29" t="str">
        <f>IF(Inputs!B47="true",IF(Inputs!I47="null",X48,X48*(Inputs!I47)),"")</f>
        <v/>
      </c>
      <c r="Z48" s="29" t="str">
        <f>IF(Inputs!B47="true",IF(Inputs!J47="null",Y48,Y48*(Inputs!J47)),"")</f>
        <v/>
      </c>
      <c r="AA48" s="29" t="str">
        <f>IF(Inputs!B47="true",(Inputs!S47/Inputs!T47)*Calcs!Z48,"")</f>
        <v/>
      </c>
      <c r="AB48" s="29" t="str">
        <f>IF(Inputs!B47="true",Calcs!AA48*0.5,"")</f>
        <v/>
      </c>
      <c r="AC48" s="29"/>
      <c r="AD48" s="29"/>
      <c r="AE48" s="29"/>
      <c r="AF48" s="29"/>
      <c r="AG48" s="29"/>
    </row>
    <row r="49" spans="1:33" s="3" customFormat="1" x14ac:dyDescent="0.2">
      <c r="A49" s="26">
        <v>47</v>
      </c>
      <c r="B49" s="28">
        <f>(VLOOKUP(Inputs!D48,Charge_Categories!B$2:C$380,2,FALSE))</f>
        <v>538</v>
      </c>
      <c r="C49" s="28">
        <f>IF(Inputs!N48="true"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B49)</f>
        <v>538</v>
      </c>
      <c r="D49" s="28">
        <f>IF(Inputs!G48="true",C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C49)</f>
        <v>1081</v>
      </c>
      <c r="E49" s="28">
        <f>IF(Inputs!M48="null",Calcs!D49,Calcs!D49*Inputs!M48)</f>
        <v>1081</v>
      </c>
      <c r="F49" s="28">
        <f>E49*IF(Inputs!R48=Reduction_Values!B$6,Reduction_Values!C$6,Reduction_Values!C$7)</f>
        <v>1081</v>
      </c>
      <c r="G49" s="29">
        <f>F49*IF(Inputs!L48=Reduction_Values!B$4,Reduction_Values!C$4,Reduction_Values!C$5)</f>
        <v>1081</v>
      </c>
      <c r="H49" s="29">
        <f>IF(Inputs!I48="null",G49,G49*(Inputs!I48))</f>
        <v>1081</v>
      </c>
      <c r="I49" s="29">
        <f>IF(Inputs!J48="null",H49,H49*(Inputs!J48))</f>
        <v>1081</v>
      </c>
      <c r="J49" s="29">
        <f>I49*(IF(Inputs!K48=Reduction_Values!B$2,Reduction_Values!C$2,Reduction_Values!C$3))</f>
        <v>540.5</v>
      </c>
      <c r="K49" s="29">
        <f>IF(Inputs!B48="false",(Inputs!P48/Inputs!Q48)*Calcs!J49,Calcs!J49)</f>
        <v>540.5</v>
      </c>
      <c r="L49" s="29" t="str">
        <f>IF(AND(Inputs!C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C48="true",Inputs!N48="false"),B49,""))</f>
        <v/>
      </c>
      <c r="M49" s="29" t="str">
        <f>IF(Inputs!C48="true",IF(Inputs!M48="null",Calcs!L49,Calcs!L49*Inputs!M48),"")</f>
        <v/>
      </c>
      <c r="N49" s="29" t="str">
        <f>IF(Inputs!C48="true",M49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,"")</f>
        <v/>
      </c>
      <c r="O49" s="29" t="str">
        <f>IF(Inputs!C48="true",N49*IF(Inputs!R48=Reduction_Values!B$6,Reduction_Values!C$6,Reduction_Values!C$7),"")</f>
        <v/>
      </c>
      <c r="P49" s="29" t="str">
        <f>IF(Inputs!C48="true",O49*IF(Inputs!L48=Reduction_Values!B$4,Reduction_Values!C$4,Reduction_Values!C$5),"")</f>
        <v/>
      </c>
      <c r="Q49" s="29" t="str">
        <f>IF(Inputs!C48="true",IF(Inputs!I48="null",P49,P49*(Inputs!I48)),"")</f>
        <v/>
      </c>
      <c r="R49" s="29" t="str">
        <f>IF(Inputs!C48="true",IF(Inputs!J48="null",Calcs!Q49,Calcs!Q49*Inputs!J48),"")</f>
        <v/>
      </c>
      <c r="S49" s="29" t="str">
        <f>IF(Inputs!C48="true",(Inputs!P48/Inputs!Q48)*Calcs!R49,"0.0")</f>
        <v>0.0</v>
      </c>
      <c r="T49" s="29">
        <f>IF(AND(Inputs!B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B48="true",Inputs!N48="false"),B49,""))</f>
        <v>538</v>
      </c>
      <c r="U49" s="29">
        <f>IF(AND(Inputs!B48="true",Inputs!G48="true"),T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T49)</f>
        <v>1081</v>
      </c>
      <c r="V49" s="29">
        <f>IF(Inputs!B48="false","",IF(Inputs!M48="null",Calcs!D49,Calcs!D49*Inputs!M48))</f>
        <v>1081</v>
      </c>
      <c r="W49" s="29">
        <f>IF(Inputs!B48="true",V49*IF(Inputs!R48=Reduction_Values!B$6,Reduction_Values!C$6,Reduction_Values!C$7),"")</f>
        <v>1081</v>
      </c>
      <c r="X49" s="29">
        <f>IF(Inputs!B48="true",W49*IF(Inputs!L48=Reduction_Values!B$4,Reduction_Values!C$4,Reduction_Values!C$5),"")</f>
        <v>1081</v>
      </c>
      <c r="Y49" s="29">
        <f>IF(Inputs!B48="true",IF(Inputs!I48="null",X49,X49*(Inputs!I48)),"")</f>
        <v>1081</v>
      </c>
      <c r="Z49" s="29">
        <f>IF(Inputs!B48="true",IF(Inputs!J48="null",Y49,Y49*(Inputs!J48)),"")</f>
        <v>1081</v>
      </c>
      <c r="AA49" s="29">
        <f>IF(Inputs!B48="true",(Inputs!S48/Inputs!T48)*Calcs!Z49,"")</f>
        <v>0</v>
      </c>
      <c r="AB49" s="29">
        <f>IF(Inputs!B48="true",Calcs!AA49*0.5,"")</f>
        <v>0</v>
      </c>
      <c r="AC49" s="29"/>
      <c r="AD49" s="29"/>
      <c r="AE49" s="29"/>
      <c r="AF49" s="29"/>
      <c r="AG49" s="29"/>
    </row>
    <row r="50" spans="1:33" s="3" customFormat="1" x14ac:dyDescent="0.2">
      <c r="A50" s="26">
        <v>48</v>
      </c>
      <c r="B50" s="28">
        <f>(VLOOKUP(Inputs!D49,Charge_Categories!B$2:C$380,2,FALSE))</f>
        <v>588</v>
      </c>
      <c r="C50" s="28">
        <f>IF(Inputs!N49="true"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B50)</f>
        <v>2044</v>
      </c>
      <c r="D50" s="28">
        <f>IF(Inputs!G49="true",C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C50)</f>
        <v>2044</v>
      </c>
      <c r="E50" s="28">
        <f>IF(Inputs!M49="null",Calcs!D50,Calcs!D50*Inputs!M49)</f>
        <v>2044</v>
      </c>
      <c r="F50" s="28">
        <f>E50*IF(Inputs!R49=Reduction_Values!B$6,Reduction_Values!C$6,Reduction_Values!C$7)</f>
        <v>2044</v>
      </c>
      <c r="G50" s="29">
        <f>F50*IF(Inputs!L49=Reduction_Values!B$4,Reduction_Values!C$4,Reduction_Values!C$5)</f>
        <v>2044</v>
      </c>
      <c r="H50" s="29">
        <f>IF(Inputs!I49="null",G50,G50*(Inputs!I49))</f>
        <v>1839.6000000000001</v>
      </c>
      <c r="I50" s="29">
        <f>IF(Inputs!J49="null",H50,H50*(Inputs!J49))</f>
        <v>1839.6000000000001</v>
      </c>
      <c r="J50" s="29">
        <f>I50*(IF(Inputs!K49=Reduction_Values!B$2,Reduction_Values!C$2,Reduction_Values!C$3))</f>
        <v>919.80000000000007</v>
      </c>
      <c r="K50" s="29">
        <f>IF(Inputs!B49="false",(Inputs!P49/Inputs!Q49)*Calcs!J50,Calcs!J50)</f>
        <v>836.68554216867471</v>
      </c>
      <c r="L50" s="29" t="str">
        <f>IF(AND(Inputs!C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C49="true",Inputs!N49="false"),B50,""))</f>
        <v/>
      </c>
      <c r="M50" s="29" t="str">
        <f>IF(Inputs!C49="true",IF(Inputs!M49="null",Calcs!L50,Calcs!L50*Inputs!M49),"")</f>
        <v/>
      </c>
      <c r="N50" s="29" t="str">
        <f>IF(Inputs!C49="true",M50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,"")</f>
        <v/>
      </c>
      <c r="O50" s="29" t="str">
        <f>IF(Inputs!C49="true",N50*IF(Inputs!R49=Reduction_Values!B$6,Reduction_Values!C$6,Reduction_Values!C$7),"")</f>
        <v/>
      </c>
      <c r="P50" s="29" t="str">
        <f>IF(Inputs!C49="true",O50*IF(Inputs!L49=Reduction_Values!B$4,Reduction_Values!C$4,Reduction_Values!C$5),"")</f>
        <v/>
      </c>
      <c r="Q50" s="29" t="str">
        <f>IF(Inputs!C49="true",IF(Inputs!I49="null",P50,P50*(Inputs!I49)),"")</f>
        <v/>
      </c>
      <c r="R50" s="29" t="str">
        <f>IF(Inputs!C49="true",IF(Inputs!J49="null",Calcs!Q50,Calcs!Q50*Inputs!J49),"")</f>
        <v/>
      </c>
      <c r="S50" s="29" t="str">
        <f>IF(Inputs!C49="true",(Inputs!P49/Inputs!Q49)*Calcs!R50,"0.0")</f>
        <v>0.0</v>
      </c>
      <c r="T50" s="29" t="str">
        <f>IF(AND(Inputs!B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B49="true",Inputs!N49="false"),B50,""))</f>
        <v/>
      </c>
      <c r="U50" s="29" t="str">
        <f>IF(AND(Inputs!B49="true",Inputs!G49="true"),T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T50)</f>
        <v/>
      </c>
      <c r="V50" s="29" t="str">
        <f>IF(Inputs!B49="false","",IF(Inputs!M49="null",Calcs!D50,Calcs!D50*Inputs!M49))</f>
        <v/>
      </c>
      <c r="W50" s="29" t="str">
        <f>IF(Inputs!B49="true",V50*IF(Inputs!R49=Reduction_Values!B$6,Reduction_Values!C$6,Reduction_Values!C$7),"")</f>
        <v/>
      </c>
      <c r="X50" s="29" t="str">
        <f>IF(Inputs!B49="true",W50*IF(Inputs!L49=Reduction_Values!B$4,Reduction_Values!C$4,Reduction_Values!C$5),"")</f>
        <v/>
      </c>
      <c r="Y50" s="29" t="str">
        <f>IF(Inputs!B49="true",IF(Inputs!I49="null",X50,X50*(Inputs!I49)),"")</f>
        <v/>
      </c>
      <c r="Z50" s="29" t="str">
        <f>IF(Inputs!B49="true",IF(Inputs!J49="null",Y50,Y50*(Inputs!J49)),"")</f>
        <v/>
      </c>
      <c r="AA50" s="29" t="str">
        <f>IF(Inputs!B49="true",(Inputs!S49/Inputs!T49)*Calcs!Z50,"")</f>
        <v/>
      </c>
      <c r="AB50" s="29" t="str">
        <f>IF(Inputs!B49="true",Calcs!AA50*0.5,"")</f>
        <v/>
      </c>
      <c r="AC50" s="29"/>
      <c r="AD50" s="29"/>
      <c r="AE50" s="29"/>
      <c r="AF50" s="29"/>
      <c r="AG50" s="29"/>
    </row>
    <row r="51" spans="1:33" s="3" customFormat="1" x14ac:dyDescent="0.2">
      <c r="A51" s="26">
        <v>49</v>
      </c>
      <c r="B51" s="28">
        <f>(VLOOKUP(Inputs!D50,Charge_Categories!B$2:C$380,2,FALSE))</f>
        <v>1162</v>
      </c>
      <c r="C51" s="28">
        <f>IF(Inputs!N50="true"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B51)</f>
        <v>1162</v>
      </c>
      <c r="D51" s="28">
        <f>IF(Inputs!G50="true",C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C51)</f>
        <v>1162</v>
      </c>
      <c r="E51" s="28">
        <f>IF(Inputs!M50="null",Calcs!D51,Calcs!D51*Inputs!M50)</f>
        <v>1162</v>
      </c>
      <c r="F51" s="28">
        <f>E51*IF(Inputs!R50=Reduction_Values!B$6,Reduction_Values!C$6,Reduction_Values!C$7)</f>
        <v>581</v>
      </c>
      <c r="G51" s="29">
        <f>F51*IF(Inputs!L50=Reduction_Values!B$4,Reduction_Values!C$4,Reduction_Values!C$5)</f>
        <v>581</v>
      </c>
      <c r="H51" s="29">
        <f>IF(Inputs!I50="null",G51,G51*(Inputs!I50))</f>
        <v>290.5</v>
      </c>
      <c r="I51" s="29">
        <f>IF(Inputs!J50="null",H51,H51*(Inputs!J50))</f>
        <v>8.7149999999999999</v>
      </c>
      <c r="J51" s="29">
        <f>I51*(IF(Inputs!K50=Reduction_Values!B$2,Reduction_Values!C$2,Reduction_Values!C$3))</f>
        <v>8.7149999999999999</v>
      </c>
      <c r="K51" s="29">
        <f>IF(Inputs!B50="false",(Inputs!P50/Inputs!Q50)*Calcs!J51,Calcs!J51)</f>
        <v>8.3980909090909091</v>
      </c>
      <c r="L51" s="29" t="str">
        <f>IF(AND(Inputs!C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C50="true",Inputs!N50="false"),B51,""))</f>
        <v/>
      </c>
      <c r="M51" s="29" t="str">
        <f>IF(Inputs!C50="true",IF(Inputs!M50="null",Calcs!L51,Calcs!L51*Inputs!M50),"")</f>
        <v/>
      </c>
      <c r="N51" s="29" t="str">
        <f>IF(Inputs!C50="true",M51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,"")</f>
        <v/>
      </c>
      <c r="O51" s="29" t="str">
        <f>IF(Inputs!C50="true",N51*IF(Inputs!R50=Reduction_Values!B$6,Reduction_Values!C$6,Reduction_Values!C$7),"")</f>
        <v/>
      </c>
      <c r="P51" s="29" t="str">
        <f>IF(Inputs!C50="true",O51*IF(Inputs!L50=Reduction_Values!B$4,Reduction_Values!C$4,Reduction_Values!C$5),"")</f>
        <v/>
      </c>
      <c r="Q51" s="29" t="str">
        <f>IF(Inputs!C50="true",IF(Inputs!I50="null",P51,P51*(Inputs!I50)),"")</f>
        <v/>
      </c>
      <c r="R51" s="29" t="str">
        <f>IF(Inputs!C50="true",IF(Inputs!J50="null",Calcs!Q51,Calcs!Q51*Inputs!J50),"")</f>
        <v/>
      </c>
      <c r="S51" s="29" t="str">
        <f>IF(Inputs!C50="true",(Inputs!P50/Inputs!Q50)*Calcs!R51,"0.0")</f>
        <v>0.0</v>
      </c>
      <c r="T51" s="29" t="str">
        <f>IF(AND(Inputs!B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B50="true",Inputs!N50="false"),B51,""))</f>
        <v/>
      </c>
      <c r="U51" s="29" t="str">
        <f>IF(AND(Inputs!B50="true",Inputs!G50="true"),T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T51)</f>
        <v/>
      </c>
      <c r="V51" s="29" t="str">
        <f>IF(Inputs!B50="false","",IF(Inputs!M50="null",Calcs!D51,Calcs!D51*Inputs!M50))</f>
        <v/>
      </c>
      <c r="W51" s="29" t="str">
        <f>IF(Inputs!B50="true",V51*IF(Inputs!R50=Reduction_Values!B$6,Reduction_Values!C$6,Reduction_Values!C$7),"")</f>
        <v/>
      </c>
      <c r="X51" s="29" t="str">
        <f>IF(Inputs!B50="true",W51*IF(Inputs!L50=Reduction_Values!B$4,Reduction_Values!C$4,Reduction_Values!C$5),"")</f>
        <v/>
      </c>
      <c r="Y51" s="29" t="str">
        <f>IF(Inputs!B50="true",IF(Inputs!I50="null",X51,X51*(Inputs!I50)),"")</f>
        <v/>
      </c>
      <c r="Z51" s="29" t="str">
        <f>IF(Inputs!B50="true",IF(Inputs!J50="null",Y51,Y51*(Inputs!J50)),"")</f>
        <v/>
      </c>
      <c r="AA51" s="29" t="str">
        <f>IF(Inputs!B50="true",(Inputs!S50/Inputs!T50)*Calcs!Z51,"")</f>
        <v/>
      </c>
      <c r="AB51" s="29" t="str">
        <f>IF(Inputs!B50="true",Calcs!AA51*0.5,"")</f>
        <v/>
      </c>
      <c r="AC51" s="29"/>
      <c r="AD51" s="29"/>
      <c r="AE51" s="29"/>
      <c r="AF51" s="29"/>
      <c r="AG51" s="29"/>
    </row>
    <row r="52" spans="1:33" s="3" customFormat="1" x14ac:dyDescent="0.2">
      <c r="A52" s="26">
        <v>50</v>
      </c>
      <c r="B52" s="28">
        <f>(VLOOKUP(Inputs!D51,Charge_Categories!B$2:C$380,2,FALSE))</f>
        <v>1220</v>
      </c>
      <c r="C52" s="28">
        <f>IF(Inputs!N51="true"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B52)</f>
        <v>1220</v>
      </c>
      <c r="D52" s="28">
        <f>IF(Inputs!G51="true",C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C52)</f>
        <v>1220</v>
      </c>
      <c r="E52" s="28">
        <f>IF(Inputs!M51="null",Calcs!D52,Calcs!D52*Inputs!M51)</f>
        <v>1220</v>
      </c>
      <c r="F52" s="28">
        <f>E52*IF(Inputs!R51=Reduction_Values!B$6,Reduction_Values!C$6,Reduction_Values!C$7)</f>
        <v>1220</v>
      </c>
      <c r="G52" s="29">
        <f>F52*IF(Inputs!L51=Reduction_Values!B$4,Reduction_Values!C$4,Reduction_Values!C$5)</f>
        <v>610</v>
      </c>
      <c r="H52" s="29">
        <f>IF(Inputs!I51="null",G52,G52*(Inputs!I51))</f>
        <v>610</v>
      </c>
      <c r="I52" s="29">
        <f>IF(Inputs!J51="null",H52,H52*(Inputs!J51))</f>
        <v>542.9</v>
      </c>
      <c r="J52" s="29">
        <f>I52*(IF(Inputs!K51=Reduction_Values!B$2,Reduction_Values!C$2,Reduction_Values!C$3))</f>
        <v>542.9</v>
      </c>
      <c r="K52" s="29">
        <f>IF(Inputs!B51="false",(Inputs!P51/Inputs!Q51)*Calcs!J52,Calcs!J52)</f>
        <v>490.6207407407407</v>
      </c>
      <c r="L52" s="29">
        <f>IF(AND(Inputs!C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C51="true",Inputs!N51="false"),B52,""))</f>
        <v>1220</v>
      </c>
      <c r="M52" s="29">
        <f>IF(Inputs!C51="true",IF(Inputs!M51="null",Calcs!L52,Calcs!L52*Inputs!M51),"")</f>
        <v>1220</v>
      </c>
      <c r="N52" s="29">
        <f>IF(Inputs!C51="true",M52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,"")</f>
        <v>0</v>
      </c>
      <c r="O52" s="29">
        <f>IF(Inputs!C51="true",N52*IF(Inputs!R51=Reduction_Values!B$6,Reduction_Values!C$6,Reduction_Values!C$7),"")</f>
        <v>0</v>
      </c>
      <c r="P52" s="29">
        <f>IF(Inputs!C51="true",O52*IF(Inputs!L51=Reduction_Values!B$4,Reduction_Values!C$4,Reduction_Values!C$5),"")</f>
        <v>0</v>
      </c>
      <c r="Q52" s="29">
        <f>IF(Inputs!C51="true",IF(Inputs!I51="null",P52,P52*(Inputs!I51)),"")</f>
        <v>0</v>
      </c>
      <c r="R52" s="29">
        <f>IF(Inputs!C51="true",IF(Inputs!J51="null",Calcs!Q52,Calcs!Q52*Inputs!J51),"")</f>
        <v>0</v>
      </c>
      <c r="S52" s="29">
        <f>IF(Inputs!C51="true",(Inputs!P51/Inputs!Q51)*Calcs!R52,"0.0")</f>
        <v>0</v>
      </c>
      <c r="T52" s="29" t="str">
        <f>IF(AND(Inputs!B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B51="true",Inputs!N51="false"),B52,""))</f>
        <v/>
      </c>
      <c r="U52" s="29" t="str">
        <f>IF(AND(Inputs!B51="true",Inputs!G51="true"),T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T52)</f>
        <v/>
      </c>
      <c r="V52" s="29" t="str">
        <f>IF(Inputs!B51="false","",IF(Inputs!M51="null",Calcs!D52,Calcs!D52*Inputs!M51))</f>
        <v/>
      </c>
      <c r="W52" s="29" t="str">
        <f>IF(Inputs!B51="true",V52*IF(Inputs!R51=Reduction_Values!B$6,Reduction_Values!C$6,Reduction_Values!C$7),"")</f>
        <v/>
      </c>
      <c r="X52" s="29" t="str">
        <f>IF(Inputs!B51="true",W52*IF(Inputs!L51=Reduction_Values!B$4,Reduction_Values!C$4,Reduction_Values!C$5),"")</f>
        <v/>
      </c>
      <c r="Y52" s="29" t="str">
        <f>IF(Inputs!B51="true",IF(Inputs!I51="null",X52,X52*(Inputs!I51)),"")</f>
        <v/>
      </c>
      <c r="Z52" s="29" t="str">
        <f>IF(Inputs!B51="true",IF(Inputs!J51="null",Y52,Y52*(Inputs!J51)),"")</f>
        <v/>
      </c>
      <c r="AA52" s="29" t="str">
        <f>IF(Inputs!B51="true",(Inputs!S51/Inputs!T51)*Calcs!Z52,"")</f>
        <v/>
      </c>
      <c r="AB52" s="29" t="str">
        <f>IF(Inputs!B51="true",Calcs!AA52*0.5,"")</f>
        <v/>
      </c>
      <c r="AC52" s="29"/>
      <c r="AD52" s="29"/>
      <c r="AE52" s="29"/>
      <c r="AF52" s="29"/>
      <c r="AG52" s="29"/>
    </row>
    <row r="53" spans="1:33" s="3" customFormat="1" x14ac:dyDescent="0.2">
      <c r="A53" s="26">
        <v>51</v>
      </c>
      <c r="B53" s="28">
        <f>(VLOOKUP(Inputs!D52,Charge_Categories!B$2:C$380,2,FALSE))</f>
        <v>1321</v>
      </c>
      <c r="C53" s="28">
        <f>IF(Inputs!N52="true"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B53)</f>
        <v>1321</v>
      </c>
      <c r="D53" s="28">
        <f>IF(Inputs!G52="true",C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C53)</f>
        <v>1321</v>
      </c>
      <c r="E53" s="28">
        <f>IF(Inputs!M52="null",Calcs!D53,Calcs!D53*Inputs!M52)</f>
        <v>1321</v>
      </c>
      <c r="F53" s="28">
        <f>E53*IF(Inputs!R52=Reduction_Values!B$6,Reduction_Values!C$6,Reduction_Values!C$7)</f>
        <v>660.5</v>
      </c>
      <c r="G53" s="29">
        <f>F53*IF(Inputs!L52=Reduction_Values!B$4,Reduction_Values!C$4,Reduction_Values!C$5)</f>
        <v>660.5</v>
      </c>
      <c r="H53" s="29">
        <f>IF(Inputs!I52="null",G53,G53*(Inputs!I52))</f>
        <v>660.5</v>
      </c>
      <c r="I53" s="29">
        <f>IF(Inputs!J52="null",H53,H53*(Inputs!J52))</f>
        <v>660.5</v>
      </c>
      <c r="J53" s="29">
        <f>I53*(IF(Inputs!K52=Reduction_Values!B$2,Reduction_Values!C$2,Reduction_Values!C$3))</f>
        <v>330.25</v>
      </c>
      <c r="K53" s="29">
        <f>IF(Inputs!B52="false",(Inputs!P52/Inputs!Q52)*Calcs!J53,Calcs!J53)</f>
        <v>330.25</v>
      </c>
      <c r="L53" s="29" t="str">
        <f>IF(AND(Inputs!C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C52="true",Inputs!N52="false"),B53,""))</f>
        <v/>
      </c>
      <c r="M53" s="29" t="str">
        <f>IF(Inputs!C52="true",IF(Inputs!M52="null",Calcs!L53,Calcs!L53*Inputs!M52),"")</f>
        <v/>
      </c>
      <c r="N53" s="29" t="str">
        <f>IF(Inputs!C52="true",M53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,"")</f>
        <v/>
      </c>
      <c r="O53" s="29" t="str">
        <f>IF(Inputs!C52="true",N53*IF(Inputs!R52=Reduction_Values!B$6,Reduction_Values!C$6,Reduction_Values!C$7),"")</f>
        <v/>
      </c>
      <c r="P53" s="29" t="str">
        <f>IF(Inputs!C52="true",O53*IF(Inputs!L52=Reduction_Values!B$4,Reduction_Values!C$4,Reduction_Values!C$5),"")</f>
        <v/>
      </c>
      <c r="Q53" s="29" t="str">
        <f>IF(Inputs!C52="true",IF(Inputs!I52="null",P53,P53*(Inputs!I52)),"")</f>
        <v/>
      </c>
      <c r="R53" s="29" t="str">
        <f>IF(Inputs!C52="true",IF(Inputs!J52="null",Calcs!Q53,Calcs!Q53*Inputs!J52),"")</f>
        <v/>
      </c>
      <c r="S53" s="29" t="str">
        <f>IF(Inputs!C52="true",(Inputs!P52/Inputs!Q52)*Calcs!R53,"0.0")</f>
        <v>0.0</v>
      </c>
      <c r="T53" s="29">
        <f>IF(AND(Inputs!B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B52="true",Inputs!N52="false"),B53,""))</f>
        <v>1321</v>
      </c>
      <c r="U53" s="29">
        <f>IF(AND(Inputs!B52="true",Inputs!G52="true"),T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T53)</f>
        <v>1321</v>
      </c>
      <c r="V53" s="29">
        <f>IF(Inputs!B52="false","",IF(Inputs!M52="null",Calcs!D53,Calcs!D53*Inputs!M52))</f>
        <v>1321</v>
      </c>
      <c r="W53" s="29">
        <f>IF(Inputs!B52="true",V53*IF(Inputs!R52=Reduction_Values!B$6,Reduction_Values!C$6,Reduction_Values!C$7),"")</f>
        <v>660.5</v>
      </c>
      <c r="X53" s="29">
        <f>IF(Inputs!B52="true",W53*IF(Inputs!L52=Reduction_Values!B$4,Reduction_Values!C$4,Reduction_Values!C$5),"")</f>
        <v>660.5</v>
      </c>
      <c r="Y53" s="29">
        <f>IF(Inputs!B52="true",IF(Inputs!I52="null",X53,X53*(Inputs!I52)),"")</f>
        <v>660.5</v>
      </c>
      <c r="Z53" s="29">
        <f>IF(Inputs!B52="true",IF(Inputs!J52="null",Y53,Y53*(Inputs!J52)),"")</f>
        <v>660.5</v>
      </c>
      <c r="AA53" s="29">
        <f>IF(Inputs!B52="true",(Inputs!S52/Inputs!T52)*Calcs!Z53,"")</f>
        <v>206.79141186476056</v>
      </c>
      <c r="AB53" s="29">
        <f>IF(Inputs!B52="true",Calcs!AA53*0.5,"")</f>
        <v>103.39570593238028</v>
      </c>
      <c r="AC53" s="29"/>
      <c r="AD53" s="29"/>
      <c r="AE53" s="29"/>
      <c r="AF53" s="29"/>
      <c r="AG53" s="29"/>
    </row>
    <row r="54" spans="1:33" s="3" customFormat="1" x14ac:dyDescent="0.2">
      <c r="A54" s="26">
        <v>52</v>
      </c>
      <c r="B54" s="28">
        <f>(VLOOKUP(Inputs!D53,Charge_Categories!B$2:C$380,2,FALSE))</f>
        <v>1783</v>
      </c>
      <c r="C54" s="28">
        <f>IF(Inputs!N53="true"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B54)</f>
        <v>1783</v>
      </c>
      <c r="D54" s="28">
        <f>IF(Inputs!G53="true",C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C54)</f>
        <v>1783</v>
      </c>
      <c r="E54" s="28">
        <f>IF(Inputs!M53="null",Calcs!D54,Calcs!D54*Inputs!M53)</f>
        <v>1783</v>
      </c>
      <c r="F54" s="28">
        <f>E54*IF(Inputs!R53=Reduction_Values!B$6,Reduction_Values!C$6,Reduction_Values!C$7)</f>
        <v>1783</v>
      </c>
      <c r="G54" s="29">
        <f>F54*IF(Inputs!L53=Reduction_Values!B$4,Reduction_Values!C$4,Reduction_Values!C$5)</f>
        <v>1783</v>
      </c>
      <c r="H54" s="29">
        <f>IF(Inputs!I53="null",G54,G54*(Inputs!I53))</f>
        <v>1711.6799999999998</v>
      </c>
      <c r="I54" s="29">
        <f>IF(Inputs!J53="null",H54,H54*(Inputs!J53))</f>
        <v>1711.6799999999998</v>
      </c>
      <c r="J54" s="29">
        <f>I54*(IF(Inputs!K53=Reduction_Values!B$2,Reduction_Values!C$2,Reduction_Values!C$3))</f>
        <v>1711.6799999999998</v>
      </c>
      <c r="K54" s="29">
        <f>IF(Inputs!B53="false",(Inputs!P53/Inputs!Q53)*Calcs!J54,Calcs!J54)</f>
        <v>1620.6331914893615</v>
      </c>
      <c r="L54" s="29" t="str">
        <f>IF(AND(Inputs!C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C53="true",Inputs!N53="false"),B54,""))</f>
        <v/>
      </c>
      <c r="M54" s="29" t="str">
        <f>IF(Inputs!C53="true",IF(Inputs!M53="null",Calcs!L54,Calcs!L54*Inputs!M53),"")</f>
        <v/>
      </c>
      <c r="N54" s="29" t="str">
        <f>IF(Inputs!C53="true",M54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,"")</f>
        <v/>
      </c>
      <c r="O54" s="29" t="str">
        <f>IF(Inputs!C53="true",N54*IF(Inputs!R53=Reduction_Values!B$6,Reduction_Values!C$6,Reduction_Values!C$7),"")</f>
        <v/>
      </c>
      <c r="P54" s="29" t="str">
        <f>IF(Inputs!C53="true",O54*IF(Inputs!L53=Reduction_Values!B$4,Reduction_Values!C$4,Reduction_Values!C$5),"")</f>
        <v/>
      </c>
      <c r="Q54" s="29" t="str">
        <f>IF(Inputs!C53="true",IF(Inputs!I53="null",P54,P54*(Inputs!I53)),"")</f>
        <v/>
      </c>
      <c r="R54" s="29" t="str">
        <f>IF(Inputs!C53="true",IF(Inputs!J53="null",Calcs!Q54,Calcs!Q54*Inputs!J53),"")</f>
        <v/>
      </c>
      <c r="S54" s="29" t="str">
        <f>IF(Inputs!C53="true",(Inputs!P53/Inputs!Q53)*Calcs!R54,"0.0")</f>
        <v>0.0</v>
      </c>
      <c r="T54" s="29" t="str">
        <f>IF(AND(Inputs!B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B53="true",Inputs!N53="false"),B54,""))</f>
        <v/>
      </c>
      <c r="U54" s="29" t="str">
        <f>IF(AND(Inputs!B53="true",Inputs!G53="true"),T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T54)</f>
        <v/>
      </c>
      <c r="V54" s="29" t="str">
        <f>IF(Inputs!B53="false","",IF(Inputs!M53="null",Calcs!D54,Calcs!D54*Inputs!M53))</f>
        <v/>
      </c>
      <c r="W54" s="29" t="str">
        <f>IF(Inputs!B53="true",V54*IF(Inputs!R53=Reduction_Values!B$6,Reduction_Values!C$6,Reduction_Values!C$7),"")</f>
        <v/>
      </c>
      <c r="X54" s="29" t="str">
        <f>IF(Inputs!B53="true",W54*IF(Inputs!L53=Reduction_Values!B$4,Reduction_Values!C$4,Reduction_Values!C$5),"")</f>
        <v/>
      </c>
      <c r="Y54" s="29" t="str">
        <f>IF(Inputs!B53="true",IF(Inputs!I53="null",X54,X54*(Inputs!I53)),"")</f>
        <v/>
      </c>
      <c r="Z54" s="29" t="str">
        <f>IF(Inputs!B53="true",IF(Inputs!J53="null",Y54,Y54*(Inputs!J53)),"")</f>
        <v/>
      </c>
      <c r="AA54" s="29" t="str">
        <f>IF(Inputs!B53="true",(Inputs!S53/Inputs!T53)*Calcs!Z54,"")</f>
        <v/>
      </c>
      <c r="AB54" s="29" t="str">
        <f>IF(Inputs!B53="true",Calcs!AA54*0.5,"")</f>
        <v/>
      </c>
      <c r="AC54" s="29"/>
      <c r="AD54" s="29"/>
      <c r="AE54" s="29"/>
      <c r="AF54" s="29"/>
      <c r="AG54" s="29"/>
    </row>
    <row r="55" spans="1:33" s="3" customFormat="1" x14ac:dyDescent="0.2">
      <c r="A55" s="26">
        <v>53</v>
      </c>
      <c r="B55" s="28">
        <f>(VLOOKUP(Inputs!D54,Charge_Categories!B$2:C$380,2,FALSE))</f>
        <v>1871</v>
      </c>
      <c r="C55" s="28">
        <f>IF(Inputs!N54="true"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B55)</f>
        <v>22209</v>
      </c>
      <c r="D55" s="28">
        <f>IF(Inputs!G54="true",C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C55)</f>
        <v>22209</v>
      </c>
      <c r="E55" s="28">
        <f>IF(Inputs!M54="null",Calcs!D55,Calcs!D55*Inputs!M54)</f>
        <v>22209</v>
      </c>
      <c r="F55" s="28">
        <f>E55*IF(Inputs!R54=Reduction_Values!B$6,Reduction_Values!C$6,Reduction_Values!C$7)</f>
        <v>11104.5</v>
      </c>
      <c r="G55" s="29">
        <f>F55*IF(Inputs!L54=Reduction_Values!B$4,Reduction_Values!C$4,Reduction_Values!C$5)</f>
        <v>11104.5</v>
      </c>
      <c r="H55" s="29">
        <f>IF(Inputs!I54="null",G55,G55*(Inputs!I54))</f>
        <v>5552.25</v>
      </c>
      <c r="I55" s="29">
        <f>IF(Inputs!J54="null",H55,H55*(Inputs!J54))</f>
        <v>5552.25</v>
      </c>
      <c r="J55" s="29">
        <f>I55*(IF(Inputs!K54=Reduction_Values!B$2,Reduction_Values!C$2,Reduction_Values!C$3))</f>
        <v>5552.25</v>
      </c>
      <c r="K55" s="29">
        <f>IF(Inputs!B54="false",(Inputs!P54/Inputs!Q54)*Calcs!J55,Calcs!J55)</f>
        <v>5552.25</v>
      </c>
      <c r="L55" s="29" t="str">
        <f>IF(AND(Inputs!C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C54="true",Inputs!N54="false"),B55,""))</f>
        <v/>
      </c>
      <c r="M55" s="29" t="str">
        <f>IF(Inputs!C54="true",IF(Inputs!M54="null",Calcs!L55,Calcs!L55*Inputs!M54),"")</f>
        <v/>
      </c>
      <c r="N55" s="29" t="str">
        <f>IF(Inputs!C54="true",M55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,"")</f>
        <v/>
      </c>
      <c r="O55" s="29" t="str">
        <f>IF(Inputs!C54="true",N55*IF(Inputs!R54=Reduction_Values!B$6,Reduction_Values!C$6,Reduction_Values!C$7),"")</f>
        <v/>
      </c>
      <c r="P55" s="29" t="str">
        <f>IF(Inputs!C54="true",O55*IF(Inputs!L54=Reduction_Values!B$4,Reduction_Values!C$4,Reduction_Values!C$5),"")</f>
        <v/>
      </c>
      <c r="Q55" s="29" t="str">
        <f>IF(Inputs!C54="true",IF(Inputs!I54="null",P55,P55*(Inputs!I54)),"")</f>
        <v/>
      </c>
      <c r="R55" s="29" t="str">
        <f>IF(Inputs!C54="true",IF(Inputs!J54="null",Calcs!Q55,Calcs!Q55*Inputs!J54),"")</f>
        <v/>
      </c>
      <c r="S55" s="29" t="str">
        <f>IF(Inputs!C54="true",(Inputs!P54/Inputs!Q54)*Calcs!R55,"0.0")</f>
        <v>0.0</v>
      </c>
      <c r="T55" s="29" t="str">
        <f>IF(AND(Inputs!B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B54="true",Inputs!N54="false"),B55,""))</f>
        <v/>
      </c>
      <c r="U55" s="29" t="str">
        <f>IF(AND(Inputs!B54="true",Inputs!G54="true"),T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T55)</f>
        <v/>
      </c>
      <c r="V55" s="29" t="str">
        <f>IF(Inputs!B54="false","",IF(Inputs!M54="null",Calcs!D55,Calcs!D55*Inputs!M54))</f>
        <v/>
      </c>
      <c r="W55" s="29" t="str">
        <f>IF(Inputs!B54="true",V55*IF(Inputs!R54=Reduction_Values!B$6,Reduction_Values!C$6,Reduction_Values!C$7),"")</f>
        <v/>
      </c>
      <c r="X55" s="29" t="str">
        <f>IF(Inputs!B54="true",W55*IF(Inputs!L54=Reduction_Values!B$4,Reduction_Values!C$4,Reduction_Values!C$5),"")</f>
        <v/>
      </c>
      <c r="Y55" s="29" t="str">
        <f>IF(Inputs!B54="true",IF(Inputs!I54="null",X55,X55*(Inputs!I54)),"")</f>
        <v/>
      </c>
      <c r="Z55" s="29" t="str">
        <f>IF(Inputs!B54="true",IF(Inputs!J54="null",Y55,Y55*(Inputs!J54)),"")</f>
        <v/>
      </c>
      <c r="AA55" s="29" t="str">
        <f>IF(Inputs!B54="true",(Inputs!S54/Inputs!T54)*Calcs!Z55,"")</f>
        <v/>
      </c>
      <c r="AB55" s="29" t="str">
        <f>IF(Inputs!B54="true",Calcs!AA55*0.5,"")</f>
        <v/>
      </c>
      <c r="AC55" s="29"/>
      <c r="AD55" s="29"/>
      <c r="AE55" s="29"/>
      <c r="AF55" s="29"/>
      <c r="AG55" s="29"/>
    </row>
    <row r="56" spans="1:33" s="3" customFormat="1" x14ac:dyDescent="0.2">
      <c r="A56" s="26">
        <v>54</v>
      </c>
      <c r="B56" s="28">
        <f>(VLOOKUP(Inputs!D55,Charge_Categories!B$2:C$380,2,FALSE))</f>
        <v>2027</v>
      </c>
      <c r="C56" s="28">
        <f>IF(Inputs!N55="true"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B56)</f>
        <v>2027</v>
      </c>
      <c r="D56" s="28">
        <f>IF(Inputs!G55="true",C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C56)</f>
        <v>2027</v>
      </c>
      <c r="E56" s="28">
        <f>IF(Inputs!M55="null",Calcs!D56,Calcs!D56*Inputs!M55)</f>
        <v>2027</v>
      </c>
      <c r="F56" s="28">
        <f>E56*IF(Inputs!R55=Reduction_Values!B$6,Reduction_Values!C$6,Reduction_Values!C$7)</f>
        <v>2027</v>
      </c>
      <c r="G56" s="29">
        <f>F56*IF(Inputs!L55=Reduction_Values!B$4,Reduction_Values!C$4,Reduction_Values!C$5)</f>
        <v>2027</v>
      </c>
      <c r="H56" s="29">
        <f>IF(Inputs!I55="null",G56,G56*(Inputs!I55))</f>
        <v>2027</v>
      </c>
      <c r="I56" s="29">
        <f>IF(Inputs!J55="null",H56,H56*(Inputs!J55))</f>
        <v>2006.73</v>
      </c>
      <c r="J56" s="29">
        <f>I56*(IF(Inputs!K55=Reduction_Values!B$2,Reduction_Values!C$2,Reduction_Values!C$3))</f>
        <v>2006.73</v>
      </c>
      <c r="K56" s="29">
        <f>IF(Inputs!B55="false",(Inputs!P55/Inputs!Q55)*Calcs!J56,Calcs!J56)</f>
        <v>1836.6681355932203</v>
      </c>
      <c r="L56" s="29">
        <f>IF(AND(Inputs!C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C55="true",Inputs!N55="false"),B56,""))</f>
        <v>2027</v>
      </c>
      <c r="M56" s="29">
        <f>IF(Inputs!C55="true",IF(Inputs!M55="null",Calcs!L56,Calcs!L56*Inputs!M55),"")</f>
        <v>2027</v>
      </c>
      <c r="N56" s="29">
        <f>IF(Inputs!C55="true",M56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,"")</f>
        <v>202.70000000000002</v>
      </c>
      <c r="O56" s="29">
        <f>IF(Inputs!C55="true",N56*IF(Inputs!R55=Reduction_Values!B$6,Reduction_Values!C$6,Reduction_Values!C$7),"")</f>
        <v>202.70000000000002</v>
      </c>
      <c r="P56" s="29">
        <f>IF(Inputs!C55="true",O56*IF(Inputs!L55=Reduction_Values!B$4,Reduction_Values!C$4,Reduction_Values!C$5),"")</f>
        <v>202.70000000000002</v>
      </c>
      <c r="Q56" s="29">
        <f>IF(Inputs!C55="true",IF(Inputs!I55="null",P56,P56*(Inputs!I55)),"")</f>
        <v>202.70000000000002</v>
      </c>
      <c r="R56" s="29">
        <f>IF(Inputs!C55="true",IF(Inputs!J55="null",Calcs!Q56,Calcs!Q56*Inputs!J55),"")</f>
        <v>200.673</v>
      </c>
      <c r="S56" s="29">
        <f>IF(Inputs!C55="true",(Inputs!P55/Inputs!Q55)*Calcs!R56,"0.0")</f>
        <v>183.66681355932204</v>
      </c>
      <c r="T56" s="29" t="str">
        <f>IF(AND(Inputs!B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B55="true",Inputs!N55="false"),B56,""))</f>
        <v/>
      </c>
      <c r="U56" s="29" t="str">
        <f>IF(AND(Inputs!B55="true",Inputs!G55="true"),T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T56)</f>
        <v/>
      </c>
      <c r="V56" s="29" t="str">
        <f>IF(Inputs!B55="false","",IF(Inputs!M55="null",Calcs!D56,Calcs!D56*Inputs!M55))</f>
        <v/>
      </c>
      <c r="W56" s="29" t="str">
        <f>IF(Inputs!B55="true",V56*IF(Inputs!R55=Reduction_Values!B$6,Reduction_Values!C$6,Reduction_Values!C$7),"")</f>
        <v/>
      </c>
      <c r="X56" s="29" t="str">
        <f>IF(Inputs!B55="true",W56*IF(Inputs!L55=Reduction_Values!B$4,Reduction_Values!C$4,Reduction_Values!C$5),"")</f>
        <v/>
      </c>
      <c r="Y56" s="29" t="str">
        <f>IF(Inputs!B55="true",IF(Inputs!I55="null",X56,X56*(Inputs!I55)),"")</f>
        <v/>
      </c>
      <c r="Z56" s="29" t="str">
        <f>IF(Inputs!B55="true",IF(Inputs!J55="null",Y56,Y56*(Inputs!J55)),"")</f>
        <v/>
      </c>
      <c r="AA56" s="29" t="str">
        <f>IF(Inputs!B55="true",(Inputs!S55/Inputs!T55)*Calcs!Z56,"")</f>
        <v/>
      </c>
      <c r="AB56" s="29" t="str">
        <f>IF(Inputs!B55="true",Calcs!AA56*0.5,"")</f>
        <v/>
      </c>
      <c r="AC56" s="29"/>
      <c r="AD56" s="29"/>
      <c r="AE56" s="29"/>
      <c r="AF56" s="29"/>
      <c r="AG56" s="29"/>
    </row>
    <row r="57" spans="1:33" s="3" customFormat="1" x14ac:dyDescent="0.2">
      <c r="A57" s="26">
        <v>55</v>
      </c>
      <c r="B57" s="28">
        <f>(VLOOKUP(Inputs!D56,Charge_Categories!B$2:C$380,2,FALSE))</f>
        <v>2889</v>
      </c>
      <c r="C57" s="28">
        <f>IF(Inputs!N56="true"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B57)</f>
        <v>2889</v>
      </c>
      <c r="D57" s="28">
        <f>IF(Inputs!G56="true",C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C57)</f>
        <v>2889</v>
      </c>
      <c r="E57" s="28">
        <f>IF(Inputs!M56="null",Calcs!D57,Calcs!D57*Inputs!M56)</f>
        <v>2889</v>
      </c>
      <c r="F57" s="28">
        <f>E57*IF(Inputs!R56=Reduction_Values!B$6,Reduction_Values!C$6,Reduction_Values!C$7)</f>
        <v>1444.5</v>
      </c>
      <c r="G57" s="29">
        <f>F57*IF(Inputs!L56=Reduction_Values!B$4,Reduction_Values!C$4,Reduction_Values!C$5)</f>
        <v>1444.5</v>
      </c>
      <c r="H57" s="29">
        <f>IF(Inputs!I56="null",G57,G57*(Inputs!I56))</f>
        <v>1444.5</v>
      </c>
      <c r="I57" s="29">
        <f>IF(Inputs!J56="null",H57,H57*(Inputs!J56))</f>
        <v>1444.5</v>
      </c>
      <c r="J57" s="29">
        <f>I57*(IF(Inputs!K56=Reduction_Values!B$2,Reduction_Values!C$2,Reduction_Values!C$3))</f>
        <v>722.25</v>
      </c>
      <c r="K57" s="29">
        <f>IF(Inputs!B56="false",(Inputs!P56/Inputs!Q56)*Calcs!J57,Calcs!J57)</f>
        <v>722.25</v>
      </c>
      <c r="L57" s="29" t="str">
        <f>IF(AND(Inputs!C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C56="true",Inputs!N56="false"),B57,""))</f>
        <v/>
      </c>
      <c r="M57" s="29" t="str">
        <f>IF(Inputs!C56="true",IF(Inputs!M56="null",Calcs!L57,Calcs!L57*Inputs!M56),"")</f>
        <v/>
      </c>
      <c r="N57" s="29" t="str">
        <f>IF(Inputs!C56="true",M57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,"")</f>
        <v/>
      </c>
      <c r="O57" s="29" t="str">
        <f>IF(Inputs!C56="true",N57*IF(Inputs!R56=Reduction_Values!B$6,Reduction_Values!C$6,Reduction_Values!C$7),"")</f>
        <v/>
      </c>
      <c r="P57" s="29" t="str">
        <f>IF(Inputs!C56="true",O57*IF(Inputs!L56=Reduction_Values!B$4,Reduction_Values!C$4,Reduction_Values!C$5),"")</f>
        <v/>
      </c>
      <c r="Q57" s="29" t="str">
        <f>IF(Inputs!C56="true",IF(Inputs!I56="null",P57,P57*(Inputs!I56)),"")</f>
        <v/>
      </c>
      <c r="R57" s="29" t="str">
        <f>IF(Inputs!C56="true",IF(Inputs!J56="null",Calcs!Q57,Calcs!Q57*Inputs!J56),"")</f>
        <v/>
      </c>
      <c r="S57" s="29" t="str">
        <f>IF(Inputs!C56="true",(Inputs!P56/Inputs!Q56)*Calcs!R57,"0.0")</f>
        <v>0.0</v>
      </c>
      <c r="T57" s="29">
        <f>IF(AND(Inputs!B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B56="true",Inputs!N56="false"),B57,""))</f>
        <v>2889</v>
      </c>
      <c r="U57" s="29">
        <f>IF(AND(Inputs!B56="true",Inputs!G56="true"),T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T57)</f>
        <v>2889</v>
      </c>
      <c r="V57" s="29">
        <f>IF(Inputs!B56="false","",IF(Inputs!M56="null",Calcs!D57,Calcs!D57*Inputs!M56))</f>
        <v>2889</v>
      </c>
      <c r="W57" s="29">
        <f>IF(Inputs!B56="true",V57*IF(Inputs!R56=Reduction_Values!B$6,Reduction_Values!C$6,Reduction_Values!C$7),"")</f>
        <v>1444.5</v>
      </c>
      <c r="X57" s="29">
        <f>IF(Inputs!B56="true",W57*IF(Inputs!L56=Reduction_Values!B$4,Reduction_Values!C$4,Reduction_Values!C$5),"")</f>
        <v>1444.5</v>
      </c>
      <c r="Y57" s="29">
        <f>IF(Inputs!B56="true",IF(Inputs!I56="null",X57,X57*(Inputs!I56)),"")</f>
        <v>1444.5</v>
      </c>
      <c r="Z57" s="29">
        <f>IF(Inputs!B56="true",IF(Inputs!J56="null",Y57,Y57*(Inputs!J56)),"")</f>
        <v>1444.5</v>
      </c>
      <c r="AA57" s="29">
        <f>IF(Inputs!B56="true",(Inputs!S56/Inputs!T56)*Calcs!Z57,"")</f>
        <v>144305.69430569434</v>
      </c>
      <c r="AB57" s="29">
        <f>IF(Inputs!B56="true",Calcs!AA57*0.5,"")</f>
        <v>72152.847152847171</v>
      </c>
      <c r="AC57" s="29"/>
      <c r="AD57" s="29"/>
      <c r="AE57" s="29"/>
      <c r="AF57" s="29"/>
      <c r="AG57" s="29"/>
    </row>
    <row r="58" spans="1:33" s="3" customFormat="1" x14ac:dyDescent="0.2">
      <c r="A58" s="26">
        <v>56</v>
      </c>
      <c r="B58" s="28">
        <f>(VLOOKUP(Inputs!D57,Charge_Categories!B$2:C$380,2,FALSE))</f>
        <v>3032</v>
      </c>
      <c r="C58" s="28">
        <f>IF(Inputs!N57="true"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B58)</f>
        <v>3260</v>
      </c>
      <c r="D58" s="28">
        <f>IF(Inputs!G57="true",C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C58)</f>
        <v>3260</v>
      </c>
      <c r="E58" s="28">
        <f>IF(Inputs!M57="null",Calcs!D58,Calcs!D58*Inputs!M57)</f>
        <v>3260</v>
      </c>
      <c r="F58" s="28">
        <f>E58*IF(Inputs!R57=Reduction_Values!B$6,Reduction_Values!C$6,Reduction_Values!C$7)</f>
        <v>3260</v>
      </c>
      <c r="G58" s="29">
        <f>F58*IF(Inputs!L57=Reduction_Values!B$4,Reduction_Values!C$4,Reduction_Values!C$5)</f>
        <v>3260</v>
      </c>
      <c r="H58" s="29">
        <f>IF(Inputs!I57="null",G58,G58*(Inputs!I57))</f>
        <v>3260</v>
      </c>
      <c r="I58" s="29">
        <f>IF(Inputs!J57="null",H58,H58*(Inputs!J57))</f>
        <v>3260</v>
      </c>
      <c r="J58" s="29">
        <f>I58*(IF(Inputs!K57=Reduction_Values!B$2,Reduction_Values!C$2,Reduction_Values!C$3))</f>
        <v>3260</v>
      </c>
      <c r="K58" s="29">
        <f>IF(Inputs!B57="false",(Inputs!P57/Inputs!Q57)*Calcs!J58,Calcs!J58)</f>
        <v>2771</v>
      </c>
      <c r="L58" s="29" t="str">
        <f>IF(AND(Inputs!C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C57="true",Inputs!N57="false"),B58,""))</f>
        <v/>
      </c>
      <c r="M58" s="29" t="str">
        <f>IF(Inputs!C57="true",IF(Inputs!M57="null",Calcs!L58,Calcs!L58*Inputs!M57),"")</f>
        <v/>
      </c>
      <c r="N58" s="29" t="str">
        <f>IF(Inputs!C57="true",M58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,"")</f>
        <v/>
      </c>
      <c r="O58" s="29" t="str">
        <f>IF(Inputs!C57="true",N58*IF(Inputs!R57=Reduction_Values!B$6,Reduction_Values!C$6,Reduction_Values!C$7),"")</f>
        <v/>
      </c>
      <c r="P58" s="29" t="str">
        <f>IF(Inputs!C57="true",O58*IF(Inputs!L57=Reduction_Values!B$4,Reduction_Values!C$4,Reduction_Values!C$5),"")</f>
        <v/>
      </c>
      <c r="Q58" s="29" t="str">
        <f>IF(Inputs!C57="true",IF(Inputs!I57="null",P58,P58*(Inputs!I57)),"")</f>
        <v/>
      </c>
      <c r="R58" s="29" t="str">
        <f>IF(Inputs!C57="true",IF(Inputs!J57="null",Calcs!Q58,Calcs!Q58*Inputs!J57),"")</f>
        <v/>
      </c>
      <c r="S58" s="29" t="str">
        <f>IF(Inputs!C57="true",(Inputs!P57/Inputs!Q57)*Calcs!R58,"0.0")</f>
        <v>0.0</v>
      </c>
      <c r="T58" s="29" t="str">
        <f>IF(AND(Inputs!B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B57="true",Inputs!N57="false"),B58,""))</f>
        <v/>
      </c>
      <c r="U58" s="29" t="str">
        <f>IF(AND(Inputs!B57="true",Inputs!G57="true"),T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T58)</f>
        <v/>
      </c>
      <c r="V58" s="29" t="str">
        <f>IF(Inputs!B57="false","",IF(Inputs!M57="null",Calcs!D58,Calcs!D58*Inputs!M57))</f>
        <v/>
      </c>
      <c r="W58" s="29" t="str">
        <f>IF(Inputs!B57="true",V58*IF(Inputs!R57=Reduction_Values!B$6,Reduction_Values!C$6,Reduction_Values!C$7),"")</f>
        <v/>
      </c>
      <c r="X58" s="29" t="str">
        <f>IF(Inputs!B57="true",W58*IF(Inputs!L57=Reduction_Values!B$4,Reduction_Values!C$4,Reduction_Values!C$5),"")</f>
        <v/>
      </c>
      <c r="Y58" s="29" t="str">
        <f>IF(Inputs!B57="true",IF(Inputs!I57="null",X58,X58*(Inputs!I57)),"")</f>
        <v/>
      </c>
      <c r="Z58" s="29" t="str">
        <f>IF(Inputs!B57="true",IF(Inputs!J57="null",Y58,Y58*(Inputs!J57)),"")</f>
        <v/>
      </c>
      <c r="AA58" s="29" t="str">
        <f>IF(Inputs!B57="true",(Inputs!S57/Inputs!T57)*Calcs!Z58,"")</f>
        <v/>
      </c>
      <c r="AB58" s="29" t="str">
        <f>IF(Inputs!B57="true",Calcs!AA58*0.5,"")</f>
        <v/>
      </c>
      <c r="AC58" s="29"/>
      <c r="AD58" s="29"/>
      <c r="AE58" s="29"/>
      <c r="AF58" s="29"/>
      <c r="AG58" s="29"/>
    </row>
    <row r="59" spans="1:33" s="3" customFormat="1" x14ac:dyDescent="0.2">
      <c r="A59" s="26">
        <v>57</v>
      </c>
      <c r="B59" s="28">
        <f>(VLOOKUP(Inputs!D58,Charge_Categories!B$2:C$380,2,FALSE))</f>
        <v>3283</v>
      </c>
      <c r="C59" s="28">
        <f>IF(Inputs!N58="true"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B59)</f>
        <v>3283</v>
      </c>
      <c r="D59" s="28">
        <f>IF(Inputs!G58="true",C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C59)</f>
        <v>3283</v>
      </c>
      <c r="E59" s="28">
        <f>IF(Inputs!M58="null",Calcs!D59,Calcs!D59*Inputs!M58)</f>
        <v>3283</v>
      </c>
      <c r="F59" s="28">
        <f>E59*IF(Inputs!R58=Reduction_Values!B$6,Reduction_Values!C$6,Reduction_Values!C$7)</f>
        <v>1641.5</v>
      </c>
      <c r="G59" s="29">
        <f>F59*IF(Inputs!L58=Reduction_Values!B$4,Reduction_Values!C$4,Reduction_Values!C$5)</f>
        <v>1641.5</v>
      </c>
      <c r="H59" s="29">
        <f>IF(Inputs!I58="null",G59,G59*(Inputs!I58))</f>
        <v>1641.5</v>
      </c>
      <c r="I59" s="29">
        <f>IF(Inputs!J58="null",H59,H59*(Inputs!J58))</f>
        <v>1641.5</v>
      </c>
      <c r="J59" s="29">
        <f>I59*(IF(Inputs!K58=Reduction_Values!B$2,Reduction_Values!C$2,Reduction_Values!C$3))</f>
        <v>1641.5</v>
      </c>
      <c r="K59" s="29">
        <f>IF(Inputs!B58="false",(Inputs!P58/Inputs!Q58)*Calcs!J59,Calcs!J59)</f>
        <v>1525.5748587570622</v>
      </c>
      <c r="L59" s="29" t="str">
        <f>IF(AND(Inputs!C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C58="true",Inputs!N58="false"),B59,""))</f>
        <v/>
      </c>
      <c r="M59" s="29" t="str">
        <f>IF(Inputs!C58="true",IF(Inputs!M58="null",Calcs!L59,Calcs!L59*Inputs!M58),"")</f>
        <v/>
      </c>
      <c r="N59" s="29" t="str">
        <f>IF(Inputs!C58="true",M59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,"")</f>
        <v/>
      </c>
      <c r="O59" s="29" t="str">
        <f>IF(Inputs!C58="true",N59*IF(Inputs!R58=Reduction_Values!B$6,Reduction_Values!C$6,Reduction_Values!C$7),"")</f>
        <v/>
      </c>
      <c r="P59" s="29" t="str">
        <f>IF(Inputs!C58="true",O59*IF(Inputs!L58=Reduction_Values!B$4,Reduction_Values!C$4,Reduction_Values!C$5),"")</f>
        <v/>
      </c>
      <c r="Q59" s="29" t="str">
        <f>IF(Inputs!C58="true",IF(Inputs!I58="null",P59,P59*(Inputs!I58)),"")</f>
        <v/>
      </c>
      <c r="R59" s="29" t="str">
        <f>IF(Inputs!C58="true",IF(Inputs!J58="null",Calcs!Q59,Calcs!Q59*Inputs!J58),"")</f>
        <v/>
      </c>
      <c r="S59" s="29" t="str">
        <f>IF(Inputs!C58="true",(Inputs!P58/Inputs!Q58)*Calcs!R59,"0.0")</f>
        <v>0.0</v>
      </c>
      <c r="T59" s="29" t="str">
        <f>IF(AND(Inputs!B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B58="true",Inputs!N58="false"),B59,""))</f>
        <v/>
      </c>
      <c r="U59" s="29" t="str">
        <f>IF(AND(Inputs!B58="true",Inputs!G58="true"),T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T59)</f>
        <v/>
      </c>
      <c r="V59" s="29" t="str">
        <f>IF(Inputs!B58="false","",IF(Inputs!M58="null",Calcs!D59,Calcs!D59*Inputs!M58))</f>
        <v/>
      </c>
      <c r="W59" s="29" t="str">
        <f>IF(Inputs!B58="true",V59*IF(Inputs!R58=Reduction_Values!B$6,Reduction_Values!C$6,Reduction_Values!C$7),"")</f>
        <v/>
      </c>
      <c r="X59" s="29" t="str">
        <f>IF(Inputs!B58="true",W59*IF(Inputs!L58=Reduction_Values!B$4,Reduction_Values!C$4,Reduction_Values!C$5),"")</f>
        <v/>
      </c>
      <c r="Y59" s="29" t="str">
        <f>IF(Inputs!B58="true",IF(Inputs!I58="null",X59,X59*(Inputs!I58)),"")</f>
        <v/>
      </c>
      <c r="Z59" s="29" t="str">
        <f>IF(Inputs!B58="true",IF(Inputs!J58="null",Y59,Y59*(Inputs!J58)),"")</f>
        <v/>
      </c>
      <c r="AA59" s="29" t="str">
        <f>IF(Inputs!B58="true",(Inputs!S58/Inputs!T58)*Calcs!Z59,"")</f>
        <v/>
      </c>
      <c r="AB59" s="29" t="str">
        <f>IF(Inputs!B58="true",Calcs!AA59*0.5,"")</f>
        <v/>
      </c>
      <c r="AC59" s="29"/>
      <c r="AD59" s="29"/>
      <c r="AE59" s="29"/>
      <c r="AF59" s="29"/>
      <c r="AG59" s="29"/>
    </row>
    <row r="60" spans="1:33" s="3" customFormat="1" x14ac:dyDescent="0.2">
      <c r="A60" s="26">
        <v>58</v>
      </c>
      <c r="B60" s="28">
        <f>(VLOOKUP(Inputs!D59,Charge_Categories!B$2:C$380,2,FALSE))</f>
        <v>5258</v>
      </c>
      <c r="C60" s="28">
        <f>IF(Inputs!N59="true"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B60)</f>
        <v>5299</v>
      </c>
      <c r="D60" s="28">
        <f>IF(Inputs!G59="true",C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C60)</f>
        <v>5299</v>
      </c>
      <c r="E60" s="28">
        <f>IF(Inputs!M59="null",Calcs!D60,Calcs!D60*Inputs!M59)</f>
        <v>5299</v>
      </c>
      <c r="F60" s="28">
        <f>E60*IF(Inputs!R59=Reduction_Values!B$6,Reduction_Values!C$6,Reduction_Values!C$7)</f>
        <v>2649.5</v>
      </c>
      <c r="G60" s="29">
        <f>F60*IF(Inputs!L59=Reduction_Values!B$4,Reduction_Values!C$4,Reduction_Values!C$5)</f>
        <v>1324.75</v>
      </c>
      <c r="H60" s="29">
        <f>IF(Inputs!I59="null",G60,G60*(Inputs!I59))</f>
        <v>662.375</v>
      </c>
      <c r="I60" s="29">
        <f>IF(Inputs!J59="null",H60,H60*(Inputs!J59))</f>
        <v>596.13750000000005</v>
      </c>
      <c r="J60" s="29">
        <f>I60*(IF(Inputs!K59=Reduction_Values!B$2,Reduction_Values!C$2,Reduction_Values!C$3))</f>
        <v>596.13750000000005</v>
      </c>
      <c r="K60" s="29">
        <f>IF(Inputs!B59="false",(Inputs!P59/Inputs!Q59)*Calcs!J60,Calcs!J60)</f>
        <v>568.08397058823527</v>
      </c>
      <c r="L60" s="29">
        <f>IF(AND(Inputs!C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C59="true",Inputs!N59="false"),B60,""))</f>
        <v>5299</v>
      </c>
      <c r="M60" s="29">
        <f>IF(Inputs!C59="true",IF(Inputs!M59="null",Calcs!L60,Calcs!L60*Inputs!M59),"")</f>
        <v>5299</v>
      </c>
      <c r="N60" s="29">
        <f>IF(Inputs!C59="true",M60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,"")</f>
        <v>1589.7</v>
      </c>
      <c r="O60" s="29">
        <f>IF(Inputs!C59="true",N60*IF(Inputs!R59=Reduction_Values!B$6,Reduction_Values!C$6,Reduction_Values!C$7),"")</f>
        <v>794.85</v>
      </c>
      <c r="P60" s="29">
        <f>IF(Inputs!C59="true",O60*IF(Inputs!L59=Reduction_Values!B$4,Reduction_Values!C$4,Reduction_Values!C$5),"")</f>
        <v>397.42500000000001</v>
      </c>
      <c r="Q60" s="29">
        <f>IF(Inputs!C59="true",IF(Inputs!I59="null",P60,P60*(Inputs!I59)),"")</f>
        <v>198.71250000000001</v>
      </c>
      <c r="R60" s="29">
        <f>IF(Inputs!C59="true",IF(Inputs!J59="null",Calcs!Q60,Calcs!Q60*Inputs!J59),"")</f>
        <v>178.84125</v>
      </c>
      <c r="S60" s="29">
        <f>IF(Inputs!C59="true",(Inputs!P59/Inputs!Q59)*Calcs!R60,"0.0")</f>
        <v>170.42519117647058</v>
      </c>
      <c r="T60" s="29" t="str">
        <f>IF(AND(Inputs!B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B59="true",Inputs!N59="false"),B60,""))</f>
        <v/>
      </c>
      <c r="U60" s="29" t="str">
        <f>IF(AND(Inputs!B59="true",Inputs!G59="true"),T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T60)</f>
        <v/>
      </c>
      <c r="V60" s="29" t="str">
        <f>IF(Inputs!B59="false","",IF(Inputs!M59="null",Calcs!D60,Calcs!D60*Inputs!M59))</f>
        <v/>
      </c>
      <c r="W60" s="29" t="str">
        <f>IF(Inputs!B59="true",V60*IF(Inputs!R59=Reduction_Values!B$6,Reduction_Values!C$6,Reduction_Values!C$7),"")</f>
        <v/>
      </c>
      <c r="X60" s="29" t="str">
        <f>IF(Inputs!B59="true",W60*IF(Inputs!L59=Reduction_Values!B$4,Reduction_Values!C$4,Reduction_Values!C$5),"")</f>
        <v/>
      </c>
      <c r="Y60" s="29" t="str">
        <f>IF(Inputs!B59="true",IF(Inputs!I59="null",X60,X60*(Inputs!I59)),"")</f>
        <v/>
      </c>
      <c r="Z60" s="29" t="str">
        <f>IF(Inputs!B59="true",IF(Inputs!J59="null",Y60,Y60*(Inputs!J59)),"")</f>
        <v/>
      </c>
      <c r="AA60" s="29" t="str">
        <f>IF(Inputs!B59="true",(Inputs!S59/Inputs!T59)*Calcs!Z60,"")</f>
        <v/>
      </c>
      <c r="AB60" s="29" t="str">
        <f>IF(Inputs!B59="true",Calcs!AA60*0.5,"")</f>
        <v/>
      </c>
      <c r="AC60" s="29"/>
      <c r="AD60" s="29"/>
      <c r="AE60" s="29"/>
      <c r="AF60" s="29"/>
      <c r="AG60" s="29"/>
    </row>
    <row r="61" spans="1:33" s="3" customFormat="1" x14ac:dyDescent="0.2">
      <c r="A61" s="26">
        <v>59</v>
      </c>
      <c r="B61" s="28">
        <f>(VLOOKUP(Inputs!D60,Charge_Categories!B$2:C$380,2,FALSE))</f>
        <v>5519</v>
      </c>
      <c r="C61" s="28">
        <f>IF(Inputs!N60="true"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B61)</f>
        <v>5519</v>
      </c>
      <c r="D61" s="28">
        <f>IF(Inputs!G60="true",C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C61)</f>
        <v>5519</v>
      </c>
      <c r="E61" s="28">
        <f>IF(Inputs!M60="null",Calcs!D61,Calcs!D61*Inputs!M60)</f>
        <v>5519</v>
      </c>
      <c r="F61" s="28">
        <f>E61*IF(Inputs!R60=Reduction_Values!B$6,Reduction_Values!C$6,Reduction_Values!C$7)</f>
        <v>5519</v>
      </c>
      <c r="G61" s="29">
        <f>F61*IF(Inputs!L60=Reduction_Values!B$4,Reduction_Values!C$4,Reduction_Values!C$5)</f>
        <v>5519</v>
      </c>
      <c r="H61" s="29">
        <f>IF(Inputs!I60="null",G61,G61*(Inputs!I60))</f>
        <v>5519</v>
      </c>
      <c r="I61" s="29">
        <f>IF(Inputs!J60="null",H61,H61*(Inputs!J60))</f>
        <v>2759.5</v>
      </c>
      <c r="J61" s="29">
        <f>I61*(IF(Inputs!K60=Reduction_Values!B$2,Reduction_Values!C$2,Reduction_Values!C$3))</f>
        <v>1379.75</v>
      </c>
      <c r="K61" s="29">
        <f>IF(Inputs!B60="false",(Inputs!P60/Inputs!Q60)*Calcs!J61,Calcs!J61)</f>
        <v>1379.75</v>
      </c>
      <c r="L61" s="29" t="str">
        <f>IF(AND(Inputs!C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C60="true",Inputs!N60="false"),B61,""))</f>
        <v/>
      </c>
      <c r="M61" s="29" t="str">
        <f>IF(Inputs!C60="true",IF(Inputs!M60="null",Calcs!L61,Calcs!L61*Inputs!M60),"")</f>
        <v/>
      </c>
      <c r="N61" s="29" t="str">
        <f>IF(Inputs!C60="true",M61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,"")</f>
        <v/>
      </c>
      <c r="O61" s="29" t="str">
        <f>IF(Inputs!C60="true",N61*IF(Inputs!R60=Reduction_Values!B$6,Reduction_Values!C$6,Reduction_Values!C$7),"")</f>
        <v/>
      </c>
      <c r="P61" s="29" t="str">
        <f>IF(Inputs!C60="true",O61*IF(Inputs!L60=Reduction_Values!B$4,Reduction_Values!C$4,Reduction_Values!C$5),"")</f>
        <v/>
      </c>
      <c r="Q61" s="29" t="str">
        <f>IF(Inputs!C60="true",IF(Inputs!I60="null",P61,P61*(Inputs!I60)),"")</f>
        <v/>
      </c>
      <c r="R61" s="29" t="str">
        <f>IF(Inputs!C60="true",IF(Inputs!J60="null",Calcs!Q61,Calcs!Q61*Inputs!J60),"")</f>
        <v/>
      </c>
      <c r="S61" s="29" t="str">
        <f>IF(Inputs!C60="true",(Inputs!P60/Inputs!Q60)*Calcs!R61,"0.0")</f>
        <v>0.0</v>
      </c>
      <c r="T61" s="29">
        <f>IF(AND(Inputs!B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B60="true",Inputs!N60="false"),B61,""))</f>
        <v>5519</v>
      </c>
      <c r="U61" s="29">
        <f>IF(AND(Inputs!B60="true",Inputs!G60="true"),T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T61)</f>
        <v>5519</v>
      </c>
      <c r="V61" s="29">
        <f>IF(Inputs!B60="false","",IF(Inputs!M60="null",Calcs!D61,Calcs!D61*Inputs!M60))</f>
        <v>5519</v>
      </c>
      <c r="W61" s="29">
        <f>IF(Inputs!B60="true",V61*IF(Inputs!R60=Reduction_Values!B$6,Reduction_Values!C$6,Reduction_Values!C$7),"")</f>
        <v>5519</v>
      </c>
      <c r="X61" s="29">
        <f>IF(Inputs!B60="true",W61*IF(Inputs!L60=Reduction_Values!B$4,Reduction_Values!C$4,Reduction_Values!C$5),"")</f>
        <v>5519</v>
      </c>
      <c r="Y61" s="29">
        <f>IF(Inputs!B60="true",IF(Inputs!I60="null",X61,X61*(Inputs!I60)),"")</f>
        <v>5519</v>
      </c>
      <c r="Z61" s="29">
        <f>IF(Inputs!B60="true",IF(Inputs!J60="null",Y61,Y61*(Inputs!J60)),"")</f>
        <v>2759.5</v>
      </c>
      <c r="AA61" s="29">
        <f>IF(Inputs!B60="true",(Inputs!S60/Inputs!T60)*Calcs!Z61,"")</f>
        <v>688.49800399201592</v>
      </c>
      <c r="AB61" s="29">
        <f>IF(Inputs!B60="true",Calcs!AA61*0.5,"")</f>
        <v>344.24900199600796</v>
      </c>
      <c r="AC61" s="29"/>
      <c r="AD61" s="29"/>
      <c r="AE61" s="29"/>
      <c r="AF61" s="29"/>
      <c r="AG61" s="29"/>
    </row>
    <row r="62" spans="1:33" s="3" customFormat="1" x14ac:dyDescent="0.2">
      <c r="A62" s="26">
        <v>60</v>
      </c>
      <c r="B62" s="28">
        <f>(VLOOKUP(Inputs!D61,Charge_Categories!B$2:C$380,2,FALSE))</f>
        <v>5976</v>
      </c>
      <c r="C62" s="28">
        <f>IF(Inputs!N61="true"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B62)</f>
        <v>5976</v>
      </c>
      <c r="D62" s="28">
        <f>IF(Inputs!G61="true",C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C62)</f>
        <v>5976</v>
      </c>
      <c r="E62" s="28">
        <f>IF(Inputs!M61="null",Calcs!D62,Calcs!D62*Inputs!M61)</f>
        <v>5976</v>
      </c>
      <c r="F62" s="28">
        <f>E62*IF(Inputs!R61=Reduction_Values!B$6,Reduction_Values!C$6,Reduction_Values!C$7)</f>
        <v>5976</v>
      </c>
      <c r="G62" s="29">
        <f>F62*IF(Inputs!L61=Reduction_Values!B$4,Reduction_Values!C$4,Reduction_Values!C$5)</f>
        <v>5976</v>
      </c>
      <c r="H62" s="29">
        <f>IF(Inputs!I61="null",G62,G62*(Inputs!I61))</f>
        <v>5976</v>
      </c>
      <c r="I62" s="29">
        <f>IF(Inputs!J61="null",H62,H62*(Inputs!J61))</f>
        <v>5976</v>
      </c>
      <c r="J62" s="29">
        <f>I62*(IF(Inputs!K61=Reduction_Values!B$2,Reduction_Values!C$2,Reduction_Values!C$3))</f>
        <v>2988</v>
      </c>
      <c r="K62" s="29">
        <f>IF(Inputs!B61="false",(Inputs!P61/Inputs!Q61)*Calcs!J62,Calcs!J62)</f>
        <v>1629.8181818181818</v>
      </c>
      <c r="L62" s="29" t="str">
        <f>IF(AND(Inputs!C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C61="true",Inputs!N61="false"),B62,""))</f>
        <v/>
      </c>
      <c r="M62" s="29" t="str">
        <f>IF(Inputs!C61="true",IF(Inputs!M61="null",Calcs!L62,Calcs!L62*Inputs!M61),"")</f>
        <v/>
      </c>
      <c r="N62" s="29" t="str">
        <f>IF(Inputs!C61="true",M62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,"")</f>
        <v/>
      </c>
      <c r="O62" s="29" t="str">
        <f>IF(Inputs!C61="true",N62*IF(Inputs!R61=Reduction_Values!B$6,Reduction_Values!C$6,Reduction_Values!C$7),"")</f>
        <v/>
      </c>
      <c r="P62" s="29" t="str">
        <f>IF(Inputs!C61="true",O62*IF(Inputs!L61=Reduction_Values!B$4,Reduction_Values!C$4,Reduction_Values!C$5),"")</f>
        <v/>
      </c>
      <c r="Q62" s="29" t="str">
        <f>IF(Inputs!C61="true",IF(Inputs!I61="null",P62,P62*(Inputs!I61)),"")</f>
        <v/>
      </c>
      <c r="R62" s="29" t="str">
        <f>IF(Inputs!C61="true",IF(Inputs!J61="null",Calcs!Q62,Calcs!Q62*Inputs!J61),"")</f>
        <v/>
      </c>
      <c r="S62" s="29" t="str">
        <f>IF(Inputs!C61="true",(Inputs!P61/Inputs!Q61)*Calcs!R62,"0.0")</f>
        <v>0.0</v>
      </c>
      <c r="T62" s="29" t="str">
        <f>IF(AND(Inputs!B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B61="true",Inputs!N61="false"),B62,""))</f>
        <v/>
      </c>
      <c r="U62" s="29" t="str">
        <f>IF(AND(Inputs!B61="true",Inputs!G61="true"),T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T62)</f>
        <v/>
      </c>
      <c r="V62" s="29" t="str">
        <f>IF(Inputs!B61="false","",IF(Inputs!M61="null",Calcs!D62,Calcs!D62*Inputs!M61))</f>
        <v/>
      </c>
      <c r="W62" s="29" t="str">
        <f>IF(Inputs!B61="true",V62*IF(Inputs!R61=Reduction_Values!B$6,Reduction_Values!C$6,Reduction_Values!C$7),"")</f>
        <v/>
      </c>
      <c r="X62" s="29" t="str">
        <f>IF(Inputs!B61="true",W62*IF(Inputs!L61=Reduction_Values!B$4,Reduction_Values!C$4,Reduction_Values!C$5),"")</f>
        <v/>
      </c>
      <c r="Y62" s="29" t="str">
        <f>IF(Inputs!B61="true",IF(Inputs!I61="null",X62,X62*(Inputs!I61)),"")</f>
        <v/>
      </c>
      <c r="Z62" s="29" t="str">
        <f>IF(Inputs!B61="true",IF(Inputs!J61="null",Y62,Y62*(Inputs!J61)),"")</f>
        <v/>
      </c>
      <c r="AA62" s="29" t="str">
        <f>IF(Inputs!B61="true",(Inputs!S61/Inputs!T61)*Calcs!Z62,"")</f>
        <v/>
      </c>
      <c r="AB62" s="29" t="str">
        <f>IF(Inputs!B61="true",Calcs!AA62*0.5,"")</f>
        <v/>
      </c>
      <c r="AC62" s="29"/>
      <c r="AD62" s="29"/>
      <c r="AE62" s="29"/>
      <c r="AF62" s="29"/>
      <c r="AG62" s="29"/>
    </row>
    <row r="63" spans="1:33" s="3" customFormat="1" x14ac:dyDescent="0.2">
      <c r="A63" s="26">
        <v>61</v>
      </c>
      <c r="B63" s="28">
        <f>(VLOOKUP(Inputs!D62,Charge_Categories!B$2:C$380,2,FALSE))</f>
        <v>9938</v>
      </c>
      <c r="C63" s="28">
        <f>IF(Inputs!N62="true"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B63)</f>
        <v>10079</v>
      </c>
      <c r="D63" s="28">
        <f>IF(Inputs!G62="true",C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C63)</f>
        <v>10079</v>
      </c>
      <c r="E63" s="28">
        <f>IF(Inputs!M62="null",Calcs!D63,Calcs!D63*Inputs!M62)</f>
        <v>10079</v>
      </c>
      <c r="F63" s="28">
        <f>E63*IF(Inputs!R62=Reduction_Values!B$6,Reduction_Values!C$6,Reduction_Values!C$7)</f>
        <v>5039.5</v>
      </c>
      <c r="G63" s="29">
        <f>F63*IF(Inputs!L62=Reduction_Values!B$4,Reduction_Values!C$4,Reduction_Values!C$5)</f>
        <v>5039.5</v>
      </c>
      <c r="H63" s="29">
        <f>IF(Inputs!I62="null",G63,G63*(Inputs!I62))</f>
        <v>5039.5</v>
      </c>
      <c r="I63" s="29">
        <f>IF(Inputs!J62="null",H63,H63*(Inputs!J62))</f>
        <v>5039.5</v>
      </c>
      <c r="J63" s="29">
        <f>I63*(IF(Inputs!K62=Reduction_Values!B$2,Reduction_Values!C$2,Reduction_Values!C$3))</f>
        <v>5039.5</v>
      </c>
      <c r="K63" s="29">
        <f>IF(Inputs!B62="false",(Inputs!P62/Inputs!Q62)*Calcs!J63,Calcs!J63)</f>
        <v>4841.3174157303374</v>
      </c>
      <c r="L63" s="29" t="str">
        <f>IF(AND(Inputs!C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C62="true",Inputs!N62="false"),B63,""))</f>
        <v/>
      </c>
      <c r="M63" s="29" t="str">
        <f>IF(Inputs!C62="true",IF(Inputs!M62="null",Calcs!L63,Calcs!L63*Inputs!M62),"")</f>
        <v/>
      </c>
      <c r="N63" s="29" t="str">
        <f>IF(Inputs!C62="true",M63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,"")</f>
        <v/>
      </c>
      <c r="O63" s="29" t="str">
        <f>IF(Inputs!C62="true",N63*IF(Inputs!R62=Reduction_Values!B$6,Reduction_Values!C$6,Reduction_Values!C$7),"")</f>
        <v/>
      </c>
      <c r="P63" s="29" t="str">
        <f>IF(Inputs!C62="true",O63*IF(Inputs!L62=Reduction_Values!B$4,Reduction_Values!C$4,Reduction_Values!C$5),"")</f>
        <v/>
      </c>
      <c r="Q63" s="29" t="str">
        <f>IF(Inputs!C62="true",IF(Inputs!I62="null",P63,P63*(Inputs!I62)),"")</f>
        <v/>
      </c>
      <c r="R63" s="29" t="str">
        <f>IF(Inputs!C62="true",IF(Inputs!J62="null",Calcs!Q63,Calcs!Q63*Inputs!J62),"")</f>
        <v/>
      </c>
      <c r="S63" s="29" t="str">
        <f>IF(Inputs!C62="true",(Inputs!P62/Inputs!Q62)*Calcs!R63,"0.0")</f>
        <v>0.0</v>
      </c>
      <c r="T63" s="29" t="str">
        <f>IF(AND(Inputs!B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B62="true",Inputs!N62="false"),B63,""))</f>
        <v/>
      </c>
      <c r="U63" s="29" t="str">
        <f>IF(AND(Inputs!B62="true",Inputs!G62="true"),T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T63)</f>
        <v/>
      </c>
      <c r="V63" s="29" t="str">
        <f>IF(Inputs!B62="false","",IF(Inputs!M62="null",Calcs!D63,Calcs!D63*Inputs!M62))</f>
        <v/>
      </c>
      <c r="W63" s="29" t="str">
        <f>IF(Inputs!B62="true",V63*IF(Inputs!R62=Reduction_Values!B$6,Reduction_Values!C$6,Reduction_Values!C$7),"")</f>
        <v/>
      </c>
      <c r="X63" s="29" t="str">
        <f>IF(Inputs!B62="true",W63*IF(Inputs!L62=Reduction_Values!B$4,Reduction_Values!C$4,Reduction_Values!C$5),"")</f>
        <v/>
      </c>
      <c r="Y63" s="29" t="str">
        <f>IF(Inputs!B62="true",IF(Inputs!I62="null",X63,X63*(Inputs!I62)),"")</f>
        <v/>
      </c>
      <c r="Z63" s="29" t="str">
        <f>IF(Inputs!B62="true",IF(Inputs!J62="null",Y63,Y63*(Inputs!J62)),"")</f>
        <v/>
      </c>
      <c r="AA63" s="29" t="str">
        <f>IF(Inputs!B62="true",(Inputs!S62/Inputs!T62)*Calcs!Z63,"")</f>
        <v/>
      </c>
      <c r="AB63" s="29" t="str">
        <f>IF(Inputs!B62="true",Calcs!AA63*0.5,"")</f>
        <v/>
      </c>
      <c r="AC63" s="29"/>
      <c r="AD63" s="29"/>
      <c r="AE63" s="29"/>
      <c r="AF63" s="29"/>
      <c r="AG63" s="29"/>
    </row>
    <row r="64" spans="1:33" s="3" customFormat="1" x14ac:dyDescent="0.2">
      <c r="A64" s="26">
        <v>62</v>
      </c>
      <c r="B64" s="28">
        <f>(VLOOKUP(Inputs!D63,Charge_Categories!B$2:C$380,2,FALSE))</f>
        <v>10431</v>
      </c>
      <c r="C64" s="28">
        <f>IF(Inputs!N63="true"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B64)</f>
        <v>10431</v>
      </c>
      <c r="D64" s="28">
        <f>IF(Inputs!G63="true",C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C64)</f>
        <v>10431</v>
      </c>
      <c r="E64" s="28">
        <f>IF(Inputs!M63="null",Calcs!D64,Calcs!D64*Inputs!M63)</f>
        <v>10431</v>
      </c>
      <c r="F64" s="28">
        <f>E64*IF(Inputs!R63=Reduction_Values!B$6,Reduction_Values!C$6,Reduction_Values!C$7)</f>
        <v>10431</v>
      </c>
      <c r="G64" s="29">
        <f>F64*IF(Inputs!L63=Reduction_Values!B$4,Reduction_Values!C$4,Reduction_Values!C$5)</f>
        <v>5215.5</v>
      </c>
      <c r="H64" s="29">
        <f>IF(Inputs!I63="null",G64,G64*(Inputs!I63))</f>
        <v>4641.7950000000001</v>
      </c>
      <c r="I64" s="29">
        <f>IF(Inputs!J63="null",H64,H64*(Inputs!J63))</f>
        <v>4641.7950000000001</v>
      </c>
      <c r="J64" s="29">
        <f>I64*(IF(Inputs!K63=Reduction_Values!B$2,Reduction_Values!C$2,Reduction_Values!C$3))</f>
        <v>4641.7950000000001</v>
      </c>
      <c r="K64" s="29">
        <f>IF(Inputs!B63="false",(Inputs!P63/Inputs!Q63)*Calcs!J64,Calcs!J64)</f>
        <v>4641.7950000000001</v>
      </c>
      <c r="L64" s="29">
        <f>IF(AND(Inputs!C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C63="true",Inputs!N63="false"),B64,""))</f>
        <v>10431</v>
      </c>
      <c r="M64" s="29">
        <f>IF(Inputs!C63="true",IF(Inputs!M63="null",Calcs!L64,Calcs!L64*Inputs!M63),"")</f>
        <v>10431</v>
      </c>
      <c r="N64" s="29">
        <f>IF(Inputs!C63="true",M64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,"")</f>
        <v>10431</v>
      </c>
      <c r="O64" s="29">
        <f>IF(Inputs!C63="true",N64*IF(Inputs!R63=Reduction_Values!B$6,Reduction_Values!C$6,Reduction_Values!C$7),"")</f>
        <v>10431</v>
      </c>
      <c r="P64" s="29">
        <f>IF(Inputs!C63="true",O64*IF(Inputs!L63=Reduction_Values!B$4,Reduction_Values!C$4,Reduction_Values!C$5),"")</f>
        <v>5215.5</v>
      </c>
      <c r="Q64" s="29">
        <f>IF(Inputs!C63="true",IF(Inputs!I63="null",P64,P64*(Inputs!I63)),"")</f>
        <v>4641.7950000000001</v>
      </c>
      <c r="R64" s="29">
        <f>IF(Inputs!C63="true",IF(Inputs!J63="null",Calcs!Q64,Calcs!Q64*Inputs!J63),"")</f>
        <v>4641.7950000000001</v>
      </c>
      <c r="S64" s="29">
        <f>IF(Inputs!C63="true",(Inputs!P63/Inputs!Q63)*Calcs!R64,"0.0")</f>
        <v>4641.7950000000001</v>
      </c>
      <c r="T64" s="29" t="str">
        <f>IF(AND(Inputs!B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B63="true",Inputs!N63="false"),B64,""))</f>
        <v/>
      </c>
      <c r="U64" s="29" t="str">
        <f>IF(AND(Inputs!B63="true",Inputs!G63="true"),T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T64)</f>
        <v/>
      </c>
      <c r="V64" s="29" t="str">
        <f>IF(Inputs!B63="false","",IF(Inputs!M63="null",Calcs!D64,Calcs!D64*Inputs!M63))</f>
        <v/>
      </c>
      <c r="W64" s="29" t="str">
        <f>IF(Inputs!B63="true",V64*IF(Inputs!R63=Reduction_Values!B$6,Reduction_Values!C$6,Reduction_Values!C$7),"")</f>
        <v/>
      </c>
      <c r="X64" s="29" t="str">
        <f>IF(Inputs!B63="true",W64*IF(Inputs!L63=Reduction_Values!B$4,Reduction_Values!C$4,Reduction_Values!C$5),"")</f>
        <v/>
      </c>
      <c r="Y64" s="29" t="str">
        <f>IF(Inputs!B63="true",IF(Inputs!I63="null",X64,X64*(Inputs!I63)),"")</f>
        <v/>
      </c>
      <c r="Z64" s="29" t="str">
        <f>IF(Inputs!B63="true",IF(Inputs!J63="null",Y64,Y64*(Inputs!J63)),"")</f>
        <v/>
      </c>
      <c r="AA64" s="29" t="str">
        <f>IF(Inputs!B63="true",(Inputs!S63/Inputs!T63)*Calcs!Z64,"")</f>
        <v/>
      </c>
      <c r="AB64" s="29" t="str">
        <f>IF(Inputs!B63="true",Calcs!AA64*0.5,"")</f>
        <v/>
      </c>
      <c r="AC64" s="29"/>
      <c r="AD64" s="29"/>
      <c r="AE64" s="29"/>
      <c r="AF64" s="29"/>
      <c r="AG64" s="29"/>
    </row>
    <row r="65" spans="1:33" s="3" customFormat="1" x14ac:dyDescent="0.2">
      <c r="A65" s="26">
        <v>63</v>
      </c>
      <c r="B65" s="28">
        <f>(VLOOKUP(Inputs!D64,Charge_Categories!B$2:C$380,2,FALSE))</f>
        <v>11295</v>
      </c>
      <c r="C65" s="28">
        <f>IF(Inputs!N64="true"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B65)</f>
        <v>11303</v>
      </c>
      <c r="D65" s="28">
        <f>IF(Inputs!G64="true",C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C65)</f>
        <v>11303</v>
      </c>
      <c r="E65" s="28">
        <f>IF(Inputs!M64="null",Calcs!D65,Calcs!D65*Inputs!M64)</f>
        <v>11303</v>
      </c>
      <c r="F65" s="28">
        <f>E65*IF(Inputs!R64=Reduction_Values!B$6,Reduction_Values!C$6,Reduction_Values!C$7)</f>
        <v>11303</v>
      </c>
      <c r="G65" s="29">
        <f>F65*IF(Inputs!L64=Reduction_Values!B$4,Reduction_Values!C$4,Reduction_Values!C$5)</f>
        <v>11303</v>
      </c>
      <c r="H65" s="29">
        <f>IF(Inputs!I64="null",G65,G65*(Inputs!I64))</f>
        <v>11303</v>
      </c>
      <c r="I65" s="29">
        <f>IF(Inputs!J64="null",H65,H65*(Inputs!J64))</f>
        <v>5651.5</v>
      </c>
      <c r="J65" s="29">
        <f>I65*(IF(Inputs!K64=Reduction_Values!B$2,Reduction_Values!C$2,Reduction_Values!C$3))</f>
        <v>5651.5</v>
      </c>
      <c r="K65" s="29">
        <f>IF(Inputs!B64="false",(Inputs!P64/Inputs!Q64)*Calcs!J65,Calcs!J65)</f>
        <v>5434.1346153846152</v>
      </c>
      <c r="L65" s="29" t="str">
        <f>IF(AND(Inputs!C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C64="true",Inputs!N64="false"),B65,""))</f>
        <v/>
      </c>
      <c r="M65" s="29" t="str">
        <f>IF(Inputs!C64="true",IF(Inputs!M64="null",Calcs!L65,Calcs!L65*Inputs!M64),"")</f>
        <v/>
      </c>
      <c r="N65" s="29" t="str">
        <f>IF(Inputs!C64="true",M65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,"")</f>
        <v/>
      </c>
      <c r="O65" s="29" t="str">
        <f>IF(Inputs!C64="true",N65*IF(Inputs!R64=Reduction_Values!B$6,Reduction_Values!C$6,Reduction_Values!C$7),"")</f>
        <v/>
      </c>
      <c r="P65" s="29" t="str">
        <f>IF(Inputs!C64="true",O65*IF(Inputs!L64=Reduction_Values!B$4,Reduction_Values!C$4,Reduction_Values!C$5),"")</f>
        <v/>
      </c>
      <c r="Q65" s="29" t="str">
        <f>IF(Inputs!C64="true",IF(Inputs!I64="null",P65,P65*(Inputs!I64)),"")</f>
        <v/>
      </c>
      <c r="R65" s="29" t="str">
        <f>IF(Inputs!C64="true",IF(Inputs!J64="null",Calcs!Q65,Calcs!Q65*Inputs!J64),"")</f>
        <v/>
      </c>
      <c r="S65" s="29" t="str">
        <f>IF(Inputs!C64="true",(Inputs!P64/Inputs!Q64)*Calcs!R65,"0.0")</f>
        <v>0.0</v>
      </c>
      <c r="T65" s="29" t="str">
        <f>IF(AND(Inputs!B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B64="true",Inputs!N64="false"),B65,""))</f>
        <v/>
      </c>
      <c r="U65" s="29" t="str">
        <f>IF(AND(Inputs!B64="true",Inputs!G64="true"),T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T65)</f>
        <v/>
      </c>
      <c r="V65" s="29" t="str">
        <f>IF(Inputs!B64="false","",IF(Inputs!M64="null",Calcs!D65,Calcs!D65*Inputs!M64))</f>
        <v/>
      </c>
      <c r="W65" s="29" t="str">
        <f>IF(Inputs!B64="true",V65*IF(Inputs!R64=Reduction_Values!B$6,Reduction_Values!C$6,Reduction_Values!C$7),"")</f>
        <v/>
      </c>
      <c r="X65" s="29" t="str">
        <f>IF(Inputs!B64="true",W65*IF(Inputs!L64=Reduction_Values!B$4,Reduction_Values!C$4,Reduction_Values!C$5),"")</f>
        <v/>
      </c>
      <c r="Y65" s="29" t="str">
        <f>IF(Inputs!B64="true",IF(Inputs!I64="null",X65,X65*(Inputs!I64)),"")</f>
        <v/>
      </c>
      <c r="Z65" s="29" t="str">
        <f>IF(Inputs!B64="true",IF(Inputs!J64="null",Y65,Y65*(Inputs!J64)),"")</f>
        <v/>
      </c>
      <c r="AA65" s="29" t="str">
        <f>IF(Inputs!B64="true",(Inputs!S64/Inputs!T64)*Calcs!Z65,"")</f>
        <v/>
      </c>
      <c r="AB65" s="29" t="str">
        <f>IF(Inputs!B64="true",Calcs!AA65*0.5,"")</f>
        <v/>
      </c>
      <c r="AC65" s="29"/>
      <c r="AD65" s="29"/>
      <c r="AE65" s="29"/>
      <c r="AF65" s="29"/>
      <c r="AG65" s="29"/>
    </row>
    <row r="66" spans="1:33" s="3" customFormat="1" x14ac:dyDescent="0.2">
      <c r="A66" s="26">
        <v>64</v>
      </c>
      <c r="B66" s="28">
        <f>(VLOOKUP(Inputs!D65,Charge_Categories!B$2:C$380,2,FALSE))</f>
        <v>18437</v>
      </c>
      <c r="C66" s="28">
        <f>IF(Inputs!N65="true"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B66)</f>
        <v>18529</v>
      </c>
      <c r="D66" s="28">
        <f>IF(Inputs!G65="true",C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C66)</f>
        <v>18529</v>
      </c>
      <c r="E66" s="28">
        <f>IF(Inputs!M65="null",Calcs!D66,Calcs!D66*Inputs!M65)</f>
        <v>18529</v>
      </c>
      <c r="F66" s="28">
        <f>E66*IF(Inputs!R65=Reduction_Values!B$6,Reduction_Values!C$6,Reduction_Values!C$7)</f>
        <v>9264.5</v>
      </c>
      <c r="G66" s="29">
        <f>F66*IF(Inputs!L65=Reduction_Values!B$4,Reduction_Values!C$4,Reduction_Values!C$5)</f>
        <v>9264.5</v>
      </c>
      <c r="H66" s="29">
        <f>IF(Inputs!I65="null",G66,G66*(Inputs!I65))</f>
        <v>9264.5</v>
      </c>
      <c r="I66" s="29">
        <f>IF(Inputs!J65="null",H66,H66*(Inputs!J65))</f>
        <v>9264.5</v>
      </c>
      <c r="J66" s="29">
        <f>I66*(IF(Inputs!K65=Reduction_Values!B$2,Reduction_Values!C$2,Reduction_Values!C$3))</f>
        <v>4632.25</v>
      </c>
      <c r="K66" s="29">
        <f>IF(Inputs!B65="false",(Inputs!P65/Inputs!Q65)*Calcs!J66,Calcs!J66)</f>
        <v>4632.25</v>
      </c>
      <c r="L66" s="29" t="str">
        <f>IF(AND(Inputs!C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C65="true",Inputs!N65="false"),B66,""))</f>
        <v/>
      </c>
      <c r="M66" s="29" t="str">
        <f>IF(Inputs!C65="true",IF(Inputs!M65="null",Calcs!L66,Calcs!L66*Inputs!M65),"")</f>
        <v/>
      </c>
      <c r="N66" s="29" t="str">
        <f>IF(Inputs!C65="true",M66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,"")</f>
        <v/>
      </c>
      <c r="O66" s="29" t="str">
        <f>IF(Inputs!C65="true",N66*IF(Inputs!R65=Reduction_Values!B$6,Reduction_Values!C$6,Reduction_Values!C$7),"")</f>
        <v/>
      </c>
      <c r="P66" s="29" t="str">
        <f>IF(Inputs!C65="true",O66*IF(Inputs!L65=Reduction_Values!B$4,Reduction_Values!C$4,Reduction_Values!C$5),"")</f>
        <v/>
      </c>
      <c r="Q66" s="29" t="str">
        <f>IF(Inputs!C65="true",IF(Inputs!I65="null",P66,P66*(Inputs!I65)),"")</f>
        <v/>
      </c>
      <c r="R66" s="29" t="str">
        <f>IF(Inputs!C65="true",IF(Inputs!J65="null",Calcs!Q66,Calcs!Q66*Inputs!J65),"")</f>
        <v/>
      </c>
      <c r="S66" s="29" t="str">
        <f>IF(Inputs!C65="true",(Inputs!P65/Inputs!Q65)*Calcs!R66,"0.0")</f>
        <v>0.0</v>
      </c>
      <c r="T66" s="29">
        <f>IF(AND(Inputs!B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B65="true",Inputs!N65="false"),B66,""))</f>
        <v>18529</v>
      </c>
      <c r="U66" s="29">
        <f>IF(AND(Inputs!B65="true",Inputs!G65="true"),T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T66)</f>
        <v>18529</v>
      </c>
      <c r="V66" s="29">
        <f>IF(Inputs!B65="false","",IF(Inputs!M65="null",Calcs!D66,Calcs!D66*Inputs!M65))</f>
        <v>18529</v>
      </c>
      <c r="W66" s="29">
        <f>IF(Inputs!B65="true",V66*IF(Inputs!R65=Reduction_Values!B$6,Reduction_Values!C$6,Reduction_Values!C$7),"")</f>
        <v>9264.5</v>
      </c>
      <c r="X66" s="29">
        <f>IF(Inputs!B65="true",W66*IF(Inputs!L65=Reduction_Values!B$4,Reduction_Values!C$4,Reduction_Values!C$5),"")</f>
        <v>9264.5</v>
      </c>
      <c r="Y66" s="29">
        <f>IF(Inputs!B65="true",IF(Inputs!I65="null",X66,X66*(Inputs!I65)),"")</f>
        <v>9264.5</v>
      </c>
      <c r="Z66" s="29">
        <f>IF(Inputs!B65="true",IF(Inputs!J65="null",Y66,Y66*(Inputs!J65)),"")</f>
        <v>9264.5</v>
      </c>
      <c r="AA66" s="29">
        <f>IF(Inputs!B65="true",(Inputs!S65/Inputs!T65)*Calcs!Z66,"")</f>
        <v>0</v>
      </c>
      <c r="AB66" s="29">
        <f>IF(Inputs!B65="true",Calcs!AA66*0.5,"")</f>
        <v>0</v>
      </c>
      <c r="AC66" s="29"/>
      <c r="AD66" s="29"/>
      <c r="AE66" s="29"/>
      <c r="AF66" s="29"/>
      <c r="AG66" s="29"/>
    </row>
    <row r="67" spans="1:33" s="3" customFormat="1" x14ac:dyDescent="0.2">
      <c r="A67" s="26">
        <v>65</v>
      </c>
      <c r="B67" s="28">
        <f>(VLOOKUP(Inputs!D66,Charge_Categories!B$2:C$380,2,FALSE))</f>
        <v>19351</v>
      </c>
      <c r="C67" s="28">
        <f>IF(Inputs!N66="true"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B67)</f>
        <v>19351</v>
      </c>
      <c r="D67" s="28">
        <f>IF(Inputs!G66="true",C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C67)</f>
        <v>19351</v>
      </c>
      <c r="E67" s="28">
        <f>IF(Inputs!M66="null",Calcs!D67,Calcs!D67*Inputs!M66)</f>
        <v>19351</v>
      </c>
      <c r="F67" s="28">
        <f>E67*IF(Inputs!R66=Reduction_Values!B$6,Reduction_Values!C$6,Reduction_Values!C$7)</f>
        <v>9675.5</v>
      </c>
      <c r="G67" s="29">
        <f>F67*IF(Inputs!L66=Reduction_Values!B$4,Reduction_Values!C$4,Reduction_Values!C$5)</f>
        <v>9675.5</v>
      </c>
      <c r="H67" s="29">
        <f>IF(Inputs!I66="null",G67,G67*(Inputs!I66))</f>
        <v>9675.5</v>
      </c>
      <c r="I67" s="29">
        <f>IF(Inputs!J66="null",H67,H67*(Inputs!J66))</f>
        <v>9675.5</v>
      </c>
      <c r="J67" s="29">
        <f>I67*(IF(Inputs!K66=Reduction_Values!B$2,Reduction_Values!C$2,Reduction_Values!C$3))</f>
        <v>9675.5</v>
      </c>
      <c r="K67" s="29">
        <f>IF(Inputs!B66="false",(Inputs!P66/Inputs!Q66)*Calcs!J67,Calcs!J67)</f>
        <v>8788.9003984063747</v>
      </c>
      <c r="L67" s="29" t="str">
        <f>IF(AND(Inputs!C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C66="true",Inputs!N66="false"),B67,""))</f>
        <v/>
      </c>
      <c r="M67" s="29" t="str">
        <f>IF(Inputs!C66="true",IF(Inputs!M66="null",Calcs!L67,Calcs!L67*Inputs!M66),"")</f>
        <v/>
      </c>
      <c r="N67" s="29" t="str">
        <f>IF(Inputs!C66="true",M67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,"")</f>
        <v/>
      </c>
      <c r="O67" s="29" t="str">
        <f>IF(Inputs!C66="true",N67*IF(Inputs!R66=Reduction_Values!B$6,Reduction_Values!C$6,Reduction_Values!C$7),"")</f>
        <v/>
      </c>
      <c r="P67" s="29" t="str">
        <f>IF(Inputs!C66="true",O67*IF(Inputs!L66=Reduction_Values!B$4,Reduction_Values!C$4,Reduction_Values!C$5),"")</f>
        <v/>
      </c>
      <c r="Q67" s="29" t="str">
        <f>IF(Inputs!C66="true",IF(Inputs!I66="null",P67,P67*(Inputs!I66)),"")</f>
        <v/>
      </c>
      <c r="R67" s="29" t="str">
        <f>IF(Inputs!C66="true",IF(Inputs!J66="null",Calcs!Q67,Calcs!Q67*Inputs!J66),"")</f>
        <v/>
      </c>
      <c r="S67" s="29" t="str">
        <f>IF(Inputs!C66="true",(Inputs!P66/Inputs!Q66)*Calcs!R67,"0.0")</f>
        <v>0.0</v>
      </c>
      <c r="T67" s="29" t="str">
        <f>IF(AND(Inputs!B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B66="true",Inputs!N66="false"),B67,""))</f>
        <v/>
      </c>
      <c r="U67" s="29" t="str">
        <f>IF(AND(Inputs!B66="true",Inputs!G66="true"),T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T67)</f>
        <v/>
      </c>
      <c r="V67" s="29" t="str">
        <f>IF(Inputs!B66="false","",IF(Inputs!M66="null",Calcs!D67,Calcs!D67*Inputs!M66))</f>
        <v/>
      </c>
      <c r="W67" s="29" t="str">
        <f>IF(Inputs!B66="true",V67*IF(Inputs!R66=Reduction_Values!B$6,Reduction_Values!C$6,Reduction_Values!C$7),"")</f>
        <v/>
      </c>
      <c r="X67" s="29" t="str">
        <f>IF(Inputs!B66="true",W67*IF(Inputs!L66=Reduction_Values!B$4,Reduction_Values!C$4,Reduction_Values!C$5),"")</f>
        <v/>
      </c>
      <c r="Y67" s="29" t="str">
        <f>IF(Inputs!B66="true",IF(Inputs!I66="null",X67,X67*(Inputs!I66)),"")</f>
        <v/>
      </c>
      <c r="Z67" s="29" t="str">
        <f>IF(Inputs!B66="true",IF(Inputs!J66="null",Y67,Y67*(Inputs!J66)),"")</f>
        <v/>
      </c>
      <c r="AA67" s="29" t="str">
        <f>IF(Inputs!B66="true",(Inputs!S66/Inputs!T66)*Calcs!Z67,"")</f>
        <v/>
      </c>
      <c r="AB67" s="29" t="str">
        <f>IF(Inputs!B66="true",Calcs!AA67*0.5,"")</f>
        <v/>
      </c>
      <c r="AC67" s="29"/>
      <c r="AD67" s="29"/>
      <c r="AE67" s="29"/>
      <c r="AF67" s="29"/>
      <c r="AG67" s="29"/>
    </row>
    <row r="68" spans="1:33" s="129" customFormat="1" x14ac:dyDescent="0.2">
      <c r="A68" s="126">
        <v>66</v>
      </c>
      <c r="B68" s="127">
        <f>(VLOOKUP(Inputs!D67,Charge_Categories!B$2:C$380,2,FALSE))</f>
        <v>20955</v>
      </c>
      <c r="C68" s="127">
        <f>IF(Inputs!N67="true"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B68)</f>
        <v>20963</v>
      </c>
      <c r="D68" s="28">
        <f>IF(Inputs!G67="true",C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C68)</f>
        <v>21006</v>
      </c>
      <c r="E68" s="127">
        <f>IF(Inputs!M67="null",Calcs!D68,Calcs!D68*Inputs!M67)</f>
        <v>21006</v>
      </c>
      <c r="F68" s="127">
        <f>E68*IF(Inputs!R67=Reduction_Values!B$6,Reduction_Values!C$6,Reduction_Values!C$7)</f>
        <v>21006</v>
      </c>
      <c r="G68" s="128">
        <f>F68*IF(Inputs!L67=Reduction_Values!B$4,Reduction_Values!C$4,Reduction_Values!C$5)</f>
        <v>10503</v>
      </c>
      <c r="H68" s="128">
        <f>IF(Inputs!I67="null",G68,G68*(Inputs!I67))</f>
        <v>5251.5</v>
      </c>
      <c r="I68" s="29">
        <f>IF(Inputs!J67="null",H68,H68*(Inputs!J67))</f>
        <v>2625.75</v>
      </c>
      <c r="J68" s="29">
        <f>I68*(IF(Inputs!K67=Reduction_Values!B$2,Reduction_Values!C$2,Reduction_Values!C$3))</f>
        <v>2625.75</v>
      </c>
      <c r="K68" s="128">
        <f>IF(Inputs!B67="false",(Inputs!P67/Inputs!Q67)*Calcs!J68,Calcs!J68)</f>
        <v>2371.6451612903224</v>
      </c>
      <c r="L68" s="128">
        <f>IF(AND(Inputs!C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C67="true",Inputs!N67="false"),B68,""))</f>
        <v>20963</v>
      </c>
      <c r="M68" s="128">
        <f>IF(Inputs!C67="true",IF(Inputs!M67="null",Calcs!L68,Calcs!L68*Inputs!M67),"")</f>
        <v>20963</v>
      </c>
      <c r="N68" s="128">
        <f>IF(Inputs!C67="true",M68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,"")</f>
        <v>2096.3000000000002</v>
      </c>
      <c r="O68" s="128">
        <f>IF(Inputs!C67="true",N68*IF(Inputs!R67=Reduction_Values!B$6,Reduction_Values!C$6,Reduction_Values!C$7),"")</f>
        <v>2096.3000000000002</v>
      </c>
      <c r="P68" s="128">
        <f>IF(Inputs!C67="true",O68*IF(Inputs!L67=Reduction_Values!B$4,Reduction_Values!C$4,Reduction_Values!C$5),"")</f>
        <v>1048.1500000000001</v>
      </c>
      <c r="Q68" s="128">
        <f>IF(Inputs!C67="true",IF(Inputs!I67="null",P68,P68*(Inputs!I67)),"")</f>
        <v>524.07500000000005</v>
      </c>
      <c r="R68" s="29">
        <f>IF(Inputs!C67="true",IF(Inputs!J67="null",Calcs!Q68,Calcs!Q68*Inputs!J67),"")</f>
        <v>262.03750000000002</v>
      </c>
      <c r="S68" s="29">
        <f>IF(Inputs!C67="true",(Inputs!P67/Inputs!Q67)*Calcs!R68,"0.0")</f>
        <v>236.67903225806452</v>
      </c>
      <c r="T68" s="128" t="str">
        <f>IF(AND(Inputs!B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B67="true",Inputs!N67="false"),B68,""))</f>
        <v/>
      </c>
      <c r="U68" s="29" t="str">
        <f>IF(AND(Inputs!B67="true",Inputs!G67="true"),T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T68)</f>
        <v/>
      </c>
      <c r="V68" s="128" t="str">
        <f>IF(Inputs!B67="false","",IF(Inputs!M67="null",Calcs!D68,Calcs!D68*Inputs!M67))</f>
        <v/>
      </c>
      <c r="W68" s="128" t="str">
        <f>IF(Inputs!B67="true",V68*IF(Inputs!R67=Reduction_Values!B$6,Reduction_Values!C$6,Reduction_Values!C$7),"")</f>
        <v/>
      </c>
      <c r="X68" s="128" t="str">
        <f>IF(Inputs!B67="true",W68*IF(Inputs!L67=Reduction_Values!B$4,Reduction_Values!C$4,Reduction_Values!C$5),"")</f>
        <v/>
      </c>
      <c r="Y68" s="128" t="str">
        <f>IF(Inputs!B67="true",IF(Inputs!I67="null",X68,X68*(Inputs!I67)),"")</f>
        <v/>
      </c>
      <c r="Z68" s="29" t="str">
        <f>IF(Inputs!B67="true",IF(Inputs!J67="null",Y68,Y68*(Inputs!J67)),"")</f>
        <v/>
      </c>
      <c r="AA68" s="29" t="str">
        <f>IF(Inputs!B67="true",(Inputs!S67/Inputs!T67)*Calcs!Z68,"")</f>
        <v/>
      </c>
      <c r="AB68" s="128" t="str">
        <f>IF(Inputs!B67="true",Calcs!AA68*0.5,"")</f>
        <v/>
      </c>
      <c r="AC68" s="128"/>
      <c r="AD68" s="128"/>
      <c r="AE68" s="128"/>
      <c r="AF68" s="128"/>
      <c r="AG68" s="128"/>
    </row>
    <row r="69" spans="1:33" s="3" customFormat="1" x14ac:dyDescent="0.2">
      <c r="A69" s="26">
        <v>67</v>
      </c>
      <c r="B69" s="28">
        <f>(VLOOKUP(Inputs!D68,Charge_Categories!B$2:C$380,2,FALSE))</f>
        <v>31621</v>
      </c>
      <c r="C69" s="28">
        <f>IF(Inputs!N68="true"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B69)</f>
        <v>31621</v>
      </c>
      <c r="D69" s="28">
        <f>IF(Inputs!G68="true",C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C69)</f>
        <v>31621</v>
      </c>
      <c r="E69" s="28">
        <f>IF(Inputs!M68="null",Calcs!D69,Calcs!D69*Inputs!M68)</f>
        <v>31621</v>
      </c>
      <c r="F69" s="28">
        <f>E69*IF(Inputs!R68=Reduction_Values!B$6,Reduction_Values!C$6,Reduction_Values!C$7)</f>
        <v>31621</v>
      </c>
      <c r="G69" s="29">
        <f>F69*IF(Inputs!L68=Reduction_Values!B$4,Reduction_Values!C$4,Reduction_Values!C$5)</f>
        <v>31621</v>
      </c>
      <c r="H69" s="29">
        <f>IF(Inputs!I68="null",G69,G69*(Inputs!I68))</f>
        <v>31621</v>
      </c>
      <c r="I69" s="29">
        <f>IF(Inputs!J68="null",H69,H69*(Inputs!J68))</f>
        <v>316.20999999999998</v>
      </c>
      <c r="J69" s="29">
        <f>I69*(IF(Inputs!K68=Reduction_Values!B$2,Reduction_Values!C$2,Reduction_Values!C$3))</f>
        <v>158.10499999999999</v>
      </c>
      <c r="K69" s="29">
        <f>IF(Inputs!B68="false",(Inputs!P68/Inputs!Q68)*Calcs!J69,Calcs!J69)</f>
        <v>130.30631868131866</v>
      </c>
      <c r="L69" s="29" t="str">
        <f>IF(AND(Inputs!C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C68="true",Inputs!N68="false"),B69,""))</f>
        <v/>
      </c>
      <c r="M69" s="29" t="str">
        <f>IF(Inputs!C68="true",IF(Inputs!M68="null",Calcs!L69,Calcs!L69*Inputs!M68),"")</f>
        <v/>
      </c>
      <c r="N69" s="29" t="str">
        <f>IF(Inputs!C68="true",M69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,"")</f>
        <v/>
      </c>
      <c r="O69" s="29" t="str">
        <f>IF(Inputs!C68="true",N69*IF(Inputs!R68=Reduction_Values!B$6,Reduction_Values!C$6,Reduction_Values!C$7),"")</f>
        <v/>
      </c>
      <c r="P69" s="29" t="str">
        <f>IF(Inputs!C68="true",O69*IF(Inputs!L68=Reduction_Values!B$4,Reduction_Values!C$4,Reduction_Values!C$5),"")</f>
        <v/>
      </c>
      <c r="Q69" s="29" t="str">
        <f>IF(Inputs!C68="true",IF(Inputs!I68="null",P69,P69*(Inputs!I68)),"")</f>
        <v/>
      </c>
      <c r="R69" s="29" t="str">
        <f>IF(Inputs!C68="true",IF(Inputs!J68="null",Calcs!Q69,Calcs!Q69*Inputs!J68),"")</f>
        <v/>
      </c>
      <c r="S69" s="29" t="str">
        <f>IF(Inputs!C68="true",(Inputs!P68/Inputs!Q68)*Calcs!R69,"0.0")</f>
        <v>0.0</v>
      </c>
      <c r="T69" s="29" t="str">
        <f>IF(AND(Inputs!B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B68="true",Inputs!N68="false"),B69,""))</f>
        <v/>
      </c>
      <c r="U69" s="29" t="str">
        <f>IF(AND(Inputs!B68="true",Inputs!G68="true"),T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T69)</f>
        <v/>
      </c>
      <c r="V69" s="29" t="str">
        <f>IF(Inputs!B68="false","",IF(Inputs!M68="null",Calcs!D69,Calcs!D69*Inputs!M68))</f>
        <v/>
      </c>
      <c r="W69" s="29" t="str">
        <f>IF(Inputs!B68="true",V69*IF(Inputs!R68=Reduction_Values!B$6,Reduction_Values!C$6,Reduction_Values!C$7),"")</f>
        <v/>
      </c>
      <c r="X69" s="29" t="str">
        <f>IF(Inputs!B68="true",W69*IF(Inputs!L68=Reduction_Values!B$4,Reduction_Values!C$4,Reduction_Values!C$5),"")</f>
        <v/>
      </c>
      <c r="Y69" s="29" t="str">
        <f>IF(Inputs!B68="true",IF(Inputs!I68="null",X69,X69*(Inputs!I68)),"")</f>
        <v/>
      </c>
      <c r="Z69" s="29" t="str">
        <f>IF(Inputs!B68="true",IF(Inputs!J68="null",Y69,Y69*(Inputs!J68)),"")</f>
        <v/>
      </c>
      <c r="AA69" s="29" t="str">
        <f>IF(Inputs!B68="true",(Inputs!S68/Inputs!T68)*Calcs!Z69,"")</f>
        <v/>
      </c>
      <c r="AB69" s="29" t="str">
        <f>IF(Inputs!B68="true",Calcs!AA69*0.5,"")</f>
        <v/>
      </c>
      <c r="AC69" s="29"/>
      <c r="AD69" s="29"/>
      <c r="AE69" s="29"/>
      <c r="AF69" s="29"/>
      <c r="AG69" s="29"/>
    </row>
    <row r="70" spans="1:33" s="3" customFormat="1" x14ac:dyDescent="0.2">
      <c r="A70" s="26">
        <v>68</v>
      </c>
      <c r="B70" s="28">
        <f>(VLOOKUP(Inputs!D69,Charge_Categories!B$2:C$380,2,FALSE))</f>
        <v>33189</v>
      </c>
      <c r="C70" s="28">
        <f>IF(Inputs!N69="true"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B70)</f>
        <v>33197</v>
      </c>
      <c r="D70" s="28">
        <f>IF(Inputs!G69="true",C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C70)</f>
        <v>33197</v>
      </c>
      <c r="E70" s="28">
        <f>IF(Inputs!M69="null",Calcs!D70,Calcs!D70*Inputs!M69)</f>
        <v>33197</v>
      </c>
      <c r="F70" s="28">
        <f>E70*IF(Inputs!R69=Reduction_Values!B$6,Reduction_Values!C$6,Reduction_Values!C$7)</f>
        <v>33197</v>
      </c>
      <c r="G70" s="29">
        <f>F70*IF(Inputs!L69=Reduction_Values!B$4,Reduction_Values!C$4,Reduction_Values!C$5)</f>
        <v>33197</v>
      </c>
      <c r="H70" s="29">
        <f>IF(Inputs!I69="null",G70,G70*(Inputs!I69))</f>
        <v>33197</v>
      </c>
      <c r="I70" s="29">
        <f>IF(Inputs!J69="null",H70,H70*(Inputs!J69))</f>
        <v>33197</v>
      </c>
      <c r="J70" s="29">
        <f>I70*(IF(Inputs!K69=Reduction_Values!B$2,Reduction_Values!C$2,Reduction_Values!C$3))</f>
        <v>16598.5</v>
      </c>
      <c r="K70" s="29">
        <f>IF(Inputs!B69="false",(Inputs!P69/Inputs!Q69)*Calcs!J70,Calcs!J70)</f>
        <v>16598.5</v>
      </c>
      <c r="L70" s="29" t="str">
        <f>IF(AND(Inputs!C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C69="true",Inputs!N69="false"),B70,""))</f>
        <v/>
      </c>
      <c r="M70" s="29" t="str">
        <f>IF(Inputs!C69="true",IF(Inputs!M69="null",Calcs!L70,Calcs!L70*Inputs!M69),"")</f>
        <v/>
      </c>
      <c r="N70" s="29" t="str">
        <f>IF(Inputs!C69="true",M70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,"")</f>
        <v/>
      </c>
      <c r="O70" s="29" t="str">
        <f>IF(Inputs!C69="true",N70*IF(Inputs!R69=Reduction_Values!B$6,Reduction_Values!C$6,Reduction_Values!C$7),"")</f>
        <v/>
      </c>
      <c r="P70" s="29" t="str">
        <f>IF(Inputs!C69="true",O70*IF(Inputs!L69=Reduction_Values!B$4,Reduction_Values!C$4,Reduction_Values!C$5),"")</f>
        <v/>
      </c>
      <c r="Q70" s="29" t="str">
        <f>IF(Inputs!C69="true",IF(Inputs!I69="null",P70,P70*(Inputs!I69)),"")</f>
        <v/>
      </c>
      <c r="R70" s="29" t="str">
        <f>IF(Inputs!C69="true",IF(Inputs!J69="null",Calcs!Q70,Calcs!Q70*Inputs!J69),"")</f>
        <v/>
      </c>
      <c r="S70" s="29" t="str">
        <f>IF(Inputs!C69="true",(Inputs!P69/Inputs!Q69)*Calcs!R70,"0.0")</f>
        <v>0.0</v>
      </c>
      <c r="T70" s="29">
        <f>IF(AND(Inputs!B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B69="true",Inputs!N69="false"),B70,""))</f>
        <v>33197</v>
      </c>
      <c r="U70" s="29">
        <f>IF(AND(Inputs!B69="true",Inputs!G69="true"),T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T70)</f>
        <v>33197</v>
      </c>
      <c r="V70" s="29">
        <f>IF(Inputs!B69="false","",IF(Inputs!M69="null",Calcs!D70,Calcs!D70*Inputs!M69))</f>
        <v>33197</v>
      </c>
      <c r="W70" s="29">
        <f>IF(Inputs!B69="true",V70*IF(Inputs!R69=Reduction_Values!B$6,Reduction_Values!C$6,Reduction_Values!C$7),"")</f>
        <v>33197</v>
      </c>
      <c r="X70" s="29">
        <f>IF(Inputs!B69="true",W70*IF(Inputs!L69=Reduction_Values!B$4,Reduction_Values!C$4,Reduction_Values!C$5),"")</f>
        <v>33197</v>
      </c>
      <c r="Y70" s="29">
        <f>IF(Inputs!B69="true",IF(Inputs!I69="null",X70,X70*(Inputs!I69)),"")</f>
        <v>33197</v>
      </c>
      <c r="Z70" s="29">
        <f>IF(Inputs!B69="true",IF(Inputs!J69="null",Y70,Y70*(Inputs!J69)),"")</f>
        <v>33197</v>
      </c>
      <c r="AA70" s="29">
        <f>IF(Inputs!B69="true",(Inputs!S69/Inputs!T69)*Calcs!Z70,"")</f>
        <v>33197</v>
      </c>
      <c r="AB70" s="29">
        <f>IF(Inputs!B69="true",Calcs!AA70*0.5,"")</f>
        <v>16598.5</v>
      </c>
      <c r="AC70" s="29"/>
      <c r="AD70" s="29"/>
      <c r="AE70" s="29"/>
      <c r="AF70" s="29"/>
      <c r="AG70" s="29"/>
    </row>
    <row r="71" spans="1:33" s="3" customFormat="1" x14ac:dyDescent="0.2">
      <c r="A71" s="26">
        <v>69</v>
      </c>
      <c r="B71" s="28">
        <f>(VLOOKUP(Inputs!D70,Charge_Categories!B$2:C$380,2,FALSE))</f>
        <v>35940</v>
      </c>
      <c r="C71" s="28">
        <f>IF(Inputs!N70="true"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B71)</f>
        <v>35948</v>
      </c>
      <c r="D71" s="28">
        <f>IF(Inputs!G70="true",C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C71)</f>
        <v>35948</v>
      </c>
      <c r="E71" s="28">
        <f>IF(Inputs!M70="null",Calcs!D71,Calcs!D71*Inputs!M70)</f>
        <v>35948</v>
      </c>
      <c r="F71" s="28">
        <f>E71*IF(Inputs!R70=Reduction_Values!B$6,Reduction_Values!C$6,Reduction_Values!C$7)</f>
        <v>17974</v>
      </c>
      <c r="G71" s="29">
        <f>F71*IF(Inputs!L70=Reduction_Values!B$4,Reduction_Values!C$4,Reduction_Values!C$5)</f>
        <v>17974</v>
      </c>
      <c r="H71" s="29">
        <f>IF(Inputs!I70="null",G71,G71*(Inputs!I70))</f>
        <v>15817.12</v>
      </c>
      <c r="I71" s="29">
        <f>IF(Inputs!J70="null",H71,H71*(Inputs!J70))</f>
        <v>15817.12</v>
      </c>
      <c r="J71" s="29">
        <f>I71*(IF(Inputs!K70=Reduction_Values!B$2,Reduction_Values!C$2,Reduction_Values!C$3))</f>
        <v>15817.12</v>
      </c>
      <c r="K71" s="29">
        <f>IF(Inputs!B70="false",(Inputs!P70/Inputs!Q70)*Calcs!J71,Calcs!J71)</f>
        <v>14370.432195121952</v>
      </c>
      <c r="L71" s="29" t="str">
        <f>IF(AND(Inputs!C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C70="true",Inputs!N70="false"),B71,""))</f>
        <v/>
      </c>
      <c r="M71" s="29" t="str">
        <f>IF(Inputs!C70="true",IF(Inputs!M70="null",Calcs!L71,Calcs!L71*Inputs!M70),"")</f>
        <v/>
      </c>
      <c r="N71" s="29" t="str">
        <f>IF(Inputs!C70="true",M71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,"")</f>
        <v/>
      </c>
      <c r="O71" s="29" t="str">
        <f>IF(Inputs!C70="true",N71*IF(Inputs!R70=Reduction_Values!B$6,Reduction_Values!C$6,Reduction_Values!C$7),"")</f>
        <v/>
      </c>
      <c r="P71" s="29" t="str">
        <f>IF(Inputs!C70="true",O71*IF(Inputs!L70=Reduction_Values!B$4,Reduction_Values!C$4,Reduction_Values!C$5),"")</f>
        <v/>
      </c>
      <c r="Q71" s="29" t="str">
        <f>IF(Inputs!C70="true",IF(Inputs!I70="null",P71,P71*(Inputs!I70)),"")</f>
        <v/>
      </c>
      <c r="R71" s="29" t="str">
        <f>IF(Inputs!C70="true",IF(Inputs!J70="null",Calcs!Q71,Calcs!Q71*Inputs!J70),"")</f>
        <v/>
      </c>
      <c r="S71" s="29" t="str">
        <f>IF(Inputs!C70="true",(Inputs!P70/Inputs!Q70)*Calcs!R71,"0.0")</f>
        <v>0.0</v>
      </c>
      <c r="T71" s="29" t="str">
        <f>IF(AND(Inputs!B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B70="true",Inputs!N70="false"),B71,""))</f>
        <v/>
      </c>
      <c r="U71" s="29" t="str">
        <f>IF(AND(Inputs!B70="true",Inputs!G70="true"),T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T71)</f>
        <v/>
      </c>
      <c r="V71" s="29" t="str">
        <f>IF(Inputs!B70="false","",IF(Inputs!M70="null",Calcs!D71,Calcs!D71*Inputs!M70))</f>
        <v/>
      </c>
      <c r="W71" s="29" t="str">
        <f>IF(Inputs!B70="true",V71*IF(Inputs!R70=Reduction_Values!B$6,Reduction_Values!C$6,Reduction_Values!C$7),"")</f>
        <v/>
      </c>
      <c r="X71" s="29" t="str">
        <f>IF(Inputs!B70="true",W71*IF(Inputs!L70=Reduction_Values!B$4,Reduction_Values!C$4,Reduction_Values!C$5),"")</f>
        <v/>
      </c>
      <c r="Y71" s="29" t="str">
        <f>IF(Inputs!B70="true",IF(Inputs!I70="null",X71,X71*(Inputs!I70)),"")</f>
        <v/>
      </c>
      <c r="Z71" s="29" t="str">
        <f>IF(Inputs!B70="true",IF(Inputs!J70="null",Y71,Y71*(Inputs!J70)),"")</f>
        <v/>
      </c>
      <c r="AA71" s="29" t="str">
        <f>IF(Inputs!B70="true",(Inputs!S70/Inputs!T70)*Calcs!Z71,"")</f>
        <v/>
      </c>
      <c r="AB71" s="29" t="str">
        <f>IF(Inputs!B70="true",Calcs!AA71*0.5,"")</f>
        <v/>
      </c>
      <c r="AC71" s="29"/>
      <c r="AD71" s="29"/>
      <c r="AE71" s="29"/>
      <c r="AF71" s="29"/>
      <c r="AG71" s="29"/>
    </row>
    <row r="72" spans="1:33" s="3" customFormat="1" x14ac:dyDescent="0.2">
      <c r="A72" s="26">
        <v>70</v>
      </c>
      <c r="B72" s="28">
        <f>(VLOOKUP(Inputs!D71,Charge_Categories!B$2:C$380,2,FALSE))</f>
        <v>65451</v>
      </c>
      <c r="C72" s="28">
        <f>IF(Inputs!N71="true"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B72)</f>
        <v>65451</v>
      </c>
      <c r="D72" s="28">
        <f>IF(Inputs!G71="true",C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C72)</f>
        <v>65451</v>
      </c>
      <c r="E72" s="28">
        <f>IF(Inputs!M71="null",Calcs!D72,Calcs!D72*Inputs!M71)</f>
        <v>16362.75</v>
      </c>
      <c r="F72" s="28">
        <f>E72*IF(Inputs!R71=Reduction_Values!B$6,Reduction_Values!C$6,Reduction_Values!C$7)</f>
        <v>16362.75</v>
      </c>
      <c r="G72" s="29">
        <f>F72*IF(Inputs!L71=Reduction_Values!B$4,Reduction_Values!C$4,Reduction_Values!C$5)</f>
        <v>8181.375</v>
      </c>
      <c r="H72" s="29">
        <f>IF(Inputs!I71="null",G72,G72*(Inputs!I71))</f>
        <v>8181.375</v>
      </c>
      <c r="I72" s="29">
        <f>IF(Inputs!J71="null",H72,H72*(Inputs!J71))</f>
        <v>245.44125</v>
      </c>
      <c r="J72" s="29">
        <f>I72*(IF(Inputs!K71=Reduction_Values!B$2,Reduction_Values!C$2,Reduction_Values!C$3))</f>
        <v>245.44125</v>
      </c>
      <c r="K72" s="29">
        <f>IF(Inputs!B71="false",(Inputs!P71/Inputs!Q71)*Calcs!J72,Calcs!J72)</f>
        <v>225.07268153526971</v>
      </c>
      <c r="L72" s="29">
        <f>IF(AND(Inputs!C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C71="true",Inputs!N71="false"),B72,""))</f>
        <v>65451</v>
      </c>
      <c r="M72" s="29">
        <f>IF(Inputs!C71="true",IF(Inputs!M71="null",Calcs!L72,Calcs!L72*Inputs!M71),"")</f>
        <v>16362.75</v>
      </c>
      <c r="N72" s="29">
        <f>IF(Inputs!C71="true",M72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,"")</f>
        <v>9817.65</v>
      </c>
      <c r="O72" s="29">
        <f>IF(Inputs!C71="true",N72*IF(Inputs!R71=Reduction_Values!B$6,Reduction_Values!C$6,Reduction_Values!C$7),"")</f>
        <v>9817.65</v>
      </c>
      <c r="P72" s="29">
        <f>IF(Inputs!C71="true",O72*IF(Inputs!L71=Reduction_Values!B$4,Reduction_Values!C$4,Reduction_Values!C$5),"")</f>
        <v>4908.8249999999998</v>
      </c>
      <c r="Q72" s="29">
        <f>IF(Inputs!C71="true",IF(Inputs!I71="null",P72,P72*(Inputs!I71)),"")</f>
        <v>4908.8249999999998</v>
      </c>
      <c r="R72" s="29">
        <f>IF(Inputs!C71="true",IF(Inputs!J71="null",Calcs!Q72,Calcs!Q72*Inputs!J71),"")</f>
        <v>147.26474999999999</v>
      </c>
      <c r="S72" s="29">
        <f>IF(Inputs!C71="true",(Inputs!P71/Inputs!Q71)*Calcs!R72,"0.0")</f>
        <v>135.04360892116182</v>
      </c>
      <c r="T72" s="29" t="str">
        <f>IF(AND(Inputs!B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B71="true",Inputs!N71="false"),B72,""))</f>
        <v/>
      </c>
      <c r="U72" s="29" t="str">
        <f>IF(AND(Inputs!B71="true",Inputs!G71="true"),T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T72)</f>
        <v/>
      </c>
      <c r="V72" s="29" t="str">
        <f>IF(Inputs!B71="false","",IF(Inputs!M71="null",Calcs!D72,Calcs!D72*Inputs!M71))</f>
        <v/>
      </c>
      <c r="W72" s="29" t="str">
        <f>IF(Inputs!B71="true",V72*IF(Inputs!R71=Reduction_Values!B$6,Reduction_Values!C$6,Reduction_Values!C$7),"")</f>
        <v/>
      </c>
      <c r="X72" s="29" t="str">
        <f>IF(Inputs!B71="true",W72*IF(Inputs!L71=Reduction_Values!B$4,Reduction_Values!C$4,Reduction_Values!C$5),"")</f>
        <v/>
      </c>
      <c r="Y72" s="29" t="str">
        <f>IF(Inputs!B71="true",IF(Inputs!I71="null",X72,X72*(Inputs!I71)),"")</f>
        <v/>
      </c>
      <c r="Z72" s="29" t="str">
        <f>IF(Inputs!B71="true",IF(Inputs!J71="null",Y72,Y72*(Inputs!J71)),"")</f>
        <v/>
      </c>
      <c r="AA72" s="29" t="str">
        <f>IF(Inputs!B71="true",(Inputs!S71/Inputs!T71)*Calcs!Z72,"")</f>
        <v/>
      </c>
      <c r="AB72" s="29" t="str">
        <f>IF(Inputs!B71="true",Calcs!AA72*0.5,"")</f>
        <v/>
      </c>
      <c r="AC72" s="29"/>
      <c r="AD72" s="29"/>
      <c r="AE72" s="29"/>
      <c r="AF72" s="29"/>
      <c r="AG72" s="29"/>
    </row>
    <row r="73" spans="1:33" s="3" customFormat="1" x14ac:dyDescent="0.2">
      <c r="A73" s="26">
        <v>71</v>
      </c>
      <c r="B73" s="28">
        <f>(VLOOKUP(Inputs!D72,Charge_Categories!B$2:C$380,2,FALSE))</f>
        <v>68697</v>
      </c>
      <c r="C73" s="28">
        <f>IF(Inputs!N72="true"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B73)</f>
        <v>68705</v>
      </c>
      <c r="D73" s="28">
        <f>IF(Inputs!G72="true",C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C73)</f>
        <v>68705</v>
      </c>
      <c r="E73" s="28">
        <f>IF(Inputs!M72="null",Calcs!D73,Calcs!D73*Inputs!M72)</f>
        <v>68705</v>
      </c>
      <c r="F73" s="28">
        <f>E73*IF(Inputs!R72=Reduction_Values!B$6,Reduction_Values!C$6,Reduction_Values!C$7)</f>
        <v>68705</v>
      </c>
      <c r="G73" s="29">
        <f>F73*IF(Inputs!L72=Reduction_Values!B$4,Reduction_Values!C$4,Reduction_Values!C$5)</f>
        <v>68705</v>
      </c>
      <c r="H73" s="29">
        <f>IF(Inputs!I72="null",G73,G73*(Inputs!I72))</f>
        <v>68705</v>
      </c>
      <c r="I73" s="29">
        <f>IF(Inputs!J72="null",H73,H73*(Inputs!J72))</f>
        <v>61147.450000000004</v>
      </c>
      <c r="J73" s="29">
        <f>I73*(IF(Inputs!K72=Reduction_Values!B$2,Reduction_Values!C$2,Reduction_Values!C$3))</f>
        <v>61147.450000000004</v>
      </c>
      <c r="K73" s="29">
        <f>IF(Inputs!B72="false",(Inputs!P72/Inputs!Q72)*Calcs!J73,Calcs!J73)</f>
        <v>59038.91724137932</v>
      </c>
      <c r="L73" s="29" t="str">
        <f>IF(AND(Inputs!C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C72="true",Inputs!N72="false"),B73,""))</f>
        <v/>
      </c>
      <c r="M73" s="29" t="str">
        <f>IF(Inputs!C72="true",IF(Inputs!M72="null",Calcs!L73,Calcs!L73*Inputs!M72),"")</f>
        <v/>
      </c>
      <c r="N73" s="29" t="str">
        <f>IF(Inputs!C72="true",M73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,"")</f>
        <v/>
      </c>
      <c r="O73" s="29" t="str">
        <f>IF(Inputs!C72="true",N73*IF(Inputs!R72=Reduction_Values!B$6,Reduction_Values!C$6,Reduction_Values!C$7),"")</f>
        <v/>
      </c>
      <c r="P73" s="29" t="str">
        <f>IF(Inputs!C72="true",O73*IF(Inputs!L72=Reduction_Values!B$4,Reduction_Values!C$4,Reduction_Values!C$5),"")</f>
        <v/>
      </c>
      <c r="Q73" s="29" t="str">
        <f>IF(Inputs!C72="true",IF(Inputs!I72="null",P73,P73*(Inputs!I72)),"")</f>
        <v/>
      </c>
      <c r="R73" s="29" t="str">
        <f>IF(Inputs!C72="true",IF(Inputs!J72="null",Calcs!Q73,Calcs!Q73*Inputs!J72),"")</f>
        <v/>
      </c>
      <c r="S73" s="29" t="str">
        <f>IF(Inputs!C72="true",(Inputs!P72/Inputs!Q72)*Calcs!R73,"0.0")</f>
        <v>0.0</v>
      </c>
      <c r="T73" s="29" t="str">
        <f>IF(AND(Inputs!B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B72="true",Inputs!N72="false"),B73,""))</f>
        <v/>
      </c>
      <c r="U73" s="29" t="str">
        <f>IF(AND(Inputs!B72="true",Inputs!G72="true"),T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T73)</f>
        <v/>
      </c>
      <c r="V73" s="29" t="str">
        <f>IF(Inputs!B72="false","",IF(Inputs!M72="null",Calcs!D73,Calcs!D73*Inputs!M72))</f>
        <v/>
      </c>
      <c r="W73" s="29" t="str">
        <f>IF(Inputs!B72="true",V73*IF(Inputs!R72=Reduction_Values!B$6,Reduction_Values!C$6,Reduction_Values!C$7),"")</f>
        <v/>
      </c>
      <c r="X73" s="29" t="str">
        <f>IF(Inputs!B72="true",W73*IF(Inputs!L72=Reduction_Values!B$4,Reduction_Values!C$4,Reduction_Values!C$5),"")</f>
        <v/>
      </c>
      <c r="Y73" s="29" t="str">
        <f>IF(Inputs!B72="true",IF(Inputs!I72="null",X73,X73*(Inputs!I72)),"")</f>
        <v/>
      </c>
      <c r="Z73" s="29" t="str">
        <f>IF(Inputs!B72="true",IF(Inputs!J72="null",Y73,Y73*(Inputs!J72)),"")</f>
        <v/>
      </c>
      <c r="AA73" s="29" t="str">
        <f>IF(Inputs!B72="true",(Inputs!S72/Inputs!T72)*Calcs!Z73,"")</f>
        <v/>
      </c>
      <c r="AB73" s="29" t="str">
        <f>IF(Inputs!B72="true",Calcs!AA73*0.5,"")</f>
        <v/>
      </c>
      <c r="AC73" s="29"/>
      <c r="AD73" s="29"/>
      <c r="AE73" s="29"/>
      <c r="AF73" s="29"/>
      <c r="AG73" s="29"/>
    </row>
    <row r="74" spans="1:33" s="3" customFormat="1" x14ac:dyDescent="0.2">
      <c r="A74" s="26">
        <v>72</v>
      </c>
      <c r="B74" s="28">
        <f>(VLOOKUP(Inputs!D73,Charge_Categories!B$2:C$380,2,FALSE))</f>
        <v>74390</v>
      </c>
      <c r="C74" s="28">
        <f>IF(Inputs!N73="true"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B74)</f>
        <v>74390</v>
      </c>
      <c r="D74" s="28">
        <f>IF(Inputs!G73="true",C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C74)</f>
        <v>74390</v>
      </c>
      <c r="E74" s="28">
        <f>IF(Inputs!M73="null",Calcs!D74,Calcs!D74*Inputs!M73)</f>
        <v>74390</v>
      </c>
      <c r="F74" s="28">
        <f>E74*IF(Inputs!R73=Reduction_Values!B$6,Reduction_Values!C$6,Reduction_Values!C$7)</f>
        <v>37195</v>
      </c>
      <c r="G74" s="29">
        <f>F74*IF(Inputs!L73=Reduction_Values!B$4,Reduction_Values!C$4,Reduction_Values!C$5)</f>
        <v>18597.5</v>
      </c>
      <c r="H74" s="29">
        <f>IF(Inputs!I73="null",G74,G74*(Inputs!I73))</f>
        <v>18597.5</v>
      </c>
      <c r="I74" s="29">
        <f>IF(Inputs!J73="null",H74,H74*(Inputs!J73))</f>
        <v>18597.5</v>
      </c>
      <c r="J74" s="29">
        <f>I74*(IF(Inputs!K73=Reduction_Values!B$2,Reduction_Values!C$2,Reduction_Values!C$3))</f>
        <v>18597.5</v>
      </c>
      <c r="K74" s="29">
        <f>IF(Inputs!B73="false",(Inputs!P73/Inputs!Q73)*Calcs!J74,Calcs!J74)</f>
        <v>11304.362745098038</v>
      </c>
      <c r="L74" s="29" t="str">
        <f>IF(AND(Inputs!C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C73="true",Inputs!N73="false"),B74,""))</f>
        <v/>
      </c>
      <c r="M74" s="29" t="str">
        <f>IF(Inputs!C73="true",IF(Inputs!M73="null",Calcs!L74,Calcs!L74*Inputs!M73),"")</f>
        <v/>
      </c>
      <c r="N74" s="29" t="str">
        <f>IF(Inputs!C73="true",M74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,"")</f>
        <v/>
      </c>
      <c r="O74" s="29" t="str">
        <f>IF(Inputs!C73="true",N74*IF(Inputs!R73=Reduction_Values!B$6,Reduction_Values!C$6,Reduction_Values!C$7),"")</f>
        <v/>
      </c>
      <c r="P74" s="29" t="str">
        <f>IF(Inputs!C73="true",O74*IF(Inputs!L73=Reduction_Values!B$4,Reduction_Values!C$4,Reduction_Values!C$5),"")</f>
        <v/>
      </c>
      <c r="Q74" s="29" t="str">
        <f>IF(Inputs!C73="true",IF(Inputs!I73="null",P74,P74*(Inputs!I73)),"")</f>
        <v/>
      </c>
      <c r="R74" s="29" t="str">
        <f>IF(Inputs!C73="true",IF(Inputs!J73="null",Calcs!Q74,Calcs!Q74*Inputs!J73),"")</f>
        <v/>
      </c>
      <c r="S74" s="29" t="str">
        <f>IF(Inputs!C73="true",(Inputs!P73/Inputs!Q73)*Calcs!R74,"0.0")</f>
        <v>0.0</v>
      </c>
      <c r="T74" s="29" t="str">
        <f>IF(AND(Inputs!B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B73="true",Inputs!N73="false"),B74,""))</f>
        <v/>
      </c>
      <c r="U74" s="29" t="str">
        <f>IF(AND(Inputs!B73="true",Inputs!G73="true"),T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T74)</f>
        <v/>
      </c>
      <c r="V74" s="29" t="str">
        <f>IF(Inputs!B73="false","",IF(Inputs!M73="null",Calcs!D74,Calcs!D74*Inputs!M73))</f>
        <v/>
      </c>
      <c r="W74" s="29" t="str">
        <f>IF(Inputs!B73="true",V74*IF(Inputs!R73=Reduction_Values!B$6,Reduction_Values!C$6,Reduction_Values!C$7),"")</f>
        <v/>
      </c>
      <c r="X74" s="29" t="str">
        <f>IF(Inputs!B73="true",W74*IF(Inputs!L73=Reduction_Values!B$4,Reduction_Values!C$4,Reduction_Values!C$5),"")</f>
        <v/>
      </c>
      <c r="Y74" s="29" t="str">
        <f>IF(Inputs!B73="true",IF(Inputs!I73="null",X74,X74*(Inputs!I73)),"")</f>
        <v/>
      </c>
      <c r="Z74" s="29" t="str">
        <f>IF(Inputs!B73="true",IF(Inputs!J73="null",Y74,Y74*(Inputs!J73)),"")</f>
        <v/>
      </c>
      <c r="AA74" s="29" t="str">
        <f>IF(Inputs!B73="true",(Inputs!S73/Inputs!T73)*Calcs!Z74,"")</f>
        <v/>
      </c>
      <c r="AB74" s="29" t="str">
        <f>IF(Inputs!B73="true",Calcs!AA74*0.5,"")</f>
        <v/>
      </c>
      <c r="AC74" s="29"/>
      <c r="AD74" s="29"/>
      <c r="AE74" s="29"/>
      <c r="AF74" s="29"/>
      <c r="AG74" s="29"/>
    </row>
    <row r="75" spans="1:33" s="3" customFormat="1" x14ac:dyDescent="0.2">
      <c r="A75" s="26">
        <v>73</v>
      </c>
      <c r="B75" s="28">
        <f>(VLOOKUP(Inputs!D74,Charge_Categories!B$2:C$380,2,FALSE))</f>
        <v>139580</v>
      </c>
      <c r="C75" s="28">
        <f>IF(Inputs!N74="true"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B75)</f>
        <v>139580</v>
      </c>
      <c r="D75" s="28">
        <f>IF(Inputs!G74="true",C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C75)</f>
        <v>139764</v>
      </c>
      <c r="E75" s="28">
        <f>IF(Inputs!M74="null",Calcs!D75,Calcs!D75*Inputs!M74)</f>
        <v>139764</v>
      </c>
      <c r="F75" s="28">
        <f>E75*IF(Inputs!R74=Reduction_Values!B$6,Reduction_Values!C$6,Reduction_Values!C$7)</f>
        <v>139764</v>
      </c>
      <c r="G75" s="29">
        <f>F75*IF(Inputs!L74=Reduction_Values!B$4,Reduction_Values!C$4,Reduction_Values!C$5)</f>
        <v>139764</v>
      </c>
      <c r="H75" s="29">
        <f>IF(Inputs!I74="null",G75,G75*(Inputs!I74))</f>
        <v>139764</v>
      </c>
      <c r="I75" s="29">
        <f>IF(Inputs!J74="null",H75,H75*(Inputs!J74))</f>
        <v>139764</v>
      </c>
      <c r="J75" s="29">
        <f>I75*(IF(Inputs!K74=Reduction_Values!B$2,Reduction_Values!C$2,Reduction_Values!C$3))</f>
        <v>69882</v>
      </c>
      <c r="K75" s="29">
        <f>IF(Inputs!B74="false",(Inputs!P74/Inputs!Q74)*Calcs!J75,Calcs!J75)</f>
        <v>69882</v>
      </c>
      <c r="L75" s="29" t="str">
        <f>IF(AND(Inputs!C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C74="true",Inputs!N74="false"),B75,""))</f>
        <v/>
      </c>
      <c r="M75" s="29" t="str">
        <f>IF(Inputs!C74="true",IF(Inputs!M74="null",Calcs!L75,Calcs!L75*Inputs!M74),"")</f>
        <v/>
      </c>
      <c r="N75" s="29" t="str">
        <f>IF(Inputs!C74="true",M75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,"")</f>
        <v/>
      </c>
      <c r="O75" s="29" t="str">
        <f>IF(Inputs!C74="true",N75*IF(Inputs!R74=Reduction_Values!B$6,Reduction_Values!C$6,Reduction_Values!C$7),"")</f>
        <v/>
      </c>
      <c r="P75" s="29" t="str">
        <f>IF(Inputs!C74="true",O75*IF(Inputs!L74=Reduction_Values!B$4,Reduction_Values!C$4,Reduction_Values!C$5),"")</f>
        <v/>
      </c>
      <c r="Q75" s="29" t="str">
        <f>IF(Inputs!C74="true",IF(Inputs!I74="null",P75,P75*(Inputs!I74)),"")</f>
        <v/>
      </c>
      <c r="R75" s="29" t="str">
        <f>IF(Inputs!C74="true",IF(Inputs!J74="null",Calcs!Q75,Calcs!Q75*Inputs!J74),"")</f>
        <v/>
      </c>
      <c r="S75" s="29" t="str">
        <f>IF(Inputs!C74="true",(Inputs!P74/Inputs!Q74)*Calcs!R75,"0.0")</f>
        <v>0.0</v>
      </c>
      <c r="T75" s="29">
        <f>IF(AND(Inputs!B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B74="true",Inputs!N74="false"),B75,""))</f>
        <v>139580</v>
      </c>
      <c r="U75" s="29">
        <f>IF(AND(Inputs!B74="true",Inputs!G74="true"),T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T75)</f>
        <v>139764</v>
      </c>
      <c r="V75" s="29">
        <f>IF(Inputs!B74="false","",IF(Inputs!M74="null",Calcs!D75,Calcs!D75*Inputs!M74))</f>
        <v>139764</v>
      </c>
      <c r="W75" s="29">
        <f>IF(Inputs!B74="true",V75*IF(Inputs!R74=Reduction_Values!B$6,Reduction_Values!C$6,Reduction_Values!C$7),"")</f>
        <v>139764</v>
      </c>
      <c r="X75" s="29">
        <f>IF(Inputs!B74="true",W75*IF(Inputs!L74=Reduction_Values!B$4,Reduction_Values!C$4,Reduction_Values!C$5),"")</f>
        <v>139764</v>
      </c>
      <c r="Y75" s="29">
        <f>IF(Inputs!B74="true",IF(Inputs!I74="null",X75,X75*(Inputs!I74)),"")</f>
        <v>139764</v>
      </c>
      <c r="Z75" s="29">
        <f>IF(Inputs!B74="true",IF(Inputs!J74="null",Y75,Y75*(Inputs!J74)),"")</f>
        <v>139764</v>
      </c>
      <c r="AA75" s="29">
        <f>IF(Inputs!B74="true",(Inputs!S74/Inputs!T74)*Calcs!Z75,"")</f>
        <v>2.7507183625270618E-2</v>
      </c>
      <c r="AB75" s="29">
        <f>IF(Inputs!B74="true",Calcs!AA75*0.5,"")</f>
        <v>1.3753591812635309E-2</v>
      </c>
      <c r="AC75" s="29"/>
      <c r="AD75" s="29"/>
      <c r="AE75" s="29"/>
      <c r="AF75" s="29"/>
      <c r="AG75" s="29"/>
    </row>
    <row r="76" spans="1:33" s="3" customFormat="1" x14ac:dyDescent="0.2">
      <c r="A76" s="26">
        <v>74</v>
      </c>
      <c r="B76" s="28">
        <f>(VLOOKUP(Inputs!D75,Charge_Categories!B$2:C$380,2,FALSE))</f>
        <v>146503</v>
      </c>
      <c r="C76" s="28">
        <f>IF(Inputs!N75="true"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B76)</f>
        <v>157528</v>
      </c>
      <c r="D76" s="28">
        <f>IF(Inputs!G75="true",C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C76)</f>
        <v>157528</v>
      </c>
      <c r="E76" s="28">
        <f>IF(Inputs!M75="null",Calcs!D76,Calcs!D76*Inputs!M75)</f>
        <v>157528</v>
      </c>
      <c r="F76" s="28">
        <f>E76*IF(Inputs!R75=Reduction_Values!B$6,Reduction_Values!C$6,Reduction_Values!C$7)</f>
        <v>157528</v>
      </c>
      <c r="G76" s="29">
        <f>F76*IF(Inputs!L75=Reduction_Values!B$4,Reduction_Values!C$4,Reduction_Values!C$5)</f>
        <v>78764</v>
      </c>
      <c r="H76" s="29">
        <f>IF(Inputs!I75="null",G76,G76*(Inputs!I75))</f>
        <v>78764</v>
      </c>
      <c r="I76" s="29">
        <f>IF(Inputs!J75="null",H76,H76*(Inputs!J75))</f>
        <v>78764</v>
      </c>
      <c r="J76" s="29">
        <f>I76*(IF(Inputs!K75=Reduction_Values!B$2,Reduction_Values!C$2,Reduction_Values!C$3))</f>
        <v>78764</v>
      </c>
      <c r="K76" s="29">
        <f>IF(Inputs!B75="false",(Inputs!P75/Inputs!Q75)*Calcs!J76,Calcs!J76)</f>
        <v>74618.526315789466</v>
      </c>
      <c r="L76" s="29">
        <f>IF(AND(Inputs!C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C75="true",Inputs!N75="false"),B76,""))</f>
        <v>157528</v>
      </c>
      <c r="M76" s="29">
        <f>IF(Inputs!C75="true",IF(Inputs!M75="null",Calcs!L76,Calcs!L76*Inputs!M75),"")</f>
        <v>157528</v>
      </c>
      <c r="N76" s="29">
        <f>IF(Inputs!C75="true",M76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,"")</f>
        <v>157528</v>
      </c>
      <c r="O76" s="29">
        <f>IF(Inputs!C75="true",N76*IF(Inputs!R75=Reduction_Values!B$6,Reduction_Values!C$6,Reduction_Values!C$7),"")</f>
        <v>157528</v>
      </c>
      <c r="P76" s="29">
        <f>IF(Inputs!C75="true",O76*IF(Inputs!L75=Reduction_Values!B$4,Reduction_Values!C$4,Reduction_Values!C$5),"")</f>
        <v>78764</v>
      </c>
      <c r="Q76" s="29">
        <f>IF(Inputs!C75="true",IF(Inputs!I75="null",P76,P76*(Inputs!I75)),"")</f>
        <v>78764</v>
      </c>
      <c r="R76" s="29">
        <f>IF(Inputs!C75="true",IF(Inputs!J75="null",Calcs!Q76,Calcs!Q76*Inputs!J75),"")</f>
        <v>78764</v>
      </c>
      <c r="S76" s="29">
        <f>IF(Inputs!C75="true",(Inputs!P75/Inputs!Q75)*Calcs!R76,"0.0")</f>
        <v>74618.526315789466</v>
      </c>
      <c r="T76" s="29" t="str">
        <f>IF(AND(Inputs!B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B75="true",Inputs!N75="false"),B76,""))</f>
        <v/>
      </c>
      <c r="U76" s="29" t="str">
        <f>IF(AND(Inputs!B75="true",Inputs!G75="true"),T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T76)</f>
        <v/>
      </c>
      <c r="V76" s="29" t="str">
        <f>IF(Inputs!B75="false","",IF(Inputs!M75="null",Calcs!D76,Calcs!D76*Inputs!M75))</f>
        <v/>
      </c>
      <c r="W76" s="29" t="str">
        <f>IF(Inputs!B75="true",V76*IF(Inputs!R75=Reduction_Values!B$6,Reduction_Values!C$6,Reduction_Values!C$7),"")</f>
        <v/>
      </c>
      <c r="X76" s="29" t="str">
        <f>IF(Inputs!B75="true",W76*IF(Inputs!L75=Reduction_Values!B$4,Reduction_Values!C$4,Reduction_Values!C$5),"")</f>
        <v/>
      </c>
      <c r="Y76" s="29" t="str">
        <f>IF(Inputs!B75="true",IF(Inputs!I75="null",X76,X76*(Inputs!I75)),"")</f>
        <v/>
      </c>
      <c r="Z76" s="29" t="str">
        <f>IF(Inputs!B75="true",IF(Inputs!J75="null",Y76,Y76*(Inputs!J75)),"")</f>
        <v/>
      </c>
      <c r="AA76" s="29" t="str">
        <f>IF(Inputs!B75="true",(Inputs!S75/Inputs!T75)*Calcs!Z76,"")</f>
        <v/>
      </c>
      <c r="AB76" s="29" t="str">
        <f>IF(Inputs!B75="true",Calcs!AA76*0.5,"")</f>
        <v/>
      </c>
      <c r="AC76" s="29"/>
      <c r="AD76" s="29"/>
      <c r="AE76" s="29"/>
      <c r="AF76" s="29"/>
      <c r="AG76" s="29"/>
    </row>
    <row r="77" spans="1:33" s="3" customFormat="1" x14ac:dyDescent="0.2">
      <c r="A77" s="26">
        <v>75</v>
      </c>
      <c r="B77" s="28">
        <f>(VLOOKUP(Inputs!D76,Charge_Categories!B$2:C$380,2,FALSE))</f>
        <v>158618</v>
      </c>
      <c r="C77" s="28">
        <f>IF(Inputs!N76="true"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B77)</f>
        <v>158618</v>
      </c>
      <c r="D77" s="28">
        <f>IF(Inputs!G76="true",C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C77)</f>
        <v>158618</v>
      </c>
      <c r="E77" s="28">
        <f>IF(Inputs!M76="null",Calcs!D77,Calcs!D77*Inputs!M76)</f>
        <v>79309</v>
      </c>
      <c r="F77" s="28">
        <f>E77*IF(Inputs!R76=Reduction_Values!B$6,Reduction_Values!C$6,Reduction_Values!C$7)</f>
        <v>79309</v>
      </c>
      <c r="G77" s="29">
        <f>F77*IF(Inputs!L76=Reduction_Values!B$4,Reduction_Values!C$4,Reduction_Values!C$5)</f>
        <v>79309</v>
      </c>
      <c r="H77" s="29">
        <f>IF(Inputs!I76="null",G77,G77*(Inputs!I76))</f>
        <v>79309</v>
      </c>
      <c r="I77" s="29">
        <f>IF(Inputs!J76="null",H77,H77*(Inputs!J76))</f>
        <v>78515.91</v>
      </c>
      <c r="J77" s="29">
        <f>I77*(IF(Inputs!K76=Reduction_Values!B$2,Reduction_Values!C$2,Reduction_Values!C$3))</f>
        <v>78515.91</v>
      </c>
      <c r="K77" s="29">
        <f>IF(Inputs!B76="false",(Inputs!P76/Inputs!Q76)*Calcs!J77,Calcs!J77)</f>
        <v>74182.239642857137</v>
      </c>
      <c r="L77" s="29" t="str">
        <f>IF(AND(Inputs!C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C76="true",Inputs!N76="false"),B77,""))</f>
        <v/>
      </c>
      <c r="M77" s="29" t="str">
        <f>IF(Inputs!C76="true",IF(Inputs!M76="null",Calcs!L77,Calcs!L77*Inputs!M76),"")</f>
        <v/>
      </c>
      <c r="N77" s="29" t="str">
        <f>IF(Inputs!C76="true",M77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,"")</f>
        <v/>
      </c>
      <c r="O77" s="29" t="str">
        <f>IF(Inputs!C76="true",N77*IF(Inputs!R76=Reduction_Values!B$6,Reduction_Values!C$6,Reduction_Values!C$7),"")</f>
        <v/>
      </c>
      <c r="P77" s="29" t="str">
        <f>IF(Inputs!C76="true",O77*IF(Inputs!L76=Reduction_Values!B$4,Reduction_Values!C$4,Reduction_Values!C$5),"")</f>
        <v/>
      </c>
      <c r="Q77" s="29" t="str">
        <f>IF(Inputs!C76="true",IF(Inputs!I76="null",P77,P77*(Inputs!I76)),"")</f>
        <v/>
      </c>
      <c r="R77" s="29" t="str">
        <f>IF(Inputs!C76="true",IF(Inputs!J76="null",Calcs!Q77,Calcs!Q77*Inputs!J76),"")</f>
        <v/>
      </c>
      <c r="S77" s="29" t="str">
        <f>IF(Inputs!C76="true",(Inputs!P76/Inputs!Q76)*Calcs!R77,"0.0")</f>
        <v>0.0</v>
      </c>
      <c r="T77" s="29" t="str">
        <f>IF(AND(Inputs!B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B76="true",Inputs!N76="false"),B77,""))</f>
        <v/>
      </c>
      <c r="U77" s="29" t="str">
        <f>IF(AND(Inputs!B76="true",Inputs!G76="true"),T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T77)</f>
        <v/>
      </c>
      <c r="V77" s="29" t="str">
        <f>IF(Inputs!B76="false","",IF(Inputs!M76="null",Calcs!D77,Calcs!D77*Inputs!M76))</f>
        <v/>
      </c>
      <c r="W77" s="29" t="str">
        <f>IF(Inputs!B76="true",V77*IF(Inputs!R76=Reduction_Values!B$6,Reduction_Values!C$6,Reduction_Values!C$7),"")</f>
        <v/>
      </c>
      <c r="X77" s="29" t="str">
        <f>IF(Inputs!B76="true",W77*IF(Inputs!L76=Reduction_Values!B$4,Reduction_Values!C$4,Reduction_Values!C$5),"")</f>
        <v/>
      </c>
      <c r="Y77" s="29" t="str">
        <f>IF(Inputs!B76="true",IF(Inputs!I76="null",X77,X77*(Inputs!I76)),"")</f>
        <v/>
      </c>
      <c r="Z77" s="29" t="str">
        <f>IF(Inputs!B76="true",IF(Inputs!J76="null",Y77,Y77*(Inputs!J76)),"")</f>
        <v/>
      </c>
      <c r="AA77" s="29" t="str">
        <f>IF(Inputs!B76="true",(Inputs!S76/Inputs!T76)*Calcs!Z77,"")</f>
        <v/>
      </c>
      <c r="AB77" s="29" t="str">
        <f>IF(Inputs!B76="true",Calcs!AA77*0.5,"")</f>
        <v/>
      </c>
      <c r="AC77" s="29"/>
      <c r="AD77" s="29"/>
      <c r="AE77" s="29"/>
      <c r="AF77" s="29"/>
      <c r="AG77" s="29"/>
    </row>
    <row r="78" spans="1:33" s="3" customFormat="1" x14ac:dyDescent="0.2">
      <c r="A78" s="26">
        <v>76</v>
      </c>
      <c r="B78" s="28">
        <f>(VLOOKUP(Inputs!D77,Charge_Categories!B$2:C$380,2,FALSE))</f>
        <v>257486</v>
      </c>
      <c r="C78" s="28">
        <f>IF(Inputs!N77="true"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B78)</f>
        <v>262656</v>
      </c>
      <c r="D78" s="28">
        <f>IF(Inputs!G77="true",C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C78)</f>
        <v>298994</v>
      </c>
      <c r="E78" s="28">
        <f>IF(Inputs!M77="null",Calcs!D78,Calcs!D78*Inputs!M77)</f>
        <v>298994</v>
      </c>
      <c r="F78" s="28">
        <f>E78*IF(Inputs!R77=Reduction_Values!B$6,Reduction_Values!C$6,Reduction_Values!C$7)</f>
        <v>149497</v>
      </c>
      <c r="G78" s="29">
        <f>F78*IF(Inputs!L77=Reduction_Values!B$4,Reduction_Values!C$4,Reduction_Values!C$5)</f>
        <v>149497</v>
      </c>
      <c r="H78" s="29">
        <f>IF(Inputs!I77="null",G78,G78*(Inputs!I77))</f>
        <v>149497</v>
      </c>
      <c r="I78" s="29">
        <f>IF(Inputs!J77="null",H78,H78*(Inputs!J77))</f>
        <v>149497</v>
      </c>
      <c r="J78" s="29">
        <f>I78*(IF(Inputs!K77=Reduction_Values!B$2,Reduction_Values!C$2,Reduction_Values!C$3))</f>
        <v>149497</v>
      </c>
      <c r="K78" s="29">
        <f>IF(Inputs!B77="false",(Inputs!P77/Inputs!Q77)*Calcs!J78,Calcs!J78)</f>
        <v>141002.85227272729</v>
      </c>
      <c r="L78" s="29" t="str">
        <f>IF(AND(Inputs!C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C77="true",Inputs!N77="false"),B78,""))</f>
        <v/>
      </c>
      <c r="M78" s="29" t="str">
        <f>IF(Inputs!C77="true",IF(Inputs!M77="null",Calcs!L78,Calcs!L78*Inputs!M77),"")</f>
        <v/>
      </c>
      <c r="N78" s="29" t="str">
        <f>IF(Inputs!C77="true",M78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,"")</f>
        <v/>
      </c>
      <c r="O78" s="29" t="str">
        <f>IF(Inputs!C77="true",N78*IF(Inputs!R77=Reduction_Values!B$6,Reduction_Values!C$6,Reduction_Values!C$7),"")</f>
        <v/>
      </c>
      <c r="P78" s="29" t="str">
        <f>IF(Inputs!C77="true",O78*IF(Inputs!L77=Reduction_Values!B$4,Reduction_Values!C$4,Reduction_Values!C$5),"")</f>
        <v/>
      </c>
      <c r="Q78" s="29" t="str">
        <f>IF(Inputs!C77="true",IF(Inputs!I77="null",P78,P78*(Inputs!I77)),"")</f>
        <v/>
      </c>
      <c r="R78" s="29" t="str">
        <f>IF(Inputs!C77="true",IF(Inputs!J77="null",Calcs!Q78,Calcs!Q78*Inputs!J77),"")</f>
        <v/>
      </c>
      <c r="S78" s="29" t="str">
        <f>IF(Inputs!C77="true",(Inputs!P77/Inputs!Q77)*Calcs!R78,"0.0")</f>
        <v>0.0</v>
      </c>
      <c r="T78" s="29" t="str">
        <f>IF(AND(Inputs!B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B77="true",Inputs!N77="false"),B78,""))</f>
        <v/>
      </c>
      <c r="U78" s="29" t="str">
        <f>IF(AND(Inputs!B77="true",Inputs!G77="true"),T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T78)</f>
        <v/>
      </c>
      <c r="V78" s="29" t="str">
        <f>IF(Inputs!B77="false","",IF(Inputs!M77="null",Calcs!D78,Calcs!D78*Inputs!M77))</f>
        <v/>
      </c>
      <c r="W78" s="29" t="str">
        <f>IF(Inputs!B77="true",V78*IF(Inputs!R77=Reduction_Values!B$6,Reduction_Values!C$6,Reduction_Values!C$7),"")</f>
        <v/>
      </c>
      <c r="X78" s="29" t="str">
        <f>IF(Inputs!B77="true",W78*IF(Inputs!L77=Reduction_Values!B$4,Reduction_Values!C$4,Reduction_Values!C$5),"")</f>
        <v/>
      </c>
      <c r="Y78" s="29" t="str">
        <f>IF(Inputs!B77="true",IF(Inputs!I77="null",X78,X78*(Inputs!I77)),"")</f>
        <v/>
      </c>
      <c r="Z78" s="29" t="str">
        <f>IF(Inputs!B77="true",IF(Inputs!J77="null",Y78,Y78*(Inputs!J77)),"")</f>
        <v/>
      </c>
      <c r="AA78" s="29" t="str">
        <f>IF(Inputs!B77="true",(Inputs!S77/Inputs!T77)*Calcs!Z78,"")</f>
        <v/>
      </c>
      <c r="AB78" s="29" t="str">
        <f>IF(Inputs!B77="true",Calcs!AA78*0.5,"")</f>
        <v/>
      </c>
      <c r="AC78" s="29"/>
      <c r="AD78" s="29"/>
      <c r="AE78" s="29"/>
      <c r="AF78" s="29"/>
      <c r="AG78" s="29"/>
    </row>
    <row r="79" spans="1:33" s="3" customFormat="1" x14ac:dyDescent="0.2">
      <c r="A79" s="26">
        <v>77</v>
      </c>
      <c r="B79" s="28">
        <f>(VLOOKUP(Inputs!D78,Charge_Categories!B$2:C$380,2,FALSE))</f>
        <v>270257</v>
      </c>
      <c r="C79" s="28">
        <f>IF(Inputs!N78="true"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B79)</f>
        <v>270349</v>
      </c>
      <c r="D79" s="28">
        <f>IF(Inputs!G78="true",C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C79)</f>
        <v>272407</v>
      </c>
      <c r="E79" s="28">
        <f>IF(Inputs!M78="null",Calcs!D79,Calcs!D79*Inputs!M78)</f>
        <v>272407</v>
      </c>
      <c r="F79" s="28">
        <f>E79*IF(Inputs!R78=Reduction_Values!B$6,Reduction_Values!C$6,Reduction_Values!C$7)</f>
        <v>272407</v>
      </c>
      <c r="G79" s="29">
        <f>F79*IF(Inputs!L78=Reduction_Values!B$4,Reduction_Values!C$4,Reduction_Values!C$5)</f>
        <v>272407</v>
      </c>
      <c r="H79" s="29">
        <f>IF(Inputs!I78="null",G79,G79*(Inputs!I78))</f>
        <v>272407</v>
      </c>
      <c r="I79" s="29">
        <f>IF(Inputs!J78="null",H79,H79*(Inputs!J78))</f>
        <v>272407</v>
      </c>
      <c r="J79" s="29">
        <f>I79*(IF(Inputs!K78=Reduction_Values!B$2,Reduction_Values!C$2,Reduction_Values!C$3))</f>
        <v>272407</v>
      </c>
      <c r="K79" s="29">
        <f>IF(Inputs!B78="false",(Inputs!P78/Inputs!Q78)*Calcs!J79,Calcs!J79)</f>
        <v>250017.38356164383</v>
      </c>
      <c r="L79" s="29" t="str">
        <f>IF(AND(Inputs!C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C78="true",Inputs!N78="false"),B79,""))</f>
        <v/>
      </c>
      <c r="M79" s="29" t="str">
        <f>IF(Inputs!C78="true",IF(Inputs!M78="null",Calcs!L79,Calcs!L79*Inputs!M78),"")</f>
        <v/>
      </c>
      <c r="N79" s="29" t="str">
        <f>IF(Inputs!C78="true",M79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,"")</f>
        <v/>
      </c>
      <c r="O79" s="29" t="str">
        <f>IF(Inputs!C78="true",N79*IF(Inputs!R78=Reduction_Values!B$6,Reduction_Values!C$6,Reduction_Values!C$7),"")</f>
        <v/>
      </c>
      <c r="P79" s="29" t="str">
        <f>IF(Inputs!C78="true",O79*IF(Inputs!L78=Reduction_Values!B$4,Reduction_Values!C$4,Reduction_Values!C$5),"")</f>
        <v/>
      </c>
      <c r="Q79" s="29" t="str">
        <f>IF(Inputs!C78="true",IF(Inputs!I78="null",P79,P79*(Inputs!I78)),"")</f>
        <v/>
      </c>
      <c r="R79" s="29" t="str">
        <f>IF(Inputs!C78="true",IF(Inputs!J78="null",Calcs!Q79,Calcs!Q79*Inputs!J78),"")</f>
        <v/>
      </c>
      <c r="S79" s="29" t="str">
        <f>IF(Inputs!C78="true",(Inputs!P78/Inputs!Q78)*Calcs!R79,"0.0")</f>
        <v>0.0</v>
      </c>
      <c r="T79" s="29" t="str">
        <f>IF(AND(Inputs!B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B78="true",Inputs!N78="false"),B79,""))</f>
        <v/>
      </c>
      <c r="U79" s="29" t="str">
        <f>IF(AND(Inputs!B78="true",Inputs!G78="true"),T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T79)</f>
        <v/>
      </c>
      <c r="V79" s="29" t="str">
        <f>IF(Inputs!B78="false","",IF(Inputs!M78="null",Calcs!D79,Calcs!D79*Inputs!M78))</f>
        <v/>
      </c>
      <c r="W79" s="29" t="str">
        <f>IF(Inputs!B78="true",V79*IF(Inputs!R78=Reduction_Values!B$6,Reduction_Values!C$6,Reduction_Values!C$7),"")</f>
        <v/>
      </c>
      <c r="X79" s="29" t="str">
        <f>IF(Inputs!B78="true",W79*IF(Inputs!L78=Reduction_Values!B$4,Reduction_Values!C$4,Reduction_Values!C$5),"")</f>
        <v/>
      </c>
      <c r="Y79" s="29" t="str">
        <f>IF(Inputs!B78="true",IF(Inputs!I78="null",X79,X79*(Inputs!I78)),"")</f>
        <v/>
      </c>
      <c r="Z79" s="29" t="str">
        <f>IF(Inputs!B78="true",IF(Inputs!J78="null",Y79,Y79*(Inputs!J78)),"")</f>
        <v/>
      </c>
      <c r="AA79" s="29" t="str">
        <f>IF(Inputs!B78="true",(Inputs!S78/Inputs!T78)*Calcs!Z79,"")</f>
        <v/>
      </c>
      <c r="AB79" s="29" t="str">
        <f>IF(Inputs!B78="true",Calcs!AA79*0.5,"")</f>
        <v/>
      </c>
      <c r="AC79" s="29"/>
      <c r="AD79" s="29"/>
      <c r="AE79" s="29"/>
      <c r="AF79" s="29"/>
      <c r="AG79" s="29"/>
    </row>
    <row r="80" spans="1:33" s="3" customFormat="1" x14ac:dyDescent="0.2">
      <c r="A80" s="26">
        <v>78</v>
      </c>
      <c r="B80" s="28">
        <f>(VLOOKUP(Inputs!D79,Charge_Categories!B$2:C$380,2,FALSE))</f>
        <v>292651</v>
      </c>
      <c r="C80" s="28">
        <f>IF(Inputs!N79="true"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B80)</f>
        <v>292651</v>
      </c>
      <c r="D80" s="28">
        <f>IF(Inputs!G79="true",C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C80)</f>
        <v>292651</v>
      </c>
      <c r="E80" s="28">
        <f>IF(Inputs!M79="null",Calcs!D80,Calcs!D80*Inputs!M79)</f>
        <v>292651</v>
      </c>
      <c r="F80" s="28">
        <f>E80*IF(Inputs!R79=Reduction_Values!B$6,Reduction_Values!C$6,Reduction_Values!C$7)</f>
        <v>292651</v>
      </c>
      <c r="G80" s="29">
        <f>F80*IF(Inputs!L79=Reduction_Values!B$4,Reduction_Values!C$4,Reduction_Values!C$5)</f>
        <v>146325.5</v>
      </c>
      <c r="H80" s="29">
        <f>IF(Inputs!I79="null",G80,G80*(Inputs!I79))</f>
        <v>4389.7649999999994</v>
      </c>
      <c r="I80" s="29">
        <f>IF(Inputs!J79="null",H80,H80*(Inputs!J79))</f>
        <v>4389.7649999999994</v>
      </c>
      <c r="J80" s="29">
        <f>I80*(IF(Inputs!K79=Reduction_Values!B$2,Reduction_Values!C$2,Reduction_Values!C$3))</f>
        <v>4389.7649999999994</v>
      </c>
      <c r="K80" s="29">
        <f>IF(Inputs!B79="false",(Inputs!P79/Inputs!Q79)*Calcs!J80,Calcs!J80)</f>
        <v>3999.2165124555154</v>
      </c>
      <c r="L80" s="29">
        <f>IF(AND(Inputs!C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C79="true",Inputs!N79="false"),B80,""))</f>
        <v>292651</v>
      </c>
      <c r="M80" s="29">
        <f>IF(Inputs!C79="true",IF(Inputs!M79="null",Calcs!L80,Calcs!L80*Inputs!M79),"")</f>
        <v>292651</v>
      </c>
      <c r="N80" s="29">
        <f>IF(Inputs!C79="true",M80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,"")</f>
        <v>0</v>
      </c>
      <c r="O80" s="29">
        <f>IF(Inputs!C79="true",N80*IF(Inputs!R79=Reduction_Values!B$6,Reduction_Values!C$6,Reduction_Values!C$7),"")</f>
        <v>0</v>
      </c>
      <c r="P80" s="29">
        <f>IF(Inputs!C79="true",O80*IF(Inputs!L79=Reduction_Values!B$4,Reduction_Values!C$4,Reduction_Values!C$5),"")</f>
        <v>0</v>
      </c>
      <c r="Q80" s="29">
        <f>IF(Inputs!C79="true",IF(Inputs!I79="null",P80,P80*(Inputs!I79)),"")</f>
        <v>0</v>
      </c>
      <c r="R80" s="29">
        <f>IF(Inputs!C79="true",IF(Inputs!J79="null",Calcs!Q80,Calcs!Q80*Inputs!J79),"")</f>
        <v>0</v>
      </c>
      <c r="S80" s="29">
        <f>IF(Inputs!C79="true",(Inputs!P79/Inputs!Q79)*Calcs!R80,"0.0")</f>
        <v>0</v>
      </c>
      <c r="T80" s="29" t="str">
        <f>IF(AND(Inputs!B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B79="true",Inputs!N79="false"),B80,""))</f>
        <v/>
      </c>
      <c r="U80" s="29" t="str">
        <f>IF(AND(Inputs!B79="true",Inputs!G79="true"),T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T80)</f>
        <v/>
      </c>
      <c r="V80" s="29" t="str">
        <f>IF(Inputs!B79="false","",IF(Inputs!M79="null",Calcs!D80,Calcs!D80*Inputs!M79))</f>
        <v/>
      </c>
      <c r="W80" s="29" t="str">
        <f>IF(Inputs!B79="true",V80*IF(Inputs!R79=Reduction_Values!B$6,Reduction_Values!C$6,Reduction_Values!C$7),"")</f>
        <v/>
      </c>
      <c r="X80" s="29" t="str">
        <f>IF(Inputs!B79="true",W80*IF(Inputs!L79=Reduction_Values!B$4,Reduction_Values!C$4,Reduction_Values!C$5),"")</f>
        <v/>
      </c>
      <c r="Y80" s="29" t="str">
        <f>IF(Inputs!B79="true",IF(Inputs!I79="null",X80,X80*(Inputs!I79)),"")</f>
        <v/>
      </c>
      <c r="Z80" s="29" t="str">
        <f>IF(Inputs!B79="true",IF(Inputs!J79="null",Y80,Y80*(Inputs!J79)),"")</f>
        <v/>
      </c>
      <c r="AA80" s="29" t="str">
        <f>IF(Inputs!B79="true",(Inputs!S79/Inputs!T79)*Calcs!Z80,"")</f>
        <v/>
      </c>
      <c r="AB80" s="29" t="str">
        <f>IF(Inputs!B79="true",Calcs!AA80*0.5,"")</f>
        <v/>
      </c>
      <c r="AC80" s="29"/>
      <c r="AD80" s="29"/>
      <c r="AE80" s="29"/>
      <c r="AF80" s="29"/>
      <c r="AG80" s="29"/>
    </row>
    <row r="81" spans="1:33" s="3" customFormat="1" x14ac:dyDescent="0.2">
      <c r="A81" s="26">
        <v>79</v>
      </c>
      <c r="B81" s="28">
        <f>(VLOOKUP(Inputs!D80,Charge_Categories!B$2:C$380,2,FALSE))</f>
        <v>657233</v>
      </c>
      <c r="C81" s="28">
        <f>IF(Inputs!N80="true"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B81)</f>
        <v>657233</v>
      </c>
      <c r="D81" s="28">
        <f>IF(Inputs!G80="true",C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C81)</f>
        <v>657233</v>
      </c>
      <c r="E81" s="28">
        <f>IF(Inputs!M80="null",Calcs!D81,Calcs!D81*Inputs!M80)</f>
        <v>6572.33</v>
      </c>
      <c r="F81" s="28">
        <f>E81*IF(Inputs!R80=Reduction_Values!B$6,Reduction_Values!C$6,Reduction_Values!C$7)</f>
        <v>6572.33</v>
      </c>
      <c r="G81" s="29">
        <f>F81*IF(Inputs!L80=Reduction_Values!B$4,Reduction_Values!C$4,Reduction_Values!C$5)</f>
        <v>3286.165</v>
      </c>
      <c r="H81" s="29">
        <f>IF(Inputs!I80="null",G81,G81*(Inputs!I80))</f>
        <v>3286.165</v>
      </c>
      <c r="I81" s="29">
        <f>IF(Inputs!J80="null",H81,H81*(Inputs!J80))</f>
        <v>2957.5484999999999</v>
      </c>
      <c r="J81" s="29">
        <f>I81*(IF(Inputs!K80=Reduction_Values!B$2,Reduction_Values!C$2,Reduction_Values!C$3))</f>
        <v>1478.7742499999999</v>
      </c>
      <c r="K81" s="29">
        <f>IF(Inputs!B80="false",(Inputs!P80/Inputs!Q80)*Calcs!J81,Calcs!J81)</f>
        <v>1478.7742499999999</v>
      </c>
      <c r="L81" s="29" t="str">
        <f>IF(AND(Inputs!C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C80="true",Inputs!N80="false"),B81,""))</f>
        <v/>
      </c>
      <c r="M81" s="29" t="str">
        <f>IF(Inputs!C80="true",IF(Inputs!M80="null",Calcs!L81,Calcs!L81*Inputs!M80),"")</f>
        <v/>
      </c>
      <c r="N81" s="29" t="str">
        <f>IF(Inputs!C80="true",M81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,"")</f>
        <v/>
      </c>
      <c r="O81" s="29" t="str">
        <f>IF(Inputs!C80="true",N81*IF(Inputs!R80=Reduction_Values!B$6,Reduction_Values!C$6,Reduction_Values!C$7),"")</f>
        <v/>
      </c>
      <c r="P81" s="29" t="str">
        <f>IF(Inputs!C80="true",O81*IF(Inputs!L80=Reduction_Values!B$4,Reduction_Values!C$4,Reduction_Values!C$5),"")</f>
        <v/>
      </c>
      <c r="Q81" s="29" t="str">
        <f>IF(Inputs!C80="true",IF(Inputs!I80="null",P81,P81*(Inputs!I80)),"")</f>
        <v/>
      </c>
      <c r="R81" s="29" t="str">
        <f>IF(Inputs!C80="true",IF(Inputs!J80="null",Calcs!Q81,Calcs!Q81*Inputs!J80),"")</f>
        <v/>
      </c>
      <c r="S81" s="29" t="str">
        <f>IF(Inputs!C80="true",(Inputs!P80/Inputs!Q80)*Calcs!R81,"0.0")</f>
        <v>0.0</v>
      </c>
      <c r="T81" s="29">
        <f>IF(AND(Inputs!B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B80="true",Inputs!N80="false"),B81,""))</f>
        <v>657233</v>
      </c>
      <c r="U81" s="29">
        <f>IF(AND(Inputs!B80="true",Inputs!G80="true"),T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T81)</f>
        <v>657233</v>
      </c>
      <c r="V81" s="29">
        <f>IF(Inputs!B80="false","",IF(Inputs!M80="null",Calcs!D81,Calcs!D81*Inputs!M80))</f>
        <v>6572.33</v>
      </c>
      <c r="W81" s="29">
        <f>IF(Inputs!B80="true",V81*IF(Inputs!R80=Reduction_Values!B$6,Reduction_Values!C$6,Reduction_Values!C$7),"")</f>
        <v>6572.33</v>
      </c>
      <c r="X81" s="29">
        <f>IF(Inputs!B80="true",W81*IF(Inputs!L80=Reduction_Values!B$4,Reduction_Values!C$4,Reduction_Values!C$5),"")</f>
        <v>3286.165</v>
      </c>
      <c r="Y81" s="29">
        <f>IF(Inputs!B80="true",IF(Inputs!I80="null",X81,X81*(Inputs!I80)),"")</f>
        <v>3286.165</v>
      </c>
      <c r="Z81" s="29">
        <f>IF(Inputs!B80="true",IF(Inputs!J80="null",Y81,Y81*(Inputs!J80)),"")</f>
        <v>2957.5484999999999</v>
      </c>
      <c r="AA81" s="29">
        <f>IF(Inputs!B80="true",(Inputs!S80/Inputs!T80)*Calcs!Z81,"")</f>
        <v>3257.6026331011508</v>
      </c>
      <c r="AB81" s="29">
        <f>IF(Inputs!B80="true",Calcs!AA81*0.5,"")</f>
        <v>1628.8013165505754</v>
      </c>
      <c r="AC81" s="29"/>
      <c r="AD81" s="29"/>
      <c r="AE81" s="29"/>
      <c r="AF81" s="29"/>
      <c r="AG81" s="29"/>
    </row>
    <row r="82" spans="1:33" s="3" customFormat="1" x14ac:dyDescent="0.2">
      <c r="A82" s="26">
        <v>80</v>
      </c>
      <c r="B82" s="28">
        <f>(VLOOKUP(Inputs!D81,Charge_Categories!B$2:C$380,2,FALSE))</f>
        <v>689830</v>
      </c>
      <c r="C82" s="28">
        <f>IF(Inputs!N81="true"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B82)</f>
        <v>689830</v>
      </c>
      <c r="D82" s="28">
        <f>IF(Inputs!G81="true",C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C82)</f>
        <v>700066</v>
      </c>
      <c r="E82" s="28">
        <f>IF(Inputs!M81="null",Calcs!D82,Calcs!D82*Inputs!M81)</f>
        <v>693065.34</v>
      </c>
      <c r="F82" s="28">
        <f>E82*IF(Inputs!R81=Reduction_Values!B$6,Reduction_Values!C$6,Reduction_Values!C$7)</f>
        <v>346532.67</v>
      </c>
      <c r="G82" s="29">
        <f>F82*IF(Inputs!L81=Reduction_Values!B$4,Reduction_Values!C$4,Reduction_Values!C$5)</f>
        <v>346532.67</v>
      </c>
      <c r="H82" s="29">
        <f>IF(Inputs!I81="null",G82,G82*(Inputs!I81))</f>
        <v>346532.67</v>
      </c>
      <c r="I82" s="29">
        <f>IF(Inputs!J81="null",H82,H82*(Inputs!J81))</f>
        <v>173266.33499999999</v>
      </c>
      <c r="J82" s="29">
        <f>I82*(IF(Inputs!K81=Reduction_Values!B$2,Reduction_Values!C$2,Reduction_Values!C$3))</f>
        <v>173266.33499999999</v>
      </c>
      <c r="K82" s="29">
        <f>IF(Inputs!B81="false",(Inputs!P81/Inputs!Q81)*Calcs!J82,Calcs!J82)</f>
        <v>172118.87582781457</v>
      </c>
      <c r="L82" s="29" t="str">
        <f>IF(AND(Inputs!C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C81="true",Inputs!N81="false"),B82,""))</f>
        <v/>
      </c>
      <c r="M82" s="29" t="str">
        <f>IF(Inputs!C81="true",IF(Inputs!M81="null",Calcs!L82,Calcs!L82*Inputs!M81),"")</f>
        <v/>
      </c>
      <c r="N82" s="29" t="str">
        <f>IF(Inputs!C81="true",M82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,"")</f>
        <v/>
      </c>
      <c r="O82" s="29" t="str">
        <f>IF(Inputs!C81="true",N82*IF(Inputs!R81=Reduction_Values!B$6,Reduction_Values!C$6,Reduction_Values!C$7),"")</f>
        <v/>
      </c>
      <c r="P82" s="29" t="str">
        <f>IF(Inputs!C81="true",O82*IF(Inputs!L81=Reduction_Values!B$4,Reduction_Values!C$4,Reduction_Values!C$5),"")</f>
        <v/>
      </c>
      <c r="Q82" s="29" t="str">
        <f>IF(Inputs!C81="true",IF(Inputs!I81="null",P82,P82*(Inputs!I81)),"")</f>
        <v/>
      </c>
      <c r="R82" s="29" t="str">
        <f>IF(Inputs!C81="true",IF(Inputs!J81="null",Calcs!Q82,Calcs!Q82*Inputs!J81),"")</f>
        <v/>
      </c>
      <c r="S82" s="29" t="str">
        <f>IF(Inputs!C81="true",(Inputs!P81/Inputs!Q81)*Calcs!R82,"0.0")</f>
        <v>0.0</v>
      </c>
      <c r="T82" s="29" t="str">
        <f>IF(AND(Inputs!B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B81="true",Inputs!N81="false"),B82,""))</f>
        <v/>
      </c>
      <c r="U82" s="29" t="str">
        <f>IF(AND(Inputs!B81="true",Inputs!G81="true"),T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T82)</f>
        <v/>
      </c>
      <c r="V82" s="29" t="str">
        <f>IF(Inputs!B81="false","",IF(Inputs!M81="null",Calcs!D82,Calcs!D82*Inputs!M81))</f>
        <v/>
      </c>
      <c r="W82" s="29" t="str">
        <f>IF(Inputs!B81="true",V82*IF(Inputs!R81=Reduction_Values!B$6,Reduction_Values!C$6,Reduction_Values!C$7),"")</f>
        <v/>
      </c>
      <c r="X82" s="29" t="str">
        <f>IF(Inputs!B81="true",W82*IF(Inputs!L81=Reduction_Values!B$4,Reduction_Values!C$4,Reduction_Values!C$5),"")</f>
        <v/>
      </c>
      <c r="Y82" s="29" t="str">
        <f>IF(Inputs!B81="true",IF(Inputs!I81="null",X82,X82*(Inputs!I81)),"")</f>
        <v/>
      </c>
      <c r="Z82" s="29" t="str">
        <f>IF(Inputs!B81="true",IF(Inputs!J81="null",Y82,Y82*(Inputs!J81)),"")</f>
        <v/>
      </c>
      <c r="AA82" s="29" t="str">
        <f>IF(Inputs!B81="true",(Inputs!S81/Inputs!T81)*Calcs!Z82,"")</f>
        <v/>
      </c>
      <c r="AB82" s="29" t="str">
        <f>IF(Inputs!B81="true",Calcs!AA82*0.5,"")</f>
        <v/>
      </c>
      <c r="AC82" s="29"/>
      <c r="AD82" s="29"/>
      <c r="AE82" s="29"/>
      <c r="AF82" s="29"/>
      <c r="AG82" s="29"/>
    </row>
    <row r="83" spans="1:33" s="3" customFormat="1" x14ac:dyDescent="0.2">
      <c r="A83" s="26">
        <v>81</v>
      </c>
      <c r="B83" s="28">
        <f>(VLOOKUP(Inputs!D82,Charge_Categories!B$2:C$380,2,FALSE))</f>
        <v>746992</v>
      </c>
      <c r="C83" s="28">
        <f>IF(Inputs!N82="true"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B83)</f>
        <v>746992</v>
      </c>
      <c r="D83" s="28">
        <f>IF(Inputs!G82="true",C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C83)</f>
        <v>783330</v>
      </c>
      <c r="E83" s="28">
        <f>IF(Inputs!M82="null",Calcs!D83,Calcs!D83*Inputs!M82)</f>
        <v>783330</v>
      </c>
      <c r="F83" s="28">
        <f>E83*IF(Inputs!R82=Reduction_Values!B$6,Reduction_Values!C$6,Reduction_Values!C$7)</f>
        <v>783330</v>
      </c>
      <c r="G83" s="29">
        <f>F83*IF(Inputs!L82=Reduction_Values!B$4,Reduction_Values!C$4,Reduction_Values!C$5)</f>
        <v>783330</v>
      </c>
      <c r="H83" s="29">
        <f>IF(Inputs!I82="null",G83,G83*(Inputs!I82))</f>
        <v>783330</v>
      </c>
      <c r="I83" s="29">
        <f>IF(Inputs!J82="null",H83,H83*(Inputs!J82))</f>
        <v>783330</v>
      </c>
      <c r="J83" s="29">
        <f>I83*(IF(Inputs!K82=Reduction_Values!B$2,Reduction_Values!C$2,Reduction_Values!C$3))</f>
        <v>783330</v>
      </c>
      <c r="K83" s="29">
        <f>IF(Inputs!B82="false",(Inputs!P82/Inputs!Q82)*Calcs!J83,Calcs!J83)</f>
        <v>565738.33333333337</v>
      </c>
      <c r="L83" s="29" t="str">
        <f>IF(AND(Inputs!C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C82="true",Inputs!N82="false"),B83,""))</f>
        <v/>
      </c>
      <c r="M83" s="29" t="str">
        <f>IF(Inputs!C82="true",IF(Inputs!M82="null",Calcs!L83,Calcs!L83*Inputs!M82),"")</f>
        <v/>
      </c>
      <c r="N83" s="29" t="str">
        <f>IF(Inputs!C82="true",M83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,"")</f>
        <v/>
      </c>
      <c r="O83" s="29" t="str">
        <f>IF(Inputs!C82="true",N83*IF(Inputs!R82=Reduction_Values!B$6,Reduction_Values!C$6,Reduction_Values!C$7),"")</f>
        <v/>
      </c>
      <c r="P83" s="29" t="str">
        <f>IF(Inputs!C82="true",O83*IF(Inputs!L82=Reduction_Values!B$4,Reduction_Values!C$4,Reduction_Values!C$5),"")</f>
        <v/>
      </c>
      <c r="Q83" s="29" t="str">
        <f>IF(Inputs!C82="true",IF(Inputs!I82="null",P83,P83*(Inputs!I82)),"")</f>
        <v/>
      </c>
      <c r="R83" s="29" t="str">
        <f>IF(Inputs!C82="true",IF(Inputs!J82="null",Calcs!Q83,Calcs!Q83*Inputs!J82),"")</f>
        <v/>
      </c>
      <c r="S83" s="29" t="str">
        <f>IF(Inputs!C82="true",(Inputs!P82/Inputs!Q82)*Calcs!R83,"0.0")</f>
        <v>0.0</v>
      </c>
      <c r="T83" s="29" t="str">
        <f>IF(AND(Inputs!B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B82="true",Inputs!N82="false"),B83,""))</f>
        <v/>
      </c>
      <c r="U83" s="29" t="str">
        <f>IF(AND(Inputs!B82="true",Inputs!G82="true"),T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T83)</f>
        <v/>
      </c>
      <c r="V83" s="29" t="str">
        <f>IF(Inputs!B82="false","",IF(Inputs!M82="null",Calcs!D83,Calcs!D83*Inputs!M82))</f>
        <v/>
      </c>
      <c r="W83" s="29" t="str">
        <f>IF(Inputs!B82="true",V83*IF(Inputs!R82=Reduction_Values!B$6,Reduction_Values!C$6,Reduction_Values!C$7),"")</f>
        <v/>
      </c>
      <c r="X83" s="29" t="str">
        <f>IF(Inputs!B82="true",W83*IF(Inputs!L82=Reduction_Values!B$4,Reduction_Values!C$4,Reduction_Values!C$5),"")</f>
        <v/>
      </c>
      <c r="Y83" s="29" t="str">
        <f>IF(Inputs!B82="true",IF(Inputs!I82="null",X83,X83*(Inputs!I82)),"")</f>
        <v/>
      </c>
      <c r="Z83" s="29" t="str">
        <f>IF(Inputs!B82="true",IF(Inputs!J82="null",Y83,Y83*(Inputs!J82)),"")</f>
        <v/>
      </c>
      <c r="AA83" s="29" t="str">
        <f>IF(Inputs!B82="true",(Inputs!S82/Inputs!T82)*Calcs!Z83,"")</f>
        <v/>
      </c>
      <c r="AB83" s="29" t="str">
        <f>IF(Inputs!B82="true",Calcs!AA83*0.5,"")</f>
        <v/>
      </c>
      <c r="AC83" s="29"/>
      <c r="AD83" s="29"/>
      <c r="AE83" s="29"/>
      <c r="AF83" s="29"/>
      <c r="AG83" s="29"/>
    </row>
    <row r="84" spans="1:33" s="3" customFormat="1" x14ac:dyDescent="0.2">
      <c r="A84" s="26">
        <v>82</v>
      </c>
      <c r="B84" s="28">
        <f>(VLOOKUP(Inputs!D83,Charge_Categories!B$2:C$380,2,FALSE))</f>
        <v>3365328</v>
      </c>
      <c r="C84" s="28">
        <f>IF(Inputs!N83="true"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B84)</f>
        <v>3365328</v>
      </c>
      <c r="D84" s="28">
        <f>IF(Inputs!G83="true",C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C84)</f>
        <v>3440657</v>
      </c>
      <c r="E84" s="28">
        <f>IF(Inputs!M83="null",Calcs!D84,Calcs!D84*Inputs!M83)</f>
        <v>3440657</v>
      </c>
      <c r="F84" s="28">
        <f>E84*IF(Inputs!R83=Reduction_Values!B$6,Reduction_Values!C$6,Reduction_Values!C$7)</f>
        <v>3440657</v>
      </c>
      <c r="G84" s="29">
        <f>F84*IF(Inputs!L83=Reduction_Values!B$4,Reduction_Values!C$4,Reduction_Values!C$5)</f>
        <v>1720328.5</v>
      </c>
      <c r="H84" s="29">
        <f>IF(Inputs!I83="null",G84,G84*(Inputs!I83))</f>
        <v>1720328.5</v>
      </c>
      <c r="I84" s="29">
        <f>IF(Inputs!J83="null",H84,H84*(Inputs!J83))</f>
        <v>1720328.5</v>
      </c>
      <c r="J84" s="29">
        <f>I84*(IF(Inputs!K83=Reduction_Values!B$2,Reduction_Values!C$2,Reduction_Values!C$3))</f>
        <v>1720328.5</v>
      </c>
      <c r="K84" s="29">
        <f>IF(Inputs!B83="false",(Inputs!P83/Inputs!Q83)*Calcs!J84,Calcs!J84)</f>
        <v>1459672.6666666667</v>
      </c>
      <c r="L84" s="29">
        <f>IF(AND(Inputs!C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C83="true",Inputs!N83="false"),B84,""))</f>
        <v>3365328</v>
      </c>
      <c r="M84" s="29">
        <f>IF(Inputs!C83="true",IF(Inputs!M83="null",Calcs!L84,Calcs!L84*Inputs!M83),"")</f>
        <v>3365328</v>
      </c>
      <c r="N84" s="29">
        <f>IF(Inputs!C83="true",M84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,"")</f>
        <v>0</v>
      </c>
      <c r="O84" s="29">
        <f>IF(Inputs!C83="true",N84*IF(Inputs!R83=Reduction_Values!B$6,Reduction_Values!C$6,Reduction_Values!C$7),"")</f>
        <v>0</v>
      </c>
      <c r="P84" s="29">
        <f>IF(Inputs!C83="true",O84*IF(Inputs!L83=Reduction_Values!B$4,Reduction_Values!C$4,Reduction_Values!C$5),"")</f>
        <v>0</v>
      </c>
      <c r="Q84" s="29">
        <f>IF(Inputs!C83="true",IF(Inputs!I83="null",P84,P84*(Inputs!I83)),"")</f>
        <v>0</v>
      </c>
      <c r="R84" s="29">
        <f>IF(Inputs!C83="true",IF(Inputs!J83="null",Calcs!Q84,Calcs!Q84*Inputs!J83),"")</f>
        <v>0</v>
      </c>
      <c r="S84" s="29">
        <f>IF(Inputs!C83="true",(Inputs!P83/Inputs!Q83)*Calcs!R84,"0.0")</f>
        <v>0</v>
      </c>
      <c r="T84" s="29" t="str">
        <f>IF(AND(Inputs!B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B83="true",Inputs!N83="false"),B84,""))</f>
        <v/>
      </c>
      <c r="U84" s="29" t="str">
        <f>IF(AND(Inputs!B83="true",Inputs!G83="true"),T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T84)</f>
        <v/>
      </c>
      <c r="V84" s="29" t="str">
        <f>IF(Inputs!B83="false","",IF(Inputs!M83="null",Calcs!D84,Calcs!D84*Inputs!M83))</f>
        <v/>
      </c>
      <c r="W84" s="29" t="str">
        <f>IF(Inputs!B83="true",V84*IF(Inputs!R83=Reduction_Values!B$6,Reduction_Values!C$6,Reduction_Values!C$7),"")</f>
        <v/>
      </c>
      <c r="X84" s="29" t="str">
        <f>IF(Inputs!B83="true",W84*IF(Inputs!L83=Reduction_Values!B$4,Reduction_Values!C$4,Reduction_Values!C$5),"")</f>
        <v/>
      </c>
      <c r="Y84" s="29" t="str">
        <f>IF(Inputs!B83="true",IF(Inputs!I83="null",X84,X84*(Inputs!I83)),"")</f>
        <v/>
      </c>
      <c r="Z84" s="29" t="str">
        <f>IF(Inputs!B83="true",IF(Inputs!J83="null",Y84,Y84*(Inputs!J83)),"")</f>
        <v/>
      </c>
      <c r="AA84" s="29" t="str">
        <f>IF(Inputs!B83="true",(Inputs!S83/Inputs!T83)*Calcs!Z84,"")</f>
        <v/>
      </c>
      <c r="AB84" s="29" t="str">
        <f>IF(Inputs!B83="true",Calcs!AA84*0.5,"")</f>
        <v/>
      </c>
      <c r="AC84" s="29"/>
      <c r="AD84" s="29"/>
      <c r="AE84" s="29"/>
      <c r="AF84" s="29"/>
      <c r="AG84" s="29"/>
    </row>
    <row r="85" spans="1:33" s="3" customFormat="1" x14ac:dyDescent="0.2">
      <c r="A85" s="26">
        <v>83</v>
      </c>
      <c r="B85" s="28">
        <f>(VLOOKUP(Inputs!D84,Charge_Categories!B$2:C$380,2,FALSE))</f>
        <v>3532239</v>
      </c>
      <c r="C85" s="28">
        <f>IF(Inputs!N84="true"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B85)</f>
        <v>3532239</v>
      </c>
      <c r="D85" s="28">
        <f>IF(Inputs!G84="true",C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C85)</f>
        <v>3798392</v>
      </c>
      <c r="E85" s="28">
        <f>IF(Inputs!M84="null",Calcs!D85,Calcs!D85*Inputs!M84)</f>
        <v>3798392</v>
      </c>
      <c r="F85" s="28">
        <f>E85*IF(Inputs!R84=Reduction_Values!B$6,Reduction_Values!C$6,Reduction_Values!C$7)</f>
        <v>1899196</v>
      </c>
      <c r="G85" s="29">
        <f>F85*IF(Inputs!L84=Reduction_Values!B$4,Reduction_Values!C$4,Reduction_Values!C$5)</f>
        <v>949598</v>
      </c>
      <c r="H85" s="29">
        <f>IF(Inputs!I84="null",G85,G85*(Inputs!I84))</f>
        <v>949598</v>
      </c>
      <c r="I85" s="29">
        <f>IF(Inputs!J84="null",H85,H85*(Inputs!J84))</f>
        <v>949598</v>
      </c>
      <c r="J85" s="29">
        <f>I85*(IF(Inputs!K84=Reduction_Values!B$2,Reduction_Values!C$2,Reduction_Values!C$3))</f>
        <v>474799</v>
      </c>
      <c r="K85" s="29">
        <f>IF(Inputs!B84="false",(Inputs!P84/Inputs!Q84)*Calcs!J85,Calcs!J85)</f>
        <v>474799</v>
      </c>
      <c r="L85" s="29" t="str">
        <f>IF(AND(Inputs!C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C84="true",Inputs!N84="false"),B85,""))</f>
        <v/>
      </c>
      <c r="M85" s="29" t="str">
        <f>IF(Inputs!C84="true",IF(Inputs!M84="null",Calcs!L85,Calcs!L85*Inputs!M84),"")</f>
        <v/>
      </c>
      <c r="N85" s="29" t="str">
        <f>IF(Inputs!C84="true",M85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,"")</f>
        <v/>
      </c>
      <c r="O85" s="29" t="str">
        <f>IF(Inputs!C84="true",N85*IF(Inputs!R84=Reduction_Values!B$6,Reduction_Values!C$6,Reduction_Values!C$7),"")</f>
        <v/>
      </c>
      <c r="P85" s="29" t="str">
        <f>IF(Inputs!C84="true",O85*IF(Inputs!L84=Reduction_Values!B$4,Reduction_Values!C$4,Reduction_Values!C$5),"")</f>
        <v/>
      </c>
      <c r="Q85" s="29" t="str">
        <f>IF(Inputs!C84="true",IF(Inputs!I84="null",P85,P85*(Inputs!I84)),"")</f>
        <v/>
      </c>
      <c r="R85" s="29" t="str">
        <f>IF(Inputs!C84="true",IF(Inputs!J84="null",Calcs!Q85,Calcs!Q85*Inputs!J84),"")</f>
        <v/>
      </c>
      <c r="S85" s="29" t="str">
        <f>IF(Inputs!C84="true",(Inputs!P84/Inputs!Q84)*Calcs!R85,"0.0")</f>
        <v>0.0</v>
      </c>
      <c r="T85" s="29">
        <f>IF(AND(Inputs!B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B84="true",Inputs!N84="false"),B85,""))</f>
        <v>3532239</v>
      </c>
      <c r="U85" s="29">
        <f>IF(AND(Inputs!B84="true",Inputs!G84="true"),T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T85)</f>
        <v>3798392</v>
      </c>
      <c r="V85" s="29">
        <f>IF(Inputs!B84="false","",IF(Inputs!M84="null",Calcs!D85,Calcs!D85*Inputs!M84))</f>
        <v>3798392</v>
      </c>
      <c r="W85" s="29">
        <f>IF(Inputs!B84="true",V85*IF(Inputs!R84=Reduction_Values!B$6,Reduction_Values!C$6,Reduction_Values!C$7),"")</f>
        <v>1899196</v>
      </c>
      <c r="X85" s="29">
        <f>IF(Inputs!B84="true",W85*IF(Inputs!L84=Reduction_Values!B$4,Reduction_Values!C$4,Reduction_Values!C$5),"")</f>
        <v>949598</v>
      </c>
      <c r="Y85" s="29">
        <f>IF(Inputs!B84="true",IF(Inputs!I84="null",X85,X85*(Inputs!I84)),"")</f>
        <v>949598</v>
      </c>
      <c r="Z85" s="29">
        <f>IF(Inputs!B84="true",IF(Inputs!J84="null",Y85,Y85*(Inputs!J84)),"")</f>
        <v>949598</v>
      </c>
      <c r="AA85" s="29">
        <f>IF(Inputs!B84="true",(Inputs!S84/Inputs!T84)*Calcs!Z85,"")</f>
        <v>195.75670914542729</v>
      </c>
      <c r="AB85" s="29">
        <f>IF(Inputs!B84="true",Calcs!AA85*0.5,"")</f>
        <v>97.878354572713647</v>
      </c>
      <c r="AC85" s="29"/>
      <c r="AD85" s="29"/>
      <c r="AE85" s="29"/>
      <c r="AF85" s="29"/>
      <c r="AG85" s="29"/>
    </row>
    <row r="86" spans="1:33" s="3" customFormat="1" x14ac:dyDescent="0.2">
      <c r="A86" s="26">
        <v>84</v>
      </c>
      <c r="B86" s="28">
        <f>(VLOOKUP(Inputs!D85,Charge_Categories!B$2:C$380,2,FALSE))</f>
        <v>3824834</v>
      </c>
      <c r="C86" s="28">
        <f>IF(Inputs!N85="true"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B86)</f>
        <v>3825619</v>
      </c>
      <c r="D86" s="28">
        <f>IF(Inputs!G85="true",C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C86)</f>
        <v>3902903</v>
      </c>
      <c r="E86" s="28">
        <f>IF(Inputs!M85="null",Calcs!D86,Calcs!D86*Inputs!M85)</f>
        <v>3902903</v>
      </c>
      <c r="F86" s="28">
        <f>E86*IF(Inputs!R85=Reduction_Values!B$6,Reduction_Values!C$6,Reduction_Values!C$7)</f>
        <v>1951451.5</v>
      </c>
      <c r="G86" s="29">
        <f>F86*IF(Inputs!L85=Reduction_Values!B$4,Reduction_Values!C$4,Reduction_Values!C$5)</f>
        <v>975725.75</v>
      </c>
      <c r="H86" s="29">
        <f>IF(Inputs!I85="null",G86,G86*(Inputs!I85))</f>
        <v>9757.2574999999997</v>
      </c>
      <c r="I86" s="29">
        <f>IF(Inputs!J85="null",H86,H86*(Inputs!J85))</f>
        <v>4878.6287499999999</v>
      </c>
      <c r="J86" s="29">
        <f>I86*(IF(Inputs!K85=Reduction_Values!B$2,Reduction_Values!C$2,Reduction_Values!C$3))</f>
        <v>2439.3143749999999</v>
      </c>
      <c r="K86" s="29">
        <f>IF(Inputs!B85="false",(Inputs!P85/Inputs!Q85)*Calcs!J86,Calcs!J86)</f>
        <v>135.51746527777777</v>
      </c>
      <c r="L86" s="29" t="str">
        <f>IF(AND(Inputs!C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C85="true",Inputs!N85="false"),B86,""))</f>
        <v/>
      </c>
      <c r="M86" s="29" t="str">
        <f>IF(Inputs!C85="true",IF(Inputs!M85="null",Calcs!L86,Calcs!L86*Inputs!M85),"")</f>
        <v/>
      </c>
      <c r="N86" s="29" t="str">
        <f>IF(Inputs!C85="true",M86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,"")</f>
        <v/>
      </c>
      <c r="O86" s="29" t="str">
        <f>IF(Inputs!C85="true",N86*IF(Inputs!R85=Reduction_Values!B$6,Reduction_Values!C$6,Reduction_Values!C$7),"")</f>
        <v/>
      </c>
      <c r="P86" s="29" t="str">
        <f>IF(Inputs!C85="true",O86*IF(Inputs!L85=Reduction_Values!B$4,Reduction_Values!C$4,Reduction_Values!C$5),"")</f>
        <v/>
      </c>
      <c r="Q86" s="29" t="str">
        <f>IF(Inputs!C85="true",IF(Inputs!I85="null",P86,P86*(Inputs!I85)),"")</f>
        <v/>
      </c>
      <c r="R86" s="29" t="str">
        <f>IF(Inputs!C85="true",IF(Inputs!J85="null",Calcs!Q86,Calcs!Q86*Inputs!J85),"")</f>
        <v/>
      </c>
      <c r="S86" s="29" t="str">
        <f>IF(Inputs!C85="true",(Inputs!P85/Inputs!Q85)*Calcs!R86,"0.0")</f>
        <v>0.0</v>
      </c>
      <c r="T86" s="29" t="str">
        <f>IF(AND(Inputs!B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B85="true",Inputs!N85="false"),B86,""))</f>
        <v/>
      </c>
      <c r="U86" s="29" t="str">
        <f>IF(AND(Inputs!B85="true",Inputs!G85="true"),T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T86)</f>
        <v/>
      </c>
      <c r="V86" s="29" t="str">
        <f>IF(Inputs!B85="false","",IF(Inputs!M85="null",Calcs!D86,Calcs!D86*Inputs!M85))</f>
        <v/>
      </c>
      <c r="W86" s="29" t="str">
        <f>IF(Inputs!B85="true",V86*IF(Inputs!R85=Reduction_Values!B$6,Reduction_Values!C$6,Reduction_Values!C$7),"")</f>
        <v/>
      </c>
      <c r="X86" s="29" t="str">
        <f>IF(Inputs!B85="true",W86*IF(Inputs!L85=Reduction_Values!B$4,Reduction_Values!C$4,Reduction_Values!C$5),"")</f>
        <v/>
      </c>
      <c r="Y86" s="29" t="str">
        <f>IF(Inputs!B85="true",IF(Inputs!I85="null",X86,X86*(Inputs!I85)),"")</f>
        <v/>
      </c>
      <c r="Z86" s="29" t="str">
        <f>IF(Inputs!B85="true",IF(Inputs!J85="null",Y86,Y86*(Inputs!J85)),"")</f>
        <v/>
      </c>
      <c r="AA86" s="29" t="str">
        <f>IF(Inputs!B85="true",(Inputs!S85/Inputs!T85)*Calcs!Z86,"")</f>
        <v/>
      </c>
      <c r="AB86" s="29" t="str">
        <f>IF(Inputs!B85="true",Calcs!AA86*0.5,"")</f>
        <v/>
      </c>
      <c r="AC86" s="29"/>
      <c r="AD86" s="29"/>
      <c r="AE86" s="29"/>
      <c r="AF86" s="29"/>
      <c r="AG86" s="29"/>
    </row>
    <row r="87" spans="1:33" s="3" customFormat="1" x14ac:dyDescent="0.2">
      <c r="A87" s="26">
        <v>85</v>
      </c>
      <c r="B87" s="28">
        <f>(VLOOKUP(Inputs!D86,Charge_Categories!B$2:C$380,2,FALSE))</f>
        <v>97</v>
      </c>
      <c r="C87" s="28">
        <f>IF(Inputs!N86="true"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B87)</f>
        <v>105</v>
      </c>
      <c r="D87" s="28">
        <f>IF(Inputs!G86="true",C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C87)</f>
        <v>291</v>
      </c>
      <c r="E87" s="28">
        <f>IF(Inputs!M86="null",Calcs!D87,Calcs!D87*Inputs!M86)</f>
        <v>291</v>
      </c>
      <c r="F87" s="28">
        <f>E87*IF(Inputs!R86=Reduction_Values!B$6,Reduction_Values!C$6,Reduction_Values!C$7)</f>
        <v>291</v>
      </c>
      <c r="G87" s="29">
        <f>F87*IF(Inputs!L86=Reduction_Values!B$4,Reduction_Values!C$4,Reduction_Values!C$5)</f>
        <v>145.5</v>
      </c>
      <c r="H87" s="29">
        <f>IF(Inputs!I86="null",G87,G87*(Inputs!I86))</f>
        <v>145.5</v>
      </c>
      <c r="I87" s="29">
        <f>IF(Inputs!J86="null",H87,H87*(Inputs!J86))</f>
        <v>145.5</v>
      </c>
      <c r="J87" s="29">
        <f>I87*(IF(Inputs!K86=Reduction_Values!B$2,Reduction_Values!C$2,Reduction_Values!C$3))</f>
        <v>72.75</v>
      </c>
      <c r="K87" s="29">
        <f>IF(Inputs!B86="false",(Inputs!P86/Inputs!Q86)*Calcs!J87,Calcs!J87)</f>
        <v>58.2</v>
      </c>
      <c r="L87" s="29" t="str">
        <f>IF(AND(Inputs!C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C86="true",Inputs!N86="false"),B87,""))</f>
        <v/>
      </c>
      <c r="M87" s="29" t="str">
        <f>IF(Inputs!C86="true",IF(Inputs!M86="null",Calcs!L87,Calcs!L87*Inputs!M86),"")</f>
        <v/>
      </c>
      <c r="N87" s="29" t="str">
        <f>IF(Inputs!C86="true",M87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,"")</f>
        <v/>
      </c>
      <c r="O87" s="29" t="str">
        <f>IF(Inputs!C86="true",N87*IF(Inputs!R86=Reduction_Values!B$6,Reduction_Values!C$6,Reduction_Values!C$7),"")</f>
        <v/>
      </c>
      <c r="P87" s="29" t="str">
        <f>IF(Inputs!C86="true",O87*IF(Inputs!L86=Reduction_Values!B$4,Reduction_Values!C$4,Reduction_Values!C$5),"")</f>
        <v/>
      </c>
      <c r="Q87" s="29" t="str">
        <f>IF(Inputs!C86="true",IF(Inputs!I86="null",P87,P87*(Inputs!I86)),"")</f>
        <v/>
      </c>
      <c r="R87" s="29" t="str">
        <f>IF(Inputs!C86="true",IF(Inputs!J86="null",Calcs!Q87,Calcs!Q87*Inputs!J86),"")</f>
        <v/>
      </c>
      <c r="S87" s="29" t="str">
        <f>IF(Inputs!C86="true",(Inputs!P86/Inputs!Q86)*Calcs!R87,"0.0")</f>
        <v>0.0</v>
      </c>
      <c r="T87" s="29" t="str">
        <f>IF(AND(Inputs!B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B86="true",Inputs!N86="false"),B87,""))</f>
        <v/>
      </c>
      <c r="U87" s="29" t="str">
        <f>IF(AND(Inputs!B86="true",Inputs!G86="true"),T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T87)</f>
        <v/>
      </c>
      <c r="V87" s="29" t="str">
        <f>IF(Inputs!B86="false","",IF(Inputs!M86="null",Calcs!D87,Calcs!D87*Inputs!M86))</f>
        <v/>
      </c>
      <c r="W87" s="29" t="str">
        <f>IF(Inputs!B86="true",V87*IF(Inputs!R86=Reduction_Values!B$6,Reduction_Values!C$6,Reduction_Values!C$7),"")</f>
        <v/>
      </c>
      <c r="X87" s="29" t="str">
        <f>IF(Inputs!B86="true",W87*IF(Inputs!L86=Reduction_Values!B$4,Reduction_Values!C$4,Reduction_Values!C$5),"")</f>
        <v/>
      </c>
      <c r="Y87" s="29" t="str">
        <f>IF(Inputs!B86="true",IF(Inputs!I86="null",X87,X87*(Inputs!I86)),"")</f>
        <v/>
      </c>
      <c r="Z87" s="29" t="str">
        <f>IF(Inputs!B86="true",IF(Inputs!J86="null",Y87,Y87*(Inputs!J86)),"")</f>
        <v/>
      </c>
      <c r="AA87" s="29" t="str">
        <f>IF(Inputs!B86="true",(Inputs!S86/Inputs!T86)*Calcs!Z87,"")</f>
        <v/>
      </c>
      <c r="AB87" s="29" t="str">
        <f>IF(Inputs!B86="true",Calcs!AA87*0.5,"")</f>
        <v/>
      </c>
      <c r="AC87" s="29"/>
      <c r="AD87" s="29"/>
      <c r="AE87" s="29"/>
      <c r="AF87" s="29"/>
      <c r="AG87" s="29"/>
    </row>
    <row r="88" spans="1:33" s="3" customFormat="1" x14ac:dyDescent="0.2">
      <c r="A88" s="26">
        <v>86</v>
      </c>
      <c r="B88" s="28">
        <f>(VLOOKUP(Inputs!D87,Charge_Categories!B$2:C$380,2,FALSE))</f>
        <v>102</v>
      </c>
      <c r="C88" s="28">
        <f>IF(Inputs!N87="true"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B88)</f>
        <v>5272</v>
      </c>
      <c r="D88" s="28">
        <f>IF(Inputs!G87="true",C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C88)</f>
        <v>5272</v>
      </c>
      <c r="E88" s="28">
        <f>IF(Inputs!M87="null",Calcs!D88,Calcs!D88*Inputs!M87)</f>
        <v>5272</v>
      </c>
      <c r="F88" s="28">
        <f>E88*IF(Inputs!R87=Reduction_Values!B$6,Reduction_Values!C$6,Reduction_Values!C$7)</f>
        <v>2636</v>
      </c>
      <c r="G88" s="29">
        <f>F88*IF(Inputs!L87=Reduction_Values!B$4,Reduction_Values!C$4,Reduction_Values!C$5)</f>
        <v>2636</v>
      </c>
      <c r="H88" s="29">
        <f>IF(Inputs!I87="null",G88,G88*(Inputs!I87))</f>
        <v>2319.6799999999998</v>
      </c>
      <c r="I88" s="29">
        <f>IF(Inputs!J87="null",H88,H88*(Inputs!J87))</f>
        <v>2319.6799999999998</v>
      </c>
      <c r="J88" s="29">
        <f>I88*(IF(Inputs!K87=Reduction_Values!B$2,Reduction_Values!C$2,Reduction_Values!C$3))</f>
        <v>2319.6799999999998</v>
      </c>
      <c r="K88" s="29">
        <f>IF(Inputs!B87="false",(Inputs!P87/Inputs!Q87)*Calcs!J88,Calcs!J88)</f>
        <v>1449.8</v>
      </c>
      <c r="L88" s="29">
        <f>IF(AND(Inputs!C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C87="true",Inputs!N87="false"),B88,""))</f>
        <v>5272</v>
      </c>
      <c r="M88" s="29">
        <f>IF(Inputs!C87="true",IF(Inputs!M87="null",Calcs!L88,Calcs!L88*Inputs!M87),"")</f>
        <v>5272</v>
      </c>
      <c r="N88" s="29">
        <f>IF(Inputs!C87="true",M88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,"")</f>
        <v>2108.8000000000002</v>
      </c>
      <c r="O88" s="29">
        <f>IF(Inputs!C87="true",N88*IF(Inputs!R87=Reduction_Values!B$6,Reduction_Values!C$6,Reduction_Values!C$7),"")</f>
        <v>1054.4000000000001</v>
      </c>
      <c r="P88" s="29">
        <f>IF(Inputs!C87="true",O88*IF(Inputs!L87=Reduction_Values!B$4,Reduction_Values!C$4,Reduction_Values!C$5),"")</f>
        <v>1054.4000000000001</v>
      </c>
      <c r="Q88" s="29">
        <f>IF(Inputs!C87="true",IF(Inputs!I87="null",P88,P88*(Inputs!I87)),"")</f>
        <v>927.87200000000007</v>
      </c>
      <c r="R88" s="29">
        <f>IF(Inputs!C87="true",IF(Inputs!J87="null",Calcs!Q88,Calcs!Q88*Inputs!J87),"")</f>
        <v>927.87200000000007</v>
      </c>
      <c r="S88" s="29">
        <f>IF(Inputs!C87="true",(Inputs!P87/Inputs!Q87)*Calcs!R88,"0.0")</f>
        <v>579.92000000000007</v>
      </c>
      <c r="T88" s="29" t="str">
        <f>IF(AND(Inputs!B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B87="true",Inputs!N87="false"),B88,""))</f>
        <v/>
      </c>
      <c r="U88" s="29" t="str">
        <f>IF(AND(Inputs!B87="true",Inputs!G87="true"),T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T88)</f>
        <v/>
      </c>
      <c r="V88" s="29" t="str">
        <f>IF(Inputs!B87="false","",IF(Inputs!M87="null",Calcs!D88,Calcs!D88*Inputs!M87))</f>
        <v/>
      </c>
      <c r="W88" s="29" t="str">
        <f>IF(Inputs!B87="true",V88*IF(Inputs!R87=Reduction_Values!B$6,Reduction_Values!C$6,Reduction_Values!C$7),"")</f>
        <v/>
      </c>
      <c r="X88" s="29" t="str">
        <f>IF(Inputs!B87="true",W88*IF(Inputs!L87=Reduction_Values!B$4,Reduction_Values!C$4,Reduction_Values!C$5),"")</f>
        <v/>
      </c>
      <c r="Y88" s="29" t="str">
        <f>IF(Inputs!B87="true",IF(Inputs!I87="null",X88,X88*(Inputs!I87)),"")</f>
        <v/>
      </c>
      <c r="Z88" s="29" t="str">
        <f>IF(Inputs!B87="true",IF(Inputs!J87="null",Y88,Y88*(Inputs!J87)),"")</f>
        <v/>
      </c>
      <c r="AA88" s="29" t="str">
        <f>IF(Inputs!B87="true",(Inputs!S87/Inputs!T87)*Calcs!Z88,"")</f>
        <v/>
      </c>
      <c r="AB88" s="29" t="str">
        <f>IF(Inputs!B87="true",Calcs!AA88*0.5,"")</f>
        <v/>
      </c>
      <c r="AC88" s="29"/>
      <c r="AD88" s="29"/>
      <c r="AE88" s="29"/>
      <c r="AF88" s="29"/>
      <c r="AG88" s="29"/>
    </row>
    <row r="89" spans="1:33" s="3" customFormat="1" x14ac:dyDescent="0.2">
      <c r="A89" s="26">
        <v>87</v>
      </c>
      <c r="B89" s="28">
        <f>(VLOOKUP(Inputs!D88,Charge_Categories!B$2:C$380,2,FALSE))</f>
        <v>110</v>
      </c>
      <c r="C89" s="28">
        <f>IF(Inputs!N88="true"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B89)</f>
        <v>110</v>
      </c>
      <c r="D89" s="28">
        <f>IF(Inputs!G88="true",C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C89)</f>
        <v>6455</v>
      </c>
      <c r="E89" s="28">
        <f>IF(Inputs!M88="null",Calcs!D89,Calcs!D89*Inputs!M88)</f>
        <v>6455</v>
      </c>
      <c r="F89" s="28">
        <f>E89*IF(Inputs!R88=Reduction_Values!B$6,Reduction_Values!C$6,Reduction_Values!C$7)</f>
        <v>6455</v>
      </c>
      <c r="G89" s="29">
        <f>F89*IF(Inputs!L88=Reduction_Values!B$4,Reduction_Values!C$4,Reduction_Values!C$5)</f>
        <v>3227.5</v>
      </c>
      <c r="H89" s="29">
        <f>IF(Inputs!I88="null",G89,G89*(Inputs!I88))</f>
        <v>3227.5</v>
      </c>
      <c r="I89" s="29">
        <f>IF(Inputs!J88="null",H89,H89*(Inputs!J88))</f>
        <v>1613.75</v>
      </c>
      <c r="J89" s="29">
        <f>I89*(IF(Inputs!K88=Reduction_Values!B$2,Reduction_Values!C$2,Reduction_Values!C$3))</f>
        <v>806.875</v>
      </c>
      <c r="K89" s="29">
        <f>IF(Inputs!B88="false",(Inputs!P88/Inputs!Q88)*Calcs!J89,Calcs!J89)</f>
        <v>806.875</v>
      </c>
      <c r="L89" s="29" t="str">
        <f>IF(AND(Inputs!C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C88="true",Inputs!N88="false"),B89,""))</f>
        <v/>
      </c>
      <c r="M89" s="29" t="str">
        <f>IF(Inputs!C88="true",IF(Inputs!M88="null",Calcs!L89,Calcs!L89*Inputs!M88),"")</f>
        <v/>
      </c>
      <c r="N89" s="29" t="str">
        <f>IF(Inputs!C88="true",M89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,"")</f>
        <v/>
      </c>
      <c r="O89" s="29" t="str">
        <f>IF(Inputs!C88="true",N89*IF(Inputs!R88=Reduction_Values!B$6,Reduction_Values!C$6,Reduction_Values!C$7),"")</f>
        <v/>
      </c>
      <c r="P89" s="29" t="str">
        <f>IF(Inputs!C88="true",O89*IF(Inputs!L88=Reduction_Values!B$4,Reduction_Values!C$4,Reduction_Values!C$5),"")</f>
        <v/>
      </c>
      <c r="Q89" s="29" t="str">
        <f>IF(Inputs!C88="true",IF(Inputs!I88="null",P89,P89*(Inputs!I88)),"")</f>
        <v/>
      </c>
      <c r="R89" s="29" t="str">
        <f>IF(Inputs!C88="true",IF(Inputs!J88="null",Calcs!Q89,Calcs!Q89*Inputs!J88),"")</f>
        <v/>
      </c>
      <c r="S89" s="29" t="str">
        <f>IF(Inputs!C88="true",(Inputs!P88/Inputs!Q88)*Calcs!R89,"0.0")</f>
        <v>0.0</v>
      </c>
      <c r="T89" s="29">
        <f>IF(AND(Inputs!B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B88="true",Inputs!N88="false"),B89,""))</f>
        <v>110</v>
      </c>
      <c r="U89" s="29">
        <f>IF(AND(Inputs!B88="true",Inputs!G88="true"),T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T89)</f>
        <v>6455</v>
      </c>
      <c r="V89" s="29">
        <f>IF(Inputs!B88="false","",IF(Inputs!M88="null",Calcs!D89,Calcs!D89*Inputs!M88))</f>
        <v>6455</v>
      </c>
      <c r="W89" s="29">
        <f>IF(Inputs!B88="true",V89*IF(Inputs!R88=Reduction_Values!B$6,Reduction_Values!C$6,Reduction_Values!C$7),"")</f>
        <v>6455</v>
      </c>
      <c r="X89" s="29">
        <f>IF(Inputs!B88="true",W89*IF(Inputs!L88=Reduction_Values!B$4,Reduction_Values!C$4,Reduction_Values!C$5),"")</f>
        <v>3227.5</v>
      </c>
      <c r="Y89" s="29">
        <f>IF(Inputs!B88="true",IF(Inputs!I88="null",X89,X89*(Inputs!I88)),"")</f>
        <v>3227.5</v>
      </c>
      <c r="Z89" s="29">
        <f>IF(Inputs!B88="true",IF(Inputs!J88="null",Y89,Y89*(Inputs!J88)),"")</f>
        <v>1613.75</v>
      </c>
      <c r="AA89" s="29">
        <f>IF(Inputs!B88="true",(Inputs!S88/Inputs!T88)*Calcs!Z89,"")</f>
        <v>1613.75</v>
      </c>
      <c r="AB89" s="29">
        <f>IF(Inputs!B88="true",Calcs!AA89*0.5,"")</f>
        <v>806.875</v>
      </c>
      <c r="AC89" s="29"/>
      <c r="AD89" s="29"/>
      <c r="AE89" s="29"/>
      <c r="AF89" s="29"/>
      <c r="AG89" s="29"/>
    </row>
    <row r="90" spans="1:33" s="3" customFormat="1" x14ac:dyDescent="0.2">
      <c r="A90" s="26">
        <v>88</v>
      </c>
      <c r="B90" s="28">
        <f>(VLOOKUP(Inputs!D89,Charge_Categories!B$2:C$380,2,FALSE))</f>
        <v>513</v>
      </c>
      <c r="C90" s="28">
        <f>IF(Inputs!N89="true"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B90)</f>
        <v>513</v>
      </c>
      <c r="D90" s="28">
        <f>IF(Inputs!G89="true",C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C90)</f>
        <v>750</v>
      </c>
      <c r="E90" s="28">
        <f>IF(Inputs!M89="null",Calcs!D90,Calcs!D90*Inputs!M89)</f>
        <v>750</v>
      </c>
      <c r="F90" s="28">
        <f>E90*IF(Inputs!R89=Reduction_Values!B$6,Reduction_Values!C$6,Reduction_Values!C$7)</f>
        <v>375</v>
      </c>
      <c r="G90" s="29">
        <f>F90*IF(Inputs!L89=Reduction_Values!B$4,Reduction_Values!C$4,Reduction_Values!C$5)</f>
        <v>187.5</v>
      </c>
      <c r="H90" s="29">
        <f>IF(Inputs!I89="null",G90,G90*(Inputs!I89))</f>
        <v>168.75</v>
      </c>
      <c r="I90" s="29">
        <f>IF(Inputs!J89="null",H90,H90*(Inputs!J89))</f>
        <v>1.6875</v>
      </c>
      <c r="J90" s="29">
        <f>I90*(IF(Inputs!K89=Reduction_Values!B$2,Reduction_Values!C$2,Reduction_Values!C$3))</f>
        <v>0.84375</v>
      </c>
      <c r="K90" s="29">
        <f>IF(Inputs!B89="false",(Inputs!P89/Inputs!Q89)*Calcs!J90,Calcs!J90)</f>
        <v>0.82341867469879526</v>
      </c>
      <c r="L90" s="29" t="str">
        <f>IF(AND(Inputs!C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C89="true",Inputs!N89="false"),B90,""))</f>
        <v/>
      </c>
      <c r="M90" s="29" t="str">
        <f>IF(Inputs!C89="true",IF(Inputs!M89="null",Calcs!L90,Calcs!L90*Inputs!M89),"")</f>
        <v/>
      </c>
      <c r="N90" s="29" t="str">
        <f>IF(Inputs!C89="true",M90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,"")</f>
        <v/>
      </c>
      <c r="O90" s="29" t="str">
        <f>IF(Inputs!C89="true",N90*IF(Inputs!R89=Reduction_Values!B$6,Reduction_Values!C$6,Reduction_Values!C$7),"")</f>
        <v/>
      </c>
      <c r="P90" s="29" t="str">
        <f>IF(Inputs!C89="true",O90*IF(Inputs!L89=Reduction_Values!B$4,Reduction_Values!C$4,Reduction_Values!C$5),"")</f>
        <v/>
      </c>
      <c r="Q90" s="29" t="str">
        <f>IF(Inputs!C89="true",IF(Inputs!I89="null",P90,P90*(Inputs!I89)),"")</f>
        <v/>
      </c>
      <c r="R90" s="29" t="str">
        <f>IF(Inputs!C89="true",IF(Inputs!J89="null",Calcs!Q90,Calcs!Q90*Inputs!J89),"")</f>
        <v/>
      </c>
      <c r="S90" s="29" t="str">
        <f>IF(Inputs!C89="true",(Inputs!P89/Inputs!Q89)*Calcs!R90,"0.0")</f>
        <v>0.0</v>
      </c>
      <c r="T90" s="29" t="str">
        <f>IF(AND(Inputs!B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B89="true",Inputs!N89="false"),B90,""))</f>
        <v/>
      </c>
      <c r="U90" s="29" t="str">
        <f>IF(AND(Inputs!B89="true",Inputs!G89="true"),T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T90)</f>
        <v/>
      </c>
      <c r="V90" s="29" t="str">
        <f>IF(Inputs!B89="false","",IF(Inputs!M89="null",Calcs!D90,Calcs!D90*Inputs!M89))</f>
        <v/>
      </c>
      <c r="W90" s="29" t="str">
        <f>IF(Inputs!B89="true",V90*IF(Inputs!R89=Reduction_Values!B$6,Reduction_Values!C$6,Reduction_Values!C$7),"")</f>
        <v/>
      </c>
      <c r="X90" s="29" t="str">
        <f>IF(Inputs!B89="true",W90*IF(Inputs!L89=Reduction_Values!B$4,Reduction_Values!C$4,Reduction_Values!C$5),"")</f>
        <v/>
      </c>
      <c r="Y90" s="29" t="str">
        <f>IF(Inputs!B89="true",IF(Inputs!I89="null",X90,X90*(Inputs!I89)),"")</f>
        <v/>
      </c>
      <c r="Z90" s="29" t="str">
        <f>IF(Inputs!B89="true",IF(Inputs!J89="null",Y90,Y90*(Inputs!J89)),"")</f>
        <v/>
      </c>
      <c r="AA90" s="29" t="str">
        <f>IF(Inputs!B89="true",(Inputs!S89/Inputs!T89)*Calcs!Z90,"")</f>
        <v/>
      </c>
      <c r="AB90" s="29" t="str">
        <f>IF(Inputs!B89="true",Calcs!AA90*0.5,"")</f>
        <v/>
      </c>
      <c r="AC90" s="29"/>
      <c r="AD90" s="29"/>
      <c r="AE90" s="29"/>
      <c r="AF90" s="29"/>
      <c r="AG90" s="29"/>
    </row>
    <row r="91" spans="1:33" s="3" customFormat="1" x14ac:dyDescent="0.2">
      <c r="A91" s="26">
        <v>89</v>
      </c>
      <c r="B91" s="28">
        <f>(VLOOKUP(Inputs!D90,Charge_Categories!B$2:C$380,2,FALSE))</f>
        <v>538</v>
      </c>
      <c r="C91" s="28">
        <f>IF(Inputs!N90="true"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B91)</f>
        <v>538</v>
      </c>
      <c r="D91" s="28">
        <f>IF(Inputs!G90="true",C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C91)</f>
        <v>538</v>
      </c>
      <c r="E91" s="28">
        <f>IF(Inputs!M90="null",Calcs!D91,Calcs!D91*Inputs!M90)</f>
        <v>538</v>
      </c>
      <c r="F91" s="28">
        <f>E91*IF(Inputs!R90=Reduction_Values!B$6,Reduction_Values!C$6,Reduction_Values!C$7)</f>
        <v>538</v>
      </c>
      <c r="G91" s="29">
        <f>F91*IF(Inputs!L90=Reduction_Values!B$4,Reduction_Values!C$4,Reduction_Values!C$5)</f>
        <v>538</v>
      </c>
      <c r="H91" s="29">
        <f>IF(Inputs!I90="null",G91,G91*(Inputs!I90))</f>
        <v>538</v>
      </c>
      <c r="I91" s="29">
        <f>IF(Inputs!J90="null",H91,H91*(Inputs!J90))</f>
        <v>538</v>
      </c>
      <c r="J91" s="29">
        <f>I91*(IF(Inputs!K90=Reduction_Values!B$2,Reduction_Values!C$2,Reduction_Values!C$3))</f>
        <v>538</v>
      </c>
      <c r="K91" s="29">
        <f>IF(Inputs!B90="false",(Inputs!P90/Inputs!Q90)*Calcs!J91,Calcs!J91)</f>
        <v>528.21818181818185</v>
      </c>
      <c r="L91" s="29">
        <f>IF(AND(Inputs!C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C90="true",Inputs!N90="false"),B91,""))</f>
        <v>538</v>
      </c>
      <c r="M91" s="29">
        <f>IF(Inputs!C90="true",IF(Inputs!M90="null",Calcs!L91,Calcs!L91*Inputs!M90),"")</f>
        <v>538</v>
      </c>
      <c r="N91" s="29">
        <f>IF(Inputs!C90="true",M91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,"")</f>
        <v>322.8</v>
      </c>
      <c r="O91" s="29">
        <f>IF(Inputs!C90="true",N91*IF(Inputs!R90=Reduction_Values!B$6,Reduction_Values!C$6,Reduction_Values!C$7),"")</f>
        <v>322.8</v>
      </c>
      <c r="P91" s="29">
        <f>IF(Inputs!C90="true",O91*IF(Inputs!L90=Reduction_Values!B$4,Reduction_Values!C$4,Reduction_Values!C$5),"")</f>
        <v>322.8</v>
      </c>
      <c r="Q91" s="29">
        <f>IF(Inputs!C90="true",IF(Inputs!I90="null",P91,P91*(Inputs!I90)),"")</f>
        <v>322.8</v>
      </c>
      <c r="R91" s="29">
        <f>IF(Inputs!C90="true",IF(Inputs!J90="null",Calcs!Q91,Calcs!Q91*Inputs!J90),"")</f>
        <v>322.8</v>
      </c>
      <c r="S91" s="29">
        <f>IF(Inputs!C90="true",(Inputs!P90/Inputs!Q90)*Calcs!R91,"0.0")</f>
        <v>316.9309090909091</v>
      </c>
      <c r="T91" s="29" t="str">
        <f>IF(AND(Inputs!B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B90="true",Inputs!N90="false"),B91,""))</f>
        <v/>
      </c>
      <c r="U91" s="29" t="str">
        <f>IF(AND(Inputs!B90="true",Inputs!G90="true"),T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T91)</f>
        <v/>
      </c>
      <c r="V91" s="29" t="str">
        <f>IF(Inputs!B90="false","",IF(Inputs!M90="null",Calcs!D91,Calcs!D91*Inputs!M90))</f>
        <v/>
      </c>
      <c r="W91" s="29" t="str">
        <f>IF(Inputs!B90="true",V91*IF(Inputs!R90=Reduction_Values!B$6,Reduction_Values!C$6,Reduction_Values!C$7),"")</f>
        <v/>
      </c>
      <c r="X91" s="29" t="str">
        <f>IF(Inputs!B90="true",W91*IF(Inputs!L90=Reduction_Values!B$4,Reduction_Values!C$4,Reduction_Values!C$5),"")</f>
        <v/>
      </c>
      <c r="Y91" s="29" t="str">
        <f>IF(Inputs!B90="true",IF(Inputs!I90="null",X91,X91*(Inputs!I90)),"")</f>
        <v/>
      </c>
      <c r="Z91" s="29" t="str">
        <f>IF(Inputs!B90="true",IF(Inputs!J90="null",Y91,Y91*(Inputs!J90)),"")</f>
        <v/>
      </c>
      <c r="AA91" s="29" t="str">
        <f>IF(Inputs!B90="true",(Inputs!S90/Inputs!T90)*Calcs!Z91,"")</f>
        <v/>
      </c>
      <c r="AB91" s="29" t="str">
        <f>IF(Inputs!B90="true",Calcs!AA91*0.5,"")</f>
        <v/>
      </c>
      <c r="AC91" s="29"/>
      <c r="AD91" s="29"/>
      <c r="AE91" s="29"/>
      <c r="AF91" s="29"/>
      <c r="AG91" s="29"/>
    </row>
    <row r="92" spans="1:33" s="3" customFormat="1" x14ac:dyDescent="0.2">
      <c r="A92" s="26">
        <v>90</v>
      </c>
      <c r="B92" s="28">
        <f>(VLOOKUP(Inputs!D91,Charge_Categories!B$2:C$380,2,FALSE))</f>
        <v>588</v>
      </c>
      <c r="C92" s="28">
        <f>IF(Inputs!N91="true"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B92)</f>
        <v>588</v>
      </c>
      <c r="D92" s="28">
        <f>IF(Inputs!G91="true",C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C92)</f>
        <v>631</v>
      </c>
      <c r="E92" s="28">
        <f>IF(Inputs!M91="null",Calcs!D92,Calcs!D92*Inputs!M91)</f>
        <v>631</v>
      </c>
      <c r="F92" s="28">
        <f>E92*IF(Inputs!R91=Reduction_Values!B$6,Reduction_Values!C$6,Reduction_Values!C$7)</f>
        <v>631</v>
      </c>
      <c r="G92" s="29">
        <f>F92*IF(Inputs!L91=Reduction_Values!B$4,Reduction_Values!C$4,Reduction_Values!C$5)</f>
        <v>315.5</v>
      </c>
      <c r="H92" s="29">
        <f>IF(Inputs!I91="null",G92,G92*(Inputs!I91))</f>
        <v>315.5</v>
      </c>
      <c r="I92" s="29">
        <f>IF(Inputs!J91="null",H92,H92*(Inputs!J91))</f>
        <v>315.5</v>
      </c>
      <c r="J92" s="29">
        <f>I92*(IF(Inputs!K91=Reduction_Values!B$2,Reduction_Values!C$2,Reduction_Values!C$3))</f>
        <v>157.75</v>
      </c>
      <c r="K92" s="29">
        <f>IF(Inputs!B91="false",(Inputs!P91/Inputs!Q91)*Calcs!J92,Calcs!J92)</f>
        <v>145.91875000000002</v>
      </c>
      <c r="L92" s="29" t="str">
        <f>IF(AND(Inputs!C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C91="true",Inputs!N91="false"),B92,""))</f>
        <v/>
      </c>
      <c r="M92" s="29" t="str">
        <f>IF(Inputs!C91="true",IF(Inputs!M91="null",Calcs!L92,Calcs!L92*Inputs!M91),"")</f>
        <v/>
      </c>
      <c r="N92" s="29" t="str">
        <f>IF(Inputs!C91="true",M92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,"")</f>
        <v/>
      </c>
      <c r="O92" s="29" t="str">
        <f>IF(Inputs!C91="true",N92*IF(Inputs!R91=Reduction_Values!B$6,Reduction_Values!C$6,Reduction_Values!C$7),"")</f>
        <v/>
      </c>
      <c r="P92" s="29" t="str">
        <f>IF(Inputs!C91="true",O92*IF(Inputs!L91=Reduction_Values!B$4,Reduction_Values!C$4,Reduction_Values!C$5),"")</f>
        <v/>
      </c>
      <c r="Q92" s="29" t="str">
        <f>IF(Inputs!C91="true",IF(Inputs!I91="null",P92,P92*(Inputs!I91)),"")</f>
        <v/>
      </c>
      <c r="R92" s="29" t="str">
        <f>IF(Inputs!C91="true",IF(Inputs!J91="null",Calcs!Q92,Calcs!Q92*Inputs!J91),"")</f>
        <v/>
      </c>
      <c r="S92" s="29" t="str">
        <f>IF(Inputs!C91="true",(Inputs!P91/Inputs!Q91)*Calcs!R92,"0.0")</f>
        <v>0.0</v>
      </c>
      <c r="T92" s="29" t="str">
        <f>IF(AND(Inputs!B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B91="true",Inputs!N91="false"),B92,""))</f>
        <v/>
      </c>
      <c r="U92" s="29" t="str">
        <f>IF(AND(Inputs!B91="true",Inputs!G91="true"),T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T92)</f>
        <v/>
      </c>
      <c r="V92" s="29" t="str">
        <f>IF(Inputs!B91="false","",IF(Inputs!M91="null",Calcs!D92,Calcs!D92*Inputs!M91))</f>
        <v/>
      </c>
      <c r="W92" s="29" t="str">
        <f>IF(Inputs!B91="true",V92*IF(Inputs!R91=Reduction_Values!B$6,Reduction_Values!C$6,Reduction_Values!C$7),"")</f>
        <v/>
      </c>
      <c r="X92" s="29" t="str">
        <f>IF(Inputs!B91="true",W92*IF(Inputs!L91=Reduction_Values!B$4,Reduction_Values!C$4,Reduction_Values!C$5),"")</f>
        <v/>
      </c>
      <c r="Y92" s="29" t="str">
        <f>IF(Inputs!B91="true",IF(Inputs!I91="null",X92,X92*(Inputs!I91)),"")</f>
        <v/>
      </c>
      <c r="Z92" s="29" t="str">
        <f>IF(Inputs!B91="true",IF(Inputs!J91="null",Y92,Y92*(Inputs!J91)),"")</f>
        <v/>
      </c>
      <c r="AA92" s="29" t="str">
        <f>IF(Inputs!B91="true",(Inputs!S91/Inputs!T91)*Calcs!Z92,"")</f>
        <v/>
      </c>
      <c r="AB92" s="29" t="str">
        <f>IF(Inputs!B91="true",Calcs!AA92*0.5,"")</f>
        <v/>
      </c>
      <c r="AC92" s="29"/>
      <c r="AD92" s="29"/>
      <c r="AE92" s="29"/>
      <c r="AF92" s="29"/>
      <c r="AG92" s="29"/>
    </row>
    <row r="93" spans="1:33" s="3" customFormat="1" x14ac:dyDescent="0.2">
      <c r="A93" s="26">
        <v>91</v>
      </c>
      <c r="B93" s="28">
        <f>(VLOOKUP(Inputs!D92,Charge_Categories!B$2:C$380,2,FALSE))</f>
        <v>1162</v>
      </c>
      <c r="C93" s="28">
        <f>IF(Inputs!N92="true"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B93)</f>
        <v>12187</v>
      </c>
      <c r="D93" s="28">
        <f>IF(Inputs!G92="true",C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C93)</f>
        <v>12187</v>
      </c>
      <c r="E93" s="28">
        <f>IF(Inputs!M92="null",Calcs!D93,Calcs!D93*Inputs!M92)</f>
        <v>12187</v>
      </c>
      <c r="F93" s="28">
        <f>E93*IF(Inputs!R92=Reduction_Values!B$6,Reduction_Values!C$6,Reduction_Values!C$7)</f>
        <v>12187</v>
      </c>
      <c r="G93" s="29">
        <f>F93*IF(Inputs!L92=Reduction_Values!B$4,Reduction_Values!C$4,Reduction_Values!C$5)</f>
        <v>6093.5</v>
      </c>
      <c r="H93" s="29">
        <f>IF(Inputs!I92="null",G93,G93*(Inputs!I92))</f>
        <v>6093.5</v>
      </c>
      <c r="I93" s="29">
        <f>IF(Inputs!J92="null",H93,H93*(Inputs!J92))</f>
        <v>182.80500000000001</v>
      </c>
      <c r="J93" s="29">
        <f>I93*(IF(Inputs!K92=Reduction_Values!B$2,Reduction_Values!C$2,Reduction_Values!C$3))</f>
        <v>91.402500000000003</v>
      </c>
      <c r="K93" s="29">
        <f>IF(Inputs!B92="false",(Inputs!P92/Inputs!Q92)*Calcs!J93,Calcs!J93)</f>
        <v>91.402500000000003</v>
      </c>
      <c r="L93" s="29" t="str">
        <f>IF(AND(Inputs!C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C92="true",Inputs!N92="false"),B93,""))</f>
        <v/>
      </c>
      <c r="M93" s="29" t="str">
        <f>IF(Inputs!C92="true",IF(Inputs!M92="null",Calcs!L93,Calcs!L93*Inputs!M92),"")</f>
        <v/>
      </c>
      <c r="N93" s="29" t="str">
        <f>IF(Inputs!C92="true",M93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,"")</f>
        <v/>
      </c>
      <c r="O93" s="29" t="str">
        <f>IF(Inputs!C92="true",N93*IF(Inputs!R92=Reduction_Values!B$6,Reduction_Values!C$6,Reduction_Values!C$7),"")</f>
        <v/>
      </c>
      <c r="P93" s="29" t="str">
        <f>IF(Inputs!C92="true",O93*IF(Inputs!L92=Reduction_Values!B$4,Reduction_Values!C$4,Reduction_Values!C$5),"")</f>
        <v/>
      </c>
      <c r="Q93" s="29" t="str">
        <f>IF(Inputs!C92="true",IF(Inputs!I92="null",P93,P93*(Inputs!I92)),"")</f>
        <v/>
      </c>
      <c r="R93" s="29" t="str">
        <f>IF(Inputs!C92="true",IF(Inputs!J92="null",Calcs!Q93,Calcs!Q93*Inputs!J92),"")</f>
        <v/>
      </c>
      <c r="S93" s="29" t="str">
        <f>IF(Inputs!C92="true",(Inputs!P92/Inputs!Q92)*Calcs!R93,"0.0")</f>
        <v>0.0</v>
      </c>
      <c r="T93" s="29">
        <f>IF(AND(Inputs!B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B92="true",Inputs!N92="false"),B93,""))</f>
        <v>12187</v>
      </c>
      <c r="U93" s="29">
        <f>IF(AND(Inputs!B92="true",Inputs!G92="true"),T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T93)</f>
        <v>12187</v>
      </c>
      <c r="V93" s="29">
        <f>IF(Inputs!B92="false","",IF(Inputs!M92="null",Calcs!D93,Calcs!D93*Inputs!M92))</f>
        <v>12187</v>
      </c>
      <c r="W93" s="29">
        <f>IF(Inputs!B92="true",V93*IF(Inputs!R92=Reduction_Values!B$6,Reduction_Values!C$6,Reduction_Values!C$7),"")</f>
        <v>12187</v>
      </c>
      <c r="X93" s="29">
        <f>IF(Inputs!B92="true",W93*IF(Inputs!L92=Reduction_Values!B$4,Reduction_Values!C$4,Reduction_Values!C$5),"")</f>
        <v>6093.5</v>
      </c>
      <c r="Y93" s="29">
        <f>IF(Inputs!B92="true",IF(Inputs!I92="null",X93,X93*(Inputs!I92)),"")</f>
        <v>6093.5</v>
      </c>
      <c r="Z93" s="29">
        <f>IF(Inputs!B92="true",IF(Inputs!J92="null",Y93,Y93*(Inputs!J92)),"")</f>
        <v>182.80500000000001</v>
      </c>
      <c r="AA93" s="29">
        <f>IF(Inputs!B92="true",(Inputs!S92/Inputs!T92)*Calcs!Z93,"")</f>
        <v>4.0718342799866351E-2</v>
      </c>
      <c r="AB93" s="29">
        <f>IF(Inputs!B92="true",Calcs!AA93*0.5,"")</f>
        <v>2.0359171399933176E-2</v>
      </c>
      <c r="AC93" s="29"/>
      <c r="AD93" s="29"/>
      <c r="AE93" s="29"/>
      <c r="AF93" s="29"/>
      <c r="AG93" s="29"/>
    </row>
    <row r="94" spans="1:33" s="3" customFormat="1" x14ac:dyDescent="0.2">
      <c r="A94" s="26">
        <v>92</v>
      </c>
      <c r="B94" s="28">
        <f>(VLOOKUP(Inputs!D93,Charge_Categories!B$2:C$380,2,FALSE))</f>
        <v>1220</v>
      </c>
      <c r="C94" s="28">
        <f>IF(Inputs!N93="true"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B94)</f>
        <v>6390</v>
      </c>
      <c r="D94" s="28">
        <f>IF(Inputs!G93="true",C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C94)</f>
        <v>42728</v>
      </c>
      <c r="E94" s="28">
        <f>IF(Inputs!M93="null",Calcs!D94,Calcs!D94*Inputs!M93)</f>
        <v>42728</v>
      </c>
      <c r="F94" s="28">
        <f>E94*IF(Inputs!R93=Reduction_Values!B$6,Reduction_Values!C$6,Reduction_Values!C$7)</f>
        <v>21364</v>
      </c>
      <c r="G94" s="29">
        <f>F94*IF(Inputs!L93=Reduction_Values!B$4,Reduction_Values!C$4,Reduction_Values!C$5)</f>
        <v>10682</v>
      </c>
      <c r="H94" s="29">
        <f>IF(Inputs!I93="null",G94,G94*(Inputs!I93))</f>
        <v>5341</v>
      </c>
      <c r="I94" s="29">
        <f>IF(Inputs!J93="null",H94,H94*(Inputs!J93))</f>
        <v>4753.49</v>
      </c>
      <c r="J94" s="29">
        <f>I94*(IF(Inputs!K93=Reduction_Values!B$2,Reduction_Values!C$2,Reduction_Values!C$3))</f>
        <v>4753.49</v>
      </c>
      <c r="K94" s="29">
        <f>IF(Inputs!B93="false",(Inputs!P93/Inputs!Q93)*Calcs!J94,Calcs!J94)</f>
        <v>4602.9269683257917</v>
      </c>
      <c r="L94" s="29" t="str">
        <f>IF(AND(Inputs!C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C93="true",Inputs!N93="false"),B94,""))</f>
        <v/>
      </c>
      <c r="M94" s="29" t="str">
        <f>IF(Inputs!C93="true",IF(Inputs!M93="null",Calcs!L94,Calcs!L94*Inputs!M93),"")</f>
        <v/>
      </c>
      <c r="N94" s="29" t="str">
        <f>IF(Inputs!C93="true",M94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,"")</f>
        <v/>
      </c>
      <c r="O94" s="29" t="str">
        <f>IF(Inputs!C93="true",N94*IF(Inputs!R93=Reduction_Values!B$6,Reduction_Values!C$6,Reduction_Values!C$7),"")</f>
        <v/>
      </c>
      <c r="P94" s="29" t="str">
        <f>IF(Inputs!C93="true",O94*IF(Inputs!L93=Reduction_Values!B$4,Reduction_Values!C$4,Reduction_Values!C$5),"")</f>
        <v/>
      </c>
      <c r="Q94" s="29" t="str">
        <f>IF(Inputs!C93="true",IF(Inputs!I93="null",P94,P94*(Inputs!I93)),"")</f>
        <v/>
      </c>
      <c r="R94" s="29" t="str">
        <f>IF(Inputs!C93="true",IF(Inputs!J93="null",Calcs!Q94,Calcs!Q94*Inputs!J93),"")</f>
        <v/>
      </c>
      <c r="S94" s="29" t="str">
        <f>IF(Inputs!C93="true",(Inputs!P93/Inputs!Q93)*Calcs!R94,"0.0")</f>
        <v>0.0</v>
      </c>
      <c r="T94" s="29" t="str">
        <f>IF(AND(Inputs!B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B93="true",Inputs!N93="false"),B94,""))</f>
        <v/>
      </c>
      <c r="U94" s="29" t="str">
        <f>IF(AND(Inputs!B93="true",Inputs!G93="true"),T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T94)</f>
        <v/>
      </c>
      <c r="V94" s="29" t="str">
        <f>IF(Inputs!B93="false","",IF(Inputs!M93="null",Calcs!D94,Calcs!D94*Inputs!M93))</f>
        <v/>
      </c>
      <c r="W94" s="29" t="str">
        <f>IF(Inputs!B93="true",V94*IF(Inputs!R93=Reduction_Values!B$6,Reduction_Values!C$6,Reduction_Values!C$7),"")</f>
        <v/>
      </c>
      <c r="X94" s="29" t="str">
        <f>IF(Inputs!B93="true",W94*IF(Inputs!L93=Reduction_Values!B$4,Reduction_Values!C$4,Reduction_Values!C$5),"")</f>
        <v/>
      </c>
      <c r="Y94" s="29" t="str">
        <f>IF(Inputs!B93="true",IF(Inputs!I93="null",X94,X94*(Inputs!I93)),"")</f>
        <v/>
      </c>
      <c r="Z94" s="29" t="str">
        <f>IF(Inputs!B93="true",IF(Inputs!J93="null",Y94,Y94*(Inputs!J93)),"")</f>
        <v/>
      </c>
      <c r="AA94" s="29" t="str">
        <f>IF(Inputs!B93="true",(Inputs!S93/Inputs!T93)*Calcs!Z94,"")</f>
        <v/>
      </c>
      <c r="AB94" s="29" t="str">
        <f>IF(Inputs!B93="true",Calcs!AA94*0.5,"")</f>
        <v/>
      </c>
      <c r="AC94" s="29"/>
      <c r="AD94" s="29"/>
      <c r="AE94" s="29"/>
      <c r="AF94" s="29"/>
      <c r="AG94" s="29"/>
    </row>
    <row r="95" spans="1:33" s="3" customFormat="1" x14ac:dyDescent="0.2">
      <c r="A95" s="26">
        <v>93</v>
      </c>
      <c r="B95" s="28">
        <f>(VLOOKUP(Inputs!D94,Charge_Categories!B$2:C$380,2,FALSE))</f>
        <v>1321</v>
      </c>
      <c r="C95" s="28">
        <f>IF(Inputs!N94="true"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B95)</f>
        <v>2777</v>
      </c>
      <c r="D95" s="28">
        <f>IF(Inputs!G94="true",C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C95)</f>
        <v>13013</v>
      </c>
      <c r="E95" s="28">
        <f>IF(Inputs!M94="null",Calcs!D95,Calcs!D95*Inputs!M94)</f>
        <v>13013</v>
      </c>
      <c r="F95" s="28">
        <f>E95*IF(Inputs!R94=Reduction_Values!B$6,Reduction_Values!C$6,Reduction_Values!C$7)</f>
        <v>13013</v>
      </c>
      <c r="G95" s="29">
        <f>F95*IF(Inputs!L94=Reduction_Values!B$4,Reduction_Values!C$4,Reduction_Values!C$5)</f>
        <v>6506.5</v>
      </c>
      <c r="H95" s="29">
        <f>IF(Inputs!I94="null",G95,G95*(Inputs!I94))</f>
        <v>6506.5</v>
      </c>
      <c r="I95" s="29">
        <f>IF(Inputs!J94="null",H95,H95*(Inputs!J94))</f>
        <v>6506.5</v>
      </c>
      <c r="J95" s="29">
        <f>I95*(IF(Inputs!K94=Reduction_Values!B$2,Reduction_Values!C$2,Reduction_Values!C$3))</f>
        <v>6506.5</v>
      </c>
      <c r="K95" s="29">
        <f>IF(Inputs!B94="false",(Inputs!P94/Inputs!Q94)*Calcs!J95,Calcs!J95)</f>
        <v>6383.7358490566039</v>
      </c>
      <c r="L95" s="29" t="str">
        <f>IF(AND(Inputs!C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C94="true",Inputs!N94="false"),B95,""))</f>
        <v/>
      </c>
      <c r="M95" s="29" t="str">
        <f>IF(Inputs!C94="true",IF(Inputs!M94="null",Calcs!L95,Calcs!L95*Inputs!M94),"")</f>
        <v/>
      </c>
      <c r="N95" s="29" t="str">
        <f>IF(Inputs!C94="true",M95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,"")</f>
        <v/>
      </c>
      <c r="O95" s="29" t="str">
        <f>IF(Inputs!C94="true",N95*IF(Inputs!R94=Reduction_Values!B$6,Reduction_Values!C$6,Reduction_Values!C$7),"")</f>
        <v/>
      </c>
      <c r="P95" s="29" t="str">
        <f>IF(Inputs!C94="true",O95*IF(Inputs!L94=Reduction_Values!B$4,Reduction_Values!C$4,Reduction_Values!C$5),"")</f>
        <v/>
      </c>
      <c r="Q95" s="29" t="str">
        <f>IF(Inputs!C94="true",IF(Inputs!I94="null",P95,P95*(Inputs!I94)),"")</f>
        <v/>
      </c>
      <c r="R95" s="29" t="str">
        <f>IF(Inputs!C94="true",IF(Inputs!J94="null",Calcs!Q95,Calcs!Q95*Inputs!J94),"")</f>
        <v/>
      </c>
      <c r="S95" s="29" t="str">
        <f>IF(Inputs!C94="true",(Inputs!P94/Inputs!Q94)*Calcs!R95,"0.0")</f>
        <v>0.0</v>
      </c>
      <c r="T95" s="29" t="str">
        <f>IF(AND(Inputs!B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B94="true",Inputs!N94="false"),B95,""))</f>
        <v/>
      </c>
      <c r="U95" s="29" t="str">
        <f>IF(AND(Inputs!B94="true",Inputs!G94="true"),T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T95)</f>
        <v/>
      </c>
      <c r="V95" s="29" t="str">
        <f>IF(Inputs!B94="false","",IF(Inputs!M94="null",Calcs!D95,Calcs!D95*Inputs!M94))</f>
        <v/>
      </c>
      <c r="W95" s="29" t="str">
        <f>IF(Inputs!B94="true",V95*IF(Inputs!R94=Reduction_Values!B$6,Reduction_Values!C$6,Reduction_Values!C$7),"")</f>
        <v/>
      </c>
      <c r="X95" s="29" t="str">
        <f>IF(Inputs!B94="true",W95*IF(Inputs!L94=Reduction_Values!B$4,Reduction_Values!C$4,Reduction_Values!C$5),"")</f>
        <v/>
      </c>
      <c r="Y95" s="29" t="str">
        <f>IF(Inputs!B94="true",IF(Inputs!I94="null",X95,X95*(Inputs!I94)),"")</f>
        <v/>
      </c>
      <c r="Z95" s="29" t="str">
        <f>IF(Inputs!B94="true",IF(Inputs!J94="null",Y95,Y95*(Inputs!J94)),"")</f>
        <v/>
      </c>
      <c r="AA95" s="29" t="str">
        <f>IF(Inputs!B94="true",(Inputs!S94/Inputs!T94)*Calcs!Z95,"")</f>
        <v/>
      </c>
      <c r="AB95" s="29" t="str">
        <f>IF(Inputs!B94="true",Calcs!AA95*0.5,"")</f>
        <v/>
      </c>
      <c r="AC95" s="29"/>
      <c r="AD95" s="29"/>
      <c r="AE95" s="29"/>
      <c r="AF95" s="29"/>
      <c r="AG95" s="29"/>
    </row>
    <row r="96" spans="1:33" s="3" customFormat="1" x14ac:dyDescent="0.2">
      <c r="A96" s="26">
        <v>94</v>
      </c>
      <c r="B96" s="28">
        <f>(VLOOKUP(Inputs!D95,Charge_Categories!B$2:C$380,2,FALSE))</f>
        <v>1783</v>
      </c>
      <c r="C96" s="28">
        <f>IF(Inputs!N95="true"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B96)</f>
        <v>1783</v>
      </c>
      <c r="D96" s="28">
        <f>IF(Inputs!G95="true",C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C96)</f>
        <v>19339</v>
      </c>
      <c r="E96" s="28">
        <f>IF(Inputs!M95="null",Calcs!D96,Calcs!D96*Inputs!M95)</f>
        <v>19339</v>
      </c>
      <c r="F96" s="28">
        <f>E96*IF(Inputs!R95=Reduction_Values!B$6,Reduction_Values!C$6,Reduction_Values!C$7)</f>
        <v>9669.5</v>
      </c>
      <c r="G96" s="29">
        <f>F96*IF(Inputs!L95=Reduction_Values!B$4,Reduction_Values!C$4,Reduction_Values!C$5)</f>
        <v>4834.75</v>
      </c>
      <c r="H96" s="29">
        <f>IF(Inputs!I95="null",G96,G96*(Inputs!I95))</f>
        <v>4834.75</v>
      </c>
      <c r="I96" s="29">
        <f>IF(Inputs!J95="null",H96,H96*(Inputs!J95))</f>
        <v>4834.75</v>
      </c>
      <c r="J96" s="29">
        <f>I96*(IF(Inputs!K95=Reduction_Values!B$2,Reduction_Values!C$2,Reduction_Values!C$3))</f>
        <v>4834.75</v>
      </c>
      <c r="K96" s="29">
        <f>IF(Inputs!B95="false",(Inputs!P95/Inputs!Q95)*Calcs!J96,Calcs!J96)</f>
        <v>4431.8541666666661</v>
      </c>
      <c r="L96" s="29" t="str">
        <f>IF(AND(Inputs!C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C95="true",Inputs!N95="false"),B96,""))</f>
        <v/>
      </c>
      <c r="M96" s="29" t="str">
        <f>IF(Inputs!C95="true",IF(Inputs!M95="null",Calcs!L96,Calcs!L96*Inputs!M95),"")</f>
        <v/>
      </c>
      <c r="N96" s="29" t="str">
        <f>IF(Inputs!C95="true",M96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,"")</f>
        <v/>
      </c>
      <c r="O96" s="29" t="str">
        <f>IF(Inputs!C95="true",N96*IF(Inputs!R95=Reduction_Values!B$6,Reduction_Values!C$6,Reduction_Values!C$7),"")</f>
        <v/>
      </c>
      <c r="P96" s="29" t="str">
        <f>IF(Inputs!C95="true",O96*IF(Inputs!L95=Reduction_Values!B$4,Reduction_Values!C$4,Reduction_Values!C$5),"")</f>
        <v/>
      </c>
      <c r="Q96" s="29" t="str">
        <f>IF(Inputs!C95="true",IF(Inputs!I95="null",P96,P96*(Inputs!I95)),"")</f>
        <v/>
      </c>
      <c r="R96" s="29" t="str">
        <f>IF(Inputs!C95="true",IF(Inputs!J95="null",Calcs!Q96,Calcs!Q96*Inputs!J95),"")</f>
        <v/>
      </c>
      <c r="S96" s="29" t="str">
        <f>IF(Inputs!C95="true",(Inputs!P95/Inputs!Q95)*Calcs!R96,"0.0")</f>
        <v>0.0</v>
      </c>
      <c r="T96" s="29" t="str">
        <f>IF(AND(Inputs!B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B95="true",Inputs!N95="false"),B96,""))</f>
        <v/>
      </c>
      <c r="U96" s="29" t="str">
        <f>IF(AND(Inputs!B95="true",Inputs!G95="true"),T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T96)</f>
        <v/>
      </c>
      <c r="V96" s="29" t="str">
        <f>IF(Inputs!B95="false","",IF(Inputs!M95="null",Calcs!D96,Calcs!D96*Inputs!M95))</f>
        <v/>
      </c>
      <c r="W96" s="29" t="str">
        <f>IF(Inputs!B95="true",V96*IF(Inputs!R95=Reduction_Values!B$6,Reduction_Values!C$6,Reduction_Values!C$7),"")</f>
        <v/>
      </c>
      <c r="X96" s="29" t="str">
        <f>IF(Inputs!B95="true",W96*IF(Inputs!L95=Reduction_Values!B$4,Reduction_Values!C$4,Reduction_Values!C$5),"")</f>
        <v/>
      </c>
      <c r="Y96" s="29" t="str">
        <f>IF(Inputs!B95="true",IF(Inputs!I95="null",X96,X96*(Inputs!I95)),"")</f>
        <v/>
      </c>
      <c r="Z96" s="29" t="str">
        <f>IF(Inputs!B95="true",IF(Inputs!J95="null",Y96,Y96*(Inputs!J95)),"")</f>
        <v/>
      </c>
      <c r="AA96" s="29" t="str">
        <f>IF(Inputs!B95="true",(Inputs!S95/Inputs!T95)*Calcs!Z96,"")</f>
        <v/>
      </c>
      <c r="AB96" s="29" t="str">
        <f>IF(Inputs!B95="true",Calcs!AA96*0.5,"")</f>
        <v/>
      </c>
      <c r="AC96" s="29"/>
      <c r="AD96" s="29"/>
      <c r="AE96" s="29"/>
      <c r="AF96" s="29"/>
      <c r="AG96" s="29"/>
    </row>
    <row r="97" spans="1:33" s="3" customFormat="1" x14ac:dyDescent="0.2">
      <c r="A97" s="26">
        <v>95</v>
      </c>
      <c r="B97" s="28">
        <f>(VLOOKUP(Inputs!D96,Charge_Categories!B$2:C$380,2,FALSE))</f>
        <v>1871</v>
      </c>
      <c r="C97" s="28">
        <f>IF(Inputs!N96="true"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B97)</f>
        <v>1871</v>
      </c>
      <c r="D97" s="28">
        <f>IF(Inputs!G96="true",C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C97)</f>
        <v>366878</v>
      </c>
      <c r="E97" s="28">
        <f>IF(Inputs!M96="null",Calcs!D97,Calcs!D97*Inputs!M96)</f>
        <v>275158.5</v>
      </c>
      <c r="F97" s="28">
        <f>E97*IF(Inputs!R96=Reduction_Values!B$6,Reduction_Values!C$6,Reduction_Values!C$7)</f>
        <v>275158.5</v>
      </c>
      <c r="G97" s="29">
        <f>F97*IF(Inputs!L96=Reduction_Values!B$4,Reduction_Values!C$4,Reduction_Values!C$5)</f>
        <v>275158.5</v>
      </c>
      <c r="H97" s="29">
        <f>IF(Inputs!I96="null",G97,G97*(Inputs!I96))</f>
        <v>275158.5</v>
      </c>
      <c r="I97" s="29">
        <f>IF(Inputs!J96="null",H97,H97*(Inputs!J96))</f>
        <v>275158.5</v>
      </c>
      <c r="J97" s="29">
        <f>I97*(IF(Inputs!K96=Reduction_Values!B$2,Reduction_Values!C$2,Reduction_Values!C$3))</f>
        <v>137579.25</v>
      </c>
      <c r="K97" s="29">
        <f>IF(Inputs!B96="false",(Inputs!P96/Inputs!Q96)*Calcs!J97,Calcs!J97)</f>
        <v>137579.25</v>
      </c>
      <c r="L97" s="29" t="str">
        <f>IF(AND(Inputs!C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C96="true",Inputs!N96="false"),B97,""))</f>
        <v/>
      </c>
      <c r="M97" s="29" t="str">
        <f>IF(Inputs!C96="true",IF(Inputs!M96="null",Calcs!L97,Calcs!L97*Inputs!M96),"")</f>
        <v/>
      </c>
      <c r="N97" s="29" t="str">
        <f>IF(Inputs!C96="true",M97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,"")</f>
        <v/>
      </c>
      <c r="O97" s="29" t="str">
        <f>IF(Inputs!C96="true",N97*IF(Inputs!R96=Reduction_Values!B$6,Reduction_Values!C$6,Reduction_Values!C$7),"")</f>
        <v/>
      </c>
      <c r="P97" s="29" t="str">
        <f>IF(Inputs!C96="true",O97*IF(Inputs!L96=Reduction_Values!B$4,Reduction_Values!C$4,Reduction_Values!C$5),"")</f>
        <v/>
      </c>
      <c r="Q97" s="29" t="str">
        <f>IF(Inputs!C96="true",IF(Inputs!I96="null",P97,P97*(Inputs!I96)),"")</f>
        <v/>
      </c>
      <c r="R97" s="29" t="str">
        <f>IF(Inputs!C96="true",IF(Inputs!J96="null",Calcs!Q97,Calcs!Q97*Inputs!J96),"")</f>
        <v/>
      </c>
      <c r="S97" s="29" t="str">
        <f>IF(Inputs!C96="true",(Inputs!P96/Inputs!Q96)*Calcs!R97,"0.0")</f>
        <v>0.0</v>
      </c>
      <c r="T97" s="29">
        <f>IF(AND(Inputs!B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B96="true",Inputs!N96="false"),B97,""))</f>
        <v>1871</v>
      </c>
      <c r="U97" s="29">
        <f>IF(AND(Inputs!B96="true",Inputs!G96="true"),T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T97)</f>
        <v>366878</v>
      </c>
      <c r="V97" s="29">
        <f>IF(Inputs!B96="false","",IF(Inputs!M96="null",Calcs!D97,Calcs!D97*Inputs!M96))</f>
        <v>275158.5</v>
      </c>
      <c r="W97" s="29">
        <f>IF(Inputs!B96="true",V97*IF(Inputs!R96=Reduction_Values!B$6,Reduction_Values!C$6,Reduction_Values!C$7),"")</f>
        <v>275158.5</v>
      </c>
      <c r="X97" s="29">
        <f>IF(Inputs!B96="true",W97*IF(Inputs!L96=Reduction_Values!B$4,Reduction_Values!C$4,Reduction_Values!C$5),"")</f>
        <v>275158.5</v>
      </c>
      <c r="Y97" s="29">
        <f>IF(Inputs!B96="true",IF(Inputs!I96="null",X97,X97*(Inputs!I96)),"")</f>
        <v>275158.5</v>
      </c>
      <c r="Z97" s="29">
        <f>IF(Inputs!B96="true",IF(Inputs!J96="null",Y97,Y97*(Inputs!J96)),"")</f>
        <v>275158.5</v>
      </c>
      <c r="AA97" s="29">
        <f>IF(Inputs!B96="true",(Inputs!S96/Inputs!T96)*Calcs!Z97,"")</f>
        <v>0.59486584194090797</v>
      </c>
      <c r="AB97" s="29">
        <f>IF(Inputs!B96="true",Calcs!AA97*0.5,"")</f>
        <v>0.29743292097045398</v>
      </c>
      <c r="AC97" s="29"/>
      <c r="AD97" s="29"/>
      <c r="AE97" s="29"/>
      <c r="AF97" s="29"/>
      <c r="AG97" s="29"/>
    </row>
    <row r="98" spans="1:33" s="3" customFormat="1" x14ac:dyDescent="0.2">
      <c r="A98" s="26">
        <v>96</v>
      </c>
      <c r="B98" s="28">
        <f>(VLOOKUP(Inputs!D97,Charge_Categories!B$2:C$380,2,FALSE))</f>
        <v>2027</v>
      </c>
      <c r="C98" s="28">
        <f>IF(Inputs!N97="true"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B98)</f>
        <v>2027</v>
      </c>
      <c r="D98" s="28">
        <f>IF(Inputs!G97="true",C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C98)</f>
        <v>2027</v>
      </c>
      <c r="E98" s="28">
        <f>IF(Inputs!M97="null",Calcs!D98,Calcs!D98*Inputs!M97)</f>
        <v>1013.5</v>
      </c>
      <c r="F98" s="28">
        <f>E98*IF(Inputs!R97=Reduction_Values!B$6,Reduction_Values!C$6,Reduction_Values!C$7)</f>
        <v>1013.5</v>
      </c>
      <c r="G98" s="29">
        <f>F98*IF(Inputs!L97=Reduction_Values!B$4,Reduction_Values!C$4,Reduction_Values!C$5)</f>
        <v>506.75</v>
      </c>
      <c r="H98" s="29">
        <f>IF(Inputs!I97="null",G98,G98*(Inputs!I97))</f>
        <v>445.94</v>
      </c>
      <c r="I98" s="29">
        <f>IF(Inputs!J97="null",H98,H98*(Inputs!J97))</f>
        <v>441.48059999999998</v>
      </c>
      <c r="J98" s="29">
        <f>I98*(IF(Inputs!K97=Reduction_Values!B$2,Reduction_Values!C$2,Reduction_Values!C$3))</f>
        <v>441.48059999999998</v>
      </c>
      <c r="K98" s="29">
        <f>IF(Inputs!B97="false",(Inputs!P97/Inputs!Q97)*Calcs!J98,Calcs!J98)</f>
        <v>436.20393944223105</v>
      </c>
      <c r="L98" s="29" t="str">
        <f>IF(AND(Inputs!C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C97="true",Inputs!N97="false"),B98,""))</f>
        <v/>
      </c>
      <c r="M98" s="29" t="str">
        <f>IF(Inputs!C97="true",IF(Inputs!M97="null",Calcs!L98,Calcs!L98*Inputs!M97),"")</f>
        <v/>
      </c>
      <c r="N98" s="29" t="str">
        <f>IF(Inputs!C97="true",M98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,"")</f>
        <v/>
      </c>
      <c r="O98" s="29" t="str">
        <f>IF(Inputs!C97="true",N98*IF(Inputs!R97=Reduction_Values!B$6,Reduction_Values!C$6,Reduction_Values!C$7),"")</f>
        <v/>
      </c>
      <c r="P98" s="29" t="str">
        <f>IF(Inputs!C97="true",O98*IF(Inputs!L97=Reduction_Values!B$4,Reduction_Values!C$4,Reduction_Values!C$5),"")</f>
        <v/>
      </c>
      <c r="Q98" s="29" t="str">
        <f>IF(Inputs!C97="true",IF(Inputs!I97="null",P98,P98*(Inputs!I97)),"")</f>
        <v/>
      </c>
      <c r="R98" s="29" t="str">
        <f>IF(Inputs!C97="true",IF(Inputs!J97="null",Calcs!Q98,Calcs!Q98*Inputs!J97),"")</f>
        <v/>
      </c>
      <c r="S98" s="29" t="str">
        <f>IF(Inputs!C97="true",(Inputs!P97/Inputs!Q97)*Calcs!R98,"0.0")</f>
        <v>0.0</v>
      </c>
      <c r="T98" s="29" t="str">
        <f>IF(AND(Inputs!B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B97="true",Inputs!N97="false"),B98,""))</f>
        <v/>
      </c>
      <c r="U98" s="29" t="str">
        <f>IF(AND(Inputs!B97="true",Inputs!G97="true"),T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T98)</f>
        <v/>
      </c>
      <c r="V98" s="29" t="str">
        <f>IF(Inputs!B97="false","",IF(Inputs!M97="null",Calcs!D98,Calcs!D98*Inputs!M97))</f>
        <v/>
      </c>
      <c r="W98" s="29" t="str">
        <f>IF(Inputs!B97="true",V98*IF(Inputs!R97=Reduction_Values!B$6,Reduction_Values!C$6,Reduction_Values!C$7),"")</f>
        <v/>
      </c>
      <c r="X98" s="29" t="str">
        <f>IF(Inputs!B97="true",W98*IF(Inputs!L97=Reduction_Values!B$4,Reduction_Values!C$4,Reduction_Values!C$5),"")</f>
        <v/>
      </c>
      <c r="Y98" s="29" t="str">
        <f>IF(Inputs!B97="true",IF(Inputs!I97="null",X98,X98*(Inputs!I97)),"")</f>
        <v/>
      </c>
      <c r="Z98" s="29" t="str">
        <f>IF(Inputs!B97="true",IF(Inputs!J97="null",Y98,Y98*(Inputs!J97)),"")</f>
        <v/>
      </c>
      <c r="AA98" s="29" t="str">
        <f>IF(Inputs!B97="true",(Inputs!S97/Inputs!T97)*Calcs!Z98,"")</f>
        <v/>
      </c>
      <c r="AB98" s="29" t="str">
        <f>IF(Inputs!B97="true",Calcs!AA98*0.5,"")</f>
        <v/>
      </c>
      <c r="AC98" s="29"/>
      <c r="AD98" s="29"/>
      <c r="AE98" s="29"/>
      <c r="AF98" s="29"/>
      <c r="AG98" s="29"/>
    </row>
    <row r="99" spans="1:33" s="3" customFormat="1" x14ac:dyDescent="0.2">
      <c r="A99" s="26">
        <v>97</v>
      </c>
      <c r="B99" s="28">
        <f>(VLOOKUP(Inputs!D98,Charge_Categories!B$2:C$380,2,FALSE))</f>
        <v>2889</v>
      </c>
      <c r="C99" s="28">
        <f>IF(Inputs!N98="true"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B99)</f>
        <v>2897</v>
      </c>
      <c r="D99" s="28">
        <f>IF(Inputs!G98="true",C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C99)</f>
        <v>2932</v>
      </c>
      <c r="E99" s="28">
        <f>IF(Inputs!M98="null",Calcs!D99,Calcs!D99*Inputs!M98)</f>
        <v>2932</v>
      </c>
      <c r="F99" s="28">
        <f>E99*IF(Inputs!R98=Reduction_Values!B$6,Reduction_Values!C$6,Reduction_Values!C$7)</f>
        <v>1466</v>
      </c>
      <c r="G99" s="29">
        <f>F99*IF(Inputs!L98=Reduction_Values!B$4,Reduction_Values!C$4,Reduction_Values!C$5)</f>
        <v>1466</v>
      </c>
      <c r="H99" s="29">
        <f>IF(Inputs!I98="null",G99,G99*(Inputs!I98))</f>
        <v>1466</v>
      </c>
      <c r="I99" s="29">
        <f>IF(Inputs!J98="null",H99,H99*(Inputs!J98))</f>
        <v>1466</v>
      </c>
      <c r="J99" s="29">
        <f>I99*(IF(Inputs!K98=Reduction_Values!B$2,Reduction_Values!C$2,Reduction_Values!C$3))</f>
        <v>733</v>
      </c>
      <c r="K99" s="29">
        <f>IF(Inputs!B98="false",(Inputs!P98/Inputs!Q98)*Calcs!J99,Calcs!J99)</f>
        <v>690.38372093023258</v>
      </c>
      <c r="L99" s="29" t="str">
        <f>IF(AND(Inputs!C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C98="true",Inputs!N98="false"),B99,""))</f>
        <v/>
      </c>
      <c r="M99" s="29" t="str">
        <f>IF(Inputs!C98="true",IF(Inputs!M98="null",Calcs!L99,Calcs!L99*Inputs!M98),"")</f>
        <v/>
      </c>
      <c r="N99" s="29" t="str">
        <f>IF(Inputs!C98="true",M99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,"")</f>
        <v/>
      </c>
      <c r="O99" s="29" t="str">
        <f>IF(Inputs!C98="true",N99*IF(Inputs!R98=Reduction_Values!B$6,Reduction_Values!C$6,Reduction_Values!C$7),"")</f>
        <v/>
      </c>
      <c r="P99" s="29" t="str">
        <f>IF(Inputs!C98="true",O99*IF(Inputs!L98=Reduction_Values!B$4,Reduction_Values!C$4,Reduction_Values!C$5),"")</f>
        <v/>
      </c>
      <c r="Q99" s="29" t="str">
        <f>IF(Inputs!C98="true",IF(Inputs!I98="null",P99,P99*(Inputs!I98)),"")</f>
        <v/>
      </c>
      <c r="R99" s="29" t="str">
        <f>IF(Inputs!C98="true",IF(Inputs!J98="null",Calcs!Q99,Calcs!Q99*Inputs!J98),"")</f>
        <v/>
      </c>
      <c r="S99" s="29" t="str">
        <f>IF(Inputs!C98="true",(Inputs!P98/Inputs!Q98)*Calcs!R99,"0.0")</f>
        <v>0.0</v>
      </c>
      <c r="T99" s="29" t="str">
        <f>IF(AND(Inputs!B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B98="true",Inputs!N98="false"),B99,""))</f>
        <v/>
      </c>
      <c r="U99" s="29" t="str">
        <f>IF(AND(Inputs!B98="true",Inputs!G98="true"),T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T99)</f>
        <v/>
      </c>
      <c r="V99" s="29" t="str">
        <f>IF(Inputs!B98="false","",IF(Inputs!M98="null",Calcs!D99,Calcs!D99*Inputs!M98))</f>
        <v/>
      </c>
      <c r="W99" s="29" t="str">
        <f>IF(Inputs!B98="true",V99*IF(Inputs!R98=Reduction_Values!B$6,Reduction_Values!C$6,Reduction_Values!C$7),"")</f>
        <v/>
      </c>
      <c r="X99" s="29" t="str">
        <f>IF(Inputs!B98="true",W99*IF(Inputs!L98=Reduction_Values!B$4,Reduction_Values!C$4,Reduction_Values!C$5),"")</f>
        <v/>
      </c>
      <c r="Y99" s="29" t="str">
        <f>IF(Inputs!B98="true",IF(Inputs!I98="null",X99,X99*(Inputs!I98)),"")</f>
        <v/>
      </c>
      <c r="Z99" s="29" t="str">
        <f>IF(Inputs!B98="true",IF(Inputs!J98="null",Y99,Y99*(Inputs!J98)),"")</f>
        <v/>
      </c>
      <c r="AA99" s="29" t="str">
        <f>IF(Inputs!B98="true",(Inputs!S98/Inputs!T98)*Calcs!Z99,"")</f>
        <v/>
      </c>
      <c r="AB99" s="29" t="str">
        <f>IF(Inputs!B98="true",Calcs!AA99*0.5,"")</f>
        <v/>
      </c>
      <c r="AC99" s="29"/>
      <c r="AD99" s="29"/>
      <c r="AE99" s="29"/>
      <c r="AF99" s="29"/>
      <c r="AG99" s="29"/>
    </row>
    <row r="100" spans="1:33" s="3" customFormat="1" x14ac:dyDescent="0.2">
      <c r="A100" s="26">
        <v>98</v>
      </c>
      <c r="B100" s="28">
        <f>(VLOOKUP(Inputs!D99,Charge_Categories!B$2:C$380,2,FALSE))</f>
        <v>3032</v>
      </c>
      <c r="C100" s="28">
        <f>IF(Inputs!N99="true"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B100)</f>
        <v>8202</v>
      </c>
      <c r="D100" s="28">
        <f>IF(Inputs!G99="true",C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C100)</f>
        <v>58077</v>
      </c>
      <c r="E100" s="28">
        <f>IF(Inputs!M99="null",Calcs!D100,Calcs!D100*Inputs!M99)</f>
        <v>58077</v>
      </c>
      <c r="F100" s="28">
        <f>E100*IF(Inputs!R99=Reduction_Values!B$6,Reduction_Values!C$6,Reduction_Values!C$7)</f>
        <v>58077</v>
      </c>
      <c r="G100" s="29">
        <f>F100*IF(Inputs!L99=Reduction_Values!B$4,Reduction_Values!C$4,Reduction_Values!C$5)</f>
        <v>58077</v>
      </c>
      <c r="H100" s="29">
        <f>IF(Inputs!I99="null",G100,G100*(Inputs!I99))</f>
        <v>11615.400000000001</v>
      </c>
      <c r="I100" s="29">
        <f>IF(Inputs!J99="null",H100,H100*(Inputs!J99))</f>
        <v>11615.400000000001</v>
      </c>
      <c r="J100" s="29">
        <f>I100*(IF(Inputs!K99=Reduction_Values!B$2,Reduction_Values!C$2,Reduction_Values!C$3))</f>
        <v>5807.7000000000007</v>
      </c>
      <c r="K100" s="29">
        <f>IF(Inputs!B99="false",(Inputs!P99/Inputs!Q99)*Calcs!J100,Calcs!J100)</f>
        <v>4246.4903225806456</v>
      </c>
      <c r="L100" s="29" t="str">
        <f>IF(AND(Inputs!C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C99="true",Inputs!N99="false"),B100,""))</f>
        <v/>
      </c>
      <c r="M100" s="29" t="str">
        <f>IF(Inputs!C99="true",IF(Inputs!M99="null",Calcs!L100,Calcs!L100*Inputs!M99),"")</f>
        <v/>
      </c>
      <c r="N100" s="29" t="str">
        <f>IF(Inputs!C99="true",M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,"")</f>
        <v/>
      </c>
      <c r="O100" s="29" t="str">
        <f>IF(Inputs!C99="true",N100*IF(Inputs!R99=Reduction_Values!B$6,Reduction_Values!C$6,Reduction_Values!C$7),"")</f>
        <v/>
      </c>
      <c r="P100" s="29" t="str">
        <f>IF(Inputs!C99="true",O100*IF(Inputs!L99=Reduction_Values!B$4,Reduction_Values!C$4,Reduction_Values!C$5),"")</f>
        <v/>
      </c>
      <c r="Q100" s="29" t="str">
        <f>IF(Inputs!C99="true",IF(Inputs!I99="null",P100,P100*(Inputs!I99)),"")</f>
        <v/>
      </c>
      <c r="R100" s="29" t="str">
        <f>IF(Inputs!C99="true",IF(Inputs!J99="null",Calcs!Q100,Calcs!Q100*Inputs!J99),"")</f>
        <v/>
      </c>
      <c r="S100" s="29" t="str">
        <f>IF(Inputs!C99="true",(Inputs!P99/Inputs!Q99)*Calcs!R100,"0.0")</f>
        <v>0.0</v>
      </c>
      <c r="T100" s="29" t="str">
        <f>IF(AND(Inputs!B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B99="true",Inputs!N99="false"),B100,""))</f>
        <v/>
      </c>
      <c r="U100" s="29" t="str">
        <f>IF(AND(Inputs!B99="true",Inputs!G99="true"),T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T100)</f>
        <v/>
      </c>
      <c r="V100" s="29" t="str">
        <f>IF(Inputs!B99="false","",IF(Inputs!M99="null",Calcs!D100,Calcs!D100*Inputs!M99))</f>
        <v/>
      </c>
      <c r="W100" s="29" t="str">
        <f>IF(Inputs!B99="true",V100*IF(Inputs!R99=Reduction_Values!B$6,Reduction_Values!C$6,Reduction_Values!C$7),"")</f>
        <v/>
      </c>
      <c r="X100" s="29" t="str">
        <f>IF(Inputs!B99="true",W100*IF(Inputs!L99=Reduction_Values!B$4,Reduction_Values!C$4,Reduction_Values!C$5),"")</f>
        <v/>
      </c>
      <c r="Y100" s="29" t="str">
        <f>IF(Inputs!B99="true",IF(Inputs!I99="null",X100,X100*(Inputs!I99)),"")</f>
        <v/>
      </c>
      <c r="Z100" s="29" t="str">
        <f>IF(Inputs!B99="true",IF(Inputs!J99="null",Y100,Y100*(Inputs!J99)),"")</f>
        <v/>
      </c>
      <c r="AA100" s="29" t="str">
        <f>IF(Inputs!B99="true",(Inputs!S99/Inputs!T99)*Calcs!Z100,"")</f>
        <v/>
      </c>
      <c r="AB100" s="29" t="str">
        <f>IF(Inputs!B99="true",Calcs!AA100*0.5,"")</f>
        <v/>
      </c>
      <c r="AC100" s="29"/>
      <c r="AD100" s="29"/>
      <c r="AE100" s="29"/>
      <c r="AF100" s="29"/>
      <c r="AG100" s="29"/>
    </row>
    <row r="101" spans="1:33" s="3" customFormat="1" x14ac:dyDescent="0.2">
      <c r="A101" s="26">
        <v>99</v>
      </c>
      <c r="B101" s="28">
        <f>(VLOOKUP(Inputs!D100,Charge_Categories!B$2:C$380,2,FALSE))</f>
        <v>3283</v>
      </c>
      <c r="C101" s="28">
        <f>IF(Inputs!N100="true"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B101)</f>
        <v>3283</v>
      </c>
      <c r="D101" s="28">
        <f>IF(Inputs!G100="true",C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C101)</f>
        <v>3388</v>
      </c>
      <c r="E101" s="28">
        <f>IF(Inputs!M100="null",Calcs!D101,Calcs!D101*Inputs!M100)</f>
        <v>3388</v>
      </c>
      <c r="F101" s="28">
        <f>E101*IF(Inputs!R100=Reduction_Values!B$6,Reduction_Values!C$6,Reduction_Values!C$7)</f>
        <v>3388</v>
      </c>
      <c r="G101" s="29">
        <f>F101*IF(Inputs!L100=Reduction_Values!B$4,Reduction_Values!C$4,Reduction_Values!C$5)</f>
        <v>3388</v>
      </c>
      <c r="H101" s="29">
        <f>IF(Inputs!I100="null",G101,G101*(Inputs!I100))</f>
        <v>3388</v>
      </c>
      <c r="I101" s="29">
        <f>IF(Inputs!J100="null",H101,H101*(Inputs!J100))</f>
        <v>3388</v>
      </c>
      <c r="J101" s="29">
        <f>I101*(IF(Inputs!K100=Reduction_Values!B$2,Reduction_Values!C$2,Reduction_Values!C$3))</f>
        <v>1694</v>
      </c>
      <c r="K101" s="29">
        <f>IF(Inputs!B100="false",(Inputs!P100/Inputs!Q100)*Calcs!J101,Calcs!J101)</f>
        <v>1694</v>
      </c>
      <c r="L101" s="29" t="str">
        <f>IF(AND(Inputs!C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C100="true",Inputs!N100="false"),B101,""))</f>
        <v/>
      </c>
      <c r="M101" s="29" t="str">
        <f>IF(Inputs!C100="true",IF(Inputs!M100="null",Calcs!L101,Calcs!L101*Inputs!M100),"")</f>
        <v/>
      </c>
      <c r="N101" s="29" t="str">
        <f>IF(Inputs!C100="true",M101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,"")</f>
        <v/>
      </c>
      <c r="O101" s="29" t="str">
        <f>IF(Inputs!C100="true",N101*IF(Inputs!R100=Reduction_Values!B$6,Reduction_Values!C$6,Reduction_Values!C$7),"")</f>
        <v/>
      </c>
      <c r="P101" s="29" t="str">
        <f>IF(Inputs!C100="true",O101*IF(Inputs!L100=Reduction_Values!B$4,Reduction_Values!C$4,Reduction_Values!C$5),"")</f>
        <v/>
      </c>
      <c r="Q101" s="29" t="str">
        <f>IF(Inputs!C100="true",IF(Inputs!I100="null",P101,P101*(Inputs!I100)),"")</f>
        <v/>
      </c>
      <c r="R101" s="29" t="str">
        <f>IF(Inputs!C100="true",IF(Inputs!J100="null",Calcs!Q101,Calcs!Q101*Inputs!J100),"")</f>
        <v/>
      </c>
      <c r="S101" s="29" t="str">
        <f>IF(Inputs!C100="true",(Inputs!P100/Inputs!Q100)*Calcs!R101,"0.0")</f>
        <v>0.0</v>
      </c>
      <c r="T101" s="29">
        <f>IF(AND(Inputs!B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B100="true",Inputs!N100="false"),B101,""))</f>
        <v>3283</v>
      </c>
      <c r="U101" s="29">
        <f>IF(AND(Inputs!B100="true",Inputs!G100="true"),T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T101)</f>
        <v>3388</v>
      </c>
      <c r="V101" s="29">
        <f>IF(Inputs!B100="false","",IF(Inputs!M100="null",Calcs!D101,Calcs!D101*Inputs!M100))</f>
        <v>3388</v>
      </c>
      <c r="W101" s="29">
        <f>IF(Inputs!B100="true",V101*IF(Inputs!R100=Reduction_Values!B$6,Reduction_Values!C$6,Reduction_Values!C$7),"")</f>
        <v>3388</v>
      </c>
      <c r="X101" s="29">
        <f>IF(Inputs!B100="true",W101*IF(Inputs!L100=Reduction_Values!B$4,Reduction_Values!C$4,Reduction_Values!C$5),"")</f>
        <v>3388</v>
      </c>
      <c r="Y101" s="29">
        <f>IF(Inputs!B100="true",IF(Inputs!I100="null",X101,X101*(Inputs!I100)),"")</f>
        <v>3388</v>
      </c>
      <c r="Z101" s="29">
        <f>IF(Inputs!B100="true",IF(Inputs!J100="null",Y101,Y101*(Inputs!J100)),"")</f>
        <v>3388</v>
      </c>
      <c r="AA101" s="29">
        <f>IF(Inputs!B100="true",(Inputs!S100/Inputs!T100)*Calcs!Z101,"")</f>
        <v>1092.9032258064515</v>
      </c>
      <c r="AB101" s="29">
        <f>IF(Inputs!B100="true",Calcs!AA101*0.5,"")</f>
        <v>546.45161290322574</v>
      </c>
      <c r="AC101" s="29"/>
      <c r="AD101" s="29"/>
      <c r="AE101" s="29"/>
      <c r="AF101" s="29"/>
      <c r="AG101" s="29"/>
    </row>
    <row r="102" spans="1:33" s="3" customFormat="1" x14ac:dyDescent="0.2">
      <c r="A102" s="26">
        <v>100</v>
      </c>
      <c r="B102" s="28">
        <f>(VLOOKUP(Inputs!D101,Charge_Categories!B$2:C$380,2,FALSE))</f>
        <v>5258</v>
      </c>
      <c r="C102" s="28">
        <f>IF(Inputs!N101="true"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B102)</f>
        <v>5258</v>
      </c>
      <c r="D102" s="28">
        <f>IF(Inputs!G101="true",C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C102)</f>
        <v>5312</v>
      </c>
      <c r="E102" s="28">
        <f>IF(Inputs!M101="null",Calcs!D102,Calcs!D102*Inputs!M101)</f>
        <v>5312</v>
      </c>
      <c r="F102" s="28">
        <f>E102*IF(Inputs!R101=Reduction_Values!B$6,Reduction_Values!C$6,Reduction_Values!C$7)</f>
        <v>2656</v>
      </c>
      <c r="G102" s="29">
        <f>F102*IF(Inputs!L101=Reduction_Values!B$4,Reduction_Values!C$4,Reduction_Values!C$5)</f>
        <v>2656</v>
      </c>
      <c r="H102" s="29">
        <f>IF(Inputs!I101="null",G102,G102*(Inputs!I101))</f>
        <v>2656</v>
      </c>
      <c r="I102" s="29">
        <f>IF(Inputs!J101="null",H102,H102*(Inputs!J101))</f>
        <v>2390.4</v>
      </c>
      <c r="J102" s="29">
        <f>I102*(IF(Inputs!K101=Reduction_Values!B$2,Reduction_Values!C$2,Reduction_Values!C$3))</f>
        <v>1195.2</v>
      </c>
      <c r="K102" s="29">
        <f>IF(Inputs!B101="false",(Inputs!P101/Inputs!Q101)*Calcs!J102,Calcs!J102)</f>
        <v>1119.8860273972602</v>
      </c>
      <c r="L102" s="29" t="str">
        <f>IF(AND(Inputs!C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C101="true",Inputs!N101="false"),B102,""))</f>
        <v/>
      </c>
      <c r="M102" s="29" t="str">
        <f>IF(Inputs!C101="true",IF(Inputs!M101="null",Calcs!L102,Calcs!L102*Inputs!M101),"")</f>
        <v/>
      </c>
      <c r="N102" s="29" t="str">
        <f>IF(Inputs!C101="true",M102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,"")</f>
        <v/>
      </c>
      <c r="O102" s="29" t="str">
        <f>IF(Inputs!C101="true",N102*IF(Inputs!R101=Reduction_Values!B$6,Reduction_Values!C$6,Reduction_Values!C$7),"")</f>
        <v/>
      </c>
      <c r="P102" s="29" t="str">
        <f>IF(Inputs!C101="true",O102*IF(Inputs!L101=Reduction_Values!B$4,Reduction_Values!C$4,Reduction_Values!C$5),"")</f>
        <v/>
      </c>
      <c r="Q102" s="29" t="str">
        <f>IF(Inputs!C101="true",IF(Inputs!I101="null",P102,P102*(Inputs!I101)),"")</f>
        <v/>
      </c>
      <c r="R102" s="29" t="str">
        <f>IF(Inputs!C101="true",IF(Inputs!J101="null",Calcs!Q102,Calcs!Q102*Inputs!J101),"")</f>
        <v/>
      </c>
      <c r="S102" s="29" t="str">
        <f>IF(Inputs!C101="true",(Inputs!P101/Inputs!Q101)*Calcs!R102,"0.0")</f>
        <v>0.0</v>
      </c>
      <c r="T102" s="29" t="str">
        <f>IF(AND(Inputs!B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B101="true",Inputs!N101="false"),B102,""))</f>
        <v/>
      </c>
      <c r="U102" s="29" t="str">
        <f>IF(AND(Inputs!B101="true",Inputs!G101="true"),T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T102)</f>
        <v/>
      </c>
      <c r="V102" s="29" t="str">
        <f>IF(Inputs!B101="false","",IF(Inputs!M101="null",Calcs!D102,Calcs!D102*Inputs!M101))</f>
        <v/>
      </c>
      <c r="W102" s="29" t="str">
        <f>IF(Inputs!B101="true",V102*IF(Inputs!R101=Reduction_Values!B$6,Reduction_Values!C$6,Reduction_Values!C$7),"")</f>
        <v/>
      </c>
      <c r="X102" s="29" t="str">
        <f>IF(Inputs!B101="true",W102*IF(Inputs!L101=Reduction_Values!B$4,Reduction_Values!C$4,Reduction_Values!C$5),"")</f>
        <v/>
      </c>
      <c r="Y102" s="29" t="str">
        <f>IF(Inputs!B101="true",IF(Inputs!I101="null",X102,X102*(Inputs!I101)),"")</f>
        <v/>
      </c>
      <c r="Z102" s="29" t="str">
        <f>IF(Inputs!B101="true",IF(Inputs!J101="null",Y102,Y102*(Inputs!J101)),"")</f>
        <v/>
      </c>
      <c r="AA102" s="29" t="str">
        <f>IF(Inputs!B101="true",(Inputs!S101/Inputs!T101)*Calcs!Z102,"")</f>
        <v/>
      </c>
      <c r="AB102" s="29" t="str">
        <f>IF(Inputs!B101="true",Calcs!AA102*0.5,"")</f>
        <v/>
      </c>
      <c r="AC102" s="29"/>
      <c r="AD102" s="29"/>
      <c r="AE102" s="29"/>
      <c r="AF102" s="29"/>
      <c r="AG102" s="29"/>
    </row>
    <row r="103" spans="1:33" s="3" customFormat="1" x14ac:dyDescent="0.2">
      <c r="A103" s="26">
        <v>101</v>
      </c>
      <c r="B103" s="28">
        <f>(VLOOKUP(Inputs!D102,Charge_Categories!B$2:C$380,2,FALSE))</f>
        <v>5519</v>
      </c>
      <c r="C103" s="28">
        <f>IF(Inputs!N102="true"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B103)</f>
        <v>5519</v>
      </c>
      <c r="D103" s="28">
        <f>IF(Inputs!G102="true",C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C103)</f>
        <v>5691</v>
      </c>
      <c r="E103" s="28">
        <f>IF(Inputs!M102="null",Calcs!D103,Calcs!D103*Inputs!M102)</f>
        <v>5691</v>
      </c>
      <c r="F103" s="28">
        <f>E103*IF(Inputs!R102=Reduction_Values!B$6,Reduction_Values!C$6,Reduction_Values!C$7)</f>
        <v>5691</v>
      </c>
      <c r="G103" s="29">
        <f>F103*IF(Inputs!L102=Reduction_Values!B$4,Reduction_Values!C$4,Reduction_Values!C$5)</f>
        <v>5691</v>
      </c>
      <c r="H103" s="29">
        <f>IF(Inputs!I102="null",G103,G103*(Inputs!I102))</f>
        <v>2276.4</v>
      </c>
      <c r="I103" s="29">
        <f>IF(Inputs!J102="null",H103,H103*(Inputs!J102))</f>
        <v>1138.2</v>
      </c>
      <c r="J103" s="29">
        <f>I103*(IF(Inputs!K102=Reduction_Values!B$2,Reduction_Values!C$2,Reduction_Values!C$3))</f>
        <v>569.1</v>
      </c>
      <c r="K103" s="29">
        <f>IF(Inputs!B102="false",(Inputs!P102/Inputs!Q102)*Calcs!J103,Calcs!J103)</f>
        <v>476.45581395348842</v>
      </c>
      <c r="L103" s="29" t="str">
        <f>IF(AND(Inputs!C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C102="true",Inputs!N102="false"),B103,""))</f>
        <v/>
      </c>
      <c r="M103" s="29" t="str">
        <f>IF(Inputs!C102="true",IF(Inputs!M102="null",Calcs!L103,Calcs!L103*Inputs!M102),"")</f>
        <v/>
      </c>
      <c r="N103" s="29" t="str">
        <f>IF(Inputs!C102="true",M103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,"")</f>
        <v/>
      </c>
      <c r="O103" s="29" t="str">
        <f>IF(Inputs!C102="true",N103*IF(Inputs!R102=Reduction_Values!B$6,Reduction_Values!C$6,Reduction_Values!C$7),"")</f>
        <v/>
      </c>
      <c r="P103" s="29" t="str">
        <f>IF(Inputs!C102="true",O103*IF(Inputs!L102=Reduction_Values!B$4,Reduction_Values!C$4,Reduction_Values!C$5),"")</f>
        <v/>
      </c>
      <c r="Q103" s="29" t="str">
        <f>IF(Inputs!C102="true",IF(Inputs!I102="null",P103,P103*(Inputs!I102)),"")</f>
        <v/>
      </c>
      <c r="R103" s="29" t="str">
        <f>IF(Inputs!C102="true",IF(Inputs!J102="null",Calcs!Q103,Calcs!Q103*Inputs!J102),"")</f>
        <v/>
      </c>
      <c r="S103" s="29" t="str">
        <f>IF(Inputs!C102="true",(Inputs!P102/Inputs!Q102)*Calcs!R103,"0.0")</f>
        <v>0.0</v>
      </c>
      <c r="T103" s="29" t="str">
        <f>IF(AND(Inputs!B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B102="true",Inputs!N102="false"),B103,""))</f>
        <v/>
      </c>
      <c r="U103" s="29" t="str">
        <f>IF(AND(Inputs!B102="true",Inputs!G102="true"),T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T103)</f>
        <v/>
      </c>
      <c r="V103" s="29" t="str">
        <f>IF(Inputs!B102="false","",IF(Inputs!M102="null",Calcs!D103,Calcs!D103*Inputs!M102))</f>
        <v/>
      </c>
      <c r="W103" s="29" t="str">
        <f>IF(Inputs!B102="true",V103*IF(Inputs!R102=Reduction_Values!B$6,Reduction_Values!C$6,Reduction_Values!C$7),"")</f>
        <v/>
      </c>
      <c r="X103" s="29" t="str">
        <f>IF(Inputs!B102="true",W103*IF(Inputs!L102=Reduction_Values!B$4,Reduction_Values!C$4,Reduction_Values!C$5),"")</f>
        <v/>
      </c>
      <c r="Y103" s="29" t="str">
        <f>IF(Inputs!B102="true",IF(Inputs!I102="null",X103,X103*(Inputs!I102)),"")</f>
        <v/>
      </c>
      <c r="Z103" s="29" t="str">
        <f>IF(Inputs!B102="true",IF(Inputs!J102="null",Y103,Y103*(Inputs!J102)),"")</f>
        <v/>
      </c>
      <c r="AA103" s="29" t="str">
        <f>IF(Inputs!B102="true",(Inputs!S102/Inputs!T102)*Calcs!Z103,"")</f>
        <v/>
      </c>
      <c r="AB103" s="29" t="str">
        <f>IF(Inputs!B102="true",Calcs!AA103*0.5,"")</f>
        <v/>
      </c>
      <c r="AC103" s="29"/>
      <c r="AD103" s="29"/>
      <c r="AE103" s="29"/>
      <c r="AF103" s="29"/>
      <c r="AG103" s="29"/>
    </row>
    <row r="104" spans="1:33" s="3" customFormat="1" x14ac:dyDescent="0.2">
      <c r="A104" s="26">
        <v>102</v>
      </c>
      <c r="B104" s="28">
        <f>(VLOOKUP(Inputs!D103,Charge_Categories!B$2:C$380,2,FALSE))</f>
        <v>5976</v>
      </c>
      <c r="C104" s="28">
        <f>IF(Inputs!N103="true"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B104)</f>
        <v>5984</v>
      </c>
      <c r="D104" s="28">
        <f>IF(Inputs!G103="true",C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C104)</f>
        <v>6141</v>
      </c>
      <c r="E104" s="28">
        <f>IF(Inputs!M103="null",Calcs!D104,Calcs!D104*Inputs!M103)</f>
        <v>6141</v>
      </c>
      <c r="F104" s="28">
        <f>E104*IF(Inputs!R103=Reduction_Values!B$6,Reduction_Values!C$6,Reduction_Values!C$7)</f>
        <v>3070.5</v>
      </c>
      <c r="G104" s="29">
        <f>F104*IF(Inputs!L103=Reduction_Values!B$4,Reduction_Values!C$4,Reduction_Values!C$5)</f>
        <v>3070.5</v>
      </c>
      <c r="H104" s="29">
        <f>IF(Inputs!I103="null",G104,G104*(Inputs!I103))</f>
        <v>3070.5</v>
      </c>
      <c r="I104" s="29">
        <f>IF(Inputs!J103="null",H104,H104*(Inputs!J103))</f>
        <v>3070.5</v>
      </c>
      <c r="J104" s="29">
        <f>I104*(IF(Inputs!K103=Reduction_Values!B$2,Reduction_Values!C$2,Reduction_Values!C$3))</f>
        <v>1535.25</v>
      </c>
      <c r="K104" s="29">
        <f>IF(Inputs!B103="false",(Inputs!P103/Inputs!Q103)*Calcs!J104,Calcs!J104)</f>
        <v>1238.9736842105262</v>
      </c>
      <c r="L104" s="29" t="str">
        <f>IF(AND(Inputs!C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C103="true",Inputs!N103="false"),B104,""))</f>
        <v/>
      </c>
      <c r="M104" s="29" t="str">
        <f>IF(Inputs!C103="true",IF(Inputs!M103="null",Calcs!L104,Calcs!L104*Inputs!M103),"")</f>
        <v/>
      </c>
      <c r="N104" s="29" t="str">
        <f>IF(Inputs!C103="true",M104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,"")</f>
        <v/>
      </c>
      <c r="O104" s="29" t="str">
        <f>IF(Inputs!C103="true",N104*IF(Inputs!R103=Reduction_Values!B$6,Reduction_Values!C$6,Reduction_Values!C$7),"")</f>
        <v/>
      </c>
      <c r="P104" s="29" t="str">
        <f>IF(Inputs!C103="true",O104*IF(Inputs!L103=Reduction_Values!B$4,Reduction_Values!C$4,Reduction_Values!C$5),"")</f>
        <v/>
      </c>
      <c r="Q104" s="29" t="str">
        <f>IF(Inputs!C103="true",IF(Inputs!I103="null",P104,P104*(Inputs!I103)),"")</f>
        <v/>
      </c>
      <c r="R104" s="29" t="str">
        <f>IF(Inputs!C103="true",IF(Inputs!J103="null",Calcs!Q104,Calcs!Q104*Inputs!J103),"")</f>
        <v/>
      </c>
      <c r="S104" s="29" t="str">
        <f>IF(Inputs!C103="true",(Inputs!P103/Inputs!Q103)*Calcs!R104,"0.0")</f>
        <v>0.0</v>
      </c>
      <c r="T104" s="29" t="str">
        <f>IF(AND(Inputs!B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B103="true",Inputs!N103="false"),B104,""))</f>
        <v/>
      </c>
      <c r="U104" s="29" t="str">
        <f>IF(AND(Inputs!B103="true",Inputs!G103="true"),T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T104)</f>
        <v/>
      </c>
      <c r="V104" s="29" t="str">
        <f>IF(Inputs!B103="false","",IF(Inputs!M103="null",Calcs!D104,Calcs!D104*Inputs!M103))</f>
        <v/>
      </c>
      <c r="W104" s="29" t="str">
        <f>IF(Inputs!B103="true",V104*IF(Inputs!R103=Reduction_Values!B$6,Reduction_Values!C$6,Reduction_Values!C$7),"")</f>
        <v/>
      </c>
      <c r="X104" s="29" t="str">
        <f>IF(Inputs!B103="true",W104*IF(Inputs!L103=Reduction_Values!B$4,Reduction_Values!C$4,Reduction_Values!C$5),"")</f>
        <v/>
      </c>
      <c r="Y104" s="29" t="str">
        <f>IF(Inputs!B103="true",IF(Inputs!I103="null",X104,X104*(Inputs!I103)),"")</f>
        <v/>
      </c>
      <c r="Z104" s="29" t="str">
        <f>IF(Inputs!B103="true",IF(Inputs!J103="null",Y104,Y104*(Inputs!J103)),"")</f>
        <v/>
      </c>
      <c r="AA104" s="29" t="str">
        <f>IF(Inputs!B103="true",(Inputs!S103/Inputs!T103)*Calcs!Z104,"")</f>
        <v/>
      </c>
      <c r="AB104" s="29" t="str">
        <f>IF(Inputs!B103="true",Calcs!AA104*0.5,"")</f>
        <v/>
      </c>
      <c r="AC104" s="29"/>
      <c r="AD104" s="29"/>
      <c r="AE104" s="29"/>
      <c r="AF104" s="29"/>
      <c r="AG104" s="29"/>
    </row>
    <row r="105" spans="1:33" s="3" customFormat="1" x14ac:dyDescent="0.2">
      <c r="A105" s="26">
        <v>103</v>
      </c>
      <c r="B105" s="28">
        <f>(VLOOKUP(Inputs!D104,Charge_Categories!B$2:C$380,2,FALSE))</f>
        <v>9938</v>
      </c>
      <c r="C105" s="28">
        <f>IF(Inputs!N104="true"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B105)</f>
        <v>9938</v>
      </c>
      <c r="D105" s="28">
        <f>IF(Inputs!G104="true",C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C105)</f>
        <v>11513</v>
      </c>
      <c r="E105" s="28">
        <f>IF(Inputs!M104="null",Calcs!D105,Calcs!D105*Inputs!M104)</f>
        <v>11513</v>
      </c>
      <c r="F105" s="28">
        <f>E105*IF(Inputs!R104=Reduction_Values!B$6,Reduction_Values!C$6,Reduction_Values!C$7)</f>
        <v>11513</v>
      </c>
      <c r="G105" s="29">
        <f>F105*IF(Inputs!L104=Reduction_Values!B$4,Reduction_Values!C$4,Reduction_Values!C$5)</f>
        <v>11513</v>
      </c>
      <c r="H105" s="29">
        <f>IF(Inputs!I104="null",G105,G105*(Inputs!I104))</f>
        <v>8634.75</v>
      </c>
      <c r="I105" s="29">
        <f>IF(Inputs!J104="null",H105,H105*(Inputs!J104))</f>
        <v>8634.75</v>
      </c>
      <c r="J105" s="29">
        <f>I105*(IF(Inputs!K104=Reduction_Values!B$2,Reduction_Values!C$2,Reduction_Values!C$3))</f>
        <v>4317.375</v>
      </c>
      <c r="K105" s="29">
        <f>IF(Inputs!B104="false",(Inputs!P104/Inputs!Q104)*Calcs!J105,Calcs!J105)</f>
        <v>4317.375</v>
      </c>
      <c r="L105" s="29" t="str">
        <f>IF(AND(Inputs!C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C104="true",Inputs!N104="false"),B105,""))</f>
        <v/>
      </c>
      <c r="M105" s="29" t="str">
        <f>IF(Inputs!C104="true",IF(Inputs!M104="null",Calcs!L105,Calcs!L105*Inputs!M104),"")</f>
        <v/>
      </c>
      <c r="N105" s="29" t="str">
        <f>IF(Inputs!C104="true",M105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,"")</f>
        <v/>
      </c>
      <c r="O105" s="29" t="str">
        <f>IF(Inputs!C104="true",N105*IF(Inputs!R104=Reduction_Values!B$6,Reduction_Values!C$6,Reduction_Values!C$7),"")</f>
        <v/>
      </c>
      <c r="P105" s="29" t="str">
        <f>IF(Inputs!C104="true",O105*IF(Inputs!L104=Reduction_Values!B$4,Reduction_Values!C$4,Reduction_Values!C$5),"")</f>
        <v/>
      </c>
      <c r="Q105" s="29" t="str">
        <f>IF(Inputs!C104="true",IF(Inputs!I104="null",P105,P105*(Inputs!I104)),"")</f>
        <v/>
      </c>
      <c r="R105" s="29" t="str">
        <f>IF(Inputs!C104="true",IF(Inputs!J104="null",Calcs!Q105,Calcs!Q105*Inputs!J104),"")</f>
        <v/>
      </c>
      <c r="S105" s="29" t="str">
        <f>IF(Inputs!C104="true",(Inputs!P104/Inputs!Q104)*Calcs!R105,"0.0")</f>
        <v>0.0</v>
      </c>
      <c r="T105" s="29">
        <f>IF(AND(Inputs!B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B104="true",Inputs!N104="false"),B105,""))</f>
        <v>9938</v>
      </c>
      <c r="U105" s="29">
        <f>IF(AND(Inputs!B104="true",Inputs!G104="true"),T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T105)</f>
        <v>11513</v>
      </c>
      <c r="V105" s="29">
        <f>IF(Inputs!B104="false","",IF(Inputs!M104="null",Calcs!D105,Calcs!D105*Inputs!M104))</f>
        <v>11513</v>
      </c>
      <c r="W105" s="29">
        <f>IF(Inputs!B104="true",V105*IF(Inputs!R104=Reduction_Values!B$6,Reduction_Values!C$6,Reduction_Values!C$7),"")</f>
        <v>11513</v>
      </c>
      <c r="X105" s="29">
        <f>IF(Inputs!B104="true",W105*IF(Inputs!L104=Reduction_Values!B$4,Reduction_Values!C$4,Reduction_Values!C$5),"")</f>
        <v>11513</v>
      </c>
      <c r="Y105" s="29">
        <f>IF(Inputs!B104="true",IF(Inputs!I104="null",X105,X105*(Inputs!I104)),"")</f>
        <v>8634.75</v>
      </c>
      <c r="Z105" s="29">
        <f>IF(Inputs!B104="true",IF(Inputs!J104="null",Y105,Y105*(Inputs!J104)),"")</f>
        <v>8634.75</v>
      </c>
      <c r="AA105" s="29">
        <f>IF(Inputs!B104="true",(Inputs!S104/Inputs!T104)*Calcs!Z105,"")</f>
        <v>42.660879961622534</v>
      </c>
      <c r="AB105" s="29">
        <f>IF(Inputs!B104="true",Calcs!AA105*0.5,"")</f>
        <v>21.330439980811267</v>
      </c>
      <c r="AC105" s="29"/>
      <c r="AD105" s="29"/>
      <c r="AE105" s="29"/>
      <c r="AF105" s="29"/>
      <c r="AG105" s="29"/>
    </row>
    <row r="106" spans="1:33" s="3" customFormat="1" x14ac:dyDescent="0.2">
      <c r="A106" s="26">
        <v>104</v>
      </c>
      <c r="B106" s="28">
        <f>(VLOOKUP(Inputs!D105,Charge_Categories!B$2:C$380,2,FALSE))</f>
        <v>10431</v>
      </c>
      <c r="C106" s="28">
        <f>IF(Inputs!N105="true"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B106)</f>
        <v>10439</v>
      </c>
      <c r="D106" s="28">
        <f>IF(Inputs!G105="true",C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C106)</f>
        <v>10551</v>
      </c>
      <c r="E106" s="28">
        <f>IF(Inputs!M105="null",Calcs!D106,Calcs!D106*Inputs!M105)</f>
        <v>10551</v>
      </c>
      <c r="F106" s="28">
        <f>E106*IF(Inputs!R105=Reduction_Values!B$6,Reduction_Values!C$6,Reduction_Values!C$7)</f>
        <v>10551</v>
      </c>
      <c r="G106" s="29">
        <f>F106*IF(Inputs!L105=Reduction_Values!B$4,Reduction_Values!C$4,Reduction_Values!C$5)</f>
        <v>10551</v>
      </c>
      <c r="H106" s="29">
        <f>IF(Inputs!I105="null",G106,G106*(Inputs!I105))</f>
        <v>10551</v>
      </c>
      <c r="I106" s="29">
        <f>IF(Inputs!J105="null",H106,H106*(Inputs!J105))</f>
        <v>10551</v>
      </c>
      <c r="J106" s="29">
        <f>I106*(IF(Inputs!K105=Reduction_Values!B$2,Reduction_Values!C$2,Reduction_Values!C$3))</f>
        <v>5275.5</v>
      </c>
      <c r="K106" s="29">
        <f>IF(Inputs!B105="false",(Inputs!P105/Inputs!Q105)*Calcs!J106,Calcs!J106)</f>
        <v>2915.4078947368425</v>
      </c>
      <c r="L106" s="29" t="str">
        <f>IF(AND(Inputs!C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C105="true",Inputs!N105="false"),B106,""))</f>
        <v/>
      </c>
      <c r="M106" s="29" t="str">
        <f>IF(Inputs!C105="true",IF(Inputs!M105="null",Calcs!L106,Calcs!L106*Inputs!M105),"")</f>
        <v/>
      </c>
      <c r="N106" s="29" t="str">
        <f>IF(Inputs!C105="true",M106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,"")</f>
        <v/>
      </c>
      <c r="O106" s="29" t="str">
        <f>IF(Inputs!C105="true",N106*IF(Inputs!R105=Reduction_Values!B$6,Reduction_Values!C$6,Reduction_Values!C$7),"")</f>
        <v/>
      </c>
      <c r="P106" s="29" t="str">
        <f>IF(Inputs!C105="true",O106*IF(Inputs!L105=Reduction_Values!B$4,Reduction_Values!C$4,Reduction_Values!C$5),"")</f>
        <v/>
      </c>
      <c r="Q106" s="29" t="str">
        <f>IF(Inputs!C105="true",IF(Inputs!I105="null",P106,P106*(Inputs!I105)),"")</f>
        <v/>
      </c>
      <c r="R106" s="29" t="str">
        <f>IF(Inputs!C105="true",IF(Inputs!J105="null",Calcs!Q106,Calcs!Q106*Inputs!J105),"")</f>
        <v/>
      </c>
      <c r="S106" s="29" t="str">
        <f>IF(Inputs!C105="true",(Inputs!P105/Inputs!Q105)*Calcs!R106,"0.0")</f>
        <v>0.0</v>
      </c>
      <c r="T106" s="29" t="str">
        <f>IF(AND(Inputs!B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B105="true",Inputs!N105="false"),B106,""))</f>
        <v/>
      </c>
      <c r="U106" s="29" t="str">
        <f>IF(AND(Inputs!B105="true",Inputs!G105="true"),T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T106)</f>
        <v/>
      </c>
      <c r="V106" s="29" t="str">
        <f>IF(Inputs!B105="false","",IF(Inputs!M105="null",Calcs!D106,Calcs!D106*Inputs!M105))</f>
        <v/>
      </c>
      <c r="W106" s="29" t="str">
        <f>IF(Inputs!B105="true",V106*IF(Inputs!R105=Reduction_Values!B$6,Reduction_Values!C$6,Reduction_Values!C$7),"")</f>
        <v/>
      </c>
      <c r="X106" s="29" t="str">
        <f>IF(Inputs!B105="true",W106*IF(Inputs!L105=Reduction_Values!B$4,Reduction_Values!C$4,Reduction_Values!C$5),"")</f>
        <v/>
      </c>
      <c r="Y106" s="29" t="str">
        <f>IF(Inputs!B105="true",IF(Inputs!I105="null",X106,X106*(Inputs!I105)),"")</f>
        <v/>
      </c>
      <c r="Z106" s="29" t="str">
        <f>IF(Inputs!B105="true",IF(Inputs!J105="null",Y106,Y106*(Inputs!J105)),"")</f>
        <v/>
      </c>
      <c r="AA106" s="29" t="str">
        <f>IF(Inputs!B105="true",(Inputs!S105/Inputs!T105)*Calcs!Z106,"")</f>
        <v/>
      </c>
      <c r="AB106" s="29" t="str">
        <f>IF(Inputs!B105="true",Calcs!AA106*0.5,"")</f>
        <v/>
      </c>
      <c r="AC106" s="29"/>
      <c r="AD106" s="29"/>
      <c r="AE106" s="29"/>
      <c r="AF106" s="29"/>
      <c r="AG106" s="29"/>
    </row>
    <row r="107" spans="1:33" s="3" customFormat="1" x14ac:dyDescent="0.2">
      <c r="A107" s="26">
        <v>105</v>
      </c>
      <c r="B107" s="28">
        <f>(VLOOKUP(Inputs!D106,Charge_Categories!B$2:C$380,2,FALSE))</f>
        <v>11295</v>
      </c>
      <c r="C107" s="28">
        <f>IF(Inputs!N106="true"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B107)</f>
        <v>11295</v>
      </c>
      <c r="D107" s="28">
        <f>IF(Inputs!G106="true",C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C107)</f>
        <v>11295</v>
      </c>
      <c r="E107" s="28">
        <f>IF(Inputs!M106="null",Calcs!D107,Calcs!D107*Inputs!M106)</f>
        <v>11295</v>
      </c>
      <c r="F107" s="28">
        <f>E107*IF(Inputs!R106=Reduction_Values!B$6,Reduction_Values!C$6,Reduction_Values!C$7)</f>
        <v>11295</v>
      </c>
      <c r="G107" s="29">
        <f>F107*IF(Inputs!L106=Reduction_Values!B$4,Reduction_Values!C$4,Reduction_Values!C$5)</f>
        <v>5647.5</v>
      </c>
      <c r="H107" s="29">
        <f>IF(Inputs!I106="null",G107,G107*(Inputs!I106))</f>
        <v>5647.5</v>
      </c>
      <c r="I107" s="29">
        <f>IF(Inputs!J106="null",H107,H107*(Inputs!J106))</f>
        <v>2823.75</v>
      </c>
      <c r="J107" s="29">
        <f>I107*(IF(Inputs!K106=Reduction_Values!B$2,Reduction_Values!C$2,Reduction_Values!C$3))</f>
        <v>2823.75</v>
      </c>
      <c r="K107" s="29">
        <f>IF(Inputs!B106="false",(Inputs!P106/Inputs!Q106)*Calcs!J107,Calcs!J107)</f>
        <v>2504.3212669683257</v>
      </c>
      <c r="L107" s="29">
        <f>IF(AND(Inputs!C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C106="true",Inputs!N106="false"),B107,""))</f>
        <v>11295</v>
      </c>
      <c r="M107" s="29">
        <f>IF(Inputs!C106="true",IF(Inputs!M106="null",Calcs!L107,Calcs!L107*Inputs!M106),"")</f>
        <v>11295</v>
      </c>
      <c r="N107" s="29">
        <f>IF(Inputs!C106="true",M107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,"")</f>
        <v>0</v>
      </c>
      <c r="O107" s="29">
        <f>IF(Inputs!C106="true",N107*IF(Inputs!R106=Reduction_Values!B$6,Reduction_Values!C$6,Reduction_Values!C$7),"")</f>
        <v>0</v>
      </c>
      <c r="P107" s="29">
        <f>IF(Inputs!C106="true",O107*IF(Inputs!L106=Reduction_Values!B$4,Reduction_Values!C$4,Reduction_Values!C$5),"")</f>
        <v>0</v>
      </c>
      <c r="Q107" s="29">
        <f>IF(Inputs!C106="true",IF(Inputs!I106="null",P107,P107*(Inputs!I106)),"")</f>
        <v>0</v>
      </c>
      <c r="R107" s="29">
        <f>IF(Inputs!C106="true",IF(Inputs!J106="null",Calcs!Q107,Calcs!Q107*Inputs!J106),"")</f>
        <v>0</v>
      </c>
      <c r="S107" s="29">
        <f>IF(Inputs!C106="true",(Inputs!P106/Inputs!Q106)*Calcs!R107,"0.0")</f>
        <v>0</v>
      </c>
      <c r="T107" s="29" t="str">
        <f>IF(AND(Inputs!B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B106="true",Inputs!N106="false"),B107,""))</f>
        <v/>
      </c>
      <c r="U107" s="29" t="str">
        <f>IF(AND(Inputs!B106="true",Inputs!G106="true"),T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T107)</f>
        <v/>
      </c>
      <c r="V107" s="29" t="str">
        <f>IF(Inputs!B106="false","",IF(Inputs!M106="null",Calcs!D107,Calcs!D107*Inputs!M106))</f>
        <v/>
      </c>
      <c r="W107" s="29" t="str">
        <f>IF(Inputs!B106="true",V107*IF(Inputs!R106=Reduction_Values!B$6,Reduction_Values!C$6,Reduction_Values!C$7),"")</f>
        <v/>
      </c>
      <c r="X107" s="29" t="str">
        <f>IF(Inputs!B106="true",W107*IF(Inputs!L106=Reduction_Values!B$4,Reduction_Values!C$4,Reduction_Values!C$5),"")</f>
        <v/>
      </c>
      <c r="Y107" s="29" t="str">
        <f>IF(Inputs!B106="true",IF(Inputs!I106="null",X107,X107*(Inputs!I106)),"")</f>
        <v/>
      </c>
      <c r="Z107" s="29" t="str">
        <f>IF(Inputs!B106="true",IF(Inputs!J106="null",Y107,Y107*(Inputs!J106)),"")</f>
        <v/>
      </c>
      <c r="AA107" s="29" t="str">
        <f>IF(Inputs!B106="true",(Inputs!S106/Inputs!T106)*Calcs!Z107,"")</f>
        <v/>
      </c>
      <c r="AB107" s="29" t="str">
        <f>IF(Inputs!B106="true",Calcs!AA107*0.5,"")</f>
        <v/>
      </c>
      <c r="AC107" s="29"/>
      <c r="AD107" s="29"/>
      <c r="AE107" s="29"/>
      <c r="AF107" s="29"/>
      <c r="AG107" s="29"/>
    </row>
    <row r="108" spans="1:33" s="3" customFormat="1" x14ac:dyDescent="0.2">
      <c r="A108" s="26">
        <v>106</v>
      </c>
      <c r="B108" s="28">
        <f>(VLOOKUP(Inputs!D107,Charge_Categories!B$2:C$380,2,FALSE))</f>
        <v>18437</v>
      </c>
      <c r="C108" s="28">
        <f>IF(Inputs!N107="true"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B108)</f>
        <v>18437</v>
      </c>
      <c r="D108" s="28">
        <f>IF(Inputs!G107="true",C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C108)</f>
        <v>18437</v>
      </c>
      <c r="E108" s="28">
        <f>IF(Inputs!M107="null",Calcs!D108,Calcs!D108*Inputs!M107)</f>
        <v>18437</v>
      </c>
      <c r="F108" s="28">
        <f>E108*IF(Inputs!R107=Reduction_Values!B$6,Reduction_Values!C$6,Reduction_Values!C$7)</f>
        <v>9218.5</v>
      </c>
      <c r="G108" s="29">
        <f>F108*IF(Inputs!L107=Reduction_Values!B$4,Reduction_Values!C$4,Reduction_Values!C$5)</f>
        <v>4609.25</v>
      </c>
      <c r="H108" s="29">
        <f>IF(Inputs!I107="null",G108,G108*(Inputs!I107))</f>
        <v>4609.25</v>
      </c>
      <c r="I108" s="29">
        <f>IF(Inputs!J107="null",H108,H108*(Inputs!J107))</f>
        <v>4609.25</v>
      </c>
      <c r="J108" s="29">
        <f>I108*(IF(Inputs!K107=Reduction_Values!B$2,Reduction_Values!C$2,Reduction_Values!C$3))</f>
        <v>4609.25</v>
      </c>
      <c r="K108" s="29">
        <f>IF(Inputs!B107="false",(Inputs!P107/Inputs!Q107)*Calcs!J108,Calcs!J108)</f>
        <v>4430.9159226190477</v>
      </c>
      <c r="L108" s="29">
        <f>IF(AND(Inputs!C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C107="true",Inputs!N107="false"),B108,""))</f>
        <v>18437</v>
      </c>
      <c r="M108" s="29">
        <f>IF(Inputs!C107="true",IF(Inputs!M107="null",Calcs!L108,Calcs!L108*Inputs!M107),"")</f>
        <v>18437</v>
      </c>
      <c r="N108" s="29">
        <f>IF(Inputs!C107="true",M108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,"")</f>
        <v>1843.7</v>
      </c>
      <c r="O108" s="29">
        <f>IF(Inputs!C107="true",N108*IF(Inputs!R107=Reduction_Values!B$6,Reduction_Values!C$6,Reduction_Values!C$7),"")</f>
        <v>921.85</v>
      </c>
      <c r="P108" s="29">
        <f>IF(Inputs!C107="true",O108*IF(Inputs!L107=Reduction_Values!B$4,Reduction_Values!C$4,Reduction_Values!C$5),"")</f>
        <v>460.92500000000001</v>
      </c>
      <c r="Q108" s="29">
        <f>IF(Inputs!C107="true",IF(Inputs!I107="null",P108,P108*(Inputs!I107)),"")</f>
        <v>460.92500000000001</v>
      </c>
      <c r="R108" s="29">
        <f>IF(Inputs!C107="true",IF(Inputs!J107="null",Calcs!Q108,Calcs!Q108*Inputs!J107),"")</f>
        <v>460.92500000000001</v>
      </c>
      <c r="S108" s="29">
        <f>IF(Inputs!C107="true",(Inputs!P107/Inputs!Q107)*Calcs!R108,"0.0")</f>
        <v>443.09159226190479</v>
      </c>
      <c r="T108" s="29" t="str">
        <f>IF(AND(Inputs!B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B107="true",Inputs!N107="false"),B108,""))</f>
        <v/>
      </c>
      <c r="U108" s="29" t="str">
        <f>IF(AND(Inputs!B107="true",Inputs!G107="true"),T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T108)</f>
        <v/>
      </c>
      <c r="V108" s="29" t="str">
        <f>IF(Inputs!B107="false","",IF(Inputs!M107="null",Calcs!D108,Calcs!D108*Inputs!M107))</f>
        <v/>
      </c>
      <c r="W108" s="29" t="str">
        <f>IF(Inputs!B107="true",V108*IF(Inputs!R107=Reduction_Values!B$6,Reduction_Values!C$6,Reduction_Values!C$7),"")</f>
        <v/>
      </c>
      <c r="X108" s="29" t="str">
        <f>IF(Inputs!B107="true",W108*IF(Inputs!L107=Reduction_Values!B$4,Reduction_Values!C$4,Reduction_Values!C$5),"")</f>
        <v/>
      </c>
      <c r="Y108" s="29" t="str">
        <f>IF(Inputs!B107="true",IF(Inputs!I107="null",X108,X108*(Inputs!I107)),"")</f>
        <v/>
      </c>
      <c r="Z108" s="29" t="str">
        <f>IF(Inputs!B107="true",IF(Inputs!J107="null",Y108,Y108*(Inputs!J107)),"")</f>
        <v/>
      </c>
      <c r="AA108" s="29" t="str">
        <f>IF(Inputs!B107="true",(Inputs!S107/Inputs!T107)*Calcs!Z108,"")</f>
        <v/>
      </c>
      <c r="AB108" s="29" t="str">
        <f>IF(Inputs!B107="true",Calcs!AA108*0.5,"")</f>
        <v/>
      </c>
      <c r="AC108" s="29"/>
      <c r="AD108" s="29"/>
      <c r="AE108" s="29"/>
      <c r="AF108" s="29"/>
      <c r="AG108" s="29"/>
    </row>
    <row r="109" spans="1:33" s="3" customFormat="1" x14ac:dyDescent="0.2">
      <c r="A109" s="26">
        <v>107</v>
      </c>
      <c r="B109" s="28">
        <f>(VLOOKUP(Inputs!D108,Charge_Categories!B$2:C$380,2,FALSE))</f>
        <v>19351</v>
      </c>
      <c r="C109" s="28">
        <f>IF(Inputs!N108="true"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B109)</f>
        <v>19351</v>
      </c>
      <c r="D109" s="28">
        <f>IF(Inputs!G108="true",C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C109)</f>
        <v>19405</v>
      </c>
      <c r="E109" s="28">
        <f>IF(Inputs!M108="null",Calcs!D109,Calcs!D109*Inputs!M108)</f>
        <v>19405</v>
      </c>
      <c r="F109" s="28">
        <f>E109*IF(Inputs!R108=Reduction_Values!B$6,Reduction_Values!C$6,Reduction_Values!C$7)</f>
        <v>9702.5</v>
      </c>
      <c r="G109" s="29">
        <f>F109*IF(Inputs!L108=Reduction_Values!B$4,Reduction_Values!C$4,Reduction_Values!C$5)</f>
        <v>9702.5</v>
      </c>
      <c r="H109" s="29">
        <f>IF(Inputs!I108="null",G109,G109*(Inputs!I108))</f>
        <v>4851.25</v>
      </c>
      <c r="I109" s="29">
        <f>IF(Inputs!J108="null",H109,H109*(Inputs!J108))</f>
        <v>4851.25</v>
      </c>
      <c r="J109" s="29">
        <f>I109*(IF(Inputs!K108=Reduction_Values!B$2,Reduction_Values!C$2,Reduction_Values!C$3))</f>
        <v>4851.25</v>
      </c>
      <c r="K109" s="29">
        <f>IF(Inputs!B108="false",(Inputs!P108/Inputs!Q108)*Calcs!J109,Calcs!J109)</f>
        <v>4407.5381097560976</v>
      </c>
      <c r="L109" s="29" t="str">
        <f>IF(AND(Inputs!C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C108="true",Inputs!N108="false"),B109,""))</f>
        <v/>
      </c>
      <c r="M109" s="29" t="str">
        <f>IF(Inputs!C108="true",IF(Inputs!M108="null",Calcs!L109,Calcs!L109*Inputs!M108),"")</f>
        <v/>
      </c>
      <c r="N109" s="29" t="str">
        <f>IF(Inputs!C108="true",M109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,"")</f>
        <v/>
      </c>
      <c r="O109" s="29" t="str">
        <f>IF(Inputs!C108="true",N109*IF(Inputs!R108=Reduction_Values!B$6,Reduction_Values!C$6,Reduction_Values!C$7),"")</f>
        <v/>
      </c>
      <c r="P109" s="29" t="str">
        <f>IF(Inputs!C108="true",O109*IF(Inputs!L108=Reduction_Values!B$4,Reduction_Values!C$4,Reduction_Values!C$5),"")</f>
        <v/>
      </c>
      <c r="Q109" s="29" t="str">
        <f>IF(Inputs!C108="true",IF(Inputs!I108="null",P109,P109*(Inputs!I108)),"")</f>
        <v/>
      </c>
      <c r="R109" s="29" t="str">
        <f>IF(Inputs!C108="true",IF(Inputs!J108="null",Calcs!Q109,Calcs!Q109*Inputs!J108),"")</f>
        <v/>
      </c>
      <c r="S109" s="29" t="str">
        <f>IF(Inputs!C108="true",(Inputs!P108/Inputs!Q108)*Calcs!R109,"0.0")</f>
        <v>0.0</v>
      </c>
      <c r="T109" s="29" t="str">
        <f>IF(AND(Inputs!B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B108="true",Inputs!N108="false"),B109,""))</f>
        <v/>
      </c>
      <c r="U109" s="29" t="str">
        <f>IF(AND(Inputs!B108="true",Inputs!G108="true"),T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T109)</f>
        <v/>
      </c>
      <c r="V109" s="29" t="str">
        <f>IF(Inputs!B108="false","",IF(Inputs!M108="null",Calcs!D109,Calcs!D109*Inputs!M108))</f>
        <v/>
      </c>
      <c r="W109" s="29" t="str">
        <f>IF(Inputs!B108="true",V109*IF(Inputs!R108=Reduction_Values!B$6,Reduction_Values!C$6,Reduction_Values!C$7),"")</f>
        <v/>
      </c>
      <c r="X109" s="29" t="str">
        <f>IF(Inputs!B108="true",W109*IF(Inputs!L108=Reduction_Values!B$4,Reduction_Values!C$4,Reduction_Values!C$5),"")</f>
        <v/>
      </c>
      <c r="Y109" s="29" t="str">
        <f>IF(Inputs!B108="true",IF(Inputs!I108="null",X109,X109*(Inputs!I108)),"")</f>
        <v/>
      </c>
      <c r="Z109" s="29" t="str">
        <f>IF(Inputs!B108="true",IF(Inputs!J108="null",Y109,Y109*(Inputs!J108)),"")</f>
        <v/>
      </c>
      <c r="AA109" s="29" t="str">
        <f>IF(Inputs!B108="true",(Inputs!S108/Inputs!T108)*Calcs!Z109,"")</f>
        <v/>
      </c>
      <c r="AB109" s="29" t="str">
        <f>IF(Inputs!B108="true",Calcs!AA109*0.5,"")</f>
        <v/>
      </c>
      <c r="AC109" s="29"/>
      <c r="AD109" s="29"/>
      <c r="AE109" s="29"/>
      <c r="AF109" s="29"/>
      <c r="AG109" s="29"/>
    </row>
    <row r="110" spans="1:33" x14ac:dyDescent="0.2">
      <c r="A110" s="26">
        <v>108</v>
      </c>
      <c r="B110" s="28">
        <f>(VLOOKUP(Inputs!D109,Charge_Categories!B$2:C$380,2,FALSE))</f>
        <v>20955</v>
      </c>
      <c r="C110" s="28">
        <f>IF(Inputs!N109="true"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B110)</f>
        <v>20955</v>
      </c>
      <c r="D110" s="28">
        <f>IF(Inputs!G109="true",C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C110)</f>
        <v>21009</v>
      </c>
      <c r="E110" s="28">
        <f>IF(Inputs!M109="null",Calcs!D110,Calcs!D110*Inputs!M109)</f>
        <v>21009</v>
      </c>
      <c r="F110" s="28">
        <f>E110*IF(Inputs!R109=Reduction_Values!B$6,Reduction_Values!C$6,Reduction_Values!C$7)</f>
        <v>21009</v>
      </c>
      <c r="G110" s="29">
        <f>F110*IF(Inputs!L109=Reduction_Values!B$4,Reduction_Values!C$4,Reduction_Values!C$5)</f>
        <v>21009</v>
      </c>
      <c r="H110" s="29">
        <f>IF(Inputs!I109="null",G110,G110*(Inputs!I109))</f>
        <v>21009</v>
      </c>
      <c r="I110" s="29">
        <f>IF(Inputs!J109="null",H110,H110*(Inputs!J109))</f>
        <v>10504.5</v>
      </c>
      <c r="J110" s="29">
        <f>I110*(IF(Inputs!K109=Reduction_Values!B$2,Reduction_Values!C$2,Reduction_Values!C$3))</f>
        <v>10504.5</v>
      </c>
      <c r="K110" s="29">
        <f>IF(Inputs!B109="false",(Inputs!P109/Inputs!Q109)*Calcs!J110,Calcs!J110)</f>
        <v>10063.134453781513</v>
      </c>
      <c r="L110" s="29" t="str">
        <f>IF(AND(Inputs!C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C109="true",Inputs!N109="false"),B110,""))</f>
        <v/>
      </c>
      <c r="M110" s="29" t="str">
        <f>IF(Inputs!C109="true",IF(Inputs!M109="null",Calcs!L110,Calcs!L110*Inputs!M109),"")</f>
        <v/>
      </c>
      <c r="N110" s="29" t="str">
        <f>IF(Inputs!C109="true",M110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,"")</f>
        <v/>
      </c>
      <c r="O110" s="29" t="str">
        <f>IF(Inputs!C109="true",N110*IF(Inputs!R109=Reduction_Values!B$6,Reduction_Values!C$6,Reduction_Values!C$7),"")</f>
        <v/>
      </c>
      <c r="P110" s="29" t="str">
        <f>IF(Inputs!C109="true",O110*IF(Inputs!L109=Reduction_Values!B$4,Reduction_Values!C$4,Reduction_Values!C$5),"")</f>
        <v/>
      </c>
      <c r="Q110" s="29" t="str">
        <f>IF(Inputs!C109="true",IF(Inputs!I109="null",P110,P110*(Inputs!I109)),"")</f>
        <v/>
      </c>
      <c r="R110" s="29" t="str">
        <f>IF(Inputs!C109="true",IF(Inputs!J109="null",Calcs!Q110,Calcs!Q110*Inputs!J109),"")</f>
        <v/>
      </c>
      <c r="S110" s="29" t="str">
        <f>IF(Inputs!C109="true",(Inputs!P109/Inputs!Q109)*Calcs!R110,"0.0")</f>
        <v>0.0</v>
      </c>
      <c r="T110" s="29" t="str">
        <f>IF(AND(Inputs!B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B109="true",Inputs!N109="false"),B110,""))</f>
        <v/>
      </c>
      <c r="U110" s="29" t="str">
        <f>IF(AND(Inputs!B109="true",Inputs!G109="true"),T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T110)</f>
        <v/>
      </c>
      <c r="V110" s="29" t="str">
        <f>IF(Inputs!B109="false","",IF(Inputs!M109="null",Calcs!D110,Calcs!D110*Inputs!M109))</f>
        <v/>
      </c>
      <c r="W110" s="29" t="str">
        <f>IF(Inputs!B109="true",V110*IF(Inputs!R109=Reduction_Values!B$6,Reduction_Values!C$6,Reduction_Values!C$7),"")</f>
        <v/>
      </c>
      <c r="X110" s="29" t="str">
        <f>IF(Inputs!B109="true",W110*IF(Inputs!L109=Reduction_Values!B$4,Reduction_Values!C$4,Reduction_Values!C$5),"")</f>
        <v/>
      </c>
      <c r="Y110" s="29" t="str">
        <f>IF(Inputs!B109="true",IF(Inputs!I109="null",X110,X110*(Inputs!I109)),"")</f>
        <v/>
      </c>
      <c r="Z110" s="29" t="str">
        <f>IF(Inputs!B109="true",IF(Inputs!J109="null",Y110,Y110*(Inputs!J109)),"")</f>
        <v/>
      </c>
      <c r="AA110" s="29" t="str">
        <f>IF(Inputs!B109="true",(Inputs!S109/Inputs!T109)*Calcs!Z110,"")</f>
        <v/>
      </c>
      <c r="AB110" s="29" t="str">
        <f>IF(Inputs!B109="true",Calcs!AA110*0.5,"")</f>
        <v/>
      </c>
      <c r="AC110" s="29"/>
      <c r="AD110" s="29"/>
      <c r="AE110" s="29"/>
      <c r="AF110" s="29"/>
      <c r="AG110" s="29"/>
    </row>
    <row r="111" spans="1:33" x14ac:dyDescent="0.2">
      <c r="A111" s="26">
        <v>109</v>
      </c>
      <c r="B111" s="28">
        <f>(VLOOKUP(Inputs!D110,Charge_Categories!B$2:C$380,2,FALSE))</f>
        <v>31621</v>
      </c>
      <c r="C111" s="28">
        <f>IF(Inputs!N110="true"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B111)</f>
        <v>31621</v>
      </c>
      <c r="D111" s="28">
        <f>IF(Inputs!G110="true",C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C111)</f>
        <v>33848</v>
      </c>
      <c r="E111" s="28">
        <f>IF(Inputs!M110="null",Calcs!D111,Calcs!D111*Inputs!M110)</f>
        <v>33848</v>
      </c>
      <c r="F111" s="28">
        <f>E111*IF(Inputs!R110=Reduction_Values!B$6,Reduction_Values!C$6,Reduction_Values!C$7)</f>
        <v>16924</v>
      </c>
      <c r="G111" s="29">
        <f>F111*IF(Inputs!L110=Reduction_Values!B$4,Reduction_Values!C$4,Reduction_Values!C$5)</f>
        <v>16924</v>
      </c>
      <c r="H111" s="29">
        <f>IF(Inputs!I110="null",G111,G111*(Inputs!I110))</f>
        <v>8462</v>
      </c>
      <c r="I111" s="29">
        <f>IF(Inputs!J110="null",H111,H111*(Inputs!J110))</f>
        <v>84.62</v>
      </c>
      <c r="J111" s="29">
        <f>I111*(IF(Inputs!K110=Reduction_Values!B$2,Reduction_Values!C$2,Reduction_Values!C$3))</f>
        <v>84.62</v>
      </c>
      <c r="K111" s="29">
        <f>IF(Inputs!B110="false",(Inputs!P110/Inputs!Q110)*Calcs!J111,Calcs!J111)</f>
        <v>83.249635627530367</v>
      </c>
      <c r="L111" s="29">
        <f>IF(AND(Inputs!C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C110="true",Inputs!N110="false"),B111,""))</f>
        <v>31621</v>
      </c>
      <c r="M111" s="29">
        <f>IF(Inputs!C110="true",IF(Inputs!M110="null",Calcs!L111,Calcs!L111*Inputs!M110),"")</f>
        <v>31621</v>
      </c>
      <c r="N111" s="29">
        <f>IF(Inputs!C110="true",M111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,"")</f>
        <v>0</v>
      </c>
      <c r="O111" s="29">
        <f>IF(Inputs!C110="true",N111*IF(Inputs!R110=Reduction_Values!B$6,Reduction_Values!C$6,Reduction_Values!C$7),"")</f>
        <v>0</v>
      </c>
      <c r="P111" s="29">
        <f>IF(Inputs!C110="true",O111*IF(Inputs!L110=Reduction_Values!B$4,Reduction_Values!C$4,Reduction_Values!C$5),"")</f>
        <v>0</v>
      </c>
      <c r="Q111" s="29">
        <f>IF(Inputs!C110="true",IF(Inputs!I110="null",P111,P111*(Inputs!I110)),"")</f>
        <v>0</v>
      </c>
      <c r="R111" s="29">
        <f>IF(Inputs!C110="true",IF(Inputs!J110="null",Calcs!Q111,Calcs!Q111*Inputs!J110),"")</f>
        <v>0</v>
      </c>
      <c r="S111" s="29">
        <f>IF(Inputs!C110="true",(Inputs!P110/Inputs!Q110)*Calcs!R111,"0.0")</f>
        <v>0</v>
      </c>
      <c r="T111" s="29" t="str">
        <f>IF(AND(Inputs!B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B110="true",Inputs!N110="false"),B111,""))</f>
        <v/>
      </c>
      <c r="U111" s="29" t="str">
        <f>IF(AND(Inputs!B110="true",Inputs!G110="true"),T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T111)</f>
        <v/>
      </c>
      <c r="V111" s="29" t="str">
        <f>IF(Inputs!B110="false","",IF(Inputs!M110="null",Calcs!D111,Calcs!D111*Inputs!M110))</f>
        <v/>
      </c>
      <c r="W111" s="29" t="str">
        <f>IF(Inputs!B110="true",V111*IF(Inputs!R110=Reduction_Values!B$6,Reduction_Values!C$6,Reduction_Values!C$7),"")</f>
        <v/>
      </c>
      <c r="X111" s="29" t="str">
        <f>IF(Inputs!B110="true",W111*IF(Inputs!L110=Reduction_Values!B$4,Reduction_Values!C$4,Reduction_Values!C$5),"")</f>
        <v/>
      </c>
      <c r="Y111" s="29" t="str">
        <f>IF(Inputs!B110="true",IF(Inputs!I110="null",X111,X111*(Inputs!I110)),"")</f>
        <v/>
      </c>
      <c r="Z111" s="29" t="str">
        <f>IF(Inputs!B110="true",IF(Inputs!J110="null",Y111,Y111*(Inputs!J110)),"")</f>
        <v/>
      </c>
      <c r="AA111" s="29" t="str">
        <f>IF(Inputs!B110="true",(Inputs!S110/Inputs!T110)*Calcs!Z111,"")</f>
        <v/>
      </c>
      <c r="AB111" s="29" t="str">
        <f>IF(Inputs!B110="true",Calcs!AA111*0.5,"")</f>
        <v/>
      </c>
      <c r="AC111" s="29"/>
      <c r="AD111" s="29"/>
      <c r="AE111" s="29"/>
      <c r="AF111" s="29"/>
      <c r="AG111" s="29"/>
    </row>
    <row r="112" spans="1:33" x14ac:dyDescent="0.2">
      <c r="A112" s="26">
        <v>110</v>
      </c>
      <c r="B112" s="28">
        <f>(VLOOKUP(Inputs!D111,Charge_Categories!B$2:C$380,2,FALSE))</f>
        <v>33189</v>
      </c>
      <c r="C112" s="28">
        <f>IF(Inputs!N111="true"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B112)</f>
        <v>33189</v>
      </c>
      <c r="D112" s="28">
        <f>IF(Inputs!G111="true",C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C112)</f>
        <v>33189</v>
      </c>
      <c r="E112" s="28">
        <f>IF(Inputs!M111="null",Calcs!D112,Calcs!D112*Inputs!M111)</f>
        <v>33189</v>
      </c>
      <c r="F112" s="28">
        <f>E112*IF(Inputs!R111=Reduction_Values!B$6,Reduction_Values!C$6,Reduction_Values!C$7)</f>
        <v>16594.5</v>
      </c>
      <c r="G112" s="29">
        <f>F112*IF(Inputs!L111=Reduction_Values!B$4,Reduction_Values!C$4,Reduction_Values!C$5)</f>
        <v>8297.25</v>
      </c>
      <c r="H112" s="29">
        <f>IF(Inputs!I111="null",G112,G112*(Inputs!I111))</f>
        <v>8297.25</v>
      </c>
      <c r="I112" s="29">
        <f>IF(Inputs!J111="null",H112,H112*(Inputs!J111))</f>
        <v>8297.25</v>
      </c>
      <c r="J112" s="29">
        <f>I112*(IF(Inputs!K111=Reduction_Values!B$2,Reduction_Values!C$2,Reduction_Values!C$3))</f>
        <v>8297.25</v>
      </c>
      <c r="K112" s="29">
        <f>IF(Inputs!B111="false",(Inputs!P111/Inputs!Q111)*Calcs!J112,Calcs!J112)</f>
        <v>7663.6418181818181</v>
      </c>
      <c r="L112" s="29">
        <f>IF(AND(Inputs!C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C111="true",Inputs!N111="false"),B112,""))</f>
        <v>33189</v>
      </c>
      <c r="M112" s="29">
        <f>IF(Inputs!C111="true",IF(Inputs!M111="null",Calcs!L112,Calcs!L112*Inputs!M111),"")</f>
        <v>33189</v>
      </c>
      <c r="N112" s="29">
        <f>IF(Inputs!C111="true",M112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,"")</f>
        <v>0</v>
      </c>
      <c r="O112" s="29">
        <f>IF(Inputs!C111="true",N112*IF(Inputs!R111=Reduction_Values!B$6,Reduction_Values!C$6,Reduction_Values!C$7),"")</f>
        <v>0</v>
      </c>
      <c r="P112" s="29">
        <f>IF(Inputs!C111="true",O112*IF(Inputs!L111=Reduction_Values!B$4,Reduction_Values!C$4,Reduction_Values!C$5),"")</f>
        <v>0</v>
      </c>
      <c r="Q112" s="29">
        <f>IF(Inputs!C111="true",IF(Inputs!I111="null",P112,P112*(Inputs!I111)),"")</f>
        <v>0</v>
      </c>
      <c r="R112" s="29">
        <f>IF(Inputs!C111="true",IF(Inputs!J111="null",Calcs!Q112,Calcs!Q112*Inputs!J111),"")</f>
        <v>0</v>
      </c>
      <c r="S112" s="29">
        <f>IF(Inputs!C111="true",(Inputs!P111/Inputs!Q111)*Calcs!R112,"0.0")</f>
        <v>0</v>
      </c>
      <c r="T112" s="29" t="str">
        <f>IF(AND(Inputs!B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B111="true",Inputs!N111="false"),B112,""))</f>
        <v/>
      </c>
      <c r="U112" s="29" t="str">
        <f>IF(AND(Inputs!B111="true",Inputs!G111="true"),T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T112)</f>
        <v/>
      </c>
      <c r="V112" s="29" t="str">
        <f>IF(Inputs!B111="false","",IF(Inputs!M111="null",Calcs!D112,Calcs!D112*Inputs!M111))</f>
        <v/>
      </c>
      <c r="W112" s="29" t="str">
        <f>IF(Inputs!B111="true",V112*IF(Inputs!R111=Reduction_Values!B$6,Reduction_Values!C$6,Reduction_Values!C$7),"")</f>
        <v/>
      </c>
      <c r="X112" s="29" t="str">
        <f>IF(Inputs!B111="true",W112*IF(Inputs!L111=Reduction_Values!B$4,Reduction_Values!C$4,Reduction_Values!C$5),"")</f>
        <v/>
      </c>
      <c r="Y112" s="29" t="str">
        <f>IF(Inputs!B111="true",IF(Inputs!I111="null",X112,X112*(Inputs!I111)),"")</f>
        <v/>
      </c>
      <c r="Z112" s="29" t="str">
        <f>IF(Inputs!B111="true",IF(Inputs!J111="null",Y112,Y112*(Inputs!J111)),"")</f>
        <v/>
      </c>
      <c r="AA112" s="29" t="str">
        <f>IF(Inputs!B111="true",(Inputs!S111/Inputs!T111)*Calcs!Z112,"")</f>
        <v/>
      </c>
      <c r="AB112" s="29" t="str">
        <f>IF(Inputs!B111="true",Calcs!AA112*0.5,"")</f>
        <v/>
      </c>
      <c r="AC112" s="29"/>
      <c r="AD112" s="29"/>
      <c r="AE112" s="29"/>
      <c r="AF112" s="29"/>
      <c r="AG112" s="29"/>
    </row>
    <row r="113" spans="1:33" s="5" customFormat="1" x14ac:dyDescent="0.2">
      <c r="A113" s="26">
        <v>111</v>
      </c>
      <c r="B113" s="28">
        <f>(VLOOKUP(Inputs!D112,Charge_Categories!B$2:C$380,2,FALSE))</f>
        <v>35940</v>
      </c>
      <c r="C113" s="28">
        <f>IF(Inputs!N112="true"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B113)</f>
        <v>35948</v>
      </c>
      <c r="D113" s="28">
        <f>IF(Inputs!G112="true",C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C113)</f>
        <v>36479</v>
      </c>
      <c r="E113" s="28">
        <f>IF(Inputs!M112="null",Calcs!D113,Calcs!D113*Inputs!M112)</f>
        <v>36479</v>
      </c>
      <c r="F113" s="28">
        <f>E113*IF(Inputs!R112=Reduction_Values!B$6,Reduction_Values!C$6,Reduction_Values!C$7)</f>
        <v>18239.5</v>
      </c>
      <c r="G113" s="29">
        <f>F113*IF(Inputs!L112=Reduction_Values!B$4,Reduction_Values!C$4,Reduction_Values!C$5)</f>
        <v>18239.5</v>
      </c>
      <c r="H113" s="29">
        <f>IF(Inputs!I112="null",G113,G113*(Inputs!I112))</f>
        <v>18239.5</v>
      </c>
      <c r="I113" s="29">
        <f>IF(Inputs!J112="null",H113,H113*(Inputs!J112))</f>
        <v>18239.5</v>
      </c>
      <c r="J113" s="29">
        <f>I113*(IF(Inputs!K112=Reduction_Values!B$2,Reduction_Values!C$2,Reduction_Values!C$3))</f>
        <v>18239.5</v>
      </c>
      <c r="K113" s="29">
        <f>IF(Inputs!B112="false",(Inputs!P112/Inputs!Q112)*Calcs!J113,Calcs!J113)</f>
        <v>0</v>
      </c>
      <c r="L113" s="29" t="str">
        <f>IF(AND(Inputs!C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C112="true",Inputs!N112="false"),B113,""))</f>
        <v/>
      </c>
      <c r="M113" s="29" t="str">
        <f>IF(Inputs!C112="true",IF(Inputs!M112="null",Calcs!L113,Calcs!L113*Inputs!M112),"")</f>
        <v/>
      </c>
      <c r="N113" s="29" t="str">
        <f>IF(Inputs!C112="true",M113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,"")</f>
        <v/>
      </c>
      <c r="O113" s="29" t="str">
        <f>IF(Inputs!C112="true",N113*IF(Inputs!R112=Reduction_Values!B$6,Reduction_Values!C$6,Reduction_Values!C$7),"")</f>
        <v/>
      </c>
      <c r="P113" s="29" t="str">
        <f>IF(Inputs!C112="true",O113*IF(Inputs!L112=Reduction_Values!B$4,Reduction_Values!C$4,Reduction_Values!C$5),"")</f>
        <v/>
      </c>
      <c r="Q113" s="29" t="str">
        <f>IF(Inputs!C112="true",IF(Inputs!I112="null",P113,P113*(Inputs!I112)),"")</f>
        <v/>
      </c>
      <c r="R113" s="29" t="str">
        <f>IF(Inputs!C112="true",IF(Inputs!J112="null",Calcs!Q113,Calcs!Q113*Inputs!J112),"")</f>
        <v/>
      </c>
      <c r="S113" s="29" t="str">
        <f>IF(Inputs!C112="true",(Inputs!P112/Inputs!Q112)*Calcs!R113,"0.0")</f>
        <v>0.0</v>
      </c>
      <c r="T113" s="29" t="str">
        <f>IF(AND(Inputs!B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B112="true",Inputs!N112="false"),B113,""))</f>
        <v/>
      </c>
      <c r="U113" s="29" t="str">
        <f>IF(AND(Inputs!B112="true",Inputs!G112="true"),T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T113)</f>
        <v/>
      </c>
      <c r="V113" s="29" t="str">
        <f>IF(Inputs!B112="false","",IF(Inputs!M112="null",Calcs!D113,Calcs!D113*Inputs!M112))</f>
        <v/>
      </c>
      <c r="W113" s="29" t="str">
        <f>IF(Inputs!B112="true",V113*IF(Inputs!R112=Reduction_Values!B$6,Reduction_Values!C$6,Reduction_Values!C$7),"")</f>
        <v/>
      </c>
      <c r="X113" s="29" t="str">
        <f>IF(Inputs!B112="true",W113*IF(Inputs!L112=Reduction_Values!B$4,Reduction_Values!C$4,Reduction_Values!C$5),"")</f>
        <v/>
      </c>
      <c r="Y113" s="29" t="str">
        <f>IF(Inputs!B112="true",IF(Inputs!I112="null",X113,X113*(Inputs!I112)),"")</f>
        <v/>
      </c>
      <c r="Z113" s="29" t="str">
        <f>IF(Inputs!B112="true",IF(Inputs!J112="null",Y113,Y113*(Inputs!J112)),"")</f>
        <v/>
      </c>
      <c r="AA113" s="29" t="str">
        <f>IF(Inputs!B112="true",(Inputs!S112/Inputs!T112)*Calcs!Z113,"")</f>
        <v/>
      </c>
      <c r="AB113" s="29" t="str">
        <f>IF(Inputs!B112="true",Calcs!AA113*0.5,"")</f>
        <v/>
      </c>
      <c r="AC113" s="29"/>
      <c r="AD113" s="29"/>
      <c r="AE113" s="29"/>
      <c r="AF113" s="29"/>
      <c r="AG113" s="29"/>
    </row>
    <row r="114" spans="1:33" x14ac:dyDescent="0.2">
      <c r="A114" s="26">
        <v>112</v>
      </c>
      <c r="B114" s="28">
        <f>(VLOOKUP(Inputs!D113,Charge_Categories!B$2:C$380,2,FALSE))</f>
        <v>65451</v>
      </c>
      <c r="C114" s="28">
        <f>IF(Inputs!N113="true"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B114)</f>
        <v>65451</v>
      </c>
      <c r="D114" s="28">
        <f>IF(Inputs!G113="true",C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C114)</f>
        <v>65688</v>
      </c>
      <c r="E114" s="28">
        <f>IF(Inputs!M113="null",Calcs!D114,Calcs!D114*Inputs!M113)</f>
        <v>65688</v>
      </c>
      <c r="F114" s="28">
        <f>E114*IF(Inputs!R113=Reduction_Values!B$6,Reduction_Values!C$6,Reduction_Values!C$7)</f>
        <v>65688</v>
      </c>
      <c r="G114" s="29">
        <f>F114*IF(Inputs!L113=Reduction_Values!B$4,Reduction_Values!C$4,Reduction_Values!C$5)</f>
        <v>65688</v>
      </c>
      <c r="H114" s="29">
        <f>IF(Inputs!I113="null",G114,G114*(Inputs!I113))</f>
        <v>65688</v>
      </c>
      <c r="I114" s="29">
        <f>IF(Inputs!J113="null",H114,H114*(Inputs!J113))</f>
        <v>1970.6399999999999</v>
      </c>
      <c r="J114" s="29">
        <f>I114*(IF(Inputs!K113=Reduction_Values!B$2,Reduction_Values!C$2,Reduction_Values!C$3))</f>
        <v>985.31999999999994</v>
      </c>
      <c r="K114" s="29">
        <f>IF(Inputs!B113="false",(Inputs!P113/Inputs!Q113)*Calcs!J114,Calcs!J114)</f>
        <v>985.31999999999994</v>
      </c>
      <c r="L114" s="29" t="str">
        <f>IF(AND(Inputs!C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C113="true",Inputs!N113="false"),B114,""))</f>
        <v/>
      </c>
      <c r="M114" s="29" t="str">
        <f>IF(Inputs!C113="true",IF(Inputs!M113="null",Calcs!L114,Calcs!L114*Inputs!M113),"")</f>
        <v/>
      </c>
      <c r="N114" s="29" t="str">
        <f>IF(Inputs!C113="true",M114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,"")</f>
        <v/>
      </c>
      <c r="O114" s="29" t="str">
        <f>IF(Inputs!C113="true",N114*IF(Inputs!R113=Reduction_Values!B$6,Reduction_Values!C$6,Reduction_Values!C$7),"")</f>
        <v/>
      </c>
      <c r="P114" s="29" t="str">
        <f>IF(Inputs!C113="true",O114*IF(Inputs!L113=Reduction_Values!B$4,Reduction_Values!C$4,Reduction_Values!C$5),"")</f>
        <v/>
      </c>
      <c r="Q114" s="29" t="str">
        <f>IF(Inputs!C113="true",IF(Inputs!I113="null",P114,P114*(Inputs!I113)),"")</f>
        <v/>
      </c>
      <c r="R114" s="29" t="str">
        <f>IF(Inputs!C113="true",IF(Inputs!J113="null",Calcs!Q114,Calcs!Q114*Inputs!J113),"")</f>
        <v/>
      </c>
      <c r="S114" s="29" t="str">
        <f>IF(Inputs!C113="true",(Inputs!P113/Inputs!Q113)*Calcs!R114,"0.0")</f>
        <v>0.0</v>
      </c>
      <c r="T114" s="29">
        <f>IF(AND(Inputs!B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B113="true",Inputs!N113="false"),B114,""))</f>
        <v>65451</v>
      </c>
      <c r="U114" s="29">
        <f>IF(AND(Inputs!B113="true",Inputs!G113="true"),T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T114)</f>
        <v>65688</v>
      </c>
      <c r="V114" s="29">
        <f>IF(Inputs!B113="false","",IF(Inputs!M113="null",Calcs!D114,Calcs!D114*Inputs!M113))</f>
        <v>65688</v>
      </c>
      <c r="W114" s="29">
        <f>IF(Inputs!B113="true",V114*IF(Inputs!R113=Reduction_Values!B$6,Reduction_Values!C$6,Reduction_Values!C$7),"")</f>
        <v>65688</v>
      </c>
      <c r="X114" s="29">
        <f>IF(Inputs!B113="true",W114*IF(Inputs!L113=Reduction_Values!B$4,Reduction_Values!C$4,Reduction_Values!C$5),"")</f>
        <v>65688</v>
      </c>
      <c r="Y114" s="29">
        <f>IF(Inputs!B113="true",IF(Inputs!I113="null",X114,X114*(Inputs!I113)),"")</f>
        <v>65688</v>
      </c>
      <c r="Z114" s="29">
        <f>IF(Inputs!B113="true",IF(Inputs!J113="null",Y114,Y114*(Inputs!J113)),"")</f>
        <v>1970.6399999999999</v>
      </c>
      <c r="AA114" s="29">
        <f>IF(Inputs!B113="true",(Inputs!S113/Inputs!T113)*Calcs!Z114,"")</f>
        <v>1477980</v>
      </c>
      <c r="AB114" s="29">
        <f>IF(Inputs!B113="true",Calcs!AA114*0.5,"")</f>
        <v>738990</v>
      </c>
      <c r="AC114" s="29"/>
      <c r="AD114" s="29"/>
      <c r="AE114" s="29"/>
      <c r="AF114" s="29"/>
      <c r="AG114" s="29"/>
    </row>
    <row r="115" spans="1:33" x14ac:dyDescent="0.2">
      <c r="A115" s="26">
        <v>113</v>
      </c>
      <c r="B115" s="28">
        <f>(VLOOKUP(Inputs!D114,Charge_Categories!B$2:C$380,2,FALSE))</f>
        <v>68697</v>
      </c>
      <c r="C115" s="28">
        <f>IF(Inputs!N114="true"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B115)</f>
        <v>68697</v>
      </c>
      <c r="D115" s="28">
        <f>IF(Inputs!G114="true",C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C115)</f>
        <v>70272</v>
      </c>
      <c r="E115" s="28">
        <f>IF(Inputs!M114="null",Calcs!D115,Calcs!D115*Inputs!M114)</f>
        <v>70272</v>
      </c>
      <c r="F115" s="28">
        <f>E115*IF(Inputs!R114=Reduction_Values!B$6,Reduction_Values!C$6,Reduction_Values!C$7)</f>
        <v>35136</v>
      </c>
      <c r="G115" s="29">
        <f>F115*IF(Inputs!L114=Reduction_Values!B$4,Reduction_Values!C$4,Reduction_Values!C$5)</f>
        <v>17568</v>
      </c>
      <c r="H115" s="29">
        <f>IF(Inputs!I114="null",G115,G115*(Inputs!I114))</f>
        <v>8784</v>
      </c>
      <c r="I115" s="29">
        <f>IF(Inputs!J114="null",H115,H115*(Inputs!J114))</f>
        <v>7817.76</v>
      </c>
      <c r="J115" s="29">
        <f>I115*(IF(Inputs!K114=Reduction_Values!B$2,Reduction_Values!C$2,Reduction_Values!C$3))</f>
        <v>7817.76</v>
      </c>
      <c r="K115" s="29">
        <f>IF(Inputs!B114="false",(Inputs!P114/Inputs!Q114)*Calcs!J115,Calcs!J115)</f>
        <v>7759.8506666666672</v>
      </c>
      <c r="L115" s="29">
        <f>IF(AND(Inputs!C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C114="true",Inputs!N114="false"),B115,""))</f>
        <v>68697</v>
      </c>
      <c r="M115" s="29">
        <f>IF(Inputs!C114="true",IF(Inputs!M114="null",Calcs!L115,Calcs!L115*Inputs!M114),"")</f>
        <v>68697</v>
      </c>
      <c r="N115" s="29">
        <f>IF(Inputs!C114="true",M115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,"")</f>
        <v>0</v>
      </c>
      <c r="O115" s="29">
        <f>IF(Inputs!C114="true",N115*IF(Inputs!R114=Reduction_Values!B$6,Reduction_Values!C$6,Reduction_Values!C$7),"")</f>
        <v>0</v>
      </c>
      <c r="P115" s="29">
        <f>IF(Inputs!C114="true",O115*IF(Inputs!L114=Reduction_Values!B$4,Reduction_Values!C$4,Reduction_Values!C$5),"")</f>
        <v>0</v>
      </c>
      <c r="Q115" s="29">
        <f>IF(Inputs!C114="true",IF(Inputs!I114="null",P115,P115*(Inputs!I114)),"")</f>
        <v>0</v>
      </c>
      <c r="R115" s="29">
        <f>IF(Inputs!C114="true",IF(Inputs!J114="null",Calcs!Q115,Calcs!Q115*Inputs!J114),"")</f>
        <v>0</v>
      </c>
      <c r="S115" s="29">
        <f>IF(Inputs!C114="true",(Inputs!P114/Inputs!Q114)*Calcs!R115,"0.0")</f>
        <v>0</v>
      </c>
      <c r="T115" s="29" t="str">
        <f>IF(AND(Inputs!B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B114="true",Inputs!N114="false"),B115,""))</f>
        <v/>
      </c>
      <c r="U115" s="29" t="str">
        <f>IF(AND(Inputs!B114="true",Inputs!G114="true"),T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T115)</f>
        <v/>
      </c>
      <c r="V115" s="29" t="str">
        <f>IF(Inputs!B114="false","",IF(Inputs!M114="null",Calcs!D115,Calcs!D115*Inputs!M114))</f>
        <v/>
      </c>
      <c r="W115" s="29" t="str">
        <f>IF(Inputs!B114="true",V115*IF(Inputs!R114=Reduction_Values!B$6,Reduction_Values!C$6,Reduction_Values!C$7),"")</f>
        <v/>
      </c>
      <c r="X115" s="29" t="str">
        <f>IF(Inputs!B114="true",W115*IF(Inputs!L114=Reduction_Values!B$4,Reduction_Values!C$4,Reduction_Values!C$5),"")</f>
        <v/>
      </c>
      <c r="Y115" s="29" t="str">
        <f>IF(Inputs!B114="true",IF(Inputs!I114="null",X115,X115*(Inputs!I114)),"")</f>
        <v/>
      </c>
      <c r="Z115" s="29" t="str">
        <f>IF(Inputs!B114="true",IF(Inputs!J114="null",Y115,Y115*(Inputs!J114)),"")</f>
        <v/>
      </c>
      <c r="AA115" s="29" t="str">
        <f>IF(Inputs!B114="true",(Inputs!S114/Inputs!T114)*Calcs!Z115,"")</f>
        <v/>
      </c>
      <c r="AB115" s="29" t="str">
        <f>IF(Inputs!B114="true",Calcs!AA115*0.5,"")</f>
        <v/>
      </c>
      <c r="AC115" s="29"/>
      <c r="AD115" s="29"/>
      <c r="AE115" s="29"/>
      <c r="AF115" s="29"/>
      <c r="AG115" s="29"/>
    </row>
    <row r="116" spans="1:33" x14ac:dyDescent="0.2">
      <c r="A116" s="26">
        <v>114</v>
      </c>
      <c r="B116" s="28">
        <f>(VLOOKUP(Inputs!D115,Charge_Categories!B$2:C$380,2,FALSE))</f>
        <v>74390</v>
      </c>
      <c r="C116" s="28">
        <f>IF(Inputs!N115="true"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B116)</f>
        <v>74390</v>
      </c>
      <c r="D116" s="28">
        <f>IF(Inputs!G115="true",C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C116)</f>
        <v>74433</v>
      </c>
      <c r="E116" s="28">
        <f>IF(Inputs!M115="null",Calcs!D116,Calcs!D116*Inputs!M115)</f>
        <v>74433</v>
      </c>
      <c r="F116" s="28">
        <f>E116*IF(Inputs!R115=Reduction_Values!B$6,Reduction_Values!C$6,Reduction_Values!C$7)</f>
        <v>37216.5</v>
      </c>
      <c r="G116" s="29">
        <f>F116*IF(Inputs!L115=Reduction_Values!B$4,Reduction_Values!C$4,Reduction_Values!C$5)</f>
        <v>37216.5</v>
      </c>
      <c r="H116" s="29">
        <f>IF(Inputs!I115="null",G116,G116*(Inputs!I115))</f>
        <v>37216.5</v>
      </c>
      <c r="I116" s="29">
        <f>IF(Inputs!J115="null",H116,H116*(Inputs!J115))</f>
        <v>37216.5</v>
      </c>
      <c r="J116" s="29">
        <f>I116*(IF(Inputs!K115=Reduction_Values!B$2,Reduction_Values!C$2,Reduction_Values!C$3))</f>
        <v>18608.25</v>
      </c>
      <c r="K116" s="29">
        <f>IF(Inputs!B115="false",(Inputs!P115/Inputs!Q115)*Calcs!J116,Calcs!J116)</f>
        <v>18608.25</v>
      </c>
      <c r="L116" s="29" t="str">
        <f>IF(AND(Inputs!C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C115="true",Inputs!N115="false"),B116,""))</f>
        <v/>
      </c>
      <c r="M116" s="29" t="str">
        <f>IF(Inputs!C115="true",IF(Inputs!M115="null",Calcs!L116,Calcs!L116*Inputs!M115),"")</f>
        <v/>
      </c>
      <c r="N116" s="29" t="str">
        <f>IF(Inputs!C115="true",M116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,"")</f>
        <v/>
      </c>
      <c r="O116" s="29" t="str">
        <f>IF(Inputs!C115="true",N116*IF(Inputs!R115=Reduction_Values!B$6,Reduction_Values!C$6,Reduction_Values!C$7),"")</f>
        <v/>
      </c>
      <c r="P116" s="29" t="str">
        <f>IF(Inputs!C115="true",O116*IF(Inputs!L115=Reduction_Values!B$4,Reduction_Values!C$4,Reduction_Values!C$5),"")</f>
        <v/>
      </c>
      <c r="Q116" s="29" t="str">
        <f>IF(Inputs!C115="true",IF(Inputs!I115="null",P116,P116*(Inputs!I115)),"")</f>
        <v/>
      </c>
      <c r="R116" s="29" t="str">
        <f>IF(Inputs!C115="true",IF(Inputs!J115="null",Calcs!Q116,Calcs!Q116*Inputs!J115),"")</f>
        <v/>
      </c>
      <c r="S116" s="29" t="str">
        <f>IF(Inputs!C115="true",(Inputs!P115/Inputs!Q115)*Calcs!R116,"0.0")</f>
        <v>0.0</v>
      </c>
      <c r="T116" s="29">
        <f>IF(AND(Inputs!B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B115="true",Inputs!N115="false"),B116,""))</f>
        <v>74390</v>
      </c>
      <c r="U116" s="29">
        <f>IF(AND(Inputs!B115="true",Inputs!G115="true"),T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T116)</f>
        <v>74433</v>
      </c>
      <c r="V116" s="29">
        <f>IF(Inputs!B115="false","",IF(Inputs!M115="null",Calcs!D116,Calcs!D116*Inputs!M115))</f>
        <v>74433</v>
      </c>
      <c r="W116" s="29">
        <f>IF(Inputs!B115="true",V116*IF(Inputs!R115=Reduction_Values!B$6,Reduction_Values!C$6,Reduction_Values!C$7),"")</f>
        <v>37216.5</v>
      </c>
      <c r="X116" s="29">
        <f>IF(Inputs!B115="true",W116*IF(Inputs!L115=Reduction_Values!B$4,Reduction_Values!C$4,Reduction_Values!C$5),"")</f>
        <v>37216.5</v>
      </c>
      <c r="Y116" s="29">
        <f>IF(Inputs!B115="true",IF(Inputs!I115="null",X116,X116*(Inputs!I115)),"")</f>
        <v>37216.5</v>
      </c>
      <c r="Z116" s="29">
        <f>IF(Inputs!B115="true",IF(Inputs!J115="null",Y116,Y116*(Inputs!J115)),"")</f>
        <v>37216.5</v>
      </c>
      <c r="AA116" s="29">
        <f>IF(Inputs!B115="true",(Inputs!S115/Inputs!T115)*Calcs!Z116,"")</f>
        <v>0</v>
      </c>
      <c r="AB116" s="29">
        <f>IF(Inputs!B115="true",Calcs!AA116*0.5,"")</f>
        <v>0</v>
      </c>
      <c r="AC116" s="29"/>
      <c r="AD116" s="29"/>
      <c r="AE116" s="29"/>
      <c r="AF116" s="29"/>
      <c r="AG116" s="29"/>
    </row>
    <row r="117" spans="1:33" x14ac:dyDescent="0.2">
      <c r="A117" s="26">
        <v>115</v>
      </c>
      <c r="B117" s="28">
        <f>(VLOOKUP(Inputs!D116,Charge_Categories!B$2:C$380,2,FALSE))</f>
        <v>139580</v>
      </c>
      <c r="C117" s="28">
        <f>IF(Inputs!N116="true"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B117)</f>
        <v>140365</v>
      </c>
      <c r="D117" s="28">
        <f>IF(Inputs!G116="true",C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C117)</f>
        <v>170392</v>
      </c>
      <c r="E117" s="28">
        <f>IF(Inputs!M116="null",Calcs!D117,Calcs!D117*Inputs!M116)</f>
        <v>170392</v>
      </c>
      <c r="F117" s="28">
        <f>E117*IF(Inputs!R116=Reduction_Values!B$6,Reduction_Values!C$6,Reduction_Values!C$7)</f>
        <v>85196</v>
      </c>
      <c r="G117" s="29">
        <f>F117*IF(Inputs!L116=Reduction_Values!B$4,Reduction_Values!C$4,Reduction_Values!C$5)</f>
        <v>85196</v>
      </c>
      <c r="H117" s="29">
        <f>IF(Inputs!I116="null",G117,G117*(Inputs!I116))</f>
        <v>85196</v>
      </c>
      <c r="I117" s="29">
        <f>IF(Inputs!J116="null",H117,H117*(Inputs!J116))</f>
        <v>85196</v>
      </c>
      <c r="J117" s="29">
        <f>I117*(IF(Inputs!K116=Reduction_Values!B$2,Reduction_Values!C$2,Reduction_Values!C$3))</f>
        <v>42598</v>
      </c>
      <c r="K117" s="29">
        <f>IF(Inputs!B116="false",(Inputs!P116/Inputs!Q116)*Calcs!J117,Calcs!J117)</f>
        <v>42598</v>
      </c>
      <c r="L117" s="29" t="str">
        <f>IF(AND(Inputs!C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C116="true",Inputs!N116="false"),B117,""))</f>
        <v/>
      </c>
      <c r="M117" s="29" t="str">
        <f>IF(Inputs!C116="true",IF(Inputs!M116="null",Calcs!L117,Calcs!L117*Inputs!M116),"")</f>
        <v/>
      </c>
      <c r="N117" s="29" t="str">
        <f>IF(Inputs!C116="true",M117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,"")</f>
        <v/>
      </c>
      <c r="O117" s="29" t="str">
        <f>IF(Inputs!C116="true",N117*IF(Inputs!R116=Reduction_Values!B$6,Reduction_Values!C$6,Reduction_Values!C$7),"")</f>
        <v/>
      </c>
      <c r="P117" s="29" t="str">
        <f>IF(Inputs!C116="true",O117*IF(Inputs!L116=Reduction_Values!B$4,Reduction_Values!C$4,Reduction_Values!C$5),"")</f>
        <v/>
      </c>
      <c r="Q117" s="29" t="str">
        <f>IF(Inputs!C116="true",IF(Inputs!I116="null",P117,P117*(Inputs!I116)),"")</f>
        <v/>
      </c>
      <c r="R117" s="29" t="str">
        <f>IF(Inputs!C116="true",IF(Inputs!J116="null",Calcs!Q117,Calcs!Q117*Inputs!J116),"")</f>
        <v/>
      </c>
      <c r="S117" s="29" t="str">
        <f>IF(Inputs!C116="true",(Inputs!P116/Inputs!Q116)*Calcs!R117,"0.0")</f>
        <v>0.0</v>
      </c>
      <c r="T117" s="29">
        <f>IF(AND(Inputs!B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B116="true",Inputs!N116="false"),B117,""))</f>
        <v>140365</v>
      </c>
      <c r="U117" s="29">
        <f>IF(AND(Inputs!B116="true",Inputs!G116="true"),T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T117)</f>
        <v>170392</v>
      </c>
      <c r="V117" s="29">
        <f>IF(Inputs!B116="false","",IF(Inputs!M116="null",Calcs!D117,Calcs!D117*Inputs!M116))</f>
        <v>170392</v>
      </c>
      <c r="W117" s="29">
        <f>IF(Inputs!B116="true",V117*IF(Inputs!R116=Reduction_Values!B$6,Reduction_Values!C$6,Reduction_Values!C$7),"")</f>
        <v>85196</v>
      </c>
      <c r="X117" s="29">
        <f>IF(Inputs!B116="true",W117*IF(Inputs!L116=Reduction_Values!B$4,Reduction_Values!C$4,Reduction_Values!C$5),"")</f>
        <v>85196</v>
      </c>
      <c r="Y117" s="29">
        <f>IF(Inputs!B116="true",IF(Inputs!I116="null",X117,X117*(Inputs!I116)),"")</f>
        <v>85196</v>
      </c>
      <c r="Z117" s="29">
        <f>IF(Inputs!B116="true",IF(Inputs!J116="null",Y117,Y117*(Inputs!J116)),"")</f>
        <v>85196</v>
      </c>
      <c r="AA117" s="29">
        <f>IF(Inputs!B116="true",(Inputs!S116/Inputs!T116)*Calcs!Z117,"")</f>
        <v>0.21067051760121067</v>
      </c>
      <c r="AB117" s="29">
        <f>IF(Inputs!B116="true",Calcs!AA117*0.5,"")</f>
        <v>0.10533525880060533</v>
      </c>
      <c r="AC117" s="29"/>
      <c r="AD117" s="29"/>
      <c r="AE117" s="29"/>
      <c r="AF117" s="29"/>
      <c r="AG117" s="29"/>
    </row>
    <row r="118" spans="1:33" x14ac:dyDescent="0.2">
      <c r="A118" s="26">
        <v>116</v>
      </c>
      <c r="B118" s="28">
        <f>(VLOOKUP(Inputs!D117,Charge_Categories!B$2:C$380,2,FALSE))</f>
        <v>146503</v>
      </c>
      <c r="C118" s="28">
        <f>IF(Inputs!N117="true"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B118)</f>
        <v>146503</v>
      </c>
      <c r="D118" s="28">
        <f>IF(Inputs!G117="true",C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C118)</f>
        <v>146577</v>
      </c>
      <c r="E118" s="28">
        <f>IF(Inputs!M117="null",Calcs!D118,Calcs!D118*Inputs!M117)</f>
        <v>146577</v>
      </c>
      <c r="F118" s="28">
        <f>E118*IF(Inputs!R117=Reduction_Values!B$6,Reduction_Values!C$6,Reduction_Values!C$7)</f>
        <v>73288.5</v>
      </c>
      <c r="G118" s="29">
        <f>F118*IF(Inputs!L117=Reduction_Values!B$4,Reduction_Values!C$4,Reduction_Values!C$5)</f>
        <v>73288.5</v>
      </c>
      <c r="H118" s="29">
        <f>IF(Inputs!I117="null",G118,G118*(Inputs!I117))</f>
        <v>73288.5</v>
      </c>
      <c r="I118" s="29">
        <f>IF(Inputs!J117="null",H118,H118*(Inputs!J117))</f>
        <v>73288.5</v>
      </c>
      <c r="J118" s="29">
        <f>I118*(IF(Inputs!K117=Reduction_Values!B$2,Reduction_Values!C$2,Reduction_Values!C$3))</f>
        <v>36644.25</v>
      </c>
      <c r="K118" s="29">
        <f>IF(Inputs!B117="false",(Inputs!P117/Inputs!Q117)*Calcs!J118,Calcs!J118)</f>
        <v>36644.25</v>
      </c>
      <c r="L118" s="29" t="str">
        <f>IF(AND(Inputs!C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C117="true",Inputs!N117="false"),B118,""))</f>
        <v/>
      </c>
      <c r="M118" s="29" t="str">
        <f>IF(Inputs!C117="true",IF(Inputs!M117="null",Calcs!L118,Calcs!L118*Inputs!M117),"")</f>
        <v/>
      </c>
      <c r="N118" s="29" t="str">
        <f>IF(Inputs!C117="true",M118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,"")</f>
        <v/>
      </c>
      <c r="O118" s="29" t="str">
        <f>IF(Inputs!C117="true",N118*IF(Inputs!R117=Reduction_Values!B$6,Reduction_Values!C$6,Reduction_Values!C$7),"")</f>
        <v/>
      </c>
      <c r="P118" s="29" t="str">
        <f>IF(Inputs!C117="true",O118*IF(Inputs!L117=Reduction_Values!B$4,Reduction_Values!C$4,Reduction_Values!C$5),"")</f>
        <v/>
      </c>
      <c r="Q118" s="29" t="str">
        <f>IF(Inputs!C117="true",IF(Inputs!I117="null",P118,P118*(Inputs!I117)),"")</f>
        <v/>
      </c>
      <c r="R118" s="29" t="str">
        <f>IF(Inputs!C117="true",IF(Inputs!J117="null",Calcs!Q118,Calcs!Q118*Inputs!J117),"")</f>
        <v/>
      </c>
      <c r="S118" s="29" t="str">
        <f>IF(Inputs!C117="true",(Inputs!P117/Inputs!Q117)*Calcs!R118,"0.0")</f>
        <v>0.0</v>
      </c>
      <c r="T118" s="29">
        <f>IF(AND(Inputs!B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B117="true",Inputs!N117="false"),B118,""))</f>
        <v>146503</v>
      </c>
      <c r="U118" s="29">
        <f>IF(AND(Inputs!B117="true",Inputs!G117="true"),T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T118)</f>
        <v>146577</v>
      </c>
      <c r="V118" s="29">
        <f>IF(Inputs!B117="false","",IF(Inputs!M117="null",Calcs!D118,Calcs!D118*Inputs!M117))</f>
        <v>146577</v>
      </c>
      <c r="W118" s="29">
        <f>IF(Inputs!B117="true",V118*IF(Inputs!R117=Reduction_Values!B$6,Reduction_Values!C$6,Reduction_Values!C$7),"")</f>
        <v>73288.5</v>
      </c>
      <c r="X118" s="29">
        <f>IF(Inputs!B117="true",W118*IF(Inputs!L117=Reduction_Values!B$4,Reduction_Values!C$4,Reduction_Values!C$5),"")</f>
        <v>73288.5</v>
      </c>
      <c r="Y118" s="29">
        <f>IF(Inputs!B117="true",IF(Inputs!I117="null",X118,X118*(Inputs!I117)),"")</f>
        <v>73288.5</v>
      </c>
      <c r="Z118" s="29">
        <f>IF(Inputs!B117="true",IF(Inputs!J117="null",Y118,Y118*(Inputs!J117)),"")</f>
        <v>73288.5</v>
      </c>
      <c r="AA118" s="29">
        <f>IF(Inputs!B117="true",(Inputs!S117/Inputs!T117)*Calcs!Z118,"")</f>
        <v>73.288499999999999</v>
      </c>
      <c r="AB118" s="29">
        <f>IF(Inputs!B117="true",Calcs!AA118*0.5,"")</f>
        <v>36.64425</v>
      </c>
      <c r="AC118" s="29"/>
      <c r="AD118" s="29"/>
      <c r="AE118" s="29"/>
      <c r="AF118" s="29"/>
      <c r="AG118" s="29"/>
    </row>
    <row r="119" spans="1:33" x14ac:dyDescent="0.2">
      <c r="A119" s="26">
        <v>117</v>
      </c>
      <c r="B119" s="28">
        <f>(VLOOKUP(Inputs!D118,Charge_Categories!B$2:C$380,2,FALSE))</f>
        <v>158618</v>
      </c>
      <c r="C119" s="28">
        <f>IF(Inputs!N118="true"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B119)</f>
        <v>158618</v>
      </c>
      <c r="D119" s="28">
        <f>IF(Inputs!G118="true",C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C119)</f>
        <v>158691</v>
      </c>
      <c r="E119" s="28">
        <f>IF(Inputs!M118="null",Calcs!D119,Calcs!D119*Inputs!M118)</f>
        <v>158691</v>
      </c>
      <c r="F119" s="28">
        <f>E119*IF(Inputs!R118=Reduction_Values!B$6,Reduction_Values!C$6,Reduction_Values!C$7)</f>
        <v>79345.5</v>
      </c>
      <c r="G119" s="29">
        <f>F119*IF(Inputs!L118=Reduction_Values!B$4,Reduction_Values!C$4,Reduction_Values!C$5)</f>
        <v>39672.75</v>
      </c>
      <c r="H119" s="29">
        <f>IF(Inputs!I118="null",G119,G119*(Inputs!I118))</f>
        <v>39672.75</v>
      </c>
      <c r="I119" s="29">
        <f>IF(Inputs!J118="null",H119,H119*(Inputs!J118))</f>
        <v>39276.022499999999</v>
      </c>
      <c r="J119" s="29">
        <f>I119*(IF(Inputs!K118=Reduction_Values!B$2,Reduction_Values!C$2,Reduction_Values!C$3))</f>
        <v>19638.01125</v>
      </c>
      <c r="K119" s="29">
        <f>IF(Inputs!B118="false",(Inputs!P118/Inputs!Q118)*Calcs!J119,Calcs!J119)</f>
        <v>19638.01125</v>
      </c>
      <c r="L119" s="29" t="str">
        <f>IF(AND(Inputs!C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C118="true",Inputs!N118="false"),B119,""))</f>
        <v/>
      </c>
      <c r="M119" s="29" t="str">
        <f>IF(Inputs!C118="true",IF(Inputs!M118="null",Calcs!L119,Calcs!L119*Inputs!M118),"")</f>
        <v/>
      </c>
      <c r="N119" s="29" t="str">
        <f>IF(Inputs!C118="true",M119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,"")</f>
        <v/>
      </c>
      <c r="O119" s="29" t="str">
        <f>IF(Inputs!C118="true",N119*IF(Inputs!R118=Reduction_Values!B$6,Reduction_Values!C$6,Reduction_Values!C$7),"")</f>
        <v/>
      </c>
      <c r="P119" s="29" t="str">
        <f>IF(Inputs!C118="true",O119*IF(Inputs!L118=Reduction_Values!B$4,Reduction_Values!C$4,Reduction_Values!C$5),"")</f>
        <v/>
      </c>
      <c r="Q119" s="29" t="str">
        <f>IF(Inputs!C118="true",IF(Inputs!I118="null",P119,P119*(Inputs!I118)),"")</f>
        <v/>
      </c>
      <c r="R119" s="29" t="str">
        <f>IF(Inputs!C118="true",IF(Inputs!J118="null",Calcs!Q119,Calcs!Q119*Inputs!J118),"")</f>
        <v/>
      </c>
      <c r="S119" s="29" t="str">
        <f>IF(Inputs!C118="true",(Inputs!P118/Inputs!Q118)*Calcs!R119,"0.0")</f>
        <v>0.0</v>
      </c>
      <c r="T119" s="29">
        <f>IF(AND(Inputs!B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B118="true",Inputs!N118="false"),B119,""))</f>
        <v>158618</v>
      </c>
      <c r="U119" s="29">
        <f>IF(AND(Inputs!B118="true",Inputs!G118="true"),T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T119)</f>
        <v>158691</v>
      </c>
      <c r="V119" s="29">
        <f>IF(Inputs!B118="false","",IF(Inputs!M118="null",Calcs!D119,Calcs!D119*Inputs!M118))</f>
        <v>158691</v>
      </c>
      <c r="W119" s="29">
        <f>IF(Inputs!B118="true",V119*IF(Inputs!R118=Reduction_Values!B$6,Reduction_Values!C$6,Reduction_Values!C$7),"")</f>
        <v>79345.5</v>
      </c>
      <c r="X119" s="29">
        <f>IF(Inputs!B118="true",W119*IF(Inputs!L118=Reduction_Values!B$4,Reduction_Values!C$4,Reduction_Values!C$5),"")</f>
        <v>39672.75</v>
      </c>
      <c r="Y119" s="29">
        <f>IF(Inputs!B118="true",IF(Inputs!I118="null",X119,X119*(Inputs!I118)),"")</f>
        <v>39672.75</v>
      </c>
      <c r="Z119" s="29">
        <f>IF(Inputs!B118="true",IF(Inputs!J118="null",Y119,Y119*(Inputs!J118)),"")</f>
        <v>39276.022499999999</v>
      </c>
      <c r="AA119" s="29">
        <f>IF(Inputs!B118="true",(Inputs!S118/Inputs!T118)*Calcs!Z119,"")</f>
        <v>142989883.71621624</v>
      </c>
      <c r="AB119" s="29">
        <f>IF(Inputs!B118="true",Calcs!AA119*0.5,"")</f>
        <v>71494941.858108118</v>
      </c>
      <c r="AC119" s="29"/>
      <c r="AD119" s="29"/>
      <c r="AE119" s="29"/>
      <c r="AF119" s="29"/>
      <c r="AG119" s="29"/>
    </row>
    <row r="120" spans="1:33" x14ac:dyDescent="0.2">
      <c r="A120" s="26">
        <v>118</v>
      </c>
      <c r="B120" s="28">
        <f>(VLOOKUP(Inputs!D119,Charge_Categories!B$2:C$380,2,FALSE))</f>
        <v>257486</v>
      </c>
      <c r="C120" s="28">
        <f>IF(Inputs!N119="true"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B120)</f>
        <v>257494</v>
      </c>
      <c r="D120" s="28">
        <f>IF(Inputs!G119="true",C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C120)</f>
        <v>258028</v>
      </c>
      <c r="E120" s="28">
        <f>IF(Inputs!M119="null",Calcs!D120,Calcs!D120*Inputs!M119)</f>
        <v>258028</v>
      </c>
      <c r="F120" s="28">
        <f>E120*IF(Inputs!R119=Reduction_Values!B$6,Reduction_Values!C$6,Reduction_Values!C$7)</f>
        <v>258028</v>
      </c>
      <c r="G120" s="29">
        <f>F120*IF(Inputs!L119=Reduction_Values!B$4,Reduction_Values!C$4,Reduction_Values!C$5)</f>
        <v>129014</v>
      </c>
      <c r="H120" s="29">
        <f>IF(Inputs!I119="null",G120,G120*(Inputs!I119))</f>
        <v>129014</v>
      </c>
      <c r="I120" s="29">
        <f>IF(Inputs!J119="null",H120,H120*(Inputs!J119))</f>
        <v>129014</v>
      </c>
      <c r="J120" s="29">
        <f>I120*(IF(Inputs!K119=Reduction_Values!B$2,Reduction_Values!C$2,Reduction_Values!C$3))</f>
        <v>64507</v>
      </c>
      <c r="K120" s="29">
        <f>IF(Inputs!B119="false",(Inputs!P119/Inputs!Q119)*Calcs!J120,Calcs!J120)</f>
        <v>64507</v>
      </c>
      <c r="L120" s="29" t="str">
        <f>IF(AND(Inputs!C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C119="true",Inputs!N119="false"),B120,""))</f>
        <v/>
      </c>
      <c r="M120" s="29" t="str">
        <f>IF(Inputs!C119="true",IF(Inputs!M119="null",Calcs!L120,Calcs!L120*Inputs!M119),"")</f>
        <v/>
      </c>
      <c r="N120" s="29" t="str">
        <f>IF(Inputs!C119="true",M120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,"")</f>
        <v/>
      </c>
      <c r="O120" s="29" t="str">
        <f>IF(Inputs!C119="true",N120*IF(Inputs!R119=Reduction_Values!B$6,Reduction_Values!C$6,Reduction_Values!C$7),"")</f>
        <v/>
      </c>
      <c r="P120" s="29" t="str">
        <f>IF(Inputs!C119="true",O120*IF(Inputs!L119=Reduction_Values!B$4,Reduction_Values!C$4,Reduction_Values!C$5),"")</f>
        <v/>
      </c>
      <c r="Q120" s="29" t="str">
        <f>IF(Inputs!C119="true",IF(Inputs!I119="null",P120,P120*(Inputs!I119)),"")</f>
        <v/>
      </c>
      <c r="R120" s="29" t="str">
        <f>IF(Inputs!C119="true",IF(Inputs!J119="null",Calcs!Q120,Calcs!Q120*Inputs!J119),"")</f>
        <v/>
      </c>
      <c r="S120" s="29" t="str">
        <f>IF(Inputs!C119="true",(Inputs!P119/Inputs!Q119)*Calcs!R120,"0.0")</f>
        <v>0.0</v>
      </c>
      <c r="T120" s="29">
        <f>IF(AND(Inputs!B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B119="true",Inputs!N119="false"),B120,""))</f>
        <v>257494</v>
      </c>
      <c r="U120" s="29">
        <f>IF(AND(Inputs!B119="true",Inputs!G119="true"),T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T120)</f>
        <v>258028</v>
      </c>
      <c r="V120" s="29">
        <f>IF(Inputs!B119="false","",IF(Inputs!M119="null",Calcs!D120,Calcs!D120*Inputs!M119))</f>
        <v>258028</v>
      </c>
      <c r="W120" s="29">
        <f>IF(Inputs!B119="true",V120*IF(Inputs!R119=Reduction_Values!B$6,Reduction_Values!C$6,Reduction_Values!C$7),"")</f>
        <v>258028</v>
      </c>
      <c r="X120" s="29">
        <f>IF(Inputs!B119="true",W120*IF(Inputs!L119=Reduction_Values!B$4,Reduction_Values!C$4,Reduction_Values!C$5),"")</f>
        <v>129014</v>
      </c>
      <c r="Y120" s="29">
        <f>IF(Inputs!B119="true",IF(Inputs!I119="null",X120,X120*(Inputs!I119)),"")</f>
        <v>129014</v>
      </c>
      <c r="Z120" s="29">
        <f>IF(Inputs!B119="true",IF(Inputs!J119="null",Y120,Y120*(Inputs!J119)),"")</f>
        <v>129014</v>
      </c>
      <c r="AA120" s="29">
        <f>IF(Inputs!B119="true",(Inputs!S119/Inputs!T119)*Calcs!Z120,"")</f>
        <v>172.01866666666669</v>
      </c>
      <c r="AB120" s="29">
        <f>IF(Inputs!B119="true",Calcs!AA120*0.5,"")</f>
        <v>86.009333333333345</v>
      </c>
      <c r="AC120" s="29"/>
      <c r="AD120" s="29"/>
      <c r="AE120" s="29"/>
      <c r="AF120" s="29"/>
      <c r="AG120" s="29"/>
    </row>
    <row r="121" spans="1:33" x14ac:dyDescent="0.2">
      <c r="A121" s="26">
        <v>119</v>
      </c>
      <c r="B121" s="28">
        <f>(VLOOKUP(Inputs!D120,Charge_Categories!B$2:C$380,2,FALSE))</f>
        <v>270257</v>
      </c>
      <c r="C121" s="28">
        <f>IF(Inputs!N120="true"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B121)</f>
        <v>270257</v>
      </c>
      <c r="D121" s="28">
        <f>IF(Inputs!G120="true",C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C121)</f>
        <v>273116</v>
      </c>
      <c r="E121" s="28">
        <f>IF(Inputs!M120="null",Calcs!D121,Calcs!D121*Inputs!M120)</f>
        <v>273116</v>
      </c>
      <c r="F121" s="28">
        <f>E121*IF(Inputs!R120=Reduction_Values!B$6,Reduction_Values!C$6,Reduction_Values!C$7)</f>
        <v>273116</v>
      </c>
      <c r="G121" s="29">
        <f>F121*IF(Inputs!L120=Reduction_Values!B$4,Reduction_Values!C$4,Reduction_Values!C$5)</f>
        <v>273116</v>
      </c>
      <c r="H121" s="29">
        <f>IF(Inputs!I120="null",G121,G121*(Inputs!I120))</f>
        <v>273116</v>
      </c>
      <c r="I121" s="29">
        <f>IF(Inputs!J120="null",H121,H121*(Inputs!J120))</f>
        <v>273116</v>
      </c>
      <c r="J121" s="29">
        <f>I121*(IF(Inputs!K120=Reduction_Values!B$2,Reduction_Values!C$2,Reduction_Values!C$3))</f>
        <v>136558</v>
      </c>
      <c r="K121" s="29">
        <f>IF(Inputs!B120="false",(Inputs!P120/Inputs!Q120)*Calcs!J121,Calcs!J121)</f>
        <v>136558</v>
      </c>
      <c r="L121" s="29" t="str">
        <f>IF(AND(Inputs!C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C120="true",Inputs!N120="false"),B121,""))</f>
        <v/>
      </c>
      <c r="M121" s="29" t="str">
        <f>IF(Inputs!C120="true",IF(Inputs!M120="null",Calcs!L121,Calcs!L121*Inputs!M120),"")</f>
        <v/>
      </c>
      <c r="N121" s="29" t="str">
        <f>IF(Inputs!C120="true",M121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,"")</f>
        <v/>
      </c>
      <c r="O121" s="29" t="str">
        <f>IF(Inputs!C120="true",N121*IF(Inputs!R120=Reduction_Values!B$6,Reduction_Values!C$6,Reduction_Values!C$7),"")</f>
        <v/>
      </c>
      <c r="P121" s="29" t="str">
        <f>IF(Inputs!C120="true",O121*IF(Inputs!L120=Reduction_Values!B$4,Reduction_Values!C$4,Reduction_Values!C$5),"")</f>
        <v/>
      </c>
      <c r="Q121" s="29" t="str">
        <f>IF(Inputs!C120="true",IF(Inputs!I120="null",P121,P121*(Inputs!I120)),"")</f>
        <v/>
      </c>
      <c r="R121" s="29" t="str">
        <f>IF(Inputs!C120="true",IF(Inputs!J120="null",Calcs!Q121,Calcs!Q121*Inputs!J120),"")</f>
        <v/>
      </c>
      <c r="S121" s="29" t="str">
        <f>IF(Inputs!C120="true",(Inputs!P120/Inputs!Q120)*Calcs!R121,"0.0")</f>
        <v>0.0</v>
      </c>
      <c r="T121" s="29">
        <f>IF(AND(Inputs!B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B120="true",Inputs!N120="false"),B121,""))</f>
        <v>270257</v>
      </c>
      <c r="U121" s="29">
        <f>IF(AND(Inputs!B120="true",Inputs!G120="true"),T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T121)</f>
        <v>273116</v>
      </c>
      <c r="V121" s="29">
        <f>IF(Inputs!B120="false","",IF(Inputs!M120="null",Calcs!D121,Calcs!D121*Inputs!M120))</f>
        <v>273116</v>
      </c>
      <c r="W121" s="29">
        <f>IF(Inputs!B120="true",V121*IF(Inputs!R120=Reduction_Values!B$6,Reduction_Values!C$6,Reduction_Values!C$7),"")</f>
        <v>273116</v>
      </c>
      <c r="X121" s="29">
        <f>IF(Inputs!B120="true",W121*IF(Inputs!L120=Reduction_Values!B$4,Reduction_Values!C$4,Reduction_Values!C$5),"")</f>
        <v>273116</v>
      </c>
      <c r="Y121" s="29">
        <f>IF(Inputs!B120="true",IF(Inputs!I120="null",X121,X121*(Inputs!I120)),"")</f>
        <v>273116</v>
      </c>
      <c r="Z121" s="29">
        <f>IF(Inputs!B120="true",IF(Inputs!J120="null",Y121,Y121*(Inputs!J120)),"")</f>
        <v>273116</v>
      </c>
      <c r="AA121" s="29">
        <f>IF(Inputs!B120="true",(Inputs!S120/Inputs!T120)*Calcs!Z121,"")</f>
        <v>21588.976322126662</v>
      </c>
      <c r="AB121" s="29">
        <f>IF(Inputs!B120="true",Calcs!AA121*0.5,"")</f>
        <v>10794.488161063331</v>
      </c>
      <c r="AC121" s="29"/>
      <c r="AD121" s="29"/>
      <c r="AE121" s="29"/>
      <c r="AF121" s="29"/>
      <c r="AG121" s="29"/>
    </row>
    <row r="122" spans="1:33" x14ac:dyDescent="0.2">
      <c r="A122" s="26">
        <v>120</v>
      </c>
      <c r="B122" s="28">
        <f>(VLOOKUP(Inputs!D121,Charge_Categories!B$2:C$380,2,FALSE))</f>
        <v>292651</v>
      </c>
      <c r="C122" s="28">
        <f>IF(Inputs!N121="true"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B122)</f>
        <v>292651</v>
      </c>
      <c r="D122" s="28">
        <f>IF(Inputs!G121="true",C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C122)</f>
        <v>292651</v>
      </c>
      <c r="E122" s="28">
        <f>IF(Inputs!M121="null",Calcs!D122,Calcs!D122*Inputs!M121)</f>
        <v>292651</v>
      </c>
      <c r="F122" s="28">
        <f>E122*IF(Inputs!R121=Reduction_Values!B$6,Reduction_Values!C$6,Reduction_Values!C$7)</f>
        <v>292651</v>
      </c>
      <c r="G122" s="29">
        <f>F122*IF(Inputs!L121=Reduction_Values!B$4,Reduction_Values!C$4,Reduction_Values!C$5)</f>
        <v>292651</v>
      </c>
      <c r="H122" s="29">
        <f>IF(Inputs!I121="null",G122,G122*(Inputs!I121))</f>
        <v>292651</v>
      </c>
      <c r="I122" s="29">
        <f>IF(Inputs!J121="null",H122,H122*(Inputs!J121))</f>
        <v>292651</v>
      </c>
      <c r="J122" s="29">
        <f>I122*(IF(Inputs!K121=Reduction_Values!B$2,Reduction_Values!C$2,Reduction_Values!C$3))</f>
        <v>146325.5</v>
      </c>
      <c r="K122" s="29">
        <f>IF(Inputs!B121="false",(Inputs!P121/Inputs!Q121)*Calcs!J122,Calcs!J122)</f>
        <v>146325.5</v>
      </c>
      <c r="L122" s="29" t="str">
        <f>IF(AND(Inputs!C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C121="true",Inputs!N121="false"),B122,""))</f>
        <v/>
      </c>
      <c r="M122" s="29" t="str">
        <f>IF(Inputs!C121="true",IF(Inputs!M121="null",Calcs!L122,Calcs!L122*Inputs!M121),"")</f>
        <v/>
      </c>
      <c r="N122" s="29" t="str">
        <f>IF(Inputs!C121="true",M122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,"")</f>
        <v/>
      </c>
      <c r="O122" s="29" t="str">
        <f>IF(Inputs!C121="true",N122*IF(Inputs!R121=Reduction_Values!B$6,Reduction_Values!C$6,Reduction_Values!C$7),"")</f>
        <v/>
      </c>
      <c r="P122" s="29" t="str">
        <f>IF(Inputs!C121="true",O122*IF(Inputs!L121=Reduction_Values!B$4,Reduction_Values!C$4,Reduction_Values!C$5),"")</f>
        <v/>
      </c>
      <c r="Q122" s="29" t="str">
        <f>IF(Inputs!C121="true",IF(Inputs!I121="null",P122,P122*(Inputs!I121)),"")</f>
        <v/>
      </c>
      <c r="R122" s="29" t="str">
        <f>IF(Inputs!C121="true",IF(Inputs!J121="null",Calcs!Q122,Calcs!Q122*Inputs!J121),"")</f>
        <v/>
      </c>
      <c r="S122" s="29" t="str">
        <f>IF(Inputs!C121="true",(Inputs!P121/Inputs!Q121)*Calcs!R122,"0.0")</f>
        <v>0.0</v>
      </c>
      <c r="T122" s="29">
        <f>IF(AND(Inputs!B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B121="true",Inputs!N121="false"),B122,""))</f>
        <v>292651</v>
      </c>
      <c r="U122" s="29">
        <f>IF(AND(Inputs!B121="true",Inputs!G121="true"),T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T122)</f>
        <v>292651</v>
      </c>
      <c r="V122" s="29">
        <f>IF(Inputs!B121="false","",IF(Inputs!M121="null",Calcs!D122,Calcs!D122*Inputs!M121))</f>
        <v>292651</v>
      </c>
      <c r="W122" s="29">
        <f>IF(Inputs!B121="true",V122*IF(Inputs!R121=Reduction_Values!B$6,Reduction_Values!C$6,Reduction_Values!C$7),"")</f>
        <v>292651</v>
      </c>
      <c r="X122" s="29">
        <f>IF(Inputs!B121="true",W122*IF(Inputs!L121=Reduction_Values!B$4,Reduction_Values!C$4,Reduction_Values!C$5),"")</f>
        <v>292651</v>
      </c>
      <c r="Y122" s="29">
        <f>IF(Inputs!B121="true",IF(Inputs!I121="null",X122,X122*(Inputs!I121)),"")</f>
        <v>292651</v>
      </c>
      <c r="Z122" s="29">
        <f>IF(Inputs!B121="true",IF(Inputs!J121="null",Y122,Y122*(Inputs!J121)),"")</f>
        <v>292651</v>
      </c>
      <c r="AA122" s="29">
        <f>IF(Inputs!B121="true",(Inputs!S121/Inputs!T121)*Calcs!Z122,"")</f>
        <v>106.76796789492886</v>
      </c>
      <c r="AB122" s="29">
        <f>IF(Inputs!B121="true",Calcs!AA122*0.5,"")</f>
        <v>53.383983947464429</v>
      </c>
      <c r="AC122" s="29"/>
      <c r="AD122" s="29"/>
      <c r="AE122" s="29"/>
      <c r="AF122" s="29"/>
      <c r="AG122" s="29"/>
    </row>
    <row r="123" spans="1:33" x14ac:dyDescent="0.2">
      <c r="A123" s="26">
        <v>121</v>
      </c>
      <c r="B123" s="28">
        <f>(VLOOKUP(Inputs!D122,Charge_Categories!B$2:C$380,2,FALSE))</f>
        <v>657233</v>
      </c>
      <c r="C123" s="28">
        <f>IF(Inputs!N122="true"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B123)</f>
        <v>657233</v>
      </c>
      <c r="D123" s="28">
        <f>IF(Inputs!G122="true",C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C123)</f>
        <v>657233</v>
      </c>
      <c r="E123" s="28">
        <f>IF(Inputs!M122="null",Calcs!D123,Calcs!D123*Inputs!M122)</f>
        <v>657233</v>
      </c>
      <c r="F123" s="28">
        <f>E123*IF(Inputs!R122=Reduction_Values!B$6,Reduction_Values!C$6,Reduction_Values!C$7)</f>
        <v>657233</v>
      </c>
      <c r="G123" s="29">
        <f>F123*IF(Inputs!L122=Reduction_Values!B$4,Reduction_Values!C$4,Reduction_Values!C$5)</f>
        <v>657233</v>
      </c>
      <c r="H123" s="29">
        <f>IF(Inputs!I122="null",G123,G123*(Inputs!I122))</f>
        <v>657233</v>
      </c>
      <c r="I123" s="29">
        <f>IF(Inputs!J122="null",H123,H123*(Inputs!J122))</f>
        <v>591509.70000000007</v>
      </c>
      <c r="J123" s="29">
        <f>I123*(IF(Inputs!K122=Reduction_Values!B$2,Reduction_Values!C$2,Reduction_Values!C$3))</f>
        <v>295754.85000000003</v>
      </c>
      <c r="K123" s="29">
        <f>IF(Inputs!B122="false",(Inputs!P122/Inputs!Q122)*Calcs!J123,Calcs!J123)</f>
        <v>295754.85000000003</v>
      </c>
      <c r="L123" s="29" t="str">
        <f>IF(AND(Inputs!C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C122="true",Inputs!N122="false"),B123,""))</f>
        <v/>
      </c>
      <c r="M123" s="29" t="str">
        <f>IF(Inputs!C122="true",IF(Inputs!M122="null",Calcs!L123,Calcs!L123*Inputs!M122),"")</f>
        <v/>
      </c>
      <c r="N123" s="29" t="str">
        <f>IF(Inputs!C122="true",M123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,"")</f>
        <v/>
      </c>
      <c r="O123" s="29" t="str">
        <f>IF(Inputs!C122="true",N123*IF(Inputs!R122=Reduction_Values!B$6,Reduction_Values!C$6,Reduction_Values!C$7),"")</f>
        <v/>
      </c>
      <c r="P123" s="29" t="str">
        <f>IF(Inputs!C122="true",O123*IF(Inputs!L122=Reduction_Values!B$4,Reduction_Values!C$4,Reduction_Values!C$5),"")</f>
        <v/>
      </c>
      <c r="Q123" s="29" t="str">
        <f>IF(Inputs!C122="true",IF(Inputs!I122="null",P123,P123*(Inputs!I122)),"")</f>
        <v/>
      </c>
      <c r="R123" s="29" t="str">
        <f>IF(Inputs!C122="true",IF(Inputs!J122="null",Calcs!Q123,Calcs!Q123*Inputs!J122),"")</f>
        <v/>
      </c>
      <c r="S123" s="29" t="str">
        <f>IF(Inputs!C122="true",(Inputs!P122/Inputs!Q122)*Calcs!R123,"0.0")</f>
        <v>0.0</v>
      </c>
      <c r="T123" s="29">
        <f>IF(AND(Inputs!B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B122="true",Inputs!N122="false"),B123,""))</f>
        <v>657233</v>
      </c>
      <c r="U123" s="29">
        <f>IF(AND(Inputs!B122="true",Inputs!G122="true"),T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T123)</f>
        <v>657233</v>
      </c>
      <c r="V123" s="29">
        <f>IF(Inputs!B122="false","",IF(Inputs!M122="null",Calcs!D123,Calcs!D123*Inputs!M122))</f>
        <v>657233</v>
      </c>
      <c r="W123" s="29">
        <f>IF(Inputs!B122="true",V123*IF(Inputs!R122=Reduction_Values!B$6,Reduction_Values!C$6,Reduction_Values!C$7),"")</f>
        <v>657233</v>
      </c>
      <c r="X123" s="29">
        <f>IF(Inputs!B122="true",W123*IF(Inputs!L122=Reduction_Values!B$4,Reduction_Values!C$4,Reduction_Values!C$5),"")</f>
        <v>657233</v>
      </c>
      <c r="Y123" s="29">
        <f>IF(Inputs!B122="true",IF(Inputs!I122="null",X123,X123*(Inputs!I122)),"")</f>
        <v>657233</v>
      </c>
      <c r="Z123" s="29">
        <f>IF(Inputs!B122="true",IF(Inputs!J122="null",Y123,Y123*(Inputs!J122)),"")</f>
        <v>591509.70000000007</v>
      </c>
      <c r="AA123" s="29">
        <f>IF(Inputs!B122="true",(Inputs!S122/Inputs!T122)*Calcs!Z123,"")</f>
        <v>53.723684051184762</v>
      </c>
      <c r="AB123" s="29">
        <f>IF(Inputs!B122="true",Calcs!AA123*0.5,"")</f>
        <v>26.861842025592381</v>
      </c>
      <c r="AC123" s="29"/>
      <c r="AD123" s="29"/>
      <c r="AE123" s="29"/>
      <c r="AF123" s="29"/>
      <c r="AG123" s="29"/>
    </row>
    <row r="124" spans="1:33" x14ac:dyDescent="0.2">
      <c r="A124" s="26">
        <v>122</v>
      </c>
      <c r="B124" s="28">
        <f>(VLOOKUP(Inputs!D123,Charge_Categories!B$2:C$380,2,FALSE))</f>
        <v>689830</v>
      </c>
      <c r="C124" s="28">
        <f>IF(Inputs!N123="true"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B124)</f>
        <v>689830</v>
      </c>
      <c r="D124" s="28">
        <f>IF(Inputs!G123="true",C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C124)</f>
        <v>689904</v>
      </c>
      <c r="E124" s="28">
        <f>IF(Inputs!M123="null",Calcs!D124,Calcs!D124*Inputs!M123)</f>
        <v>689904</v>
      </c>
      <c r="F124" s="28">
        <f>E124*IF(Inputs!R123=Reduction_Values!B$6,Reduction_Values!C$6,Reduction_Values!C$7)</f>
        <v>689904</v>
      </c>
      <c r="G124" s="29">
        <f>F124*IF(Inputs!L123=Reduction_Values!B$4,Reduction_Values!C$4,Reduction_Values!C$5)</f>
        <v>689904</v>
      </c>
      <c r="H124" s="29">
        <f>IF(Inputs!I123="null",G124,G124*(Inputs!I123))</f>
        <v>689904</v>
      </c>
      <c r="I124" s="29">
        <f>IF(Inputs!J123="null",H124,H124*(Inputs!J123))</f>
        <v>344952</v>
      </c>
      <c r="J124" s="29">
        <f>I124*(IF(Inputs!K123=Reduction_Values!B$2,Reduction_Values!C$2,Reduction_Values!C$3))</f>
        <v>172476</v>
      </c>
      <c r="K124" s="29">
        <f>IF(Inputs!B123="false",(Inputs!P123/Inputs!Q123)*Calcs!J124,Calcs!J124)</f>
        <v>172476</v>
      </c>
      <c r="L124" s="29" t="str">
        <f>IF(AND(Inputs!C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C123="true",Inputs!N123="false"),B124,""))</f>
        <v/>
      </c>
      <c r="M124" s="29" t="str">
        <f>IF(Inputs!C123="true",IF(Inputs!M123="null",Calcs!L124,Calcs!L124*Inputs!M123),"")</f>
        <v/>
      </c>
      <c r="N124" s="29" t="str">
        <f>IF(Inputs!C123="true",M124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,"")</f>
        <v/>
      </c>
      <c r="O124" s="29" t="str">
        <f>IF(Inputs!C123="true",N124*IF(Inputs!R123=Reduction_Values!B$6,Reduction_Values!C$6,Reduction_Values!C$7),"")</f>
        <v/>
      </c>
      <c r="P124" s="29" t="str">
        <f>IF(Inputs!C123="true",O124*IF(Inputs!L123=Reduction_Values!B$4,Reduction_Values!C$4,Reduction_Values!C$5),"")</f>
        <v/>
      </c>
      <c r="Q124" s="29" t="str">
        <f>IF(Inputs!C123="true",IF(Inputs!I123="null",P124,P124*(Inputs!I123)),"")</f>
        <v/>
      </c>
      <c r="R124" s="29" t="str">
        <f>IF(Inputs!C123="true",IF(Inputs!J123="null",Calcs!Q124,Calcs!Q124*Inputs!J123),"")</f>
        <v/>
      </c>
      <c r="S124" s="29" t="str">
        <f>IF(Inputs!C123="true",(Inputs!P123/Inputs!Q123)*Calcs!R124,"0.0")</f>
        <v>0.0</v>
      </c>
      <c r="T124" s="29">
        <f>IF(AND(Inputs!B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B123="true",Inputs!N123="false"),B124,""))</f>
        <v>689830</v>
      </c>
      <c r="U124" s="29">
        <f>IF(AND(Inputs!B123="true",Inputs!G123="true"),T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T124)</f>
        <v>689904</v>
      </c>
      <c r="V124" s="29">
        <f>IF(Inputs!B123="false","",IF(Inputs!M123="null",Calcs!D124,Calcs!D124*Inputs!M123))</f>
        <v>689904</v>
      </c>
      <c r="W124" s="29">
        <f>IF(Inputs!B123="true",V124*IF(Inputs!R123=Reduction_Values!B$6,Reduction_Values!C$6,Reduction_Values!C$7),"")</f>
        <v>689904</v>
      </c>
      <c r="X124" s="29">
        <f>IF(Inputs!B123="true",W124*IF(Inputs!L123=Reduction_Values!B$4,Reduction_Values!C$4,Reduction_Values!C$5),"")</f>
        <v>689904</v>
      </c>
      <c r="Y124" s="29">
        <f>IF(Inputs!B123="true",IF(Inputs!I123="null",X124,X124*(Inputs!I123)),"")</f>
        <v>689904</v>
      </c>
      <c r="Z124" s="29">
        <f>IF(Inputs!B123="true",IF(Inputs!J123="null",Y124,Y124*(Inputs!J123)),"")</f>
        <v>344952</v>
      </c>
      <c r="AA124" s="29">
        <f>IF(Inputs!B123="true",(Inputs!S123/Inputs!T123)*Calcs!Z124,"")</f>
        <v>383280</v>
      </c>
      <c r="AB124" s="29">
        <f>IF(Inputs!B123="true",Calcs!AA124*0.5,"")</f>
        <v>191640</v>
      </c>
      <c r="AC124" s="29"/>
      <c r="AD124" s="29"/>
      <c r="AE124" s="29"/>
      <c r="AF124" s="29"/>
      <c r="AG124" s="29"/>
    </row>
    <row r="125" spans="1:33" x14ac:dyDescent="0.2">
      <c r="A125" s="26">
        <v>123</v>
      </c>
      <c r="B125" s="28">
        <f>(VLOOKUP(Inputs!D124,Charge_Categories!B$2:C$380,2,FALSE))</f>
        <v>746992</v>
      </c>
      <c r="C125" s="28">
        <f>IF(Inputs!N124="true"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B125)</f>
        <v>746992</v>
      </c>
      <c r="D125" s="28">
        <f>IF(Inputs!G124="true",C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C125)</f>
        <v>748912</v>
      </c>
      <c r="E125" s="28">
        <f>IF(Inputs!M124="null",Calcs!D125,Calcs!D125*Inputs!M124)</f>
        <v>748912</v>
      </c>
      <c r="F125" s="28">
        <f>E125*IF(Inputs!R124=Reduction_Values!B$6,Reduction_Values!C$6,Reduction_Values!C$7)</f>
        <v>748912</v>
      </c>
      <c r="G125" s="29">
        <f>F125*IF(Inputs!L124=Reduction_Values!B$4,Reduction_Values!C$4,Reduction_Values!C$5)</f>
        <v>748912</v>
      </c>
      <c r="H125" s="29">
        <f>IF(Inputs!I124="null",G125,G125*(Inputs!I124))</f>
        <v>748912</v>
      </c>
      <c r="I125" s="29">
        <f>IF(Inputs!J124="null",H125,H125*(Inputs!J124))</f>
        <v>374456</v>
      </c>
      <c r="J125" s="29">
        <f>I125*(IF(Inputs!K124=Reduction_Values!B$2,Reduction_Values!C$2,Reduction_Values!C$3))</f>
        <v>187228</v>
      </c>
      <c r="K125" s="29">
        <f>IF(Inputs!B124="false",(Inputs!P124/Inputs!Q124)*Calcs!J125,Calcs!J125)</f>
        <v>187228</v>
      </c>
      <c r="L125" s="29" t="str">
        <f>IF(AND(Inputs!C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C124="true",Inputs!N124="false"),B125,""))</f>
        <v/>
      </c>
      <c r="M125" s="29" t="str">
        <f>IF(Inputs!C124="true",IF(Inputs!M124="null",Calcs!L125,Calcs!L125*Inputs!M124),"")</f>
        <v/>
      </c>
      <c r="N125" s="29" t="str">
        <f>IF(Inputs!C124="true",M125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,"")</f>
        <v/>
      </c>
      <c r="O125" s="29" t="str">
        <f>IF(Inputs!C124="true",N125*IF(Inputs!R124=Reduction_Values!B$6,Reduction_Values!C$6,Reduction_Values!C$7),"")</f>
        <v/>
      </c>
      <c r="P125" s="29" t="str">
        <f>IF(Inputs!C124="true",O125*IF(Inputs!L124=Reduction_Values!B$4,Reduction_Values!C$4,Reduction_Values!C$5),"")</f>
        <v/>
      </c>
      <c r="Q125" s="29" t="str">
        <f>IF(Inputs!C124="true",IF(Inputs!I124="null",P125,P125*(Inputs!I124)),"")</f>
        <v/>
      </c>
      <c r="R125" s="29" t="str">
        <f>IF(Inputs!C124="true",IF(Inputs!J124="null",Calcs!Q125,Calcs!Q125*Inputs!J124),"")</f>
        <v/>
      </c>
      <c r="S125" s="29" t="str">
        <f>IF(Inputs!C124="true",(Inputs!P124/Inputs!Q124)*Calcs!R125,"0.0")</f>
        <v>0.0</v>
      </c>
      <c r="T125" s="29">
        <f>IF(AND(Inputs!B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B124="true",Inputs!N124="false"),B125,""))</f>
        <v>746992</v>
      </c>
      <c r="U125" s="29">
        <f>IF(AND(Inputs!B124="true",Inputs!G124="true"),T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T125)</f>
        <v>748912</v>
      </c>
      <c r="V125" s="29">
        <f>IF(Inputs!B124="false","",IF(Inputs!M124="null",Calcs!D125,Calcs!D125*Inputs!M124))</f>
        <v>748912</v>
      </c>
      <c r="W125" s="29">
        <f>IF(Inputs!B124="true",V125*IF(Inputs!R124=Reduction_Values!B$6,Reduction_Values!C$6,Reduction_Values!C$7),"")</f>
        <v>748912</v>
      </c>
      <c r="X125" s="29">
        <f>IF(Inputs!B124="true",W125*IF(Inputs!L124=Reduction_Values!B$4,Reduction_Values!C$4,Reduction_Values!C$5),"")</f>
        <v>748912</v>
      </c>
      <c r="Y125" s="29">
        <f>IF(Inputs!B124="true",IF(Inputs!I124="null",X125,X125*(Inputs!I124)),"")</f>
        <v>748912</v>
      </c>
      <c r="Z125" s="29">
        <f>IF(Inputs!B124="true",IF(Inputs!J124="null",Y125,Y125*(Inputs!J124)),"")</f>
        <v>374456</v>
      </c>
      <c r="AA125" s="29">
        <f>IF(Inputs!B124="true",(Inputs!S124/Inputs!T124)*Calcs!Z125,"")</f>
        <v>37445.599999999999</v>
      </c>
      <c r="AB125" s="29">
        <f>IF(Inputs!B124="true",Calcs!AA125*0.5,"")</f>
        <v>18722.8</v>
      </c>
      <c r="AC125" s="29"/>
      <c r="AD125" s="29"/>
      <c r="AE125" s="29"/>
      <c r="AF125" s="29"/>
      <c r="AG125" s="29"/>
    </row>
    <row r="126" spans="1:33" x14ac:dyDescent="0.2">
      <c r="A126" s="26">
        <v>124</v>
      </c>
      <c r="B126" s="28">
        <f>(VLOOKUP(Inputs!D125,Charge_Categories!B$2:C$380,2,FALSE))</f>
        <v>3365328</v>
      </c>
      <c r="C126" s="28">
        <f>IF(Inputs!N125="true"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B126)</f>
        <v>3365336</v>
      </c>
      <c r="D126" s="28">
        <f>IF(Inputs!G125="true",C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C126)</f>
        <v>3365390</v>
      </c>
      <c r="E126" s="28">
        <f>IF(Inputs!M125="null",Calcs!D126,Calcs!D126*Inputs!M125)</f>
        <v>3365390</v>
      </c>
      <c r="F126" s="28">
        <f>E126*IF(Inputs!R125=Reduction_Values!B$6,Reduction_Values!C$6,Reduction_Values!C$7)</f>
        <v>3365390</v>
      </c>
      <c r="G126" s="29">
        <f>F126*IF(Inputs!L125=Reduction_Values!B$4,Reduction_Values!C$4,Reduction_Values!C$5)</f>
        <v>3365390</v>
      </c>
      <c r="H126" s="29">
        <f>IF(Inputs!I125="null",G126,G126*(Inputs!I125))</f>
        <v>3365390</v>
      </c>
      <c r="I126" s="29">
        <f>IF(Inputs!J125="null",H126,H126*(Inputs!J125))</f>
        <v>3365390</v>
      </c>
      <c r="J126" s="29">
        <f>I126*(IF(Inputs!K125=Reduction_Values!B$2,Reduction_Values!C$2,Reduction_Values!C$3))</f>
        <v>1682695</v>
      </c>
      <c r="K126" s="29">
        <f>IF(Inputs!B125="false",(Inputs!P125/Inputs!Q125)*Calcs!J126,Calcs!J126)</f>
        <v>1682695</v>
      </c>
      <c r="L126" s="29" t="str">
        <f>IF(AND(Inputs!C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C125="true",Inputs!N125="false"),B126,""))</f>
        <v/>
      </c>
      <c r="M126" s="29" t="str">
        <f>IF(Inputs!C125="true",IF(Inputs!M125="null",Calcs!L126,Calcs!L126*Inputs!M125),"")</f>
        <v/>
      </c>
      <c r="N126" s="29" t="str">
        <f>IF(Inputs!C125="true",M126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,"")</f>
        <v/>
      </c>
      <c r="O126" s="29" t="str">
        <f>IF(Inputs!C125="true",N126*IF(Inputs!R125=Reduction_Values!B$6,Reduction_Values!C$6,Reduction_Values!C$7),"")</f>
        <v/>
      </c>
      <c r="P126" s="29" t="str">
        <f>IF(Inputs!C125="true",O126*IF(Inputs!L125=Reduction_Values!B$4,Reduction_Values!C$4,Reduction_Values!C$5),"")</f>
        <v/>
      </c>
      <c r="Q126" s="29" t="str">
        <f>IF(Inputs!C125="true",IF(Inputs!I125="null",P126,P126*(Inputs!I125)),"")</f>
        <v/>
      </c>
      <c r="R126" s="29" t="str">
        <f>IF(Inputs!C125="true",IF(Inputs!J125="null",Calcs!Q126,Calcs!Q126*Inputs!J125),"")</f>
        <v/>
      </c>
      <c r="S126" s="29" t="str">
        <f>IF(Inputs!C125="true",(Inputs!P125/Inputs!Q125)*Calcs!R126,"0.0")</f>
        <v>0.0</v>
      </c>
      <c r="T126" s="29">
        <f>IF(AND(Inputs!B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B125="true",Inputs!N125="false"),B126,""))</f>
        <v>3365336</v>
      </c>
      <c r="U126" s="29">
        <f>IF(AND(Inputs!B125="true",Inputs!G125="true"),T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T126)</f>
        <v>3365390</v>
      </c>
      <c r="V126" s="29">
        <f>IF(Inputs!B125="false","",IF(Inputs!M125="null",Calcs!D126,Calcs!D126*Inputs!M125))</f>
        <v>3365390</v>
      </c>
      <c r="W126" s="29">
        <f>IF(Inputs!B125="true",V126*IF(Inputs!R125=Reduction_Values!B$6,Reduction_Values!C$6,Reduction_Values!C$7),"")</f>
        <v>3365390</v>
      </c>
      <c r="X126" s="29">
        <f>IF(Inputs!B125="true",W126*IF(Inputs!L125=Reduction_Values!B$4,Reduction_Values!C$4,Reduction_Values!C$5),"")</f>
        <v>3365390</v>
      </c>
      <c r="Y126" s="29">
        <f>IF(Inputs!B125="true",IF(Inputs!I125="null",X126,X126*(Inputs!I125)),"")</f>
        <v>3365390</v>
      </c>
      <c r="Z126" s="29">
        <f>IF(Inputs!B125="true",IF(Inputs!J125="null",Y126,Y126*(Inputs!J125)),"")</f>
        <v>3365390</v>
      </c>
      <c r="AA126" s="29">
        <f>IF(Inputs!B125="true",(Inputs!S125/Inputs!T125)*Calcs!Z126,"")</f>
        <v>33653.9</v>
      </c>
      <c r="AB126" s="29">
        <f>IF(Inputs!B125="true",Calcs!AA126*0.5,"")</f>
        <v>16826.95</v>
      </c>
      <c r="AC126" s="29"/>
      <c r="AD126" s="29"/>
      <c r="AE126" s="29"/>
      <c r="AF126" s="29"/>
      <c r="AG126" s="29"/>
    </row>
    <row r="127" spans="1:33" x14ac:dyDescent="0.2">
      <c r="A127" s="26">
        <v>125</v>
      </c>
      <c r="B127" s="28">
        <f>(VLOOKUP(Inputs!D126,Charge_Categories!B$2:C$380,2,FALSE))</f>
        <v>3532239</v>
      </c>
      <c r="C127" s="28">
        <f>IF(Inputs!N126="true"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B127)</f>
        <v>3532239</v>
      </c>
      <c r="D127" s="28">
        <f>IF(Inputs!G126="true",C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C127)</f>
        <v>3532239</v>
      </c>
      <c r="E127" s="28">
        <f>IF(Inputs!M126="null",Calcs!D127,Calcs!D127*Inputs!M126)</f>
        <v>3532239</v>
      </c>
      <c r="F127" s="28">
        <f>E127*IF(Inputs!R126=Reduction_Values!B$6,Reduction_Values!C$6,Reduction_Values!C$7)</f>
        <v>1766119.5</v>
      </c>
      <c r="G127" s="29">
        <f>F127*IF(Inputs!L126=Reduction_Values!B$4,Reduction_Values!C$4,Reduction_Values!C$5)</f>
        <v>1766119.5</v>
      </c>
      <c r="H127" s="29">
        <f>IF(Inputs!I126="null",G127,G127*(Inputs!I126))</f>
        <v>1766119.5</v>
      </c>
      <c r="I127" s="29">
        <f>IF(Inputs!J126="null",H127,H127*(Inputs!J126))</f>
        <v>1766119.5</v>
      </c>
      <c r="J127" s="29">
        <f>I127*(IF(Inputs!K126=Reduction_Values!B$2,Reduction_Values!C$2,Reduction_Values!C$3))</f>
        <v>1766119.5</v>
      </c>
      <c r="K127" s="29">
        <f>IF(Inputs!B126="false",(Inputs!P126/Inputs!Q126)*Calcs!J127,Calcs!J127)</f>
        <v>1690965.4787234042</v>
      </c>
      <c r="L127" s="29">
        <f>IF(AND(Inputs!C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C126="true",Inputs!N126="false"),B127,""))</f>
        <v>3532239</v>
      </c>
      <c r="M127" s="29">
        <f>IF(Inputs!C126="true",IF(Inputs!M126="null",Calcs!L127,Calcs!L127*Inputs!M126),"")</f>
        <v>3532239</v>
      </c>
      <c r="N127" s="29">
        <f>IF(Inputs!C126="true",M127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,"")</f>
        <v>0</v>
      </c>
      <c r="O127" s="29">
        <f>IF(Inputs!C126="true",N127*IF(Inputs!R126=Reduction_Values!B$6,Reduction_Values!C$6,Reduction_Values!C$7),"")</f>
        <v>0</v>
      </c>
      <c r="P127" s="29">
        <f>IF(Inputs!C126="true",O127*IF(Inputs!L126=Reduction_Values!B$4,Reduction_Values!C$4,Reduction_Values!C$5),"")</f>
        <v>0</v>
      </c>
      <c r="Q127" s="29">
        <f>IF(Inputs!C126="true",IF(Inputs!I126="null",P127,P127*(Inputs!I126)),"")</f>
        <v>0</v>
      </c>
      <c r="R127" s="29">
        <f>IF(Inputs!C126="true",IF(Inputs!J126="null",Calcs!Q127,Calcs!Q127*Inputs!J126),"")</f>
        <v>0</v>
      </c>
      <c r="S127" s="29">
        <f>IF(Inputs!C126="true",(Inputs!P126/Inputs!Q126)*Calcs!R127,"0.0")</f>
        <v>0</v>
      </c>
      <c r="T127" s="29" t="str">
        <f>IF(AND(Inputs!B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B126="true",Inputs!N126="false"),B127,""))</f>
        <v/>
      </c>
      <c r="U127" s="29" t="str">
        <f>IF(AND(Inputs!B126="true",Inputs!G126="true"),T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T127)</f>
        <v/>
      </c>
      <c r="V127" s="29" t="str">
        <f>IF(Inputs!B126="false","",IF(Inputs!M126="null",Calcs!D127,Calcs!D127*Inputs!M126))</f>
        <v/>
      </c>
      <c r="W127" s="29" t="str">
        <f>IF(Inputs!B126="true",V127*IF(Inputs!R126=Reduction_Values!B$6,Reduction_Values!C$6,Reduction_Values!C$7),"")</f>
        <v/>
      </c>
      <c r="X127" s="29" t="str">
        <f>IF(Inputs!B126="true",W127*IF(Inputs!L126=Reduction_Values!B$4,Reduction_Values!C$4,Reduction_Values!C$5),"")</f>
        <v/>
      </c>
      <c r="Y127" s="29" t="str">
        <f>IF(Inputs!B126="true",IF(Inputs!I126="null",X127,X127*(Inputs!I126)),"")</f>
        <v/>
      </c>
      <c r="Z127" s="29" t="str">
        <f>IF(Inputs!B126="true",IF(Inputs!J126="null",Y127,Y127*(Inputs!J126)),"")</f>
        <v/>
      </c>
      <c r="AA127" s="29" t="str">
        <f>IF(Inputs!B126="true",(Inputs!S126/Inputs!T126)*Calcs!Z127,"")</f>
        <v/>
      </c>
      <c r="AB127" s="29" t="str">
        <f>IF(Inputs!B126="true",Calcs!AA127*0.5,"")</f>
        <v/>
      </c>
      <c r="AC127" s="29"/>
      <c r="AD127" s="29"/>
      <c r="AE127" s="29"/>
      <c r="AF127" s="29"/>
      <c r="AG127" s="29"/>
    </row>
    <row r="128" spans="1:33" x14ac:dyDescent="0.2">
      <c r="A128" s="26">
        <v>126</v>
      </c>
      <c r="B128" s="28">
        <f>(VLOOKUP(Inputs!D127,Charge_Categories!B$2:C$380,2,FALSE))</f>
        <v>3824834</v>
      </c>
      <c r="C128" s="28">
        <f>IF(Inputs!N127="true"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B128)</f>
        <v>3824834</v>
      </c>
      <c r="D128" s="28">
        <f>IF(Inputs!G127="true",C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C128)</f>
        <v>3824834</v>
      </c>
      <c r="E128" s="28">
        <f>IF(Inputs!M127="null",Calcs!D128,Calcs!D128*Inputs!M127)</f>
        <v>3824834</v>
      </c>
      <c r="F128" s="28">
        <f>E128*IF(Inputs!R127=Reduction_Values!B$6,Reduction_Values!C$6,Reduction_Values!C$7)</f>
        <v>1912417</v>
      </c>
      <c r="G128" s="29">
        <f>F128*IF(Inputs!L127=Reduction_Values!B$4,Reduction_Values!C$4,Reduction_Values!C$5)</f>
        <v>1912417</v>
      </c>
      <c r="H128" s="29">
        <f>IF(Inputs!I127="null",G128,G128*(Inputs!I127))</f>
        <v>1912417</v>
      </c>
      <c r="I128" s="29">
        <f>IF(Inputs!J127="null",H128,H128*(Inputs!J127))</f>
        <v>1912417</v>
      </c>
      <c r="J128" s="29">
        <f>I128*(IF(Inputs!K127=Reduction_Values!B$2,Reduction_Values!C$2,Reduction_Values!C$3))</f>
        <v>1912417</v>
      </c>
      <c r="K128" s="29">
        <f>IF(Inputs!B127="false",(Inputs!P127/Inputs!Q127)*Calcs!J128,Calcs!J128)</f>
        <v>0</v>
      </c>
      <c r="L128" s="29">
        <f>IF(AND(Inputs!C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C127="true",Inputs!N127="false"),B128,""))</f>
        <v>3824834</v>
      </c>
      <c r="M128" s="29">
        <f>IF(Inputs!C127="true",IF(Inputs!M127="null",Calcs!L128,Calcs!L128*Inputs!M127),"")</f>
        <v>3824834</v>
      </c>
      <c r="N128" s="29">
        <f>IF(Inputs!C127="true",M128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,"")</f>
        <v>3824834</v>
      </c>
      <c r="O128" s="29">
        <f>IF(Inputs!C127="true",N128*IF(Inputs!R127=Reduction_Values!B$6,Reduction_Values!C$6,Reduction_Values!C$7),"")</f>
        <v>1912417</v>
      </c>
      <c r="P128" s="29">
        <f>IF(Inputs!C127="true",O128*IF(Inputs!L127=Reduction_Values!B$4,Reduction_Values!C$4,Reduction_Values!C$5),"")</f>
        <v>1912417</v>
      </c>
      <c r="Q128" s="29">
        <f>IF(Inputs!C127="true",IF(Inputs!I127="null",P128,P128*(Inputs!I127)),"")</f>
        <v>1912417</v>
      </c>
      <c r="R128" s="29">
        <f>IF(Inputs!C127="true",IF(Inputs!J127="null",Calcs!Q128,Calcs!Q128*Inputs!J127),"")</f>
        <v>1912417</v>
      </c>
      <c r="S128" s="29">
        <f>IF(Inputs!C127="true",(Inputs!P127/Inputs!Q127)*Calcs!R128,"0.0")</f>
        <v>0</v>
      </c>
      <c r="T128" s="29" t="str">
        <f>IF(AND(Inputs!B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B127="true",Inputs!N127="false"),B128,""))</f>
        <v/>
      </c>
      <c r="U128" s="29" t="str">
        <f>IF(AND(Inputs!B127="true",Inputs!G127="true"),T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T128)</f>
        <v/>
      </c>
      <c r="V128" s="29" t="str">
        <f>IF(Inputs!B127="false","",IF(Inputs!M127="null",Calcs!D128,Calcs!D128*Inputs!M127))</f>
        <v/>
      </c>
      <c r="W128" s="29" t="str">
        <f>IF(Inputs!B127="true",V128*IF(Inputs!R127=Reduction_Values!B$6,Reduction_Values!C$6,Reduction_Values!C$7),"")</f>
        <v/>
      </c>
      <c r="X128" s="29" t="str">
        <f>IF(Inputs!B127="true",W128*IF(Inputs!L127=Reduction_Values!B$4,Reduction_Values!C$4,Reduction_Values!C$5),"")</f>
        <v/>
      </c>
      <c r="Y128" s="29" t="str">
        <f>IF(Inputs!B127="true",IF(Inputs!I127="null",X128,X128*(Inputs!I127)),"")</f>
        <v/>
      </c>
      <c r="Z128" s="29" t="str">
        <f>IF(Inputs!B127="true",IF(Inputs!J127="null",Y128,Y128*(Inputs!J127)),"")</f>
        <v/>
      </c>
      <c r="AA128" s="29" t="str">
        <f>IF(Inputs!B127="true",(Inputs!S127/Inputs!T127)*Calcs!Z128,"")</f>
        <v/>
      </c>
      <c r="AB128" s="29" t="str">
        <f>IF(Inputs!B127="true",Calcs!AA128*0.5,"")</f>
        <v/>
      </c>
      <c r="AC128" s="29"/>
      <c r="AD128" s="29"/>
      <c r="AE128" s="29"/>
      <c r="AF128" s="29"/>
      <c r="AG128" s="29"/>
    </row>
    <row r="129" spans="1:33" x14ac:dyDescent="0.2">
      <c r="A129" s="26">
        <v>127</v>
      </c>
      <c r="B129" s="28">
        <f>(VLOOKUP(Inputs!D128,Charge_Categories!B$2:C$380,2,FALSE))</f>
        <v>97</v>
      </c>
      <c r="C129" s="28">
        <f>IF(Inputs!N128="true"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B129)</f>
        <v>97</v>
      </c>
      <c r="D129" s="28">
        <f>IF(Inputs!G128="true",C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C129)</f>
        <v>97</v>
      </c>
      <c r="E129" s="28">
        <f>IF(Inputs!M128="null",Calcs!D129,Calcs!D129*Inputs!M128)</f>
        <v>97</v>
      </c>
      <c r="F129" s="28">
        <f>E129*IF(Inputs!R128=Reduction_Values!B$6,Reduction_Values!C$6,Reduction_Values!C$7)</f>
        <v>97</v>
      </c>
      <c r="G129" s="29">
        <f>F129*IF(Inputs!L128=Reduction_Values!B$4,Reduction_Values!C$4,Reduction_Values!C$5)</f>
        <v>48.5</v>
      </c>
      <c r="H129" s="29">
        <f>IF(Inputs!I128="null",G129,G129*(Inputs!I128))</f>
        <v>48.5</v>
      </c>
      <c r="I129" s="29">
        <f>IF(Inputs!J128="null",H129,H129*(Inputs!J128))</f>
        <v>24.25</v>
      </c>
      <c r="J129" s="29">
        <f>I129*(IF(Inputs!K128=Reduction_Values!B$2,Reduction_Values!C$2,Reduction_Values!C$3))</f>
        <v>24.25</v>
      </c>
      <c r="K129" s="29">
        <f>IF(Inputs!B128="false",(Inputs!P128/Inputs!Q128)*Calcs!J129,Calcs!J129)</f>
        <v>22.954747774480712</v>
      </c>
      <c r="L129" s="29">
        <f>IF(AND(Inputs!C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C128="true",Inputs!N128="false"),B129,""))</f>
        <v>97</v>
      </c>
      <c r="M129" s="29">
        <f>IF(Inputs!C128="true",IF(Inputs!M128="null",Calcs!L129,Calcs!L129*Inputs!M128),"")</f>
        <v>97</v>
      </c>
      <c r="N129" s="29">
        <f>IF(Inputs!C128="true",M129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,"")</f>
        <v>0</v>
      </c>
      <c r="O129" s="29">
        <f>IF(Inputs!C128="true",N129*IF(Inputs!R128=Reduction_Values!B$6,Reduction_Values!C$6,Reduction_Values!C$7),"")</f>
        <v>0</v>
      </c>
      <c r="P129" s="29">
        <f>IF(Inputs!C128="true",O129*IF(Inputs!L128=Reduction_Values!B$4,Reduction_Values!C$4,Reduction_Values!C$5),"")</f>
        <v>0</v>
      </c>
      <c r="Q129" s="29">
        <f>IF(Inputs!C128="true",IF(Inputs!I128="null",P129,P129*(Inputs!I128)),"")</f>
        <v>0</v>
      </c>
      <c r="R129" s="29">
        <f>IF(Inputs!C128="true",IF(Inputs!J128="null",Calcs!Q129,Calcs!Q129*Inputs!J128),"")</f>
        <v>0</v>
      </c>
      <c r="S129" s="29">
        <f>IF(Inputs!C128="true",(Inputs!P128/Inputs!Q128)*Calcs!R129,"0.0")</f>
        <v>0</v>
      </c>
      <c r="T129" s="29" t="str">
        <f>IF(AND(Inputs!B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B128="true",Inputs!N128="false"),B129,""))</f>
        <v/>
      </c>
      <c r="U129" s="29" t="str">
        <f>IF(AND(Inputs!B128="true",Inputs!G128="true"),T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T129)</f>
        <v/>
      </c>
      <c r="V129" s="29" t="str">
        <f>IF(Inputs!B128="false","",IF(Inputs!M128="null",Calcs!D129,Calcs!D129*Inputs!M128))</f>
        <v/>
      </c>
      <c r="W129" s="29" t="str">
        <f>IF(Inputs!B128="true",V129*IF(Inputs!R128=Reduction_Values!B$6,Reduction_Values!C$6,Reduction_Values!C$7),"")</f>
        <v/>
      </c>
      <c r="X129" s="29" t="str">
        <f>IF(Inputs!B128="true",W129*IF(Inputs!L128=Reduction_Values!B$4,Reduction_Values!C$4,Reduction_Values!C$5),"")</f>
        <v/>
      </c>
      <c r="Y129" s="29" t="str">
        <f>IF(Inputs!B128="true",IF(Inputs!I128="null",X129,X129*(Inputs!I128)),"")</f>
        <v/>
      </c>
      <c r="Z129" s="29" t="str">
        <f>IF(Inputs!B128="true",IF(Inputs!J128="null",Y129,Y129*(Inputs!J128)),"")</f>
        <v/>
      </c>
      <c r="AA129" s="29" t="str">
        <f>IF(Inputs!B128="true",(Inputs!S128/Inputs!T128)*Calcs!Z129,"")</f>
        <v/>
      </c>
      <c r="AB129" s="29" t="str">
        <f>IF(Inputs!B128="true",Calcs!AA129*0.5,"")</f>
        <v/>
      </c>
      <c r="AC129" s="29"/>
      <c r="AD129" s="29"/>
      <c r="AE129" s="29"/>
      <c r="AF129" s="29"/>
      <c r="AG129" s="29"/>
    </row>
    <row r="130" spans="1:33" x14ac:dyDescent="0.2">
      <c r="A130" s="26">
        <v>128</v>
      </c>
      <c r="B130" s="28">
        <f>(VLOOKUP(Inputs!D129,Charge_Categories!B$2:C$380,2,FALSE))</f>
        <v>102</v>
      </c>
      <c r="C130" s="28">
        <f>IF(Inputs!N129="true"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B130)</f>
        <v>5272</v>
      </c>
      <c r="D130" s="28">
        <f>IF(Inputs!G129="true",C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C130)</f>
        <v>5272</v>
      </c>
      <c r="E130" s="28">
        <f>IF(Inputs!M129="null",Calcs!D130,Calcs!D130*Inputs!M129)</f>
        <v>5272</v>
      </c>
      <c r="F130" s="28">
        <f>E130*IF(Inputs!R129=Reduction_Values!B$6,Reduction_Values!C$6,Reduction_Values!C$7)</f>
        <v>5272</v>
      </c>
      <c r="G130" s="29">
        <f>F130*IF(Inputs!L129=Reduction_Values!B$4,Reduction_Values!C$4,Reduction_Values!C$5)</f>
        <v>2636</v>
      </c>
      <c r="H130" s="29">
        <f>IF(Inputs!I129="null",G130,G130*(Inputs!I129))</f>
        <v>1318</v>
      </c>
      <c r="I130" s="29">
        <f>IF(Inputs!J129="null",H130,H130*(Inputs!J129))</f>
        <v>1318</v>
      </c>
      <c r="J130" s="29">
        <f>I130*(IF(Inputs!K129=Reduction_Values!B$2,Reduction_Values!C$2,Reduction_Values!C$3))</f>
        <v>1318</v>
      </c>
      <c r="K130" s="29">
        <f>IF(Inputs!B129="false",(Inputs!P129/Inputs!Q129)*Calcs!J130,Calcs!J130)</f>
        <v>1207.7672727272727</v>
      </c>
      <c r="L130" s="29">
        <f>IF(AND(Inputs!C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C129="true",Inputs!N129="false"),B130,""))</f>
        <v>5272</v>
      </c>
      <c r="M130" s="29">
        <f>IF(Inputs!C129="true",IF(Inputs!M129="null",Calcs!L130,Calcs!L130*Inputs!M129),"")</f>
        <v>5272</v>
      </c>
      <c r="N130" s="29">
        <f>IF(Inputs!C129="true",M130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,"")</f>
        <v>0</v>
      </c>
      <c r="O130" s="29">
        <f>IF(Inputs!C129="true",N130*IF(Inputs!R129=Reduction_Values!B$6,Reduction_Values!C$6,Reduction_Values!C$7),"")</f>
        <v>0</v>
      </c>
      <c r="P130" s="29">
        <f>IF(Inputs!C129="true",O130*IF(Inputs!L129=Reduction_Values!B$4,Reduction_Values!C$4,Reduction_Values!C$5),"")</f>
        <v>0</v>
      </c>
      <c r="Q130" s="29">
        <f>IF(Inputs!C129="true",IF(Inputs!I129="null",P130,P130*(Inputs!I129)),"")</f>
        <v>0</v>
      </c>
      <c r="R130" s="29">
        <f>IF(Inputs!C129="true",IF(Inputs!J129="null",Calcs!Q130,Calcs!Q130*Inputs!J129),"")</f>
        <v>0</v>
      </c>
      <c r="S130" s="29">
        <f>IF(Inputs!C129="true",(Inputs!P129/Inputs!Q129)*Calcs!R130,"0.0")</f>
        <v>0</v>
      </c>
      <c r="T130" s="29" t="str">
        <f>IF(AND(Inputs!B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B129="true",Inputs!N129="false"),B130,""))</f>
        <v/>
      </c>
      <c r="U130" s="29" t="str">
        <f>IF(AND(Inputs!B129="true",Inputs!G129="true"),T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T130)</f>
        <v/>
      </c>
      <c r="V130" s="29" t="str">
        <f>IF(Inputs!B129="false","",IF(Inputs!M129="null",Calcs!D130,Calcs!D130*Inputs!M129))</f>
        <v/>
      </c>
      <c r="W130" s="29" t="str">
        <f>IF(Inputs!B129="true",V130*IF(Inputs!R129=Reduction_Values!B$6,Reduction_Values!C$6,Reduction_Values!C$7),"")</f>
        <v/>
      </c>
      <c r="X130" s="29" t="str">
        <f>IF(Inputs!B129="true",W130*IF(Inputs!L129=Reduction_Values!B$4,Reduction_Values!C$4,Reduction_Values!C$5),"")</f>
        <v/>
      </c>
      <c r="Y130" s="29" t="str">
        <f>IF(Inputs!B129="true",IF(Inputs!I129="null",X130,X130*(Inputs!I129)),"")</f>
        <v/>
      </c>
      <c r="Z130" s="29" t="str">
        <f>IF(Inputs!B129="true",IF(Inputs!J129="null",Y130,Y130*(Inputs!J129)),"")</f>
        <v/>
      </c>
      <c r="AA130" s="29" t="str">
        <f>IF(Inputs!B129="true",(Inputs!S129/Inputs!T129)*Calcs!Z130,"")</f>
        <v/>
      </c>
      <c r="AB130" s="29" t="str">
        <f>IF(Inputs!B129="true",Calcs!AA130*0.5,"")</f>
        <v/>
      </c>
      <c r="AC130" s="29"/>
      <c r="AD130" s="29"/>
      <c r="AE130" s="29"/>
      <c r="AF130" s="29"/>
      <c r="AG130" s="29"/>
    </row>
    <row r="131" spans="1:33" x14ac:dyDescent="0.2">
      <c r="A131" s="26">
        <v>129</v>
      </c>
      <c r="B131" s="28">
        <f>(VLOOKUP(Inputs!D130,Charge_Categories!B$2:C$380,2,FALSE))</f>
        <v>110</v>
      </c>
      <c r="C131" s="28">
        <f>IF(Inputs!N130="true"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B131)</f>
        <v>110</v>
      </c>
      <c r="D131" s="28">
        <f>IF(Inputs!G130="true",C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C131)</f>
        <v>23636</v>
      </c>
      <c r="E131" s="28">
        <f>IF(Inputs!M130="null",Calcs!D131,Calcs!D131*Inputs!M130)</f>
        <v>23636</v>
      </c>
      <c r="F131" s="28">
        <f>E131*IF(Inputs!R130=Reduction_Values!B$6,Reduction_Values!C$6,Reduction_Values!C$7)</f>
        <v>23636</v>
      </c>
      <c r="G131" s="29">
        <f>F131*IF(Inputs!L130=Reduction_Values!B$4,Reduction_Values!C$4,Reduction_Values!C$5)</f>
        <v>11818</v>
      </c>
      <c r="H131" s="29">
        <f>IF(Inputs!I130="null",G131,G131*(Inputs!I130))</f>
        <v>11818</v>
      </c>
      <c r="I131" s="29">
        <f>IF(Inputs!J130="null",H131,H131*(Inputs!J130))</f>
        <v>11818</v>
      </c>
      <c r="J131" s="29">
        <f>I131*(IF(Inputs!K130=Reduction_Values!B$2,Reduction_Values!C$2,Reduction_Values!C$3))</f>
        <v>11818</v>
      </c>
      <c r="K131" s="29">
        <f>IF(Inputs!B130="false",(Inputs!P130/Inputs!Q130)*Calcs!J131,Calcs!J131)</f>
        <v>513.82608695652175</v>
      </c>
      <c r="L131" s="29">
        <f>IF(AND(Inputs!C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C130="true",Inputs!N130="false"),B131,""))</f>
        <v>110</v>
      </c>
      <c r="M131" s="29">
        <f>IF(Inputs!C130="true",IF(Inputs!M130="null",Calcs!L131,Calcs!L131*Inputs!M130),"")</f>
        <v>110</v>
      </c>
      <c r="N131" s="29">
        <f>IF(Inputs!C130="true",M131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,"")</f>
        <v>0</v>
      </c>
      <c r="O131" s="29">
        <f>IF(Inputs!C130="true",N131*IF(Inputs!R130=Reduction_Values!B$6,Reduction_Values!C$6,Reduction_Values!C$7),"")</f>
        <v>0</v>
      </c>
      <c r="P131" s="29">
        <f>IF(Inputs!C130="true",O131*IF(Inputs!L130=Reduction_Values!B$4,Reduction_Values!C$4,Reduction_Values!C$5),"")</f>
        <v>0</v>
      </c>
      <c r="Q131" s="29">
        <f>IF(Inputs!C130="true",IF(Inputs!I130="null",P131,P131*(Inputs!I130)),"")</f>
        <v>0</v>
      </c>
      <c r="R131" s="29">
        <f>IF(Inputs!C130="true",IF(Inputs!J130="null",Calcs!Q131,Calcs!Q131*Inputs!J130),"")</f>
        <v>0</v>
      </c>
      <c r="S131" s="29">
        <f>IF(Inputs!C130="true",(Inputs!P130/Inputs!Q130)*Calcs!R131,"0.0")</f>
        <v>0</v>
      </c>
      <c r="T131" s="29" t="str">
        <f>IF(AND(Inputs!B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B130="true",Inputs!N130="false"),B131,""))</f>
        <v/>
      </c>
      <c r="U131" s="29" t="str">
        <f>IF(AND(Inputs!B130="true",Inputs!G130="true"),T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T131)</f>
        <v/>
      </c>
      <c r="V131" s="29" t="str">
        <f>IF(Inputs!B130="false","",IF(Inputs!M130="null",Calcs!D131,Calcs!D131*Inputs!M130))</f>
        <v/>
      </c>
      <c r="W131" s="29" t="str">
        <f>IF(Inputs!B130="true",V131*IF(Inputs!R130=Reduction_Values!B$6,Reduction_Values!C$6,Reduction_Values!C$7),"")</f>
        <v/>
      </c>
      <c r="X131" s="29" t="str">
        <f>IF(Inputs!B130="true",W131*IF(Inputs!L130=Reduction_Values!B$4,Reduction_Values!C$4,Reduction_Values!C$5),"")</f>
        <v/>
      </c>
      <c r="Y131" s="29" t="str">
        <f>IF(Inputs!B130="true",IF(Inputs!I130="null",X131,X131*(Inputs!I130)),"")</f>
        <v/>
      </c>
      <c r="Z131" s="29" t="str">
        <f>IF(Inputs!B130="true",IF(Inputs!J130="null",Y131,Y131*(Inputs!J130)),"")</f>
        <v/>
      </c>
      <c r="AA131" s="29" t="str">
        <f>IF(Inputs!B130="true",(Inputs!S130/Inputs!T130)*Calcs!Z131,"")</f>
        <v/>
      </c>
      <c r="AB131" s="29" t="str">
        <f>IF(Inputs!B130="true",Calcs!AA131*0.5,"")</f>
        <v/>
      </c>
      <c r="AC131" s="29"/>
      <c r="AD131" s="29"/>
      <c r="AE131" s="29"/>
      <c r="AF131" s="29"/>
      <c r="AG131" s="29"/>
    </row>
    <row r="132" spans="1:33" x14ac:dyDescent="0.2">
      <c r="A132" s="26">
        <v>130</v>
      </c>
      <c r="B132" s="28">
        <f>(VLOOKUP(Inputs!D131,Charge_Categories!B$2:C$380,2,FALSE))</f>
        <v>115</v>
      </c>
      <c r="C132" s="28">
        <f>IF(Inputs!N131="true"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B132)</f>
        <v>5285</v>
      </c>
      <c r="D132" s="28">
        <f>IF(Inputs!G131="true",C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C132)</f>
        <v>5285</v>
      </c>
      <c r="E132" s="28">
        <f>IF(Inputs!M131="null",Calcs!D132,Calcs!D132*Inputs!M131)</f>
        <v>5285</v>
      </c>
      <c r="F132" s="28">
        <f>E132*IF(Inputs!R131=Reduction_Values!B$6,Reduction_Values!C$6,Reduction_Values!C$7)</f>
        <v>2642.5</v>
      </c>
      <c r="G132" s="29">
        <f>F132*IF(Inputs!L131=Reduction_Values!B$4,Reduction_Values!C$4,Reduction_Values!C$5)</f>
        <v>2642.5</v>
      </c>
      <c r="H132" s="29">
        <f>IF(Inputs!I131="null",G132,G132*(Inputs!I131))</f>
        <v>1321.25</v>
      </c>
      <c r="I132" s="29">
        <f>IF(Inputs!J131="null",H132,H132*(Inputs!J131))</f>
        <v>660.625</v>
      </c>
      <c r="J132" s="29">
        <f>I132*(IF(Inputs!K131=Reduction_Values!B$2,Reduction_Values!C$2,Reduction_Values!C$3))</f>
        <v>660.625</v>
      </c>
      <c r="K132" s="29">
        <f>IF(Inputs!B131="false",(Inputs!P131/Inputs!Q131)*Calcs!J132,Calcs!J132)</f>
        <v>660.625</v>
      </c>
      <c r="L132" s="29">
        <f>IF(AND(Inputs!C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C131="true",Inputs!N131="false"),B132,""))</f>
        <v>5285</v>
      </c>
      <c r="M132" s="29">
        <f>IF(Inputs!C131="true",IF(Inputs!M131="null",Calcs!L132,Calcs!L132*Inputs!M131),"")</f>
        <v>5285</v>
      </c>
      <c r="N132" s="29">
        <f>IF(Inputs!C131="true",M132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,"")</f>
        <v>0</v>
      </c>
      <c r="O132" s="29">
        <f>IF(Inputs!C131="true",N132*IF(Inputs!R131=Reduction_Values!B$6,Reduction_Values!C$6,Reduction_Values!C$7),"")</f>
        <v>0</v>
      </c>
      <c r="P132" s="29">
        <f>IF(Inputs!C131="true",O132*IF(Inputs!L131=Reduction_Values!B$4,Reduction_Values!C$4,Reduction_Values!C$5),"")</f>
        <v>0</v>
      </c>
      <c r="Q132" s="29">
        <f>IF(Inputs!C131="true",IF(Inputs!I131="null",P132,P132*(Inputs!I131)),"")</f>
        <v>0</v>
      </c>
      <c r="R132" s="29">
        <f>IF(Inputs!C131="true",IF(Inputs!J131="null",Calcs!Q132,Calcs!Q132*Inputs!J131),"")</f>
        <v>0</v>
      </c>
      <c r="S132" s="29">
        <f>IF(Inputs!C131="true",(Inputs!P131/Inputs!Q131)*Calcs!R132,"0.0")</f>
        <v>0</v>
      </c>
      <c r="T132" s="29" t="str">
        <f>IF(AND(Inputs!B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B131="true",Inputs!N131="false"),B132,""))</f>
        <v/>
      </c>
      <c r="U132" s="29" t="str">
        <f>IF(AND(Inputs!B131="true",Inputs!G131="true"),T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T132)</f>
        <v/>
      </c>
      <c r="V132" s="29" t="str">
        <f>IF(Inputs!B131="false","",IF(Inputs!M131="null",Calcs!D132,Calcs!D132*Inputs!M131))</f>
        <v/>
      </c>
      <c r="W132" s="29" t="str">
        <f>IF(Inputs!B131="true",V132*IF(Inputs!R131=Reduction_Values!B$6,Reduction_Values!C$6,Reduction_Values!C$7),"")</f>
        <v/>
      </c>
      <c r="X132" s="29" t="str">
        <f>IF(Inputs!B131="true",W132*IF(Inputs!L131=Reduction_Values!B$4,Reduction_Values!C$4,Reduction_Values!C$5),"")</f>
        <v/>
      </c>
      <c r="Y132" s="29" t="str">
        <f>IF(Inputs!B131="true",IF(Inputs!I131="null",X132,X132*(Inputs!I131)),"")</f>
        <v/>
      </c>
      <c r="Z132" s="29" t="str">
        <f>IF(Inputs!B131="true",IF(Inputs!J131="null",Y132,Y132*(Inputs!J131)),"")</f>
        <v/>
      </c>
      <c r="AA132" s="29" t="str">
        <f>IF(Inputs!B131="true",(Inputs!S131/Inputs!T131)*Calcs!Z132,"")</f>
        <v/>
      </c>
      <c r="AB132" s="29" t="str">
        <f>IF(Inputs!B131="true",Calcs!AA132*0.5,"")</f>
        <v/>
      </c>
      <c r="AC132" s="29"/>
      <c r="AD132" s="29"/>
      <c r="AE132" s="29"/>
      <c r="AF132" s="29"/>
      <c r="AG132" s="29"/>
    </row>
    <row r="133" spans="1:33" x14ac:dyDescent="0.2">
      <c r="A133" s="26">
        <v>131</v>
      </c>
      <c r="B133" s="28">
        <f>(VLOOKUP(Inputs!D132,Charge_Categories!B$2:C$380,2,FALSE))</f>
        <v>120</v>
      </c>
      <c r="C133" s="28">
        <f>IF(Inputs!N132="true"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B133)</f>
        <v>5290</v>
      </c>
      <c r="D133" s="28">
        <f>IF(Inputs!G132="true",C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C133)</f>
        <v>398519</v>
      </c>
      <c r="E133" s="28">
        <f>IF(Inputs!M132="null",Calcs!D133,Calcs!D133*Inputs!M132)</f>
        <v>318815.2</v>
      </c>
      <c r="F133" s="28">
        <f>E133*IF(Inputs!R132=Reduction_Values!B$6,Reduction_Values!C$6,Reduction_Values!C$7)</f>
        <v>159407.6</v>
      </c>
      <c r="G133" s="29">
        <f>F133*IF(Inputs!L132=Reduction_Values!B$4,Reduction_Values!C$4,Reduction_Values!C$5)</f>
        <v>159407.6</v>
      </c>
      <c r="H133" s="29">
        <f>IF(Inputs!I132="null",G133,G133*(Inputs!I132))</f>
        <v>79703.8</v>
      </c>
      <c r="I133" s="29">
        <f>IF(Inputs!J132="null",H133,H133*(Inputs!J132))</f>
        <v>797.03800000000001</v>
      </c>
      <c r="J133" s="29">
        <f>I133*(IF(Inputs!K132=Reduction_Values!B$2,Reduction_Values!C$2,Reduction_Values!C$3))</f>
        <v>398.51900000000001</v>
      </c>
      <c r="K133" s="29">
        <f>IF(Inputs!B132="false",(Inputs!P132/Inputs!Q132)*Calcs!J133,Calcs!J133)</f>
        <v>398.51900000000001</v>
      </c>
      <c r="L133" s="29" t="str">
        <f>IF(AND(Inputs!C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C132="true",Inputs!N132="false"),B133,""))</f>
        <v/>
      </c>
      <c r="M133" s="29" t="str">
        <f>IF(Inputs!C132="true",IF(Inputs!M132="null",Calcs!L133,Calcs!L133*Inputs!M132),"")</f>
        <v/>
      </c>
      <c r="N133" s="29" t="str">
        <f>IF(Inputs!C132="true",M133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,"")</f>
        <v/>
      </c>
      <c r="O133" s="29" t="str">
        <f>IF(Inputs!C132="true",N133*IF(Inputs!R132=Reduction_Values!B$6,Reduction_Values!C$6,Reduction_Values!C$7),"")</f>
        <v/>
      </c>
      <c r="P133" s="29" t="str">
        <f>IF(Inputs!C132="true",O133*IF(Inputs!L132=Reduction_Values!B$4,Reduction_Values!C$4,Reduction_Values!C$5),"")</f>
        <v/>
      </c>
      <c r="Q133" s="29" t="str">
        <f>IF(Inputs!C132="true",IF(Inputs!I132="null",P133,P133*(Inputs!I132)),"")</f>
        <v/>
      </c>
      <c r="R133" s="29" t="str">
        <f>IF(Inputs!C132="true",IF(Inputs!J132="null",Calcs!Q133,Calcs!Q133*Inputs!J132),"")</f>
        <v/>
      </c>
      <c r="S133" s="29" t="str">
        <f>IF(Inputs!C132="true",(Inputs!P132/Inputs!Q132)*Calcs!R133,"0.0")</f>
        <v>0.0</v>
      </c>
      <c r="T133" s="29">
        <f>IF(AND(Inputs!B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B132="true",Inputs!N132="false"),B133,""))</f>
        <v>5290</v>
      </c>
      <c r="U133" s="29">
        <f>IF(AND(Inputs!B132="true",Inputs!G132="true"),T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T133)</f>
        <v>398519</v>
      </c>
      <c r="V133" s="29">
        <f>IF(Inputs!B132="false","",IF(Inputs!M132="null",Calcs!D133,Calcs!D133*Inputs!M132))</f>
        <v>318815.2</v>
      </c>
      <c r="W133" s="29">
        <f>IF(Inputs!B132="true",V133*IF(Inputs!R132=Reduction_Values!B$6,Reduction_Values!C$6,Reduction_Values!C$7),"")</f>
        <v>159407.6</v>
      </c>
      <c r="X133" s="29">
        <f>IF(Inputs!B132="true",W133*IF(Inputs!L132=Reduction_Values!B$4,Reduction_Values!C$4,Reduction_Values!C$5),"")</f>
        <v>159407.6</v>
      </c>
      <c r="Y133" s="29">
        <f>IF(Inputs!B132="true",IF(Inputs!I132="null",X133,X133*(Inputs!I132)),"")</f>
        <v>79703.8</v>
      </c>
      <c r="Z133" s="29">
        <f>IF(Inputs!B132="true",IF(Inputs!J132="null",Y133,Y133*(Inputs!J132)),"")</f>
        <v>797.03800000000001</v>
      </c>
      <c r="AA133" s="29">
        <f>IF(Inputs!B132="true",(Inputs!S132/Inputs!T132)*Calcs!Z133,"")</f>
        <v>0</v>
      </c>
      <c r="AB133" s="29">
        <f>IF(Inputs!B132="true",Calcs!AA133*0.5,"")</f>
        <v>0</v>
      </c>
      <c r="AC133" s="29"/>
      <c r="AD133" s="29"/>
      <c r="AE133" s="29"/>
      <c r="AF133" s="29"/>
      <c r="AG133" s="29"/>
    </row>
    <row r="134" spans="1:33" x14ac:dyDescent="0.2">
      <c r="A134" s="26">
        <v>132</v>
      </c>
      <c r="B134" s="28">
        <f>(VLOOKUP(Inputs!D133,Charge_Categories!B$2:C$380,2,FALSE))</f>
        <v>128</v>
      </c>
      <c r="C134" s="28">
        <f>IF(Inputs!N133="true"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B134)</f>
        <v>128</v>
      </c>
      <c r="D134" s="28">
        <f>IF(Inputs!G133="true",C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C134)</f>
        <v>6410</v>
      </c>
      <c r="E134" s="28">
        <f>IF(Inputs!M133="null",Calcs!D134,Calcs!D134*Inputs!M133)</f>
        <v>6410</v>
      </c>
      <c r="F134" s="28">
        <f>E134*IF(Inputs!R133=Reduction_Values!B$6,Reduction_Values!C$6,Reduction_Values!C$7)</f>
        <v>6410</v>
      </c>
      <c r="G134" s="29">
        <f>F134*IF(Inputs!L133=Reduction_Values!B$4,Reduction_Values!C$4,Reduction_Values!C$5)</f>
        <v>6410</v>
      </c>
      <c r="H134" s="29">
        <f>IF(Inputs!I133="null",G134,G134*(Inputs!I133))</f>
        <v>6410</v>
      </c>
      <c r="I134" s="29">
        <f>IF(Inputs!J133="null",H134,H134*(Inputs!J133))</f>
        <v>6410</v>
      </c>
      <c r="J134" s="29">
        <f>I134*(IF(Inputs!K133=Reduction_Values!B$2,Reduction_Values!C$2,Reduction_Values!C$3))</f>
        <v>3205</v>
      </c>
      <c r="K134" s="29">
        <f>IF(Inputs!B133="false",(Inputs!P133/Inputs!Q133)*Calcs!J134,Calcs!J134)</f>
        <v>3205</v>
      </c>
      <c r="L134" s="29" t="str">
        <f>IF(AND(Inputs!C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C133="true",Inputs!N133="false"),B134,""))</f>
        <v/>
      </c>
      <c r="M134" s="29" t="str">
        <f>IF(Inputs!C133="true",IF(Inputs!M133="null",Calcs!L134,Calcs!L134*Inputs!M133),"")</f>
        <v/>
      </c>
      <c r="N134" s="29" t="str">
        <f>IF(Inputs!C133="true",M134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,"")</f>
        <v/>
      </c>
      <c r="O134" s="29" t="str">
        <f>IF(Inputs!C133="true",N134*IF(Inputs!R133=Reduction_Values!B$6,Reduction_Values!C$6,Reduction_Values!C$7),"")</f>
        <v/>
      </c>
      <c r="P134" s="29" t="str">
        <f>IF(Inputs!C133="true",O134*IF(Inputs!L133=Reduction_Values!B$4,Reduction_Values!C$4,Reduction_Values!C$5),"")</f>
        <v/>
      </c>
      <c r="Q134" s="29" t="str">
        <f>IF(Inputs!C133="true",IF(Inputs!I133="null",P134,P134*(Inputs!I133)),"")</f>
        <v/>
      </c>
      <c r="R134" s="29" t="str">
        <f>IF(Inputs!C133="true",IF(Inputs!J133="null",Calcs!Q134,Calcs!Q134*Inputs!J133),"")</f>
        <v/>
      </c>
      <c r="S134" s="29" t="str">
        <f>IF(Inputs!C133="true",(Inputs!P133/Inputs!Q133)*Calcs!R134,"0.0")</f>
        <v>0.0</v>
      </c>
      <c r="T134" s="29">
        <f>IF(AND(Inputs!B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B133="true",Inputs!N133="false"),B134,""))</f>
        <v>128</v>
      </c>
      <c r="U134" s="29">
        <f>IF(AND(Inputs!B133="true",Inputs!G133="true"),T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T134)</f>
        <v>6410</v>
      </c>
      <c r="V134" s="29">
        <f>IF(Inputs!B133="false","",IF(Inputs!M133="null",Calcs!D134,Calcs!D134*Inputs!M133))</f>
        <v>6410</v>
      </c>
      <c r="W134" s="29">
        <f>IF(Inputs!B133="true",V134*IF(Inputs!R133=Reduction_Values!B$6,Reduction_Values!C$6,Reduction_Values!C$7),"")</f>
        <v>6410</v>
      </c>
      <c r="X134" s="29">
        <f>IF(Inputs!B133="true",W134*IF(Inputs!L133=Reduction_Values!B$4,Reduction_Values!C$4,Reduction_Values!C$5),"")</f>
        <v>6410</v>
      </c>
      <c r="Y134" s="29">
        <f>IF(Inputs!B133="true",IF(Inputs!I133="null",X134,X134*(Inputs!I133)),"")</f>
        <v>6410</v>
      </c>
      <c r="Z134" s="29">
        <f>IF(Inputs!B133="true",IF(Inputs!J133="null",Y134,Y134*(Inputs!J133)),"")</f>
        <v>6410</v>
      </c>
      <c r="AA134" s="29">
        <f>IF(Inputs!B133="true",(Inputs!S133/Inputs!T133)*Calcs!Z134,"")</f>
        <v>0</v>
      </c>
      <c r="AB134" s="29">
        <f>IF(Inputs!B133="true",Calcs!AA134*0.5,"")</f>
        <v>0</v>
      </c>
      <c r="AC134" s="29"/>
      <c r="AD134" s="29"/>
      <c r="AE134" s="29"/>
      <c r="AF134" s="29"/>
      <c r="AG134" s="29"/>
    </row>
    <row r="135" spans="1:33" x14ac:dyDescent="0.2">
      <c r="A135" s="26">
        <v>133</v>
      </c>
      <c r="B135" s="28">
        <f>(VLOOKUP(Inputs!D134,Charge_Categories!B$2:C$380,2,FALSE))</f>
        <v>513</v>
      </c>
      <c r="C135" s="28">
        <f>IF(Inputs!N134="true"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B135)</f>
        <v>513</v>
      </c>
      <c r="D135" s="28">
        <f>IF(Inputs!G134="true",C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C135)</f>
        <v>699</v>
      </c>
      <c r="E135" s="28">
        <f>IF(Inputs!M134="null",Calcs!D135,Calcs!D135*Inputs!M134)</f>
        <v>699</v>
      </c>
      <c r="F135" s="28">
        <f>E135*IF(Inputs!R134=Reduction_Values!B$6,Reduction_Values!C$6,Reduction_Values!C$7)</f>
        <v>699</v>
      </c>
      <c r="G135" s="29">
        <f>F135*IF(Inputs!L134=Reduction_Values!B$4,Reduction_Values!C$4,Reduction_Values!C$5)</f>
        <v>699</v>
      </c>
      <c r="H135" s="29">
        <f>IF(Inputs!I134="null",G135,G135*(Inputs!I134))</f>
        <v>699</v>
      </c>
      <c r="I135" s="29">
        <f>IF(Inputs!J134="null",H135,H135*(Inputs!J134))</f>
        <v>699</v>
      </c>
      <c r="J135" s="29">
        <f>I135*(IF(Inputs!K134=Reduction_Values!B$2,Reduction_Values!C$2,Reduction_Values!C$3))</f>
        <v>349.5</v>
      </c>
      <c r="K135" s="29">
        <f>IF(Inputs!B134="false",(Inputs!P134/Inputs!Q134)*Calcs!J135,Calcs!J135)</f>
        <v>349.5</v>
      </c>
      <c r="L135" s="29" t="str">
        <f>IF(AND(Inputs!C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C134="true",Inputs!N134="false"),B135,""))</f>
        <v/>
      </c>
      <c r="M135" s="29" t="str">
        <f>IF(Inputs!C134="true",IF(Inputs!M134="null",Calcs!L135,Calcs!L135*Inputs!M134),"")</f>
        <v/>
      </c>
      <c r="N135" s="29" t="str">
        <f>IF(Inputs!C134="true",M135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,"")</f>
        <v/>
      </c>
      <c r="O135" s="29" t="str">
        <f>IF(Inputs!C134="true",N135*IF(Inputs!R134=Reduction_Values!B$6,Reduction_Values!C$6,Reduction_Values!C$7),"")</f>
        <v/>
      </c>
      <c r="P135" s="29" t="str">
        <f>IF(Inputs!C134="true",O135*IF(Inputs!L134=Reduction_Values!B$4,Reduction_Values!C$4,Reduction_Values!C$5),"")</f>
        <v/>
      </c>
      <c r="Q135" s="29" t="str">
        <f>IF(Inputs!C134="true",IF(Inputs!I134="null",P135,P135*(Inputs!I134)),"")</f>
        <v/>
      </c>
      <c r="R135" s="29" t="str">
        <f>IF(Inputs!C134="true",IF(Inputs!J134="null",Calcs!Q135,Calcs!Q135*Inputs!J134),"")</f>
        <v/>
      </c>
      <c r="S135" s="29" t="str">
        <f>IF(Inputs!C134="true",(Inputs!P134/Inputs!Q134)*Calcs!R135,"0.0")</f>
        <v>0.0</v>
      </c>
      <c r="T135" s="29">
        <f>IF(AND(Inputs!B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B134="true",Inputs!N134="false"),B135,""))</f>
        <v>513</v>
      </c>
      <c r="U135" s="29">
        <f>IF(AND(Inputs!B134="true",Inputs!G134="true"),T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T135)</f>
        <v>699</v>
      </c>
      <c r="V135" s="29">
        <f>IF(Inputs!B134="false","",IF(Inputs!M134="null",Calcs!D135,Calcs!D135*Inputs!M134))</f>
        <v>699</v>
      </c>
      <c r="W135" s="29">
        <f>IF(Inputs!B134="true",V135*IF(Inputs!R134=Reduction_Values!B$6,Reduction_Values!C$6,Reduction_Values!C$7),"")</f>
        <v>699</v>
      </c>
      <c r="X135" s="29">
        <f>IF(Inputs!B134="true",W135*IF(Inputs!L134=Reduction_Values!B$4,Reduction_Values!C$4,Reduction_Values!C$5),"")</f>
        <v>699</v>
      </c>
      <c r="Y135" s="29">
        <f>IF(Inputs!B134="true",IF(Inputs!I134="null",X135,X135*(Inputs!I134)),"")</f>
        <v>699</v>
      </c>
      <c r="Z135" s="29">
        <f>IF(Inputs!B134="true",IF(Inputs!J134="null",Y135,Y135*(Inputs!J134)),"")</f>
        <v>699</v>
      </c>
      <c r="AA135" s="29">
        <f>IF(Inputs!B134="true",(Inputs!S134/Inputs!T134)*Calcs!Z135,"")</f>
        <v>0</v>
      </c>
      <c r="AB135" s="29">
        <f>IF(Inputs!B134="true",Calcs!AA135*0.5,"")</f>
        <v>0</v>
      </c>
      <c r="AC135" s="29"/>
      <c r="AD135" s="29"/>
      <c r="AE135" s="29"/>
      <c r="AF135" s="29"/>
      <c r="AG135" s="29"/>
    </row>
    <row r="136" spans="1:33" x14ac:dyDescent="0.2">
      <c r="A136" s="26">
        <v>134</v>
      </c>
      <c r="B136" s="28">
        <f>(VLOOKUP(Inputs!D135,Charge_Categories!B$2:C$380,2,FALSE))</f>
        <v>538</v>
      </c>
      <c r="C136" s="28">
        <f>IF(Inputs!N135="true"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B136)</f>
        <v>538</v>
      </c>
      <c r="D136" s="28">
        <f>IF(Inputs!G135="true",C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C136)</f>
        <v>3435</v>
      </c>
      <c r="E136" s="28">
        <f>IF(Inputs!M135="null",Calcs!D136,Calcs!D136*Inputs!M135)</f>
        <v>3435</v>
      </c>
      <c r="F136" s="28">
        <f>E136*IF(Inputs!R135=Reduction_Values!B$6,Reduction_Values!C$6,Reduction_Values!C$7)</f>
        <v>3435</v>
      </c>
      <c r="G136" s="29">
        <f>F136*IF(Inputs!L135=Reduction_Values!B$4,Reduction_Values!C$4,Reduction_Values!C$5)</f>
        <v>3435</v>
      </c>
      <c r="H136" s="29">
        <f>IF(Inputs!I135="null",G136,G136*(Inputs!I135))</f>
        <v>3435</v>
      </c>
      <c r="I136" s="29">
        <f>IF(Inputs!J135="null",H136,H136*(Inputs!J135))</f>
        <v>103.05</v>
      </c>
      <c r="J136" s="29">
        <f>I136*(IF(Inputs!K135=Reduction_Values!B$2,Reduction_Values!C$2,Reduction_Values!C$3))</f>
        <v>51.524999999999999</v>
      </c>
      <c r="K136" s="29">
        <f>IF(Inputs!B135="false",(Inputs!P135/Inputs!Q135)*Calcs!J136,Calcs!J136)</f>
        <v>51.524999999999999</v>
      </c>
      <c r="L136" s="29" t="str">
        <f>IF(AND(Inputs!C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C135="true",Inputs!N135="false"),B136,""))</f>
        <v/>
      </c>
      <c r="M136" s="29" t="str">
        <f>IF(Inputs!C135="true",IF(Inputs!M135="null",Calcs!L136,Calcs!L136*Inputs!M135),"")</f>
        <v/>
      </c>
      <c r="N136" s="29" t="str">
        <f>IF(Inputs!C135="true",M136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,"")</f>
        <v/>
      </c>
      <c r="O136" s="29" t="str">
        <f>IF(Inputs!C135="true",N136*IF(Inputs!R135=Reduction_Values!B$6,Reduction_Values!C$6,Reduction_Values!C$7),"")</f>
        <v/>
      </c>
      <c r="P136" s="29" t="str">
        <f>IF(Inputs!C135="true",O136*IF(Inputs!L135=Reduction_Values!B$4,Reduction_Values!C$4,Reduction_Values!C$5),"")</f>
        <v/>
      </c>
      <c r="Q136" s="29" t="str">
        <f>IF(Inputs!C135="true",IF(Inputs!I135="null",P136,P136*(Inputs!I135)),"")</f>
        <v/>
      </c>
      <c r="R136" s="29" t="str">
        <f>IF(Inputs!C135="true",IF(Inputs!J135="null",Calcs!Q136,Calcs!Q136*Inputs!J135),"")</f>
        <v/>
      </c>
      <c r="S136" s="29" t="str">
        <f>IF(Inputs!C135="true",(Inputs!P135/Inputs!Q135)*Calcs!R136,"0.0")</f>
        <v>0.0</v>
      </c>
      <c r="T136" s="29">
        <f>IF(AND(Inputs!B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B135="true",Inputs!N135="false"),B136,""))</f>
        <v>538</v>
      </c>
      <c r="U136" s="29">
        <f>IF(AND(Inputs!B135="true",Inputs!G135="true"),T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T136)</f>
        <v>3435</v>
      </c>
      <c r="V136" s="29">
        <f>IF(Inputs!B135="false","",IF(Inputs!M135="null",Calcs!D136,Calcs!D136*Inputs!M135))</f>
        <v>3435</v>
      </c>
      <c r="W136" s="29">
        <f>IF(Inputs!B135="true",V136*IF(Inputs!R135=Reduction_Values!B$6,Reduction_Values!C$6,Reduction_Values!C$7),"")</f>
        <v>3435</v>
      </c>
      <c r="X136" s="29">
        <f>IF(Inputs!B135="true",W136*IF(Inputs!L135=Reduction_Values!B$4,Reduction_Values!C$4,Reduction_Values!C$5),"")</f>
        <v>3435</v>
      </c>
      <c r="Y136" s="29">
        <f>IF(Inputs!B135="true",IF(Inputs!I135="null",X136,X136*(Inputs!I135)),"")</f>
        <v>3435</v>
      </c>
      <c r="Z136" s="29">
        <f>IF(Inputs!B135="true",IF(Inputs!J135="null",Y136,Y136*(Inputs!J135)),"")</f>
        <v>103.05</v>
      </c>
      <c r="AA136" s="29">
        <f>IF(Inputs!B135="true",(Inputs!S135/Inputs!T135)*Calcs!Z136,"")</f>
        <v>0</v>
      </c>
      <c r="AB136" s="29">
        <f>IF(Inputs!B135="true",Calcs!AA136*0.5,"")</f>
        <v>0</v>
      </c>
      <c r="AC136" s="29"/>
      <c r="AD136" s="29"/>
      <c r="AE136" s="29"/>
      <c r="AF136" s="29"/>
      <c r="AG136" s="29"/>
    </row>
    <row r="137" spans="1:33" x14ac:dyDescent="0.2">
      <c r="A137" s="26">
        <v>135</v>
      </c>
      <c r="B137" s="28">
        <f>(VLOOKUP(Inputs!D136,Charge_Categories!B$2:C$380,2,FALSE))</f>
        <v>588</v>
      </c>
      <c r="C137" s="28">
        <f>IF(Inputs!N136="true"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B137)</f>
        <v>588</v>
      </c>
      <c r="D137" s="28">
        <f>IF(Inputs!G136="true",C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C137)</f>
        <v>588</v>
      </c>
      <c r="E137" s="28">
        <f>IF(Inputs!M136="null",Calcs!D137,Calcs!D137*Inputs!M136)</f>
        <v>588</v>
      </c>
      <c r="F137" s="28">
        <f>E137*IF(Inputs!R136=Reduction_Values!B$6,Reduction_Values!C$6,Reduction_Values!C$7)</f>
        <v>588</v>
      </c>
      <c r="G137" s="29">
        <f>F137*IF(Inputs!L136=Reduction_Values!B$4,Reduction_Values!C$4,Reduction_Values!C$5)</f>
        <v>588</v>
      </c>
      <c r="H137" s="29">
        <f>IF(Inputs!I136="null",G137,G137*(Inputs!I136))</f>
        <v>588</v>
      </c>
      <c r="I137" s="29">
        <f>IF(Inputs!J136="null",H137,H137*(Inputs!J136))</f>
        <v>523.32000000000005</v>
      </c>
      <c r="J137" s="29">
        <f>I137*(IF(Inputs!K136=Reduction_Values!B$2,Reduction_Values!C$2,Reduction_Values!C$3))</f>
        <v>261.66000000000003</v>
      </c>
      <c r="K137" s="29">
        <f>IF(Inputs!B136="false",(Inputs!P136/Inputs!Q136)*Calcs!J137,Calcs!J137)</f>
        <v>261.66000000000003</v>
      </c>
      <c r="L137" s="29" t="str">
        <f>IF(AND(Inputs!C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C136="true",Inputs!N136="false"),B137,""))</f>
        <v/>
      </c>
      <c r="M137" s="29" t="str">
        <f>IF(Inputs!C136="true",IF(Inputs!M136="null",Calcs!L137,Calcs!L137*Inputs!M136),"")</f>
        <v/>
      </c>
      <c r="N137" s="29" t="str">
        <f>IF(Inputs!C136="true",M137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,"")</f>
        <v/>
      </c>
      <c r="O137" s="29" t="str">
        <f>IF(Inputs!C136="true",N137*IF(Inputs!R136=Reduction_Values!B$6,Reduction_Values!C$6,Reduction_Values!C$7),"")</f>
        <v/>
      </c>
      <c r="P137" s="29" t="str">
        <f>IF(Inputs!C136="true",O137*IF(Inputs!L136=Reduction_Values!B$4,Reduction_Values!C$4,Reduction_Values!C$5),"")</f>
        <v/>
      </c>
      <c r="Q137" s="29" t="str">
        <f>IF(Inputs!C136="true",IF(Inputs!I136="null",P137,P137*(Inputs!I136)),"")</f>
        <v/>
      </c>
      <c r="R137" s="29" t="str">
        <f>IF(Inputs!C136="true",IF(Inputs!J136="null",Calcs!Q137,Calcs!Q137*Inputs!J136),"")</f>
        <v/>
      </c>
      <c r="S137" s="29" t="str">
        <f>IF(Inputs!C136="true",(Inputs!P136/Inputs!Q136)*Calcs!R137,"0.0")</f>
        <v>0.0</v>
      </c>
      <c r="T137" s="29">
        <f>IF(AND(Inputs!B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B136="true",Inputs!N136="false"),B137,""))</f>
        <v>588</v>
      </c>
      <c r="U137" s="29">
        <f>IF(AND(Inputs!B136="true",Inputs!G136="true"),T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T137)</f>
        <v>588</v>
      </c>
      <c r="V137" s="29">
        <f>IF(Inputs!B136="false","",IF(Inputs!M136="null",Calcs!D137,Calcs!D137*Inputs!M136))</f>
        <v>588</v>
      </c>
      <c r="W137" s="29">
        <f>IF(Inputs!B136="true",V137*IF(Inputs!R136=Reduction_Values!B$6,Reduction_Values!C$6,Reduction_Values!C$7),"")</f>
        <v>588</v>
      </c>
      <c r="X137" s="29">
        <f>IF(Inputs!B136="true",W137*IF(Inputs!L136=Reduction_Values!B$4,Reduction_Values!C$4,Reduction_Values!C$5),"")</f>
        <v>588</v>
      </c>
      <c r="Y137" s="29">
        <f>IF(Inputs!B136="true",IF(Inputs!I136="null",X137,X137*(Inputs!I136)),"")</f>
        <v>588</v>
      </c>
      <c r="Z137" s="29">
        <f>IF(Inputs!B136="true",IF(Inputs!J136="null",Y137,Y137*(Inputs!J136)),"")</f>
        <v>523.32000000000005</v>
      </c>
      <c r="AA137" s="29">
        <f>IF(Inputs!B136="true",(Inputs!S136/Inputs!T136)*Calcs!Z137,"")</f>
        <v>0</v>
      </c>
      <c r="AB137" s="29">
        <f>IF(Inputs!B136="true",Calcs!AA137*0.5,"")</f>
        <v>0</v>
      </c>
      <c r="AC137" s="29"/>
      <c r="AD137" s="29"/>
      <c r="AE137" s="29"/>
      <c r="AF137" s="29"/>
      <c r="AG137" s="29"/>
    </row>
    <row r="138" spans="1:33" x14ac:dyDescent="0.2">
      <c r="A138" s="26">
        <v>136</v>
      </c>
      <c r="B138" s="28">
        <f>(VLOOKUP(Inputs!D137,Charge_Categories!B$2:C$380,2,FALSE))</f>
        <v>609</v>
      </c>
      <c r="C138" s="28">
        <f>IF(Inputs!N137="true"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B138)</f>
        <v>609</v>
      </c>
      <c r="D138" s="28">
        <f>IF(Inputs!G137="true",C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C138)</f>
        <v>846</v>
      </c>
      <c r="E138" s="28">
        <f>IF(Inputs!M137="null",Calcs!D138,Calcs!D138*Inputs!M137)</f>
        <v>846</v>
      </c>
      <c r="F138" s="28">
        <f>E138*IF(Inputs!R137=Reduction_Values!B$6,Reduction_Values!C$6,Reduction_Values!C$7)</f>
        <v>846</v>
      </c>
      <c r="G138" s="29">
        <f>F138*IF(Inputs!L137=Reduction_Values!B$4,Reduction_Values!C$4,Reduction_Values!C$5)</f>
        <v>846</v>
      </c>
      <c r="H138" s="29">
        <f>IF(Inputs!I137="null",G138,G138*(Inputs!I137))</f>
        <v>846</v>
      </c>
      <c r="I138" s="29">
        <f>IF(Inputs!J137="null",H138,H138*(Inputs!J137))</f>
        <v>846</v>
      </c>
      <c r="J138" s="29">
        <f>I138*(IF(Inputs!K137=Reduction_Values!B$2,Reduction_Values!C$2,Reduction_Values!C$3))</f>
        <v>423</v>
      </c>
      <c r="K138" s="29">
        <f>IF(Inputs!B137="false",(Inputs!P137/Inputs!Q137)*Calcs!J138,Calcs!J138)</f>
        <v>423</v>
      </c>
      <c r="L138" s="29" t="str">
        <f>IF(AND(Inputs!C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C137="true",Inputs!N137="false"),B138,""))</f>
        <v/>
      </c>
      <c r="M138" s="29" t="str">
        <f>IF(Inputs!C137="true",IF(Inputs!M137="null",Calcs!L138,Calcs!L138*Inputs!M137),"")</f>
        <v/>
      </c>
      <c r="N138" s="29" t="str">
        <f>IF(Inputs!C137="true",M138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,"")</f>
        <v/>
      </c>
      <c r="O138" s="29" t="str">
        <f>IF(Inputs!C137="true",N138*IF(Inputs!R137=Reduction_Values!B$6,Reduction_Values!C$6,Reduction_Values!C$7),"")</f>
        <v/>
      </c>
      <c r="P138" s="29" t="str">
        <f>IF(Inputs!C137="true",O138*IF(Inputs!L137=Reduction_Values!B$4,Reduction_Values!C$4,Reduction_Values!C$5),"")</f>
        <v/>
      </c>
      <c r="Q138" s="29" t="str">
        <f>IF(Inputs!C137="true",IF(Inputs!I137="null",P138,P138*(Inputs!I137)),"")</f>
        <v/>
      </c>
      <c r="R138" s="29" t="str">
        <f>IF(Inputs!C137="true",IF(Inputs!J137="null",Calcs!Q138,Calcs!Q138*Inputs!J137),"")</f>
        <v/>
      </c>
      <c r="S138" s="29" t="str">
        <f>IF(Inputs!C137="true",(Inputs!P137/Inputs!Q137)*Calcs!R138,"0.0")</f>
        <v>0.0</v>
      </c>
      <c r="T138" s="29">
        <f>IF(AND(Inputs!B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B137="true",Inputs!N137="false"),B138,""))</f>
        <v>609</v>
      </c>
      <c r="U138" s="29">
        <f>IF(AND(Inputs!B137="true",Inputs!G137="true"),T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T138)</f>
        <v>846</v>
      </c>
      <c r="V138" s="29">
        <f>IF(Inputs!B137="false","",IF(Inputs!M137="null",Calcs!D138,Calcs!D138*Inputs!M137))</f>
        <v>846</v>
      </c>
      <c r="W138" s="29">
        <f>IF(Inputs!B137="true",V138*IF(Inputs!R137=Reduction_Values!B$6,Reduction_Values!C$6,Reduction_Values!C$7),"")</f>
        <v>846</v>
      </c>
      <c r="X138" s="29">
        <f>IF(Inputs!B137="true",W138*IF(Inputs!L137=Reduction_Values!B$4,Reduction_Values!C$4,Reduction_Values!C$5),"")</f>
        <v>846</v>
      </c>
      <c r="Y138" s="29">
        <f>IF(Inputs!B137="true",IF(Inputs!I137="null",X138,X138*(Inputs!I137)),"")</f>
        <v>846</v>
      </c>
      <c r="Z138" s="29">
        <f>IF(Inputs!B137="true",IF(Inputs!J137="null",Y138,Y138*(Inputs!J137)),"")</f>
        <v>846</v>
      </c>
      <c r="AA138" s="29">
        <f>IF(Inputs!B137="true",(Inputs!S137/Inputs!T137)*Calcs!Z138,"")</f>
        <v>0</v>
      </c>
      <c r="AB138" s="29">
        <f>IF(Inputs!B137="true",Calcs!AA138*0.5,"")</f>
        <v>0</v>
      </c>
      <c r="AC138" s="29"/>
      <c r="AD138" s="29"/>
      <c r="AE138" s="29"/>
      <c r="AF138" s="29"/>
      <c r="AG138" s="29"/>
    </row>
    <row r="139" spans="1:33" x14ac:dyDescent="0.2">
      <c r="A139" s="26">
        <v>137</v>
      </c>
      <c r="B139" s="28">
        <f>(VLOOKUP(Inputs!D138,Charge_Categories!B$2:C$380,2,FALSE))</f>
        <v>634</v>
      </c>
      <c r="C139" s="28">
        <f>IF(Inputs!N138="true"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B139)</f>
        <v>634</v>
      </c>
      <c r="D139" s="28">
        <f>IF(Inputs!G138="true",C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C139)</f>
        <v>797</v>
      </c>
      <c r="E139" s="28">
        <f>IF(Inputs!M138="null",Calcs!D139,Calcs!D139*Inputs!M138)</f>
        <v>797</v>
      </c>
      <c r="F139" s="28">
        <f>E139*IF(Inputs!R138=Reduction_Values!B$6,Reduction_Values!C$6,Reduction_Values!C$7)</f>
        <v>797</v>
      </c>
      <c r="G139" s="29">
        <f>F139*IF(Inputs!L138=Reduction_Values!B$4,Reduction_Values!C$4,Reduction_Values!C$5)</f>
        <v>797</v>
      </c>
      <c r="H139" s="29">
        <f>IF(Inputs!I138="null",G139,G139*(Inputs!I138))</f>
        <v>797</v>
      </c>
      <c r="I139" s="29">
        <f>IF(Inputs!J138="null",H139,H139*(Inputs!J138))</f>
        <v>797</v>
      </c>
      <c r="J139" s="29">
        <f>I139*(IF(Inputs!K138=Reduction_Values!B$2,Reduction_Values!C$2,Reduction_Values!C$3))</f>
        <v>398.5</v>
      </c>
      <c r="K139" s="29">
        <f>IF(Inputs!B138="false",(Inputs!P138/Inputs!Q138)*Calcs!J139,Calcs!J139)</f>
        <v>398.5</v>
      </c>
      <c r="L139" s="29" t="str">
        <f>IF(AND(Inputs!C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C138="true",Inputs!N138="false"),B139,""))</f>
        <v/>
      </c>
      <c r="M139" s="29" t="str">
        <f>IF(Inputs!C138="true",IF(Inputs!M138="null",Calcs!L139,Calcs!L139*Inputs!M138),"")</f>
        <v/>
      </c>
      <c r="N139" s="29" t="str">
        <f>IF(Inputs!C138="true",M139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,"")</f>
        <v/>
      </c>
      <c r="O139" s="29" t="str">
        <f>IF(Inputs!C138="true",N139*IF(Inputs!R138=Reduction_Values!B$6,Reduction_Values!C$6,Reduction_Values!C$7),"")</f>
        <v/>
      </c>
      <c r="P139" s="29" t="str">
        <f>IF(Inputs!C138="true",O139*IF(Inputs!L138=Reduction_Values!B$4,Reduction_Values!C$4,Reduction_Values!C$5),"")</f>
        <v/>
      </c>
      <c r="Q139" s="29" t="str">
        <f>IF(Inputs!C138="true",IF(Inputs!I138="null",P139,P139*(Inputs!I138)),"")</f>
        <v/>
      </c>
      <c r="R139" s="29" t="str">
        <f>IF(Inputs!C138="true",IF(Inputs!J138="null",Calcs!Q139,Calcs!Q139*Inputs!J138),"")</f>
        <v/>
      </c>
      <c r="S139" s="29" t="str">
        <f>IF(Inputs!C138="true",(Inputs!P138/Inputs!Q138)*Calcs!R139,"0.0")</f>
        <v>0.0</v>
      </c>
      <c r="T139" s="29">
        <f>IF(AND(Inputs!B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B138="true",Inputs!N138="false"),B139,""))</f>
        <v>634</v>
      </c>
      <c r="U139" s="29">
        <f>IF(AND(Inputs!B138="true",Inputs!G138="true"),T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T139)</f>
        <v>797</v>
      </c>
      <c r="V139" s="29">
        <f>IF(Inputs!B138="false","",IF(Inputs!M138="null",Calcs!D139,Calcs!D139*Inputs!M138))</f>
        <v>797</v>
      </c>
      <c r="W139" s="29">
        <f>IF(Inputs!B138="true",V139*IF(Inputs!R138=Reduction_Values!B$6,Reduction_Values!C$6,Reduction_Values!C$7),"")</f>
        <v>797</v>
      </c>
      <c r="X139" s="29">
        <f>IF(Inputs!B138="true",W139*IF(Inputs!L138=Reduction_Values!B$4,Reduction_Values!C$4,Reduction_Values!C$5),"")</f>
        <v>797</v>
      </c>
      <c r="Y139" s="29">
        <f>IF(Inputs!B138="true",IF(Inputs!I138="null",X139,X139*(Inputs!I138)),"")</f>
        <v>797</v>
      </c>
      <c r="Z139" s="29">
        <f>IF(Inputs!B138="true",IF(Inputs!J138="null",Y139,Y139*(Inputs!J138)),"")</f>
        <v>797</v>
      </c>
      <c r="AA139" s="29">
        <f>IF(Inputs!B138="true",(Inputs!S138/Inputs!T138)*Calcs!Z139,"")</f>
        <v>0</v>
      </c>
      <c r="AB139" s="29">
        <f>IF(Inputs!B138="true",Calcs!AA139*0.5,"")</f>
        <v>0</v>
      </c>
      <c r="AC139" s="29"/>
      <c r="AD139" s="29"/>
      <c r="AE139" s="29"/>
      <c r="AF139" s="29"/>
      <c r="AG139" s="29"/>
    </row>
    <row r="140" spans="1:33" x14ac:dyDescent="0.2">
      <c r="A140" s="26">
        <v>138</v>
      </c>
      <c r="B140" s="28">
        <f>(VLOOKUP(Inputs!D139,Charge_Categories!B$2:C$380,2,FALSE))</f>
        <v>684</v>
      </c>
      <c r="C140" s="28">
        <f>IF(Inputs!N139="true"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B140)</f>
        <v>692</v>
      </c>
      <c r="D140" s="28">
        <f>IF(Inputs!G139="true",C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C140)</f>
        <v>735</v>
      </c>
      <c r="E140" s="28">
        <f>IF(Inputs!M139="null",Calcs!D140,Calcs!D140*Inputs!M139)</f>
        <v>735</v>
      </c>
      <c r="F140" s="28">
        <f>E140*IF(Inputs!R139=Reduction_Values!B$6,Reduction_Values!C$6,Reduction_Values!C$7)</f>
        <v>367.5</v>
      </c>
      <c r="G140" s="29">
        <f>F140*IF(Inputs!L139=Reduction_Values!B$4,Reduction_Values!C$4,Reduction_Values!C$5)</f>
        <v>367.5</v>
      </c>
      <c r="H140" s="29">
        <f>IF(Inputs!I139="null",G140,G140*(Inputs!I139))</f>
        <v>36.75</v>
      </c>
      <c r="I140" s="29">
        <f>IF(Inputs!J139="null",H140,H140*(Inputs!J139))</f>
        <v>36.75</v>
      </c>
      <c r="J140" s="29">
        <f>I140*(IF(Inputs!K139=Reduction_Values!B$2,Reduction_Values!C$2,Reduction_Values!C$3))</f>
        <v>18.375</v>
      </c>
      <c r="K140" s="29">
        <f>IF(Inputs!B139="false",(Inputs!P139/Inputs!Q139)*Calcs!J140,Calcs!J140)</f>
        <v>18.375</v>
      </c>
      <c r="L140" s="29" t="str">
        <f>IF(AND(Inputs!C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C139="true",Inputs!N139="false"),B140,""))</f>
        <v/>
      </c>
      <c r="M140" s="29" t="str">
        <f>IF(Inputs!C139="true",IF(Inputs!M139="null",Calcs!L140,Calcs!L140*Inputs!M139),"")</f>
        <v/>
      </c>
      <c r="N140" s="29" t="str">
        <f>IF(Inputs!C139="true",M140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,"")</f>
        <v/>
      </c>
      <c r="O140" s="29" t="str">
        <f>IF(Inputs!C139="true",N140*IF(Inputs!R139=Reduction_Values!B$6,Reduction_Values!C$6,Reduction_Values!C$7),"")</f>
        <v/>
      </c>
      <c r="P140" s="29" t="str">
        <f>IF(Inputs!C139="true",O140*IF(Inputs!L139=Reduction_Values!B$4,Reduction_Values!C$4,Reduction_Values!C$5),"")</f>
        <v/>
      </c>
      <c r="Q140" s="29" t="str">
        <f>IF(Inputs!C139="true",IF(Inputs!I139="null",P140,P140*(Inputs!I139)),"")</f>
        <v/>
      </c>
      <c r="R140" s="29" t="str">
        <f>IF(Inputs!C139="true",IF(Inputs!J139="null",Calcs!Q140,Calcs!Q140*Inputs!J139),"")</f>
        <v/>
      </c>
      <c r="S140" s="29" t="str">
        <f>IF(Inputs!C139="true",(Inputs!P139/Inputs!Q139)*Calcs!R140,"0.0")</f>
        <v>0.0</v>
      </c>
      <c r="T140" s="29">
        <f>IF(AND(Inputs!B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B139="true",Inputs!N139="false"),B140,""))</f>
        <v>692</v>
      </c>
      <c r="U140" s="29">
        <f>IF(AND(Inputs!B139="true",Inputs!G139="true"),T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T140)</f>
        <v>735</v>
      </c>
      <c r="V140" s="29">
        <f>IF(Inputs!B139="false","",IF(Inputs!M139="null",Calcs!D140,Calcs!D140*Inputs!M139))</f>
        <v>735</v>
      </c>
      <c r="W140" s="29">
        <f>IF(Inputs!B139="true",V140*IF(Inputs!R139=Reduction_Values!B$6,Reduction_Values!C$6,Reduction_Values!C$7),"")</f>
        <v>367.5</v>
      </c>
      <c r="X140" s="29">
        <f>IF(Inputs!B139="true",W140*IF(Inputs!L139=Reduction_Values!B$4,Reduction_Values!C$4,Reduction_Values!C$5),"")</f>
        <v>367.5</v>
      </c>
      <c r="Y140" s="29">
        <f>IF(Inputs!B139="true",IF(Inputs!I139="null",X140,X140*(Inputs!I139)),"")</f>
        <v>36.75</v>
      </c>
      <c r="Z140" s="29">
        <f>IF(Inputs!B139="true",IF(Inputs!J139="null",Y140,Y140*(Inputs!J139)),"")</f>
        <v>36.75</v>
      </c>
      <c r="AA140" s="29">
        <f>IF(Inputs!B139="true",(Inputs!S139/Inputs!T139)*Calcs!Z140,"")</f>
        <v>0</v>
      </c>
      <c r="AB140" s="29">
        <f>IF(Inputs!B139="true",Calcs!AA140*0.5,"")</f>
        <v>0</v>
      </c>
      <c r="AC140" s="29"/>
      <c r="AD140" s="29"/>
      <c r="AE140" s="29"/>
      <c r="AF140" s="29"/>
      <c r="AG140" s="29"/>
    </row>
    <row r="141" spans="1:33" x14ac:dyDescent="0.2">
      <c r="A141" s="26">
        <v>139</v>
      </c>
      <c r="B141" s="28">
        <f>(VLOOKUP(Inputs!D140,Charge_Categories!B$2:C$380,2,FALSE))</f>
        <v>1162</v>
      </c>
      <c r="C141" s="28">
        <f>IF(Inputs!N140="true"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B141)</f>
        <v>1203</v>
      </c>
      <c r="D141" s="28">
        <f>IF(Inputs!G140="true",C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C141)</f>
        <v>4929</v>
      </c>
      <c r="E141" s="28">
        <f>IF(Inputs!M140="null",Calcs!D141,Calcs!D141*Inputs!M140)</f>
        <v>4929</v>
      </c>
      <c r="F141" s="28">
        <f>E141*IF(Inputs!R140=Reduction_Values!B$6,Reduction_Values!C$6,Reduction_Values!C$7)</f>
        <v>2464.5</v>
      </c>
      <c r="G141" s="29">
        <f>F141*IF(Inputs!L140=Reduction_Values!B$4,Reduction_Values!C$4,Reduction_Values!C$5)</f>
        <v>2464.5</v>
      </c>
      <c r="H141" s="29">
        <f>IF(Inputs!I140="null",G141,G141*(Inputs!I140))</f>
        <v>2464.5</v>
      </c>
      <c r="I141" s="29">
        <f>IF(Inputs!J140="null",H141,H141*(Inputs!J140))</f>
        <v>2439.855</v>
      </c>
      <c r="J141" s="29">
        <f>I141*(IF(Inputs!K140=Reduction_Values!B$2,Reduction_Values!C$2,Reduction_Values!C$3))</f>
        <v>1219.9275</v>
      </c>
      <c r="K141" s="29">
        <f>IF(Inputs!B140="false",(Inputs!P140/Inputs!Q140)*Calcs!J141,Calcs!J141)</f>
        <v>1219.9275</v>
      </c>
      <c r="L141" s="29" t="str">
        <f>IF(AND(Inputs!C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C140="true",Inputs!N140="false"),B141,""))</f>
        <v/>
      </c>
      <c r="M141" s="29" t="str">
        <f>IF(Inputs!C140="true",IF(Inputs!M140="null",Calcs!L141,Calcs!L141*Inputs!M140),"")</f>
        <v/>
      </c>
      <c r="N141" s="29" t="str">
        <f>IF(Inputs!C140="true",M141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,"")</f>
        <v/>
      </c>
      <c r="O141" s="29" t="str">
        <f>IF(Inputs!C140="true",N141*IF(Inputs!R140=Reduction_Values!B$6,Reduction_Values!C$6,Reduction_Values!C$7),"")</f>
        <v/>
      </c>
      <c r="P141" s="29" t="str">
        <f>IF(Inputs!C140="true",O141*IF(Inputs!L140=Reduction_Values!B$4,Reduction_Values!C$4,Reduction_Values!C$5),"")</f>
        <v/>
      </c>
      <c r="Q141" s="29" t="str">
        <f>IF(Inputs!C140="true",IF(Inputs!I140="null",P141,P141*(Inputs!I140)),"")</f>
        <v/>
      </c>
      <c r="R141" s="29" t="str">
        <f>IF(Inputs!C140="true",IF(Inputs!J140="null",Calcs!Q141,Calcs!Q141*Inputs!J140),"")</f>
        <v/>
      </c>
      <c r="S141" s="29" t="str">
        <f>IF(Inputs!C140="true",(Inputs!P140/Inputs!Q140)*Calcs!R141,"0.0")</f>
        <v>0.0</v>
      </c>
      <c r="T141" s="29">
        <f>IF(AND(Inputs!B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B140="true",Inputs!N140="false"),B141,""))</f>
        <v>1203</v>
      </c>
      <c r="U141" s="29">
        <f>IF(AND(Inputs!B140="true",Inputs!G140="true"),T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T141)</f>
        <v>4929</v>
      </c>
      <c r="V141" s="29">
        <f>IF(Inputs!B140="false","",IF(Inputs!M140="null",Calcs!D141,Calcs!D141*Inputs!M140))</f>
        <v>4929</v>
      </c>
      <c r="W141" s="29">
        <f>IF(Inputs!B140="true",V141*IF(Inputs!R140=Reduction_Values!B$6,Reduction_Values!C$6,Reduction_Values!C$7),"")</f>
        <v>2464.5</v>
      </c>
      <c r="X141" s="29">
        <f>IF(Inputs!B140="true",W141*IF(Inputs!L140=Reduction_Values!B$4,Reduction_Values!C$4,Reduction_Values!C$5),"")</f>
        <v>2464.5</v>
      </c>
      <c r="Y141" s="29">
        <f>IF(Inputs!B140="true",IF(Inputs!I140="null",X141,X141*(Inputs!I140)),"")</f>
        <v>2464.5</v>
      </c>
      <c r="Z141" s="29">
        <f>IF(Inputs!B140="true",IF(Inputs!J140="null",Y141,Y141*(Inputs!J140)),"")</f>
        <v>2439.855</v>
      </c>
      <c r="AA141" s="29">
        <f>IF(Inputs!B140="true",(Inputs!S140/Inputs!T140)*Calcs!Z141,"")</f>
        <v>159891.83100000001</v>
      </c>
      <c r="AB141" s="29">
        <f>IF(Inputs!B140="true",Calcs!AA141*0.5,"")</f>
        <v>79945.915500000003</v>
      </c>
      <c r="AC141" s="29"/>
      <c r="AD141" s="29"/>
      <c r="AE141" s="29"/>
      <c r="AF141" s="29"/>
      <c r="AG141" s="29"/>
    </row>
    <row r="142" spans="1:33" x14ac:dyDescent="0.2">
      <c r="A142" s="26">
        <v>140</v>
      </c>
      <c r="B142" s="28">
        <f>(VLOOKUP(Inputs!D141,Charge_Categories!B$2:C$380,2,FALSE))</f>
        <v>1220</v>
      </c>
      <c r="C142" s="28">
        <f>IF(Inputs!N141="true"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B142)</f>
        <v>1261</v>
      </c>
      <c r="D142" s="28">
        <f>IF(Inputs!G141="true",C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C142)</f>
        <v>1649</v>
      </c>
      <c r="E142" s="28">
        <f>IF(Inputs!M141="null",Calcs!D142,Calcs!D142*Inputs!M141)</f>
        <v>1649</v>
      </c>
      <c r="F142" s="28">
        <f>E142*IF(Inputs!R141=Reduction_Values!B$6,Reduction_Values!C$6,Reduction_Values!C$7)</f>
        <v>824.5</v>
      </c>
      <c r="G142" s="29">
        <f>F142*IF(Inputs!L141=Reduction_Values!B$4,Reduction_Values!C$4,Reduction_Values!C$5)</f>
        <v>824.5</v>
      </c>
      <c r="H142" s="29">
        <f>IF(Inputs!I141="null",G142,G142*(Inputs!I141))</f>
        <v>824.5</v>
      </c>
      <c r="I142" s="29">
        <f>IF(Inputs!J141="null",H142,H142*(Inputs!J141))</f>
        <v>824.5</v>
      </c>
      <c r="J142" s="29">
        <f>I142*(IF(Inputs!K141=Reduction_Values!B$2,Reduction_Values!C$2,Reduction_Values!C$3))</f>
        <v>412.25</v>
      </c>
      <c r="K142" s="29">
        <f>IF(Inputs!B141="false",(Inputs!P141/Inputs!Q141)*Calcs!J142,Calcs!J142)</f>
        <v>412.25</v>
      </c>
      <c r="L142" s="29" t="str">
        <f>IF(AND(Inputs!C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C141="true",Inputs!N141="false"),B142,""))</f>
        <v/>
      </c>
      <c r="M142" s="29" t="str">
        <f>IF(Inputs!C141="true",IF(Inputs!M141="null",Calcs!L142,Calcs!L142*Inputs!M141),"")</f>
        <v/>
      </c>
      <c r="N142" s="29" t="str">
        <f>IF(Inputs!C141="true",M142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,"")</f>
        <v/>
      </c>
      <c r="O142" s="29" t="str">
        <f>IF(Inputs!C141="true",N142*IF(Inputs!R141=Reduction_Values!B$6,Reduction_Values!C$6,Reduction_Values!C$7),"")</f>
        <v/>
      </c>
      <c r="P142" s="29" t="str">
        <f>IF(Inputs!C141="true",O142*IF(Inputs!L141=Reduction_Values!B$4,Reduction_Values!C$4,Reduction_Values!C$5),"")</f>
        <v/>
      </c>
      <c r="Q142" s="29" t="str">
        <f>IF(Inputs!C141="true",IF(Inputs!I141="null",P142,P142*(Inputs!I141)),"")</f>
        <v/>
      </c>
      <c r="R142" s="29" t="str">
        <f>IF(Inputs!C141="true",IF(Inputs!J141="null",Calcs!Q142,Calcs!Q142*Inputs!J141),"")</f>
        <v/>
      </c>
      <c r="S142" s="29" t="str">
        <f>IF(Inputs!C141="true",(Inputs!P141/Inputs!Q141)*Calcs!R142,"0.0")</f>
        <v>0.0</v>
      </c>
      <c r="T142" s="29">
        <f>IF(AND(Inputs!B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B141="true",Inputs!N141="false"),B142,""))</f>
        <v>1261</v>
      </c>
      <c r="U142" s="29">
        <f>IF(AND(Inputs!B141="true",Inputs!G141="true"),T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T142)</f>
        <v>1649</v>
      </c>
      <c r="V142" s="29">
        <f>IF(Inputs!B141="false","",IF(Inputs!M141="null",Calcs!D142,Calcs!D142*Inputs!M141))</f>
        <v>1649</v>
      </c>
      <c r="W142" s="29">
        <f>IF(Inputs!B141="true",V142*IF(Inputs!R141=Reduction_Values!B$6,Reduction_Values!C$6,Reduction_Values!C$7),"")</f>
        <v>824.5</v>
      </c>
      <c r="X142" s="29">
        <f>IF(Inputs!B141="true",W142*IF(Inputs!L141=Reduction_Values!B$4,Reduction_Values!C$4,Reduction_Values!C$5),"")</f>
        <v>824.5</v>
      </c>
      <c r="Y142" s="29">
        <f>IF(Inputs!B141="true",IF(Inputs!I141="null",X142,X142*(Inputs!I141)),"")</f>
        <v>824.5</v>
      </c>
      <c r="Z142" s="29">
        <f>IF(Inputs!B141="true",IF(Inputs!J141="null",Y142,Y142*(Inputs!J141)),"")</f>
        <v>824.5</v>
      </c>
      <c r="AA142" s="29">
        <f>IF(Inputs!B141="true",(Inputs!S141/Inputs!T141)*Calcs!Z142,"")</f>
        <v>1201.494548551959</v>
      </c>
      <c r="AB142" s="29">
        <f>IF(Inputs!B141="true",Calcs!AA142*0.5,"")</f>
        <v>600.74727427597952</v>
      </c>
      <c r="AC142" s="29"/>
      <c r="AD142" s="29"/>
      <c r="AE142" s="29"/>
      <c r="AF142" s="29"/>
      <c r="AG142" s="29"/>
    </row>
    <row r="143" spans="1:33" x14ac:dyDescent="0.2">
      <c r="A143" s="26">
        <v>141</v>
      </c>
      <c r="B143" s="28">
        <f>(VLOOKUP(Inputs!D142,Charge_Categories!B$2:C$380,2,FALSE))</f>
        <v>1321</v>
      </c>
      <c r="C143" s="28">
        <f>IF(Inputs!N142="true"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B143)</f>
        <v>12346</v>
      </c>
      <c r="D143" s="28">
        <f>IF(Inputs!G142="true",C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C143)</f>
        <v>12346</v>
      </c>
      <c r="E143" s="28">
        <f>IF(Inputs!M142="null",Calcs!D143,Calcs!D143*Inputs!M142)</f>
        <v>12346</v>
      </c>
      <c r="F143" s="28">
        <f>E143*IF(Inputs!R142=Reduction_Values!B$6,Reduction_Values!C$6,Reduction_Values!C$7)</f>
        <v>6173</v>
      </c>
      <c r="G143" s="29">
        <f>F143*IF(Inputs!L142=Reduction_Values!B$4,Reduction_Values!C$4,Reduction_Values!C$5)</f>
        <v>3086.5</v>
      </c>
      <c r="H143" s="29">
        <f>IF(Inputs!I142="null",G143,G143*(Inputs!I142))</f>
        <v>3086.5</v>
      </c>
      <c r="I143" s="29">
        <f>IF(Inputs!J142="null",H143,H143*(Inputs!J142))</f>
        <v>3086.5</v>
      </c>
      <c r="J143" s="29">
        <f>I143*(IF(Inputs!K142=Reduction_Values!B$2,Reduction_Values!C$2,Reduction_Values!C$3))</f>
        <v>3086.5</v>
      </c>
      <c r="K143" s="29">
        <f>IF(Inputs!B142="false",(Inputs!P142/Inputs!Q142)*Calcs!J143,Calcs!J143)</f>
        <v>3016.1237785016287</v>
      </c>
      <c r="L143" s="29">
        <f>IF(AND(Inputs!C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C142="true",Inputs!N142="false"),B143,""))</f>
        <v>12346</v>
      </c>
      <c r="M143" s="29">
        <f>IF(Inputs!C142="true",IF(Inputs!M142="null",Calcs!L143,Calcs!L143*Inputs!M142),"")</f>
        <v>12346</v>
      </c>
      <c r="N143" s="29">
        <f>IF(Inputs!C142="true",M143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,"")</f>
        <v>6173</v>
      </c>
      <c r="O143" s="29">
        <f>IF(Inputs!C142="true",N143*IF(Inputs!R142=Reduction_Values!B$6,Reduction_Values!C$6,Reduction_Values!C$7),"")</f>
        <v>3086.5</v>
      </c>
      <c r="P143" s="29">
        <f>IF(Inputs!C142="true",O143*IF(Inputs!L142=Reduction_Values!B$4,Reduction_Values!C$4,Reduction_Values!C$5),"")</f>
        <v>1543.25</v>
      </c>
      <c r="Q143" s="29">
        <f>IF(Inputs!C142="true",IF(Inputs!I142="null",P143,P143*(Inputs!I142)),"")</f>
        <v>1543.25</v>
      </c>
      <c r="R143" s="29">
        <f>IF(Inputs!C142="true",IF(Inputs!J142="null",Calcs!Q143,Calcs!Q143*Inputs!J142),"")</f>
        <v>1543.25</v>
      </c>
      <c r="S143" s="29">
        <f>IF(Inputs!C142="true",(Inputs!P142/Inputs!Q142)*Calcs!R143,"0.0")</f>
        <v>1508.0618892508144</v>
      </c>
      <c r="T143" s="29" t="str">
        <f>IF(AND(Inputs!B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B142="true",Inputs!N142="false"),B143,""))</f>
        <v/>
      </c>
      <c r="U143" s="29" t="str">
        <f>IF(AND(Inputs!B142="true",Inputs!G142="true"),T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T143)</f>
        <v/>
      </c>
      <c r="V143" s="29" t="str">
        <f>IF(Inputs!B142="false","",IF(Inputs!M142="null",Calcs!D143,Calcs!D143*Inputs!M142))</f>
        <v/>
      </c>
      <c r="W143" s="29" t="str">
        <f>IF(Inputs!B142="true",V143*IF(Inputs!R142=Reduction_Values!B$6,Reduction_Values!C$6,Reduction_Values!C$7),"")</f>
        <v/>
      </c>
      <c r="X143" s="29" t="str">
        <f>IF(Inputs!B142="true",W143*IF(Inputs!L142=Reduction_Values!B$4,Reduction_Values!C$4,Reduction_Values!C$5),"")</f>
        <v/>
      </c>
      <c r="Y143" s="29" t="str">
        <f>IF(Inputs!B142="true",IF(Inputs!I142="null",X143,X143*(Inputs!I142)),"")</f>
        <v/>
      </c>
      <c r="Z143" s="29" t="str">
        <f>IF(Inputs!B142="true",IF(Inputs!J142="null",Y143,Y143*(Inputs!J142)),"")</f>
        <v/>
      </c>
      <c r="AA143" s="29" t="str">
        <f>IF(Inputs!B142="true",(Inputs!S142/Inputs!T142)*Calcs!Z143,"")</f>
        <v/>
      </c>
      <c r="AB143" s="29" t="str">
        <f>IF(Inputs!B142="true",Calcs!AA143*0.5,"")</f>
        <v/>
      </c>
      <c r="AC143" s="29"/>
      <c r="AD143" s="29"/>
      <c r="AE143" s="29"/>
      <c r="AF143" s="29"/>
      <c r="AG143" s="29"/>
    </row>
    <row r="144" spans="1:33" x14ac:dyDescent="0.2">
      <c r="A144" s="26">
        <v>142</v>
      </c>
      <c r="B144" s="28">
        <f>(VLOOKUP(Inputs!D143,Charge_Categories!B$2:C$380,2,FALSE))</f>
        <v>1380</v>
      </c>
      <c r="C144" s="28">
        <f>IF(Inputs!N143="true"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B144)</f>
        <v>1421</v>
      </c>
      <c r="D144" s="28">
        <f>IF(Inputs!G143="true",C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C144)</f>
        <v>1421</v>
      </c>
      <c r="E144" s="28">
        <f>IF(Inputs!M143="null",Calcs!D144,Calcs!D144*Inputs!M143)</f>
        <v>1421</v>
      </c>
      <c r="F144" s="28">
        <f>E144*IF(Inputs!R143=Reduction_Values!B$6,Reduction_Values!C$6,Reduction_Values!C$7)</f>
        <v>710.5</v>
      </c>
      <c r="G144" s="29">
        <f>F144*IF(Inputs!L143=Reduction_Values!B$4,Reduction_Values!C$4,Reduction_Values!C$5)</f>
        <v>710.5</v>
      </c>
      <c r="H144" s="29">
        <f>IF(Inputs!I143="null",G144,G144*(Inputs!I143))</f>
        <v>710.5</v>
      </c>
      <c r="I144" s="29">
        <f>IF(Inputs!J143="null",H144,H144*(Inputs!J143))</f>
        <v>710.5</v>
      </c>
      <c r="J144" s="29">
        <f>I144*(IF(Inputs!K143=Reduction_Values!B$2,Reduction_Values!C$2,Reduction_Values!C$3))</f>
        <v>710.5</v>
      </c>
      <c r="K144" s="29">
        <f>IF(Inputs!B143="false",(Inputs!P143/Inputs!Q143)*Calcs!J144,Calcs!J144)</f>
        <v>646.49099099099101</v>
      </c>
      <c r="L144" s="29">
        <f>IF(AND(Inputs!C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C143="true",Inputs!N143="false"),B144,""))</f>
        <v>1421</v>
      </c>
      <c r="M144" s="29">
        <f>IF(Inputs!C143="true",IF(Inputs!M143="null",Calcs!L144,Calcs!L144*Inputs!M143),"")</f>
        <v>1421</v>
      </c>
      <c r="N144" s="29">
        <f>IF(Inputs!C143="true",M144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,"")</f>
        <v>0</v>
      </c>
      <c r="O144" s="29">
        <f>IF(Inputs!C143="true",N144*IF(Inputs!R143=Reduction_Values!B$6,Reduction_Values!C$6,Reduction_Values!C$7),"")</f>
        <v>0</v>
      </c>
      <c r="P144" s="29">
        <f>IF(Inputs!C143="true",O144*IF(Inputs!L143=Reduction_Values!B$4,Reduction_Values!C$4,Reduction_Values!C$5),"")</f>
        <v>0</v>
      </c>
      <c r="Q144" s="29">
        <f>IF(Inputs!C143="true",IF(Inputs!I143="null",P144,P144*(Inputs!I143)),"")</f>
        <v>0</v>
      </c>
      <c r="R144" s="29">
        <f>IF(Inputs!C143="true",IF(Inputs!J143="null",Calcs!Q144,Calcs!Q144*Inputs!J143),"")</f>
        <v>0</v>
      </c>
      <c r="S144" s="29">
        <f>IF(Inputs!C143="true",(Inputs!P143/Inputs!Q143)*Calcs!R144,"0.0")</f>
        <v>0</v>
      </c>
      <c r="T144" s="29" t="str">
        <f>IF(AND(Inputs!B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B143="true",Inputs!N143="false"),B144,""))</f>
        <v/>
      </c>
      <c r="U144" s="29" t="str">
        <f>IF(AND(Inputs!B143="true",Inputs!G143="true"),T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T144)</f>
        <v/>
      </c>
      <c r="V144" s="29" t="str">
        <f>IF(Inputs!B143="false","",IF(Inputs!M143="null",Calcs!D144,Calcs!D144*Inputs!M143))</f>
        <v/>
      </c>
      <c r="W144" s="29" t="str">
        <f>IF(Inputs!B143="true",V144*IF(Inputs!R143=Reduction_Values!B$6,Reduction_Values!C$6,Reduction_Values!C$7),"")</f>
        <v/>
      </c>
      <c r="X144" s="29" t="str">
        <f>IF(Inputs!B143="true",W144*IF(Inputs!L143=Reduction_Values!B$4,Reduction_Values!C$4,Reduction_Values!C$5),"")</f>
        <v/>
      </c>
      <c r="Y144" s="29" t="str">
        <f>IF(Inputs!B143="true",IF(Inputs!I143="null",X144,X144*(Inputs!I143)),"")</f>
        <v/>
      </c>
      <c r="Z144" s="29" t="str">
        <f>IF(Inputs!B143="true",IF(Inputs!J143="null",Y144,Y144*(Inputs!J143)),"")</f>
        <v/>
      </c>
      <c r="AA144" s="29" t="str">
        <f>IF(Inputs!B143="true",(Inputs!S143/Inputs!T143)*Calcs!Z144,"")</f>
        <v/>
      </c>
      <c r="AB144" s="29" t="str">
        <f>IF(Inputs!B143="true",Calcs!AA144*0.5,"")</f>
        <v/>
      </c>
      <c r="AC144" s="29"/>
      <c r="AD144" s="29"/>
      <c r="AE144" s="29"/>
      <c r="AF144" s="29"/>
      <c r="AG144" s="29"/>
    </row>
    <row r="145" spans="1:33" x14ac:dyDescent="0.2">
      <c r="A145" s="26">
        <v>143</v>
      </c>
      <c r="B145" s="28">
        <f>(VLOOKUP(Inputs!D144,Charge_Categories!B$2:C$380,2,FALSE))</f>
        <v>1438</v>
      </c>
      <c r="C145" s="28">
        <f>IF(Inputs!N144="true"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B145)</f>
        <v>1666</v>
      </c>
      <c r="D145" s="28">
        <f>IF(Inputs!G144="true",C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C145)</f>
        <v>1666</v>
      </c>
      <c r="E145" s="28">
        <f>IF(Inputs!M144="null",Calcs!D145,Calcs!D145*Inputs!M144)</f>
        <v>1666</v>
      </c>
      <c r="F145" s="28">
        <f>E145*IF(Inputs!R144=Reduction_Values!B$6,Reduction_Values!C$6,Reduction_Values!C$7)</f>
        <v>833</v>
      </c>
      <c r="G145" s="29">
        <f>F145*IF(Inputs!L144=Reduction_Values!B$4,Reduction_Values!C$4,Reduction_Values!C$5)</f>
        <v>416.5</v>
      </c>
      <c r="H145" s="29">
        <f>IF(Inputs!I144="null",G145,G145*(Inputs!I144))</f>
        <v>416.5</v>
      </c>
      <c r="I145" s="29">
        <f>IF(Inputs!J144="null",H145,H145*(Inputs!J144))</f>
        <v>374.85</v>
      </c>
      <c r="J145" s="29">
        <f>I145*(IF(Inputs!K144=Reduction_Values!B$2,Reduction_Values!C$2,Reduction_Values!C$3))</f>
        <v>374.85</v>
      </c>
      <c r="K145" s="29">
        <f>IF(Inputs!B144="false",(Inputs!P144/Inputs!Q144)*Calcs!J145,Calcs!J145)</f>
        <v>364.4375</v>
      </c>
      <c r="L145" s="29">
        <f>IF(AND(Inputs!C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C144="true",Inputs!N144="false"),B145,""))</f>
        <v>1666</v>
      </c>
      <c r="M145" s="29">
        <f>IF(Inputs!C144="true",IF(Inputs!M144="null",Calcs!L145,Calcs!L145*Inputs!M144),"")</f>
        <v>1666</v>
      </c>
      <c r="N145" s="29">
        <f>IF(Inputs!C144="true",M145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,"")</f>
        <v>0</v>
      </c>
      <c r="O145" s="29">
        <f>IF(Inputs!C144="true",N145*IF(Inputs!R144=Reduction_Values!B$6,Reduction_Values!C$6,Reduction_Values!C$7),"")</f>
        <v>0</v>
      </c>
      <c r="P145" s="29">
        <f>IF(Inputs!C144="true",O145*IF(Inputs!L144=Reduction_Values!B$4,Reduction_Values!C$4,Reduction_Values!C$5),"")</f>
        <v>0</v>
      </c>
      <c r="Q145" s="29">
        <f>IF(Inputs!C144="true",IF(Inputs!I144="null",P145,P145*(Inputs!I144)),"")</f>
        <v>0</v>
      </c>
      <c r="R145" s="29">
        <f>IF(Inputs!C144="true",IF(Inputs!J144="null",Calcs!Q145,Calcs!Q145*Inputs!J144),"")</f>
        <v>0</v>
      </c>
      <c r="S145" s="29">
        <f>IF(Inputs!C144="true",(Inputs!P144/Inputs!Q144)*Calcs!R145,"0.0")</f>
        <v>0</v>
      </c>
      <c r="T145" s="29" t="str">
        <f>IF(AND(Inputs!B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B144="true",Inputs!N144="false"),B145,""))</f>
        <v/>
      </c>
      <c r="U145" s="29" t="str">
        <f>IF(AND(Inputs!B144="true",Inputs!G144="true"),T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T145)</f>
        <v/>
      </c>
      <c r="V145" s="29" t="str">
        <f>IF(Inputs!B144="false","",IF(Inputs!M144="null",Calcs!D145,Calcs!D145*Inputs!M144))</f>
        <v/>
      </c>
      <c r="W145" s="29" t="str">
        <f>IF(Inputs!B144="true",V145*IF(Inputs!R144=Reduction_Values!B$6,Reduction_Values!C$6,Reduction_Values!C$7),"")</f>
        <v/>
      </c>
      <c r="X145" s="29" t="str">
        <f>IF(Inputs!B144="true",W145*IF(Inputs!L144=Reduction_Values!B$4,Reduction_Values!C$4,Reduction_Values!C$5),"")</f>
        <v/>
      </c>
      <c r="Y145" s="29" t="str">
        <f>IF(Inputs!B144="true",IF(Inputs!I144="null",X145,X145*(Inputs!I144)),"")</f>
        <v/>
      </c>
      <c r="Z145" s="29" t="str">
        <f>IF(Inputs!B144="true",IF(Inputs!J144="null",Y145,Y145*(Inputs!J144)),"")</f>
        <v/>
      </c>
      <c r="AA145" s="29" t="str">
        <f>IF(Inputs!B144="true",(Inputs!S144/Inputs!T144)*Calcs!Z145,"")</f>
        <v/>
      </c>
      <c r="AB145" s="29" t="str">
        <f>IF(Inputs!B144="true",Calcs!AA145*0.5,"")</f>
        <v/>
      </c>
      <c r="AC145" s="29"/>
      <c r="AD145" s="29"/>
      <c r="AE145" s="29"/>
      <c r="AF145" s="29"/>
      <c r="AG145" s="29"/>
    </row>
    <row r="146" spans="1:33" x14ac:dyDescent="0.2">
      <c r="A146" s="26">
        <v>144</v>
      </c>
      <c r="B146" s="28">
        <f>(VLOOKUP(Inputs!D145,Charge_Categories!B$2:C$380,2,FALSE))</f>
        <v>1539</v>
      </c>
      <c r="C146" s="28">
        <f>IF(Inputs!N145="true"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B146)</f>
        <v>6709</v>
      </c>
      <c r="D146" s="28">
        <f>IF(Inputs!G145="true",C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C146)</f>
        <v>6709</v>
      </c>
      <c r="E146" s="28">
        <f>IF(Inputs!M145="null",Calcs!D146,Calcs!D146*Inputs!M145)</f>
        <v>6709</v>
      </c>
      <c r="F146" s="28">
        <f>E146*IF(Inputs!R145=Reduction_Values!B$6,Reduction_Values!C$6,Reduction_Values!C$7)</f>
        <v>3354.5</v>
      </c>
      <c r="G146" s="29">
        <f>F146*IF(Inputs!L145=Reduction_Values!B$4,Reduction_Values!C$4,Reduction_Values!C$5)</f>
        <v>3354.5</v>
      </c>
      <c r="H146" s="29">
        <f>IF(Inputs!I145="null",G146,G146*(Inputs!I145))</f>
        <v>3354.5</v>
      </c>
      <c r="I146" s="29">
        <f>IF(Inputs!J145="null",H146,H146*(Inputs!J145))</f>
        <v>1677.25</v>
      </c>
      <c r="J146" s="29">
        <f>I146*(IF(Inputs!K145=Reduction_Values!B$2,Reduction_Values!C$2,Reduction_Values!C$3))</f>
        <v>1677.25</v>
      </c>
      <c r="K146" s="29">
        <f>IF(Inputs!B145="false",(Inputs!P145/Inputs!Q145)*Calcs!J146,Calcs!J146)</f>
        <v>1661.1997607655501</v>
      </c>
      <c r="L146" s="29">
        <f>IF(AND(Inputs!C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C145="true",Inputs!N145="false"),B146,""))</f>
        <v>6709</v>
      </c>
      <c r="M146" s="29">
        <f>IF(Inputs!C145="true",IF(Inputs!M145="null",Calcs!L146,Calcs!L146*Inputs!M145),"")</f>
        <v>6709</v>
      </c>
      <c r="N146" s="29">
        <f>IF(Inputs!C145="true",M146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,"")</f>
        <v>0</v>
      </c>
      <c r="O146" s="29">
        <f>IF(Inputs!C145="true",N146*IF(Inputs!R145=Reduction_Values!B$6,Reduction_Values!C$6,Reduction_Values!C$7),"")</f>
        <v>0</v>
      </c>
      <c r="P146" s="29">
        <f>IF(Inputs!C145="true",O146*IF(Inputs!L145=Reduction_Values!B$4,Reduction_Values!C$4,Reduction_Values!C$5),"")</f>
        <v>0</v>
      </c>
      <c r="Q146" s="29">
        <f>IF(Inputs!C145="true",IF(Inputs!I145="null",P146,P146*(Inputs!I145)),"")</f>
        <v>0</v>
      </c>
      <c r="R146" s="29">
        <f>IF(Inputs!C145="true",IF(Inputs!J145="null",Calcs!Q146,Calcs!Q146*Inputs!J145),"")</f>
        <v>0</v>
      </c>
      <c r="S146" s="29">
        <f>IF(Inputs!C145="true",(Inputs!P145/Inputs!Q145)*Calcs!R146,"0.0")</f>
        <v>0</v>
      </c>
      <c r="T146" s="29" t="str">
        <f>IF(AND(Inputs!B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B145="true",Inputs!N145="false"),B146,""))</f>
        <v/>
      </c>
      <c r="U146" s="29" t="str">
        <f>IF(AND(Inputs!B145="true",Inputs!G145="true"),T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T146)</f>
        <v/>
      </c>
      <c r="V146" s="29" t="str">
        <f>IF(Inputs!B145="false","",IF(Inputs!M145="null",Calcs!D146,Calcs!D146*Inputs!M145))</f>
        <v/>
      </c>
      <c r="W146" s="29" t="str">
        <f>IF(Inputs!B145="true",V146*IF(Inputs!R145=Reduction_Values!B$6,Reduction_Values!C$6,Reduction_Values!C$7),"")</f>
        <v/>
      </c>
      <c r="X146" s="29" t="str">
        <f>IF(Inputs!B145="true",W146*IF(Inputs!L145=Reduction_Values!B$4,Reduction_Values!C$4,Reduction_Values!C$5),"")</f>
        <v/>
      </c>
      <c r="Y146" s="29" t="str">
        <f>IF(Inputs!B145="true",IF(Inputs!I145="null",X146,X146*(Inputs!I145)),"")</f>
        <v/>
      </c>
      <c r="Z146" s="29" t="str">
        <f>IF(Inputs!B145="true",IF(Inputs!J145="null",Y146,Y146*(Inputs!J145)),"")</f>
        <v/>
      </c>
      <c r="AA146" s="29" t="str">
        <f>IF(Inputs!B145="true",(Inputs!S145/Inputs!T145)*Calcs!Z146,"")</f>
        <v/>
      </c>
      <c r="AB146" s="29" t="str">
        <f>IF(Inputs!B145="true",Calcs!AA146*0.5,"")</f>
        <v/>
      </c>
      <c r="AC146" s="29"/>
      <c r="AD146" s="29"/>
      <c r="AE146" s="29"/>
      <c r="AF146" s="29"/>
      <c r="AG146" s="29"/>
    </row>
    <row r="147" spans="1:33" x14ac:dyDescent="0.2">
      <c r="A147" s="26">
        <v>145</v>
      </c>
      <c r="B147" s="28">
        <f>(VLOOKUP(Inputs!D146,Charge_Categories!B$2:C$380,2,FALSE))</f>
        <v>1783</v>
      </c>
      <c r="C147" s="28">
        <f>IF(Inputs!N146="true"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B147)</f>
        <v>6953</v>
      </c>
      <c r="D147" s="28">
        <f>IF(Inputs!G146="true",C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C147)</f>
        <v>6953</v>
      </c>
      <c r="E147" s="28">
        <f>IF(Inputs!M146="null",Calcs!D147,Calcs!D147*Inputs!M146)</f>
        <v>6953</v>
      </c>
      <c r="F147" s="28">
        <f>E147*IF(Inputs!R146=Reduction_Values!B$6,Reduction_Values!C$6,Reduction_Values!C$7)</f>
        <v>3476.5</v>
      </c>
      <c r="G147" s="29">
        <f>F147*IF(Inputs!L146=Reduction_Values!B$4,Reduction_Values!C$4,Reduction_Values!C$5)</f>
        <v>1738.25</v>
      </c>
      <c r="H147" s="29">
        <f>IF(Inputs!I146="null",G147,G147*(Inputs!I146))</f>
        <v>1547.0425</v>
      </c>
      <c r="I147" s="29">
        <f>IF(Inputs!J146="null",H147,H147*(Inputs!J146))</f>
        <v>1547.0425</v>
      </c>
      <c r="J147" s="29">
        <f>I147*(IF(Inputs!K146=Reduction_Values!B$2,Reduction_Values!C$2,Reduction_Values!C$3))</f>
        <v>1547.0425</v>
      </c>
      <c r="K147" s="29">
        <f>IF(Inputs!B146="false",(Inputs!P146/Inputs!Q146)*Calcs!J147,Calcs!J147)</f>
        <v>627.1793918918919</v>
      </c>
      <c r="L147" s="29">
        <f>IF(AND(Inputs!C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C146="true",Inputs!N146="false"),B147,""))</f>
        <v>6953</v>
      </c>
      <c r="M147" s="29">
        <f>IF(Inputs!C146="true",IF(Inputs!M146="null",Calcs!L147,Calcs!L147*Inputs!M146),"")</f>
        <v>6953</v>
      </c>
      <c r="N147" s="29">
        <f>IF(Inputs!C146="true",M147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,"")</f>
        <v>0</v>
      </c>
      <c r="O147" s="29">
        <f>IF(Inputs!C146="true",N147*IF(Inputs!R146=Reduction_Values!B$6,Reduction_Values!C$6,Reduction_Values!C$7),"")</f>
        <v>0</v>
      </c>
      <c r="P147" s="29">
        <f>IF(Inputs!C146="true",O147*IF(Inputs!L146=Reduction_Values!B$4,Reduction_Values!C$4,Reduction_Values!C$5),"")</f>
        <v>0</v>
      </c>
      <c r="Q147" s="29">
        <f>IF(Inputs!C146="true",IF(Inputs!I146="null",P147,P147*(Inputs!I146)),"")</f>
        <v>0</v>
      </c>
      <c r="R147" s="29">
        <f>IF(Inputs!C146="true",IF(Inputs!J146="null",Calcs!Q147,Calcs!Q147*Inputs!J146),"")</f>
        <v>0</v>
      </c>
      <c r="S147" s="29">
        <f>IF(Inputs!C146="true",(Inputs!P146/Inputs!Q146)*Calcs!R147,"0.0")</f>
        <v>0</v>
      </c>
      <c r="T147" s="29" t="str">
        <f>IF(AND(Inputs!B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B146="true",Inputs!N146="false"),B147,""))</f>
        <v/>
      </c>
      <c r="U147" s="29" t="str">
        <f>IF(AND(Inputs!B146="true",Inputs!G146="true"),T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T147)</f>
        <v/>
      </c>
      <c r="V147" s="29" t="str">
        <f>IF(Inputs!B146="false","",IF(Inputs!M146="null",Calcs!D147,Calcs!D147*Inputs!M146))</f>
        <v/>
      </c>
      <c r="W147" s="29" t="str">
        <f>IF(Inputs!B146="true",V147*IF(Inputs!R146=Reduction_Values!B$6,Reduction_Values!C$6,Reduction_Values!C$7),"")</f>
        <v/>
      </c>
      <c r="X147" s="29" t="str">
        <f>IF(Inputs!B146="true",W147*IF(Inputs!L146=Reduction_Values!B$4,Reduction_Values!C$4,Reduction_Values!C$5),"")</f>
        <v/>
      </c>
      <c r="Y147" s="29" t="str">
        <f>IF(Inputs!B146="true",IF(Inputs!I146="null",X147,X147*(Inputs!I146)),"")</f>
        <v/>
      </c>
      <c r="Z147" s="29" t="str">
        <f>IF(Inputs!B146="true",IF(Inputs!J146="null",Y147,Y147*(Inputs!J146)),"")</f>
        <v/>
      </c>
      <c r="AA147" s="29" t="str">
        <f>IF(Inputs!B146="true",(Inputs!S146/Inputs!T146)*Calcs!Z147,"")</f>
        <v/>
      </c>
      <c r="AB147" s="29" t="str">
        <f>IF(Inputs!B146="true",Calcs!AA147*0.5,"")</f>
        <v/>
      </c>
      <c r="AC147" s="29"/>
      <c r="AD147" s="29"/>
      <c r="AE147" s="29"/>
      <c r="AF147" s="29"/>
      <c r="AG147" s="29"/>
    </row>
    <row r="148" spans="1:33" x14ac:dyDescent="0.2">
      <c r="A148" s="26">
        <v>146</v>
      </c>
      <c r="B148" s="28">
        <f>(VLOOKUP(Inputs!D147,Charge_Categories!B$2:C$380,2,FALSE))</f>
        <v>1871</v>
      </c>
      <c r="C148" s="28">
        <f>IF(Inputs!N147="true"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B148)</f>
        <v>1912</v>
      </c>
      <c r="D148" s="28">
        <f>IF(Inputs!G147="true",C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C148)</f>
        <v>2303</v>
      </c>
      <c r="E148" s="28">
        <f>IF(Inputs!M147="null",Calcs!D148,Calcs!D148*Inputs!M147)</f>
        <v>2303</v>
      </c>
      <c r="F148" s="28">
        <f>E148*IF(Inputs!R147=Reduction_Values!B$6,Reduction_Values!C$6,Reduction_Values!C$7)</f>
        <v>2303</v>
      </c>
      <c r="G148" s="29">
        <f>F148*IF(Inputs!L147=Reduction_Values!B$4,Reduction_Values!C$4,Reduction_Values!C$5)</f>
        <v>2303</v>
      </c>
      <c r="H148" s="29">
        <f>IF(Inputs!I147="null",G148,G148*(Inputs!I147))</f>
        <v>2303</v>
      </c>
      <c r="I148" s="29">
        <f>IF(Inputs!J147="null",H148,H148*(Inputs!J147))</f>
        <v>2303</v>
      </c>
      <c r="J148" s="29">
        <f>I148*(IF(Inputs!K147=Reduction_Values!B$2,Reduction_Values!C$2,Reduction_Values!C$3))</f>
        <v>2303</v>
      </c>
      <c r="K148" s="29">
        <f>IF(Inputs!B147="false",(Inputs!P147/Inputs!Q147)*Calcs!J148,Calcs!J148)</f>
        <v>1935.855072463768</v>
      </c>
      <c r="L148" s="29" t="str">
        <f>IF(AND(Inputs!C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C147="true",Inputs!N147="false"),B148,""))</f>
        <v/>
      </c>
      <c r="M148" s="29" t="str">
        <f>IF(Inputs!C147="true",IF(Inputs!M147="null",Calcs!L148,Calcs!L148*Inputs!M147),"")</f>
        <v/>
      </c>
      <c r="N148" s="29" t="str">
        <f>IF(Inputs!C147="true",M148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,"")</f>
        <v/>
      </c>
      <c r="O148" s="29" t="str">
        <f>IF(Inputs!C147="true",N148*IF(Inputs!R147=Reduction_Values!B$6,Reduction_Values!C$6,Reduction_Values!C$7),"")</f>
        <v/>
      </c>
      <c r="P148" s="29" t="str">
        <f>IF(Inputs!C147="true",O148*IF(Inputs!L147=Reduction_Values!B$4,Reduction_Values!C$4,Reduction_Values!C$5),"")</f>
        <v/>
      </c>
      <c r="Q148" s="29" t="str">
        <f>IF(Inputs!C147="true",IF(Inputs!I147="null",P148,P148*(Inputs!I147)),"")</f>
        <v/>
      </c>
      <c r="R148" s="29" t="str">
        <f>IF(Inputs!C147="true",IF(Inputs!J147="null",Calcs!Q148,Calcs!Q148*Inputs!J147),"")</f>
        <v/>
      </c>
      <c r="S148" s="29" t="str">
        <f>IF(Inputs!C147="true",(Inputs!P147/Inputs!Q147)*Calcs!R148,"0.0")</f>
        <v>0.0</v>
      </c>
      <c r="T148" s="29" t="str">
        <f>IF(AND(Inputs!B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B147="true",Inputs!N147="false"),B148,""))</f>
        <v/>
      </c>
      <c r="U148" s="29" t="str">
        <f>IF(AND(Inputs!B147="true",Inputs!G147="true"),T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T148)</f>
        <v/>
      </c>
      <c r="V148" s="29" t="str">
        <f>IF(Inputs!B147="false","",IF(Inputs!M147="null",Calcs!D148,Calcs!D148*Inputs!M147))</f>
        <v/>
      </c>
      <c r="W148" s="29" t="str">
        <f>IF(Inputs!B147="true",V148*IF(Inputs!R147=Reduction_Values!B$6,Reduction_Values!C$6,Reduction_Values!C$7),"")</f>
        <v/>
      </c>
      <c r="X148" s="29" t="str">
        <f>IF(Inputs!B147="true",W148*IF(Inputs!L147=Reduction_Values!B$4,Reduction_Values!C$4,Reduction_Values!C$5),"")</f>
        <v/>
      </c>
      <c r="Y148" s="29" t="str">
        <f>IF(Inputs!B147="true",IF(Inputs!I147="null",X148,X148*(Inputs!I147)),"")</f>
        <v/>
      </c>
      <c r="Z148" s="29" t="str">
        <f>IF(Inputs!B147="true",IF(Inputs!J147="null",Y148,Y148*(Inputs!J147)),"")</f>
        <v/>
      </c>
      <c r="AA148" s="29" t="str">
        <f>IF(Inputs!B147="true",(Inputs!S147/Inputs!T147)*Calcs!Z148,"")</f>
        <v/>
      </c>
      <c r="AB148" s="29" t="str">
        <f>IF(Inputs!B147="true",Calcs!AA148*0.5,"")</f>
        <v/>
      </c>
      <c r="AC148" s="29"/>
      <c r="AD148" s="29"/>
      <c r="AE148" s="29"/>
      <c r="AF148" s="29"/>
      <c r="AG148" s="29"/>
    </row>
    <row r="149" spans="1:33" x14ac:dyDescent="0.2">
      <c r="A149" s="26">
        <v>147</v>
      </c>
      <c r="B149" s="28">
        <f>(VLOOKUP(Inputs!D148,Charge_Categories!B$2:C$380,2,FALSE))</f>
        <v>2027</v>
      </c>
      <c r="C149" s="28">
        <f>IF(Inputs!N148="true"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B149)</f>
        <v>2035</v>
      </c>
      <c r="D149" s="28">
        <f>IF(Inputs!G148="true",C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C149)</f>
        <v>2140</v>
      </c>
      <c r="E149" s="28">
        <f>IF(Inputs!M148="null",Calcs!D149,Calcs!D149*Inputs!M148)</f>
        <v>2140</v>
      </c>
      <c r="F149" s="28">
        <f>E149*IF(Inputs!R148=Reduction_Values!B$6,Reduction_Values!C$6,Reduction_Values!C$7)</f>
        <v>1070</v>
      </c>
      <c r="G149" s="29">
        <f>F149*IF(Inputs!L148=Reduction_Values!B$4,Reduction_Values!C$4,Reduction_Values!C$5)</f>
        <v>1070</v>
      </c>
      <c r="H149" s="29">
        <f>IF(Inputs!I148="null",G149,G149*(Inputs!I148))</f>
        <v>963</v>
      </c>
      <c r="I149" s="29">
        <f>IF(Inputs!J148="null",H149,H149*(Inputs!J148))</f>
        <v>963</v>
      </c>
      <c r="J149" s="29">
        <f>I149*(IF(Inputs!K148=Reduction_Values!B$2,Reduction_Values!C$2,Reduction_Values!C$3))</f>
        <v>481.5</v>
      </c>
      <c r="K149" s="29">
        <f>IF(Inputs!B148="false",(Inputs!P148/Inputs!Q148)*Calcs!J149,Calcs!J149)</f>
        <v>481.5</v>
      </c>
      <c r="L149" s="29" t="str">
        <f>IF(AND(Inputs!C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C148="true",Inputs!N148="false"),B149,""))</f>
        <v/>
      </c>
      <c r="M149" s="29" t="str">
        <f>IF(Inputs!C148="true",IF(Inputs!M148="null",Calcs!L149,Calcs!L149*Inputs!M148),"")</f>
        <v/>
      </c>
      <c r="N149" s="29" t="str">
        <f>IF(Inputs!C148="true",M149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,"")</f>
        <v/>
      </c>
      <c r="O149" s="29" t="str">
        <f>IF(Inputs!C148="true",N149*IF(Inputs!R148=Reduction_Values!B$6,Reduction_Values!C$6,Reduction_Values!C$7),"")</f>
        <v/>
      </c>
      <c r="P149" s="29" t="str">
        <f>IF(Inputs!C148="true",O149*IF(Inputs!L148=Reduction_Values!B$4,Reduction_Values!C$4,Reduction_Values!C$5),"")</f>
        <v/>
      </c>
      <c r="Q149" s="29" t="str">
        <f>IF(Inputs!C148="true",IF(Inputs!I148="null",P149,P149*(Inputs!I148)),"")</f>
        <v/>
      </c>
      <c r="R149" s="29" t="str">
        <f>IF(Inputs!C148="true",IF(Inputs!J148="null",Calcs!Q149,Calcs!Q149*Inputs!J148),"")</f>
        <v/>
      </c>
      <c r="S149" s="29" t="str">
        <f>IF(Inputs!C148="true",(Inputs!P148/Inputs!Q148)*Calcs!R149,"0.0")</f>
        <v>0.0</v>
      </c>
      <c r="T149" s="29">
        <f>IF(AND(Inputs!B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B148="true",Inputs!N148="false"),B149,""))</f>
        <v>2035</v>
      </c>
      <c r="U149" s="29">
        <f>IF(AND(Inputs!B148="true",Inputs!G148="true"),T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T149)</f>
        <v>2140</v>
      </c>
      <c r="V149" s="29">
        <f>IF(Inputs!B148="false","",IF(Inputs!M148="null",Calcs!D149,Calcs!D149*Inputs!M148))</f>
        <v>2140</v>
      </c>
      <c r="W149" s="29">
        <f>IF(Inputs!B148="true",V149*IF(Inputs!R148=Reduction_Values!B$6,Reduction_Values!C$6,Reduction_Values!C$7),"")</f>
        <v>1070</v>
      </c>
      <c r="X149" s="29">
        <f>IF(Inputs!B148="true",W149*IF(Inputs!L148=Reduction_Values!B$4,Reduction_Values!C$4,Reduction_Values!C$5),"")</f>
        <v>1070</v>
      </c>
      <c r="Y149" s="29">
        <f>IF(Inputs!B148="true",IF(Inputs!I148="null",X149,X149*(Inputs!I148)),"")</f>
        <v>963</v>
      </c>
      <c r="Z149" s="29">
        <f>IF(Inputs!B148="true",IF(Inputs!J148="null",Y149,Y149*(Inputs!J148)),"")</f>
        <v>963</v>
      </c>
      <c r="AA149" s="29">
        <f>IF(Inputs!B148="true",(Inputs!S148/Inputs!T148)*Calcs!Z149,"")</f>
        <v>1215132.5836457033</v>
      </c>
      <c r="AB149" s="29">
        <f>IF(Inputs!B148="true",Calcs!AA149*0.5,"")</f>
        <v>607566.29182285164</v>
      </c>
      <c r="AC149" s="29"/>
      <c r="AD149" s="29"/>
      <c r="AE149" s="29"/>
      <c r="AF149" s="29"/>
      <c r="AG149" s="29"/>
    </row>
    <row r="150" spans="1:33" x14ac:dyDescent="0.2">
      <c r="A150" s="26">
        <v>148</v>
      </c>
      <c r="B150" s="28">
        <f>(VLOOKUP(Inputs!D149,Charge_Categories!B$2:C$380,2,FALSE))</f>
        <v>2117</v>
      </c>
      <c r="C150" s="28">
        <f>IF(Inputs!N149="true"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B150)</f>
        <v>2117</v>
      </c>
      <c r="D150" s="28">
        <f>IF(Inputs!G149="true",C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C150)</f>
        <v>2117</v>
      </c>
      <c r="E150" s="28">
        <f>IF(Inputs!M149="null",Calcs!D150,Calcs!D150*Inputs!M149)</f>
        <v>2117</v>
      </c>
      <c r="F150" s="28">
        <f>E150*IF(Inputs!R149=Reduction_Values!B$6,Reduction_Values!C$6,Reduction_Values!C$7)</f>
        <v>2117</v>
      </c>
      <c r="G150" s="29">
        <f>F150*IF(Inputs!L149=Reduction_Values!B$4,Reduction_Values!C$4,Reduction_Values!C$5)</f>
        <v>1058.5</v>
      </c>
      <c r="H150" s="29">
        <f>IF(Inputs!I149="null",G150,G150*(Inputs!I149))</f>
        <v>1058.5</v>
      </c>
      <c r="I150" s="29">
        <f>IF(Inputs!J149="null",H150,H150*(Inputs!J149))</f>
        <v>529.25</v>
      </c>
      <c r="J150" s="29">
        <f>I150*(IF(Inputs!K149=Reduction_Values!B$2,Reduction_Values!C$2,Reduction_Values!C$3))</f>
        <v>529.25</v>
      </c>
      <c r="K150" s="29">
        <f>IF(Inputs!B149="false",(Inputs!P149/Inputs!Q149)*Calcs!J150,Calcs!J150)</f>
        <v>501.23088235294114</v>
      </c>
      <c r="L150" s="29">
        <f>IF(AND(Inputs!C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C149="true",Inputs!N149="false"),B150,""))</f>
        <v>2117</v>
      </c>
      <c r="M150" s="29">
        <f>IF(Inputs!C149="true",IF(Inputs!M149="null",Calcs!L150,Calcs!L150*Inputs!M149),"")</f>
        <v>2117</v>
      </c>
      <c r="N150" s="29">
        <f>IF(Inputs!C149="true",M150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,"")</f>
        <v>1270.2</v>
      </c>
      <c r="O150" s="29">
        <f>IF(Inputs!C149="true",N150*IF(Inputs!R149=Reduction_Values!B$6,Reduction_Values!C$6,Reduction_Values!C$7),"")</f>
        <v>1270.2</v>
      </c>
      <c r="P150" s="29">
        <f>IF(Inputs!C149="true",O150*IF(Inputs!L149=Reduction_Values!B$4,Reduction_Values!C$4,Reduction_Values!C$5),"")</f>
        <v>635.1</v>
      </c>
      <c r="Q150" s="29">
        <f>IF(Inputs!C149="true",IF(Inputs!I149="null",P150,P150*(Inputs!I149)),"")</f>
        <v>635.1</v>
      </c>
      <c r="R150" s="29">
        <f>IF(Inputs!C149="true",IF(Inputs!J149="null",Calcs!Q150,Calcs!Q150*Inputs!J149),"")</f>
        <v>317.55</v>
      </c>
      <c r="S150" s="29">
        <f>IF(Inputs!C149="true",(Inputs!P149/Inputs!Q149)*Calcs!R150,"0.0")</f>
        <v>300.73852941176472</v>
      </c>
      <c r="T150" s="29" t="str">
        <f>IF(AND(Inputs!B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B149="true",Inputs!N149="false"),B150,""))</f>
        <v/>
      </c>
      <c r="U150" s="29" t="str">
        <f>IF(AND(Inputs!B149="true",Inputs!G149="true"),T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T150)</f>
        <v/>
      </c>
      <c r="V150" s="29" t="str">
        <f>IF(Inputs!B149="false","",IF(Inputs!M149="null",Calcs!D150,Calcs!D150*Inputs!M149))</f>
        <v/>
      </c>
      <c r="W150" s="29" t="str">
        <f>IF(Inputs!B149="true",V150*IF(Inputs!R149=Reduction_Values!B$6,Reduction_Values!C$6,Reduction_Values!C$7),"")</f>
        <v/>
      </c>
      <c r="X150" s="29" t="str">
        <f>IF(Inputs!B149="true",W150*IF(Inputs!L149=Reduction_Values!B$4,Reduction_Values!C$4,Reduction_Values!C$5),"")</f>
        <v/>
      </c>
      <c r="Y150" s="29" t="str">
        <f>IF(Inputs!B149="true",IF(Inputs!I149="null",X150,X150*(Inputs!I149)),"")</f>
        <v/>
      </c>
      <c r="Z150" s="29" t="str">
        <f>IF(Inputs!B149="true",IF(Inputs!J149="null",Y150,Y150*(Inputs!J149)),"")</f>
        <v/>
      </c>
      <c r="AA150" s="29" t="str">
        <f>IF(Inputs!B149="true",(Inputs!S149/Inputs!T149)*Calcs!Z150,"")</f>
        <v/>
      </c>
      <c r="AB150" s="29" t="str">
        <f>IF(Inputs!B149="true",Calcs!AA150*0.5,"")</f>
        <v/>
      </c>
      <c r="AC150" s="29"/>
      <c r="AD150" s="29"/>
      <c r="AE150" s="29"/>
      <c r="AF150" s="29"/>
      <c r="AG150" s="29"/>
    </row>
    <row r="151" spans="1:33" x14ac:dyDescent="0.2">
      <c r="A151" s="26">
        <v>149</v>
      </c>
      <c r="B151" s="28">
        <f>(VLOOKUP(Inputs!D150,Charge_Categories!B$2:C$380,2,FALSE))</f>
        <v>2205</v>
      </c>
      <c r="C151" s="28">
        <f>IF(Inputs!N150="true"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B151)</f>
        <v>2205</v>
      </c>
      <c r="D151" s="28">
        <f>IF(Inputs!G150="true",C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C151)</f>
        <v>3113</v>
      </c>
      <c r="E151" s="28">
        <f>IF(Inputs!M150="null",Calcs!D151,Calcs!D151*Inputs!M150)</f>
        <v>3113</v>
      </c>
      <c r="F151" s="28">
        <f>E151*IF(Inputs!R150=Reduction_Values!B$6,Reduction_Values!C$6,Reduction_Values!C$7)</f>
        <v>1556.5</v>
      </c>
      <c r="G151" s="29">
        <f>F151*IF(Inputs!L150=Reduction_Values!B$4,Reduction_Values!C$4,Reduction_Values!C$5)</f>
        <v>1556.5</v>
      </c>
      <c r="H151" s="29">
        <f>IF(Inputs!I150="null",G151,G151*(Inputs!I150))</f>
        <v>1540.9349999999999</v>
      </c>
      <c r="I151" s="29">
        <f>IF(Inputs!J150="null",H151,H151*(Inputs!J150))</f>
        <v>1540.9349999999999</v>
      </c>
      <c r="J151" s="29">
        <f>I151*(IF(Inputs!K150=Reduction_Values!B$2,Reduction_Values!C$2,Reduction_Values!C$3))</f>
        <v>1540.9349999999999</v>
      </c>
      <c r="K151" s="29">
        <f>IF(Inputs!B150="false",(Inputs!P150/Inputs!Q150)*Calcs!J151,Calcs!J151)</f>
        <v>1523.7178491620111</v>
      </c>
      <c r="L151" s="29" t="str">
        <f>IF(AND(Inputs!C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C150="true",Inputs!N150="false"),B151,""))</f>
        <v/>
      </c>
      <c r="M151" s="29" t="str">
        <f>IF(Inputs!C150="true",IF(Inputs!M150="null",Calcs!L151,Calcs!L151*Inputs!M150),"")</f>
        <v/>
      </c>
      <c r="N151" s="29" t="str">
        <f>IF(Inputs!C150="true",M151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,"")</f>
        <v/>
      </c>
      <c r="O151" s="29" t="str">
        <f>IF(Inputs!C150="true",N151*IF(Inputs!R150=Reduction_Values!B$6,Reduction_Values!C$6,Reduction_Values!C$7),"")</f>
        <v/>
      </c>
      <c r="P151" s="29" t="str">
        <f>IF(Inputs!C150="true",O151*IF(Inputs!L150=Reduction_Values!B$4,Reduction_Values!C$4,Reduction_Values!C$5),"")</f>
        <v/>
      </c>
      <c r="Q151" s="29" t="str">
        <f>IF(Inputs!C150="true",IF(Inputs!I150="null",P151,P151*(Inputs!I150)),"")</f>
        <v/>
      </c>
      <c r="R151" s="29" t="str">
        <f>IF(Inputs!C150="true",IF(Inputs!J150="null",Calcs!Q151,Calcs!Q151*Inputs!J150),"")</f>
        <v/>
      </c>
      <c r="S151" s="29" t="str">
        <f>IF(Inputs!C150="true",(Inputs!P150/Inputs!Q150)*Calcs!R151,"0.0")</f>
        <v>0.0</v>
      </c>
      <c r="T151" s="29" t="str">
        <f>IF(AND(Inputs!B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B150="true",Inputs!N150="false"),B151,""))</f>
        <v/>
      </c>
      <c r="U151" s="29" t="str">
        <f>IF(AND(Inputs!B150="true",Inputs!G150="true"),T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T151)</f>
        <v/>
      </c>
      <c r="V151" s="29" t="str">
        <f>IF(Inputs!B150="false","",IF(Inputs!M150="null",Calcs!D151,Calcs!D151*Inputs!M150))</f>
        <v/>
      </c>
      <c r="W151" s="29" t="str">
        <f>IF(Inputs!B150="true",V151*IF(Inputs!R150=Reduction_Values!B$6,Reduction_Values!C$6,Reduction_Values!C$7),"")</f>
        <v/>
      </c>
      <c r="X151" s="29" t="str">
        <f>IF(Inputs!B150="true",W151*IF(Inputs!L150=Reduction_Values!B$4,Reduction_Values!C$4,Reduction_Values!C$5),"")</f>
        <v/>
      </c>
      <c r="Y151" s="29" t="str">
        <f>IF(Inputs!B150="true",IF(Inputs!I150="null",X151,X151*(Inputs!I150)),"")</f>
        <v/>
      </c>
      <c r="Z151" s="29" t="str">
        <f>IF(Inputs!B150="true",IF(Inputs!J150="null",Y151,Y151*(Inputs!J150)),"")</f>
        <v/>
      </c>
      <c r="AA151" s="29" t="str">
        <f>IF(Inputs!B150="true",(Inputs!S150/Inputs!T150)*Calcs!Z151,"")</f>
        <v/>
      </c>
      <c r="AB151" s="29" t="str">
        <f>IF(Inputs!B150="true",Calcs!AA151*0.5,"")</f>
        <v/>
      </c>
      <c r="AC151" s="29"/>
      <c r="AD151" s="29"/>
      <c r="AE151" s="29"/>
      <c r="AF151" s="29"/>
      <c r="AG151" s="29"/>
    </row>
    <row r="152" spans="1:33" x14ac:dyDescent="0.2">
      <c r="A152" s="26">
        <v>150</v>
      </c>
      <c r="B152" s="28">
        <f>(VLOOKUP(Inputs!D151,Charge_Categories!B$2:C$380,2,FALSE))</f>
        <v>2361</v>
      </c>
      <c r="C152" s="28">
        <f>IF(Inputs!N151="true"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B152)</f>
        <v>2361</v>
      </c>
      <c r="D152" s="28">
        <f>IF(Inputs!G151="true",C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C152)</f>
        <v>2518</v>
      </c>
      <c r="E152" s="28">
        <f>IF(Inputs!M151="null",Calcs!D152,Calcs!D152*Inputs!M151)</f>
        <v>2518</v>
      </c>
      <c r="F152" s="28">
        <f>E152*IF(Inputs!R151=Reduction_Values!B$6,Reduction_Values!C$6,Reduction_Values!C$7)</f>
        <v>2518</v>
      </c>
      <c r="G152" s="29">
        <f>F152*IF(Inputs!L151=Reduction_Values!B$4,Reduction_Values!C$4,Reduction_Values!C$5)</f>
        <v>2518</v>
      </c>
      <c r="H152" s="29">
        <f>IF(Inputs!I151="null",G152,G152*(Inputs!I151))</f>
        <v>2518</v>
      </c>
      <c r="I152" s="29">
        <f>IF(Inputs!J151="null",H152,H152*(Inputs!J151))</f>
        <v>2518</v>
      </c>
      <c r="J152" s="29">
        <f>I152*(IF(Inputs!K151=Reduction_Values!B$2,Reduction_Values!C$2,Reduction_Values!C$3))</f>
        <v>2518</v>
      </c>
      <c r="K152" s="29">
        <f>IF(Inputs!B151="false",(Inputs!P151/Inputs!Q151)*Calcs!J152,Calcs!J152)</f>
        <v>343.36363636363632</v>
      </c>
      <c r="L152" s="29" t="str">
        <f>IF(AND(Inputs!C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C151="true",Inputs!N151="false"),B152,""))</f>
        <v/>
      </c>
      <c r="M152" s="29" t="str">
        <f>IF(Inputs!C151="true",IF(Inputs!M151="null",Calcs!L152,Calcs!L152*Inputs!M151),"")</f>
        <v/>
      </c>
      <c r="N152" s="29" t="str">
        <f>IF(Inputs!C151="true",M152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,"")</f>
        <v/>
      </c>
      <c r="O152" s="29" t="str">
        <f>IF(Inputs!C151="true",N152*IF(Inputs!R151=Reduction_Values!B$6,Reduction_Values!C$6,Reduction_Values!C$7),"")</f>
        <v/>
      </c>
      <c r="P152" s="29" t="str">
        <f>IF(Inputs!C151="true",O152*IF(Inputs!L151=Reduction_Values!B$4,Reduction_Values!C$4,Reduction_Values!C$5),"")</f>
        <v/>
      </c>
      <c r="Q152" s="29" t="str">
        <f>IF(Inputs!C151="true",IF(Inputs!I151="null",P152,P152*(Inputs!I151)),"")</f>
        <v/>
      </c>
      <c r="R152" s="29" t="str">
        <f>IF(Inputs!C151="true",IF(Inputs!J151="null",Calcs!Q152,Calcs!Q152*Inputs!J151),"")</f>
        <v/>
      </c>
      <c r="S152" s="29" t="str">
        <f>IF(Inputs!C151="true",(Inputs!P151/Inputs!Q151)*Calcs!R152,"0.0")</f>
        <v>0.0</v>
      </c>
      <c r="T152" s="29" t="str">
        <f>IF(AND(Inputs!B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B151="true",Inputs!N151="false"),B152,""))</f>
        <v/>
      </c>
      <c r="U152" s="29" t="str">
        <f>IF(AND(Inputs!B151="true",Inputs!G151="true"),T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T152)</f>
        <v/>
      </c>
      <c r="V152" s="29" t="str">
        <f>IF(Inputs!B151="false","",IF(Inputs!M151="null",Calcs!D152,Calcs!D152*Inputs!M151))</f>
        <v/>
      </c>
      <c r="W152" s="29" t="str">
        <f>IF(Inputs!B151="true",V152*IF(Inputs!R151=Reduction_Values!B$6,Reduction_Values!C$6,Reduction_Values!C$7),"")</f>
        <v/>
      </c>
      <c r="X152" s="29" t="str">
        <f>IF(Inputs!B151="true",W152*IF(Inputs!L151=Reduction_Values!B$4,Reduction_Values!C$4,Reduction_Values!C$5),"")</f>
        <v/>
      </c>
      <c r="Y152" s="29" t="str">
        <f>IF(Inputs!B151="true",IF(Inputs!I151="null",X152,X152*(Inputs!I151)),"")</f>
        <v/>
      </c>
      <c r="Z152" s="29" t="str">
        <f>IF(Inputs!B151="true",IF(Inputs!J151="null",Y152,Y152*(Inputs!J151)),"")</f>
        <v/>
      </c>
      <c r="AA152" s="29" t="str">
        <f>IF(Inputs!B151="true",(Inputs!S151/Inputs!T151)*Calcs!Z152,"")</f>
        <v/>
      </c>
      <c r="AB152" s="29" t="str">
        <f>IF(Inputs!B151="true",Calcs!AA152*0.5,"")</f>
        <v/>
      </c>
      <c r="AC152" s="29"/>
      <c r="AD152" s="29"/>
      <c r="AE152" s="29"/>
      <c r="AF152" s="29"/>
      <c r="AG152" s="29"/>
    </row>
    <row r="153" spans="1:33" x14ac:dyDescent="0.2">
      <c r="A153" s="26">
        <v>151</v>
      </c>
      <c r="B153" s="28">
        <f>(VLOOKUP(Inputs!D152,Charge_Categories!B$2:C$380,2,FALSE))</f>
        <v>2889</v>
      </c>
      <c r="C153" s="28">
        <f>IF(Inputs!N152="true"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B153)</f>
        <v>2889</v>
      </c>
      <c r="D153" s="28">
        <f>IF(Inputs!G152="true",C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C153)</f>
        <v>2889</v>
      </c>
      <c r="E153" s="28">
        <f>IF(Inputs!M152="null",Calcs!D153,Calcs!D153*Inputs!M152)</f>
        <v>2889</v>
      </c>
      <c r="F153" s="28">
        <f>E153*IF(Inputs!R152=Reduction_Values!B$6,Reduction_Values!C$6,Reduction_Values!C$7)</f>
        <v>2889</v>
      </c>
      <c r="G153" s="29">
        <f>F153*IF(Inputs!L152=Reduction_Values!B$4,Reduction_Values!C$4,Reduction_Values!C$5)</f>
        <v>2889</v>
      </c>
      <c r="H153" s="29">
        <f>IF(Inputs!I152="null",G153,G153*(Inputs!I152))</f>
        <v>317.79000000000002</v>
      </c>
      <c r="I153" s="29">
        <f>IF(Inputs!J152="null",H153,H153*(Inputs!J152))</f>
        <v>158.89500000000001</v>
      </c>
      <c r="J153" s="29">
        <f>I153*(IF(Inputs!K152=Reduction_Values!B$2,Reduction_Values!C$2,Reduction_Values!C$3))</f>
        <v>79.447500000000005</v>
      </c>
      <c r="K153" s="29">
        <f>IF(Inputs!B152="false",(Inputs!P152/Inputs!Q152)*Calcs!J153,Calcs!J153)</f>
        <v>79.447500000000005</v>
      </c>
      <c r="L153" s="29" t="str">
        <f>IF(AND(Inputs!C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C152="true",Inputs!N152="false"),B153,""))</f>
        <v/>
      </c>
      <c r="M153" s="29" t="str">
        <f>IF(Inputs!C152="true",IF(Inputs!M152="null",Calcs!L153,Calcs!L153*Inputs!M152),"")</f>
        <v/>
      </c>
      <c r="N153" s="29" t="str">
        <f>IF(Inputs!C152="true",M153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,"")</f>
        <v/>
      </c>
      <c r="O153" s="29" t="str">
        <f>IF(Inputs!C152="true",N153*IF(Inputs!R152=Reduction_Values!B$6,Reduction_Values!C$6,Reduction_Values!C$7),"")</f>
        <v/>
      </c>
      <c r="P153" s="29" t="str">
        <f>IF(Inputs!C152="true",O153*IF(Inputs!L152=Reduction_Values!B$4,Reduction_Values!C$4,Reduction_Values!C$5),"")</f>
        <v/>
      </c>
      <c r="Q153" s="29" t="str">
        <f>IF(Inputs!C152="true",IF(Inputs!I152="null",P153,P153*(Inputs!I152)),"")</f>
        <v/>
      </c>
      <c r="R153" s="29" t="str">
        <f>IF(Inputs!C152="true",IF(Inputs!J152="null",Calcs!Q153,Calcs!Q153*Inputs!J152),"")</f>
        <v/>
      </c>
      <c r="S153" s="29" t="str">
        <f>IF(Inputs!C152="true",(Inputs!P152/Inputs!Q152)*Calcs!R153,"0.0")</f>
        <v>0.0</v>
      </c>
      <c r="T153" s="29">
        <f>IF(AND(Inputs!B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B152="true",Inputs!N152="false"),B153,""))</f>
        <v>2889</v>
      </c>
      <c r="U153" s="29">
        <f>IF(AND(Inputs!B152="true",Inputs!G152="true"),T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T153)</f>
        <v>2889</v>
      </c>
      <c r="V153" s="29">
        <f>IF(Inputs!B152="false","",IF(Inputs!M152="null",Calcs!D153,Calcs!D153*Inputs!M152))</f>
        <v>2889</v>
      </c>
      <c r="W153" s="29">
        <f>IF(Inputs!B152="true",V153*IF(Inputs!R152=Reduction_Values!B$6,Reduction_Values!C$6,Reduction_Values!C$7),"")</f>
        <v>2889</v>
      </c>
      <c r="X153" s="29">
        <f>IF(Inputs!B152="true",W153*IF(Inputs!L152=Reduction_Values!B$4,Reduction_Values!C$4,Reduction_Values!C$5),"")</f>
        <v>2889</v>
      </c>
      <c r="Y153" s="29">
        <f>IF(Inputs!B152="true",IF(Inputs!I152="null",X153,X153*(Inputs!I152)),"")</f>
        <v>317.79000000000002</v>
      </c>
      <c r="Z153" s="29">
        <f>IF(Inputs!B152="true",IF(Inputs!J152="null",Y153,Y153*(Inputs!J152)),"")</f>
        <v>158.89500000000001</v>
      </c>
      <c r="AA153" s="29">
        <f>IF(Inputs!B152="true",(Inputs!S152/Inputs!T152)*Calcs!Z153,"")</f>
        <v>2.2740010569715145E-2</v>
      </c>
      <c r="AB153" s="29">
        <f>IF(Inputs!B152="true",Calcs!AA153*0.5,"")</f>
        <v>1.1370005284857572E-2</v>
      </c>
      <c r="AC153" s="29"/>
      <c r="AD153" s="29"/>
      <c r="AE153" s="29"/>
      <c r="AF153" s="29"/>
      <c r="AG153" s="29"/>
    </row>
    <row r="154" spans="1:33" x14ac:dyDescent="0.2">
      <c r="A154" s="26">
        <v>152</v>
      </c>
      <c r="B154" s="28">
        <f>(VLOOKUP(Inputs!D153,Charge_Categories!B$2:C$380,2,FALSE))</f>
        <v>3032</v>
      </c>
      <c r="C154" s="28">
        <f>IF(Inputs!N153="true"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B154)</f>
        <v>3032</v>
      </c>
      <c r="D154" s="28">
        <f>IF(Inputs!G153="true",C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C154)</f>
        <v>3106</v>
      </c>
      <c r="E154" s="28">
        <f>IF(Inputs!M153="null",Calcs!D154,Calcs!D154*Inputs!M153)</f>
        <v>3106</v>
      </c>
      <c r="F154" s="28">
        <f>E154*IF(Inputs!R153=Reduction_Values!B$6,Reduction_Values!C$6,Reduction_Values!C$7)</f>
        <v>3106</v>
      </c>
      <c r="G154" s="29">
        <f>F154*IF(Inputs!L153=Reduction_Values!B$4,Reduction_Values!C$4,Reduction_Values!C$5)</f>
        <v>3106</v>
      </c>
      <c r="H154" s="29">
        <f>IF(Inputs!I153="null",G154,G154*(Inputs!I153))</f>
        <v>3106</v>
      </c>
      <c r="I154" s="29">
        <f>IF(Inputs!J153="null",H154,H154*(Inputs!J153))</f>
        <v>31.060000000000002</v>
      </c>
      <c r="J154" s="29">
        <f>I154*(IF(Inputs!K153=Reduction_Values!B$2,Reduction_Values!C$2,Reduction_Values!C$3))</f>
        <v>31.060000000000002</v>
      </c>
      <c r="K154" s="29">
        <f>IF(Inputs!B153="false",(Inputs!P153/Inputs!Q153)*Calcs!J154,Calcs!J154)</f>
        <v>26.123311258278147</v>
      </c>
      <c r="L154" s="29">
        <f>IF(AND(Inputs!C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C153="true",Inputs!N153="false"),B154,""))</f>
        <v>3032</v>
      </c>
      <c r="M154" s="29">
        <f>IF(Inputs!C153="true",IF(Inputs!M153="null",Calcs!L154,Calcs!L154*Inputs!M153),"")</f>
        <v>3032</v>
      </c>
      <c r="N154" s="29">
        <f>IF(Inputs!C153="true",M154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,"")</f>
        <v>3032</v>
      </c>
      <c r="O154" s="29">
        <f>IF(Inputs!C153="true",N154*IF(Inputs!R153=Reduction_Values!B$6,Reduction_Values!C$6,Reduction_Values!C$7),"")</f>
        <v>3032</v>
      </c>
      <c r="P154" s="29">
        <f>IF(Inputs!C153="true",O154*IF(Inputs!L153=Reduction_Values!B$4,Reduction_Values!C$4,Reduction_Values!C$5),"")</f>
        <v>3032</v>
      </c>
      <c r="Q154" s="29">
        <f>IF(Inputs!C153="true",IF(Inputs!I153="null",P154,P154*(Inputs!I153)),"")</f>
        <v>3032</v>
      </c>
      <c r="R154" s="29">
        <f>IF(Inputs!C153="true",IF(Inputs!J153="null",Calcs!Q154,Calcs!Q154*Inputs!J153),"")</f>
        <v>30.32</v>
      </c>
      <c r="S154" s="29">
        <f>IF(Inputs!C153="true",(Inputs!P153/Inputs!Q153)*Calcs!R154,"0.0")</f>
        <v>25.500927152317878</v>
      </c>
      <c r="T154" s="29" t="str">
        <f>IF(AND(Inputs!B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B153="true",Inputs!N153="false"),B154,""))</f>
        <v/>
      </c>
      <c r="U154" s="29" t="str">
        <f>IF(AND(Inputs!B153="true",Inputs!G153="true"),T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T154)</f>
        <v/>
      </c>
      <c r="V154" s="29" t="str">
        <f>IF(Inputs!B153="false","",IF(Inputs!M153="null",Calcs!D154,Calcs!D154*Inputs!M153))</f>
        <v/>
      </c>
      <c r="W154" s="29" t="str">
        <f>IF(Inputs!B153="true",V154*IF(Inputs!R153=Reduction_Values!B$6,Reduction_Values!C$6,Reduction_Values!C$7),"")</f>
        <v/>
      </c>
      <c r="X154" s="29" t="str">
        <f>IF(Inputs!B153="true",W154*IF(Inputs!L153=Reduction_Values!B$4,Reduction_Values!C$4,Reduction_Values!C$5),"")</f>
        <v/>
      </c>
      <c r="Y154" s="29" t="str">
        <f>IF(Inputs!B153="true",IF(Inputs!I153="null",X154,X154*(Inputs!I153)),"")</f>
        <v/>
      </c>
      <c r="Z154" s="29" t="str">
        <f>IF(Inputs!B153="true",IF(Inputs!J153="null",Y154,Y154*(Inputs!J153)),"")</f>
        <v/>
      </c>
      <c r="AA154" s="29" t="str">
        <f>IF(Inputs!B153="true",(Inputs!S153/Inputs!T153)*Calcs!Z154,"")</f>
        <v/>
      </c>
      <c r="AB154" s="29" t="str">
        <f>IF(Inputs!B153="true",Calcs!AA154*0.5,"")</f>
        <v/>
      </c>
      <c r="AC154" s="29"/>
      <c r="AD154" s="29"/>
      <c r="AE154" s="29"/>
      <c r="AF154" s="29"/>
      <c r="AG154" s="29"/>
    </row>
    <row r="155" spans="1:33" x14ac:dyDescent="0.2">
      <c r="A155" s="26">
        <v>153</v>
      </c>
      <c r="B155" s="28">
        <f>(VLOOKUP(Inputs!D154,Charge_Categories!B$2:C$380,2,FALSE))</f>
        <v>3283</v>
      </c>
      <c r="C155" s="28">
        <f>IF(Inputs!N154="true"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B155)</f>
        <v>5781</v>
      </c>
      <c r="D155" s="28">
        <f>IF(Inputs!G154="true",C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C155)</f>
        <v>13144</v>
      </c>
      <c r="E155" s="28">
        <f>IF(Inputs!M154="null",Calcs!D155,Calcs!D155*Inputs!M154)</f>
        <v>13144</v>
      </c>
      <c r="F155" s="28">
        <f>E155*IF(Inputs!R154=Reduction_Values!B$6,Reduction_Values!C$6,Reduction_Values!C$7)</f>
        <v>6572</v>
      </c>
      <c r="G155" s="29">
        <f>F155*IF(Inputs!L154=Reduction_Values!B$4,Reduction_Values!C$4,Reduction_Values!C$5)</f>
        <v>6572</v>
      </c>
      <c r="H155" s="29">
        <f>IF(Inputs!I154="null",G155,G155*(Inputs!I154))</f>
        <v>5849.08</v>
      </c>
      <c r="I155" s="29">
        <f>IF(Inputs!J154="null",H155,H155*(Inputs!J154))</f>
        <v>5849.08</v>
      </c>
      <c r="J155" s="29">
        <f>I155*(IF(Inputs!K154=Reduction_Values!B$2,Reduction_Values!C$2,Reduction_Values!C$3))</f>
        <v>5849.08</v>
      </c>
      <c r="K155" s="29">
        <f>IF(Inputs!B154="false",(Inputs!P154/Inputs!Q154)*Calcs!J155,Calcs!J155)</f>
        <v>5344.4534901960778</v>
      </c>
      <c r="L155" s="29" t="str">
        <f>IF(AND(Inputs!C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C154="true",Inputs!N154="false"),B155,""))</f>
        <v/>
      </c>
      <c r="M155" s="29" t="str">
        <f>IF(Inputs!C154="true",IF(Inputs!M154="null",Calcs!L155,Calcs!L155*Inputs!M154),"")</f>
        <v/>
      </c>
      <c r="N155" s="29" t="str">
        <f>IF(Inputs!C154="true",M155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,"")</f>
        <v/>
      </c>
      <c r="O155" s="29" t="str">
        <f>IF(Inputs!C154="true",N155*IF(Inputs!R154=Reduction_Values!B$6,Reduction_Values!C$6,Reduction_Values!C$7),"")</f>
        <v/>
      </c>
      <c r="P155" s="29" t="str">
        <f>IF(Inputs!C154="true",O155*IF(Inputs!L154=Reduction_Values!B$4,Reduction_Values!C$4,Reduction_Values!C$5),"")</f>
        <v/>
      </c>
      <c r="Q155" s="29" t="str">
        <f>IF(Inputs!C154="true",IF(Inputs!I154="null",P155,P155*(Inputs!I154)),"")</f>
        <v/>
      </c>
      <c r="R155" s="29" t="str">
        <f>IF(Inputs!C154="true",IF(Inputs!J154="null",Calcs!Q155,Calcs!Q155*Inputs!J154),"")</f>
        <v/>
      </c>
      <c r="S155" s="29" t="str">
        <f>IF(Inputs!C154="true",(Inputs!P154/Inputs!Q154)*Calcs!R155,"0.0")</f>
        <v>0.0</v>
      </c>
      <c r="T155" s="29" t="str">
        <f>IF(AND(Inputs!B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B154="true",Inputs!N154="false"),B155,""))</f>
        <v/>
      </c>
      <c r="U155" s="29" t="str">
        <f>IF(AND(Inputs!B154="true",Inputs!G154="true"),T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T155)</f>
        <v/>
      </c>
      <c r="V155" s="29" t="str">
        <f>IF(Inputs!B154="false","",IF(Inputs!M154="null",Calcs!D155,Calcs!D155*Inputs!M154))</f>
        <v/>
      </c>
      <c r="W155" s="29" t="str">
        <f>IF(Inputs!B154="true",V155*IF(Inputs!R154=Reduction_Values!B$6,Reduction_Values!C$6,Reduction_Values!C$7),"")</f>
        <v/>
      </c>
      <c r="X155" s="29" t="str">
        <f>IF(Inputs!B154="true",W155*IF(Inputs!L154=Reduction_Values!B$4,Reduction_Values!C$4,Reduction_Values!C$5),"")</f>
        <v/>
      </c>
      <c r="Y155" s="29" t="str">
        <f>IF(Inputs!B154="true",IF(Inputs!I154="null",X155,X155*(Inputs!I154)),"")</f>
        <v/>
      </c>
      <c r="Z155" s="29" t="str">
        <f>IF(Inputs!B154="true",IF(Inputs!J154="null",Y155,Y155*(Inputs!J154)),"")</f>
        <v/>
      </c>
      <c r="AA155" s="29" t="str">
        <f>IF(Inputs!B154="true",(Inputs!S154/Inputs!T154)*Calcs!Z155,"")</f>
        <v/>
      </c>
      <c r="AB155" s="29" t="str">
        <f>IF(Inputs!B154="true",Calcs!AA155*0.5,"")</f>
        <v/>
      </c>
      <c r="AC155" s="29"/>
      <c r="AD155" s="29"/>
      <c r="AE155" s="29"/>
      <c r="AF155" s="29"/>
      <c r="AG155" s="29"/>
    </row>
    <row r="156" spans="1:33" x14ac:dyDescent="0.2">
      <c r="A156" s="26">
        <v>154</v>
      </c>
      <c r="B156" s="28">
        <f>(VLOOKUP(Inputs!D155,Charge_Categories!B$2:C$380,2,FALSE))</f>
        <v>3431</v>
      </c>
      <c r="C156" s="28">
        <f>IF(Inputs!N155="true"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B156)</f>
        <v>55344</v>
      </c>
      <c r="D156" s="28">
        <f>IF(Inputs!G155="true",C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C156)</f>
        <v>118204</v>
      </c>
      <c r="E156" s="28">
        <f>IF(Inputs!M155="null",Calcs!D156,Calcs!D156*Inputs!M155)</f>
        <v>118204</v>
      </c>
      <c r="F156" s="28">
        <f>E156*IF(Inputs!R155=Reduction_Values!B$6,Reduction_Values!C$6,Reduction_Values!C$7)</f>
        <v>118204</v>
      </c>
      <c r="G156" s="29">
        <f>F156*IF(Inputs!L155=Reduction_Values!B$4,Reduction_Values!C$4,Reduction_Values!C$5)</f>
        <v>118204</v>
      </c>
      <c r="H156" s="29">
        <f>IF(Inputs!I155="null",G156,G156*(Inputs!I155))</f>
        <v>118204</v>
      </c>
      <c r="I156" s="29">
        <f>IF(Inputs!J155="null",H156,H156*(Inputs!J155))</f>
        <v>118204</v>
      </c>
      <c r="J156" s="29">
        <f>I156*(IF(Inputs!K155=Reduction_Values!B$2,Reduction_Values!C$2,Reduction_Values!C$3))</f>
        <v>118204</v>
      </c>
      <c r="K156" s="29">
        <f>IF(Inputs!B155="false",(Inputs!P155/Inputs!Q155)*Calcs!J156,Calcs!J156)</f>
        <v>108841.30693069307</v>
      </c>
      <c r="L156" s="29" t="str">
        <f>IF(AND(Inputs!C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C155="true",Inputs!N155="false"),B156,""))</f>
        <v/>
      </c>
      <c r="M156" s="29" t="str">
        <f>IF(Inputs!C155="true",IF(Inputs!M155="null",Calcs!L156,Calcs!L156*Inputs!M155),"")</f>
        <v/>
      </c>
      <c r="N156" s="29" t="str">
        <f>IF(Inputs!C155="true",M156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,"")</f>
        <v/>
      </c>
      <c r="O156" s="29" t="str">
        <f>IF(Inputs!C155="true",N156*IF(Inputs!R155=Reduction_Values!B$6,Reduction_Values!C$6,Reduction_Values!C$7),"")</f>
        <v/>
      </c>
      <c r="P156" s="29" t="str">
        <f>IF(Inputs!C155="true",O156*IF(Inputs!L155=Reduction_Values!B$4,Reduction_Values!C$4,Reduction_Values!C$5),"")</f>
        <v/>
      </c>
      <c r="Q156" s="29" t="str">
        <f>IF(Inputs!C155="true",IF(Inputs!I155="null",P156,P156*(Inputs!I155)),"")</f>
        <v/>
      </c>
      <c r="R156" s="29" t="str">
        <f>IF(Inputs!C155="true",IF(Inputs!J155="null",Calcs!Q156,Calcs!Q156*Inputs!J155),"")</f>
        <v/>
      </c>
      <c r="S156" s="29" t="str">
        <f>IF(Inputs!C155="true",(Inputs!P155/Inputs!Q155)*Calcs!R156,"0.0")</f>
        <v>0.0</v>
      </c>
      <c r="T156" s="29" t="str">
        <f>IF(AND(Inputs!B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B155="true",Inputs!N155="false"),B156,""))</f>
        <v/>
      </c>
      <c r="U156" s="29" t="str">
        <f>IF(AND(Inputs!B155="true",Inputs!G155="true"),T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T156)</f>
        <v/>
      </c>
      <c r="V156" s="29" t="str">
        <f>IF(Inputs!B155="false","",IF(Inputs!M155="null",Calcs!D156,Calcs!D156*Inputs!M155))</f>
        <v/>
      </c>
      <c r="W156" s="29" t="str">
        <f>IF(Inputs!B155="true",V156*IF(Inputs!R155=Reduction_Values!B$6,Reduction_Values!C$6,Reduction_Values!C$7),"")</f>
        <v/>
      </c>
      <c r="X156" s="29" t="str">
        <f>IF(Inputs!B155="true",W156*IF(Inputs!L155=Reduction_Values!B$4,Reduction_Values!C$4,Reduction_Values!C$5),"")</f>
        <v/>
      </c>
      <c r="Y156" s="29" t="str">
        <f>IF(Inputs!B155="true",IF(Inputs!I155="null",X156,X156*(Inputs!I155)),"")</f>
        <v/>
      </c>
      <c r="Z156" s="29" t="str">
        <f>IF(Inputs!B155="true",IF(Inputs!J155="null",Y156,Y156*(Inputs!J155)),"")</f>
        <v/>
      </c>
      <c r="AA156" s="29" t="str">
        <f>IF(Inputs!B155="true",(Inputs!S155/Inputs!T155)*Calcs!Z156,"")</f>
        <v/>
      </c>
      <c r="AB156" s="29" t="str">
        <f>IF(Inputs!B155="true",Calcs!AA156*0.5,"")</f>
        <v/>
      </c>
      <c r="AC156" s="29"/>
      <c r="AD156" s="29"/>
      <c r="AE156" s="29"/>
      <c r="AF156" s="29"/>
      <c r="AG156" s="29"/>
    </row>
    <row r="157" spans="1:33" x14ac:dyDescent="0.2">
      <c r="A157" s="26">
        <v>155</v>
      </c>
      <c r="B157" s="28">
        <f>(VLOOKUP(Inputs!D156,Charge_Categories!B$2:C$380,2,FALSE))</f>
        <v>3574</v>
      </c>
      <c r="C157" s="28">
        <f>IF(Inputs!N156="true"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B157)</f>
        <v>3574</v>
      </c>
      <c r="D157" s="28">
        <f>IF(Inputs!G156="true",C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C157)</f>
        <v>257053</v>
      </c>
      <c r="E157" s="28">
        <f>IF(Inputs!M156="null",Calcs!D157,Calcs!D157*Inputs!M156)</f>
        <v>257053</v>
      </c>
      <c r="F157" s="28">
        <f>E157*IF(Inputs!R156=Reduction_Values!B$6,Reduction_Values!C$6,Reduction_Values!C$7)</f>
        <v>257053</v>
      </c>
      <c r="G157" s="29">
        <f>F157*IF(Inputs!L156=Reduction_Values!B$4,Reduction_Values!C$4,Reduction_Values!C$5)</f>
        <v>257053</v>
      </c>
      <c r="H157" s="29">
        <f>IF(Inputs!I156="null",G157,G157*(Inputs!I156))</f>
        <v>10282.120000000001</v>
      </c>
      <c r="I157" s="29">
        <f>IF(Inputs!J156="null",H157,H157*(Inputs!J156))</f>
        <v>308.46359999999999</v>
      </c>
      <c r="J157" s="29">
        <f>I157*(IF(Inputs!K156=Reduction_Values!B$2,Reduction_Values!C$2,Reduction_Values!C$3))</f>
        <v>154.23179999999999</v>
      </c>
      <c r="K157" s="29">
        <f>IF(Inputs!B156="false",(Inputs!P156/Inputs!Q156)*Calcs!J157,Calcs!J157)</f>
        <v>154.23179999999999</v>
      </c>
      <c r="L157" s="29" t="str">
        <f>IF(AND(Inputs!C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C156="true",Inputs!N156="false"),B157,""))</f>
        <v/>
      </c>
      <c r="M157" s="29" t="str">
        <f>IF(Inputs!C156="true",IF(Inputs!M156="null",Calcs!L157,Calcs!L157*Inputs!M156),"")</f>
        <v/>
      </c>
      <c r="N157" s="29" t="str">
        <f>IF(Inputs!C156="true",M157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,"")</f>
        <v/>
      </c>
      <c r="O157" s="29" t="str">
        <f>IF(Inputs!C156="true",N157*IF(Inputs!R156=Reduction_Values!B$6,Reduction_Values!C$6,Reduction_Values!C$7),"")</f>
        <v/>
      </c>
      <c r="P157" s="29" t="str">
        <f>IF(Inputs!C156="true",O157*IF(Inputs!L156=Reduction_Values!B$4,Reduction_Values!C$4,Reduction_Values!C$5),"")</f>
        <v/>
      </c>
      <c r="Q157" s="29" t="str">
        <f>IF(Inputs!C156="true",IF(Inputs!I156="null",P157,P157*(Inputs!I156)),"")</f>
        <v/>
      </c>
      <c r="R157" s="29" t="str">
        <f>IF(Inputs!C156="true",IF(Inputs!J156="null",Calcs!Q157,Calcs!Q157*Inputs!J156),"")</f>
        <v/>
      </c>
      <c r="S157" s="29" t="str">
        <f>IF(Inputs!C156="true",(Inputs!P156/Inputs!Q156)*Calcs!R157,"0.0")</f>
        <v>0.0</v>
      </c>
      <c r="T157" s="29">
        <f>IF(AND(Inputs!B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B156="true",Inputs!N156="false"),B157,""))</f>
        <v>3574</v>
      </c>
      <c r="U157" s="29">
        <f>IF(AND(Inputs!B156="true",Inputs!G156="true"),T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T157)</f>
        <v>257053</v>
      </c>
      <c r="V157" s="29">
        <f>IF(Inputs!B156="false","",IF(Inputs!M156="null",Calcs!D157,Calcs!D157*Inputs!M156))</f>
        <v>257053</v>
      </c>
      <c r="W157" s="29">
        <f>IF(Inputs!B156="true",V157*IF(Inputs!R156=Reduction_Values!B$6,Reduction_Values!C$6,Reduction_Values!C$7),"")</f>
        <v>257053</v>
      </c>
      <c r="X157" s="29">
        <f>IF(Inputs!B156="true",W157*IF(Inputs!L156=Reduction_Values!B$4,Reduction_Values!C$4,Reduction_Values!C$5),"")</f>
        <v>257053</v>
      </c>
      <c r="Y157" s="29">
        <f>IF(Inputs!B156="true",IF(Inputs!I156="null",X157,X157*(Inputs!I156)),"")</f>
        <v>10282.120000000001</v>
      </c>
      <c r="Z157" s="29">
        <f>IF(Inputs!B156="true",IF(Inputs!J156="null",Y157,Y157*(Inputs!J156)),"")</f>
        <v>308.46359999999999</v>
      </c>
      <c r="AA157" s="29">
        <f>IF(Inputs!B156="true",(Inputs!S156/Inputs!T156)*Calcs!Z157,"")</f>
        <v>188087.56097560975</v>
      </c>
      <c r="AB157" s="29">
        <f>IF(Inputs!B156="true",Calcs!AA157*0.5,"")</f>
        <v>94043.780487804877</v>
      </c>
      <c r="AC157" s="29"/>
      <c r="AD157" s="29"/>
      <c r="AE157" s="29"/>
      <c r="AF157" s="29"/>
      <c r="AG157" s="29"/>
    </row>
    <row r="158" spans="1:33" x14ac:dyDescent="0.2">
      <c r="A158" s="26">
        <v>156</v>
      </c>
      <c r="B158" s="28">
        <f>(VLOOKUP(Inputs!D157,Charge_Categories!B$2:C$380,2,FALSE))</f>
        <v>3825</v>
      </c>
      <c r="C158" s="28">
        <f>IF(Inputs!N157="true"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B158)</f>
        <v>3825</v>
      </c>
      <c r="D158" s="28">
        <f>IF(Inputs!G157="true",C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C158)</f>
        <v>3825</v>
      </c>
      <c r="E158" s="28">
        <f>IF(Inputs!M157="null",Calcs!D158,Calcs!D158*Inputs!M157)</f>
        <v>3825</v>
      </c>
      <c r="F158" s="28">
        <f>E158*IF(Inputs!R157=Reduction_Values!B$6,Reduction_Values!C$6,Reduction_Values!C$7)</f>
        <v>3825</v>
      </c>
      <c r="G158" s="29">
        <f>F158*IF(Inputs!L157=Reduction_Values!B$4,Reduction_Values!C$4,Reduction_Values!C$5)</f>
        <v>1912.5</v>
      </c>
      <c r="H158" s="29">
        <f>IF(Inputs!I157="null",G158,G158*(Inputs!I157))</f>
        <v>1912.5</v>
      </c>
      <c r="I158" s="29">
        <f>IF(Inputs!J157="null",H158,H158*(Inputs!J157))</f>
        <v>1702.125</v>
      </c>
      <c r="J158" s="29">
        <f>I158*(IF(Inputs!K157=Reduction_Values!B$2,Reduction_Values!C$2,Reduction_Values!C$3))</f>
        <v>1702.125</v>
      </c>
      <c r="K158" s="29">
        <f>IF(Inputs!B157="false",(Inputs!P157/Inputs!Q157)*Calcs!J158,Calcs!J158)</f>
        <v>1668.530427631579</v>
      </c>
      <c r="L158" s="29">
        <f>IF(AND(Inputs!C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C157="true",Inputs!N157="false"),B158,""))</f>
        <v>3825</v>
      </c>
      <c r="M158" s="29">
        <f>IF(Inputs!C157="true",IF(Inputs!M157="null",Calcs!L158,Calcs!L158*Inputs!M157),"")</f>
        <v>3825</v>
      </c>
      <c r="N158" s="29">
        <f>IF(Inputs!C157="true",M158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,"")</f>
        <v>0</v>
      </c>
      <c r="O158" s="29">
        <f>IF(Inputs!C157="true",N158*IF(Inputs!R157=Reduction_Values!B$6,Reduction_Values!C$6,Reduction_Values!C$7),"")</f>
        <v>0</v>
      </c>
      <c r="P158" s="29">
        <f>IF(Inputs!C157="true",O158*IF(Inputs!L157=Reduction_Values!B$4,Reduction_Values!C$4,Reduction_Values!C$5),"")</f>
        <v>0</v>
      </c>
      <c r="Q158" s="29">
        <f>IF(Inputs!C157="true",IF(Inputs!I157="null",P158,P158*(Inputs!I157)),"")</f>
        <v>0</v>
      </c>
      <c r="R158" s="29">
        <f>IF(Inputs!C157="true",IF(Inputs!J157="null",Calcs!Q158,Calcs!Q158*Inputs!J157),"")</f>
        <v>0</v>
      </c>
      <c r="S158" s="29">
        <f>IF(Inputs!C157="true",(Inputs!P157/Inputs!Q157)*Calcs!R158,"0.0")</f>
        <v>0</v>
      </c>
      <c r="T158" s="29" t="str">
        <f>IF(AND(Inputs!B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B157="true",Inputs!N157="false"),B158,""))</f>
        <v/>
      </c>
      <c r="U158" s="29" t="str">
        <f>IF(AND(Inputs!B157="true",Inputs!G157="true"),T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T158)</f>
        <v/>
      </c>
      <c r="V158" s="29" t="str">
        <f>IF(Inputs!B157="false","",IF(Inputs!M157="null",Calcs!D158,Calcs!D158*Inputs!M157))</f>
        <v/>
      </c>
      <c r="W158" s="29" t="str">
        <f>IF(Inputs!B157="true",V158*IF(Inputs!R157=Reduction_Values!B$6,Reduction_Values!C$6,Reduction_Values!C$7),"")</f>
        <v/>
      </c>
      <c r="X158" s="29" t="str">
        <f>IF(Inputs!B157="true",W158*IF(Inputs!L157=Reduction_Values!B$4,Reduction_Values!C$4,Reduction_Values!C$5),"")</f>
        <v/>
      </c>
      <c r="Y158" s="29" t="str">
        <f>IF(Inputs!B157="true",IF(Inputs!I157="null",X158,X158*(Inputs!I157)),"")</f>
        <v/>
      </c>
      <c r="Z158" s="29" t="str">
        <f>IF(Inputs!B157="true",IF(Inputs!J157="null",Y158,Y158*(Inputs!J157)),"")</f>
        <v/>
      </c>
      <c r="AA158" s="29" t="str">
        <f>IF(Inputs!B157="true",(Inputs!S157/Inputs!T157)*Calcs!Z158,"")</f>
        <v/>
      </c>
      <c r="AB158" s="29" t="str">
        <f>IF(Inputs!B157="true",Calcs!AA158*0.5,"")</f>
        <v/>
      </c>
      <c r="AC158" s="29"/>
      <c r="AD158" s="29"/>
      <c r="AE158" s="29"/>
      <c r="AF158" s="29"/>
      <c r="AG158" s="29"/>
    </row>
    <row r="159" spans="1:33" x14ac:dyDescent="0.2">
      <c r="A159" s="26">
        <v>157</v>
      </c>
      <c r="B159" s="28">
        <f>(VLOOKUP(Inputs!D158,Charge_Categories!B$2:C$380,2,FALSE))</f>
        <v>5258</v>
      </c>
      <c r="C159" s="28">
        <f>IF(Inputs!N158="true"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B159)</f>
        <v>5258</v>
      </c>
      <c r="D159" s="28">
        <f>IF(Inputs!G158="true",C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C159)</f>
        <v>8675</v>
      </c>
      <c r="E159" s="28">
        <f>IF(Inputs!M158="null",Calcs!D159,Calcs!D159*Inputs!M158)</f>
        <v>8675</v>
      </c>
      <c r="F159" s="28">
        <f>E159*IF(Inputs!R158=Reduction_Values!B$6,Reduction_Values!C$6,Reduction_Values!C$7)</f>
        <v>4337.5</v>
      </c>
      <c r="G159" s="29">
        <f>F159*IF(Inputs!L158=Reduction_Values!B$4,Reduction_Values!C$4,Reduction_Values!C$5)</f>
        <v>4337.5</v>
      </c>
      <c r="H159" s="29">
        <f>IF(Inputs!I158="null",G159,G159*(Inputs!I158))</f>
        <v>4337.5</v>
      </c>
      <c r="I159" s="29">
        <f>IF(Inputs!J158="null",H159,H159*(Inputs!J158))</f>
        <v>4337.5</v>
      </c>
      <c r="J159" s="29">
        <f>I159*(IF(Inputs!K158=Reduction_Values!B$2,Reduction_Values!C$2,Reduction_Values!C$3))</f>
        <v>4337.5</v>
      </c>
      <c r="K159" s="29">
        <f>IF(Inputs!B158="false",(Inputs!P158/Inputs!Q158)*Calcs!J159,Calcs!J159)</f>
        <v>3599.8299319727894</v>
      </c>
      <c r="L159" s="29" t="str">
        <f>IF(AND(Inputs!C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C158="true",Inputs!N158="false"),B159,""))</f>
        <v/>
      </c>
      <c r="M159" s="29" t="str">
        <f>IF(Inputs!C158="true",IF(Inputs!M158="null",Calcs!L159,Calcs!L159*Inputs!M158),"")</f>
        <v/>
      </c>
      <c r="N159" s="29" t="str">
        <f>IF(Inputs!C158="true",M159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,"")</f>
        <v/>
      </c>
      <c r="O159" s="29" t="str">
        <f>IF(Inputs!C158="true",N159*IF(Inputs!R158=Reduction_Values!B$6,Reduction_Values!C$6,Reduction_Values!C$7),"")</f>
        <v/>
      </c>
      <c r="P159" s="29" t="str">
        <f>IF(Inputs!C158="true",O159*IF(Inputs!L158=Reduction_Values!B$4,Reduction_Values!C$4,Reduction_Values!C$5),"")</f>
        <v/>
      </c>
      <c r="Q159" s="29" t="str">
        <f>IF(Inputs!C158="true",IF(Inputs!I158="null",P159,P159*(Inputs!I158)),"")</f>
        <v/>
      </c>
      <c r="R159" s="29" t="str">
        <f>IF(Inputs!C158="true",IF(Inputs!J158="null",Calcs!Q159,Calcs!Q159*Inputs!J158),"")</f>
        <v/>
      </c>
      <c r="S159" s="29" t="str">
        <f>IF(Inputs!C158="true",(Inputs!P158/Inputs!Q158)*Calcs!R159,"0.0")</f>
        <v>0.0</v>
      </c>
      <c r="T159" s="29" t="str">
        <f>IF(AND(Inputs!B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B158="true",Inputs!N158="false"),B159,""))</f>
        <v/>
      </c>
      <c r="U159" s="29" t="str">
        <f>IF(AND(Inputs!B158="true",Inputs!G158="true"),T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T159)</f>
        <v/>
      </c>
      <c r="V159" s="29" t="str">
        <f>IF(Inputs!B158="false","",IF(Inputs!M158="null",Calcs!D159,Calcs!D159*Inputs!M158))</f>
        <v/>
      </c>
      <c r="W159" s="29" t="str">
        <f>IF(Inputs!B158="true",V159*IF(Inputs!R158=Reduction_Values!B$6,Reduction_Values!C$6,Reduction_Values!C$7),"")</f>
        <v/>
      </c>
      <c r="X159" s="29" t="str">
        <f>IF(Inputs!B158="true",W159*IF(Inputs!L158=Reduction_Values!B$4,Reduction_Values!C$4,Reduction_Values!C$5),"")</f>
        <v/>
      </c>
      <c r="Y159" s="29" t="str">
        <f>IF(Inputs!B158="true",IF(Inputs!I158="null",X159,X159*(Inputs!I158)),"")</f>
        <v/>
      </c>
      <c r="Z159" s="29" t="str">
        <f>IF(Inputs!B158="true",IF(Inputs!J158="null",Y159,Y159*(Inputs!J158)),"")</f>
        <v/>
      </c>
      <c r="AA159" s="29" t="str">
        <f>IF(Inputs!B158="true",(Inputs!S158/Inputs!T158)*Calcs!Z159,"")</f>
        <v/>
      </c>
      <c r="AB159" s="29" t="str">
        <f>IF(Inputs!B158="true",Calcs!AA159*0.5,"")</f>
        <v/>
      </c>
      <c r="AC159" s="29"/>
      <c r="AD159" s="29"/>
      <c r="AE159" s="29"/>
      <c r="AF159" s="29"/>
      <c r="AG159" s="29"/>
    </row>
    <row r="160" spans="1:33" x14ac:dyDescent="0.2">
      <c r="A160" s="26">
        <v>158</v>
      </c>
      <c r="B160" s="28">
        <f>(VLOOKUP(Inputs!D159,Charge_Categories!B$2:C$380,2,FALSE))</f>
        <v>5519</v>
      </c>
      <c r="C160" s="28">
        <f>IF(Inputs!N159="true"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B160)</f>
        <v>5519</v>
      </c>
      <c r="D160" s="28">
        <f>IF(Inputs!G159="true",C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C160)</f>
        <v>48291</v>
      </c>
      <c r="E160" s="28">
        <f>IF(Inputs!M159="null",Calcs!D160,Calcs!D160*Inputs!M159)</f>
        <v>24145.5</v>
      </c>
      <c r="F160" s="28">
        <f>E160*IF(Inputs!R159=Reduction_Values!B$6,Reduction_Values!C$6,Reduction_Values!C$7)</f>
        <v>24145.5</v>
      </c>
      <c r="G160" s="29">
        <f>F160*IF(Inputs!L159=Reduction_Values!B$4,Reduction_Values!C$4,Reduction_Values!C$5)</f>
        <v>24145.5</v>
      </c>
      <c r="H160" s="29">
        <f>IF(Inputs!I159="null",G160,G160*(Inputs!I159))</f>
        <v>0</v>
      </c>
      <c r="I160" s="29">
        <f>IF(Inputs!J159="null",H160,H160*(Inputs!J159))</f>
        <v>0</v>
      </c>
      <c r="J160" s="29">
        <f>I160*(IF(Inputs!K159=Reduction_Values!B$2,Reduction_Values!C$2,Reduction_Values!C$3))</f>
        <v>0</v>
      </c>
      <c r="K160" s="29">
        <f>IF(Inputs!B159="false",(Inputs!P159/Inputs!Q159)*Calcs!J160,Calcs!J160)</f>
        <v>0</v>
      </c>
      <c r="L160" s="29" t="str">
        <f>IF(AND(Inputs!C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C159="true",Inputs!N159="false"),B160,""))</f>
        <v/>
      </c>
      <c r="M160" s="29" t="str">
        <f>IF(Inputs!C159="true",IF(Inputs!M159="null",Calcs!L160,Calcs!L160*Inputs!M159),"")</f>
        <v/>
      </c>
      <c r="N160" s="29" t="str">
        <f>IF(Inputs!C159="true",M160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,"")</f>
        <v/>
      </c>
      <c r="O160" s="29" t="str">
        <f>IF(Inputs!C159="true",N160*IF(Inputs!R159=Reduction_Values!B$6,Reduction_Values!C$6,Reduction_Values!C$7),"")</f>
        <v/>
      </c>
      <c r="P160" s="29" t="str">
        <f>IF(Inputs!C159="true",O160*IF(Inputs!L159=Reduction_Values!B$4,Reduction_Values!C$4,Reduction_Values!C$5),"")</f>
        <v/>
      </c>
      <c r="Q160" s="29" t="str">
        <f>IF(Inputs!C159="true",IF(Inputs!I159="null",P160,P160*(Inputs!I159)),"")</f>
        <v/>
      </c>
      <c r="R160" s="29" t="str">
        <f>IF(Inputs!C159="true",IF(Inputs!J159="null",Calcs!Q160,Calcs!Q160*Inputs!J159),"")</f>
        <v/>
      </c>
      <c r="S160" s="29" t="str">
        <f>IF(Inputs!C159="true",(Inputs!P159/Inputs!Q159)*Calcs!R160,"0.0")</f>
        <v>0.0</v>
      </c>
      <c r="T160" s="29" t="str">
        <f>IF(AND(Inputs!B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B159="true",Inputs!N159="false"),B160,""))</f>
        <v/>
      </c>
      <c r="U160" s="29" t="str">
        <f>IF(AND(Inputs!B159="true",Inputs!G159="true"),T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T160)</f>
        <v/>
      </c>
      <c r="V160" s="29" t="str">
        <f>IF(Inputs!B159="false","",IF(Inputs!M159="null",Calcs!D160,Calcs!D160*Inputs!M159))</f>
        <v/>
      </c>
      <c r="W160" s="29" t="str">
        <f>IF(Inputs!B159="true",V160*IF(Inputs!R159=Reduction_Values!B$6,Reduction_Values!C$6,Reduction_Values!C$7),"")</f>
        <v/>
      </c>
      <c r="X160" s="29" t="str">
        <f>IF(Inputs!B159="true",W160*IF(Inputs!L159=Reduction_Values!B$4,Reduction_Values!C$4,Reduction_Values!C$5),"")</f>
        <v/>
      </c>
      <c r="Y160" s="29" t="str">
        <f>IF(Inputs!B159="true",IF(Inputs!I159="null",X160,X160*(Inputs!I159)),"")</f>
        <v/>
      </c>
      <c r="Z160" s="29" t="str">
        <f>IF(Inputs!B159="true",IF(Inputs!J159="null",Y160,Y160*(Inputs!J159)),"")</f>
        <v/>
      </c>
      <c r="AA160" s="29" t="str">
        <f>IF(Inputs!B159="true",(Inputs!S159/Inputs!T159)*Calcs!Z160,"")</f>
        <v/>
      </c>
      <c r="AB160" s="29" t="str">
        <f>IF(Inputs!B159="true",Calcs!AA160*0.5,"")</f>
        <v/>
      </c>
      <c r="AC160" s="29"/>
      <c r="AD160" s="29"/>
      <c r="AE160" s="29"/>
      <c r="AF160" s="29"/>
      <c r="AG160" s="29"/>
    </row>
    <row r="161" spans="1:33" x14ac:dyDescent="0.2">
      <c r="A161" s="26">
        <v>159</v>
      </c>
      <c r="B161" s="28">
        <f>(VLOOKUP(Inputs!D160,Charge_Categories!B$2:C$380,2,FALSE))</f>
        <v>5976</v>
      </c>
      <c r="C161" s="28">
        <f>IF(Inputs!N160="true"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B161)</f>
        <v>5984</v>
      </c>
      <c r="D161" s="28">
        <f>IF(Inputs!G160="true",C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C161)</f>
        <v>6515</v>
      </c>
      <c r="E161" s="28">
        <f>IF(Inputs!M160="null",Calcs!D161,Calcs!D161*Inputs!M160)</f>
        <v>6515</v>
      </c>
      <c r="F161" s="28">
        <f>E161*IF(Inputs!R160=Reduction_Values!B$6,Reduction_Values!C$6,Reduction_Values!C$7)</f>
        <v>6515</v>
      </c>
      <c r="G161" s="29">
        <f>F161*IF(Inputs!L160=Reduction_Values!B$4,Reduction_Values!C$4,Reduction_Values!C$5)</f>
        <v>6515</v>
      </c>
      <c r="H161" s="29">
        <f>IF(Inputs!I160="null",G161,G161*(Inputs!I160))</f>
        <v>6515</v>
      </c>
      <c r="I161" s="29">
        <f>IF(Inputs!J160="null",H161,H161*(Inputs!J160))</f>
        <v>6515</v>
      </c>
      <c r="J161" s="29">
        <f>I161*(IF(Inputs!K160=Reduction_Values!B$2,Reduction_Values!C$2,Reduction_Values!C$3))</f>
        <v>3257.5</v>
      </c>
      <c r="K161" s="29">
        <f>IF(Inputs!B160="false",(Inputs!P160/Inputs!Q160)*Calcs!J161,Calcs!J161)</f>
        <v>3257.5</v>
      </c>
      <c r="L161" s="29" t="str">
        <f>IF(AND(Inputs!C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C160="true",Inputs!N160="false"),B161,""))</f>
        <v/>
      </c>
      <c r="M161" s="29" t="str">
        <f>IF(Inputs!C160="true",IF(Inputs!M160="null",Calcs!L161,Calcs!L161*Inputs!M160),"")</f>
        <v/>
      </c>
      <c r="N161" s="29" t="str">
        <f>IF(Inputs!C160="true",M161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,"")</f>
        <v/>
      </c>
      <c r="O161" s="29" t="str">
        <f>IF(Inputs!C160="true",N161*IF(Inputs!R160=Reduction_Values!B$6,Reduction_Values!C$6,Reduction_Values!C$7),"")</f>
        <v/>
      </c>
      <c r="P161" s="29" t="str">
        <f>IF(Inputs!C160="true",O161*IF(Inputs!L160=Reduction_Values!B$4,Reduction_Values!C$4,Reduction_Values!C$5),"")</f>
        <v/>
      </c>
      <c r="Q161" s="29" t="str">
        <f>IF(Inputs!C160="true",IF(Inputs!I160="null",P161,P161*(Inputs!I160)),"")</f>
        <v/>
      </c>
      <c r="R161" s="29" t="str">
        <f>IF(Inputs!C160="true",IF(Inputs!J160="null",Calcs!Q161,Calcs!Q161*Inputs!J160),"")</f>
        <v/>
      </c>
      <c r="S161" s="29" t="str">
        <f>IF(Inputs!C160="true",(Inputs!P160/Inputs!Q160)*Calcs!R161,"0.0")</f>
        <v>0.0</v>
      </c>
      <c r="T161" s="29">
        <f>IF(AND(Inputs!B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B160="true",Inputs!N160="false"),B161,""))</f>
        <v>5984</v>
      </c>
      <c r="U161" s="29">
        <f>IF(AND(Inputs!B160="true",Inputs!G160="true"),T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T161)</f>
        <v>6515</v>
      </c>
      <c r="V161" s="29">
        <f>IF(Inputs!B160="false","",IF(Inputs!M160="null",Calcs!D161,Calcs!D161*Inputs!M160))</f>
        <v>6515</v>
      </c>
      <c r="W161" s="29">
        <f>IF(Inputs!B160="true",V161*IF(Inputs!R160=Reduction_Values!B$6,Reduction_Values!C$6,Reduction_Values!C$7),"")</f>
        <v>6515</v>
      </c>
      <c r="X161" s="29">
        <f>IF(Inputs!B160="true",W161*IF(Inputs!L160=Reduction_Values!B$4,Reduction_Values!C$4,Reduction_Values!C$5),"")</f>
        <v>6515</v>
      </c>
      <c r="Y161" s="29">
        <f>IF(Inputs!B160="true",IF(Inputs!I160="null",X161,X161*(Inputs!I160)),"")</f>
        <v>6515</v>
      </c>
      <c r="Z161" s="29">
        <f>IF(Inputs!B160="true",IF(Inputs!J160="null",Y161,Y161*(Inputs!J160)),"")</f>
        <v>6515</v>
      </c>
      <c r="AA161" s="29">
        <f>IF(Inputs!B160="true",(Inputs!S160/Inputs!T160)*Calcs!Z161,"")</f>
        <v>651.5</v>
      </c>
      <c r="AB161" s="29">
        <f>IF(Inputs!B160="true",Calcs!AA161*0.5,"")</f>
        <v>325.75</v>
      </c>
      <c r="AC161" s="29"/>
      <c r="AD161" s="29"/>
      <c r="AE161" s="29"/>
      <c r="AF161" s="29"/>
      <c r="AG161" s="29"/>
    </row>
    <row r="162" spans="1:33" x14ac:dyDescent="0.2">
      <c r="A162" s="26">
        <v>160</v>
      </c>
      <c r="B162" s="28">
        <f>(VLOOKUP(Inputs!D161,Charge_Categories!B$2:C$380,2,FALSE))</f>
        <v>6244</v>
      </c>
      <c r="C162" s="28">
        <f>IF(Inputs!N161="true"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B162)</f>
        <v>6244</v>
      </c>
      <c r="D162" s="28">
        <f>IF(Inputs!G161="true",C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C162)</f>
        <v>6244</v>
      </c>
      <c r="E162" s="28">
        <f>IF(Inputs!M161="null",Calcs!D162,Calcs!D162*Inputs!M161)</f>
        <v>6244</v>
      </c>
      <c r="F162" s="28">
        <f>E162*IF(Inputs!R161=Reduction_Values!B$6,Reduction_Values!C$6,Reduction_Values!C$7)</f>
        <v>6244</v>
      </c>
      <c r="G162" s="29">
        <f>F162*IF(Inputs!L161=Reduction_Values!B$4,Reduction_Values!C$4,Reduction_Values!C$5)</f>
        <v>3122</v>
      </c>
      <c r="H162" s="29">
        <f>IF(Inputs!I161="null",G162,G162*(Inputs!I161))</f>
        <v>3122</v>
      </c>
      <c r="I162" s="29">
        <f>IF(Inputs!J161="null",H162,H162*(Inputs!J161))</f>
        <v>3090.7799999999997</v>
      </c>
      <c r="J162" s="29">
        <f>I162*(IF(Inputs!K161=Reduction_Values!B$2,Reduction_Values!C$2,Reduction_Values!C$3))</f>
        <v>3090.7799999999997</v>
      </c>
      <c r="K162" s="29">
        <f>IF(Inputs!B161="false",(Inputs!P161/Inputs!Q161)*Calcs!J162,Calcs!J162)</f>
        <v>2868.0210810810809</v>
      </c>
      <c r="L162" s="29">
        <f>IF(AND(Inputs!C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C161="true",Inputs!N161="false"),B162,""))</f>
        <v>6244</v>
      </c>
      <c r="M162" s="29">
        <f>IF(Inputs!C161="true",IF(Inputs!M161="null",Calcs!L162,Calcs!L162*Inputs!M161),"")</f>
        <v>6244</v>
      </c>
      <c r="N162" s="29">
        <f>IF(Inputs!C161="true",M162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,"")</f>
        <v>0</v>
      </c>
      <c r="O162" s="29">
        <f>IF(Inputs!C161="true",N162*IF(Inputs!R161=Reduction_Values!B$6,Reduction_Values!C$6,Reduction_Values!C$7),"")</f>
        <v>0</v>
      </c>
      <c r="P162" s="29">
        <f>IF(Inputs!C161="true",O162*IF(Inputs!L161=Reduction_Values!B$4,Reduction_Values!C$4,Reduction_Values!C$5),"")</f>
        <v>0</v>
      </c>
      <c r="Q162" s="29">
        <f>IF(Inputs!C161="true",IF(Inputs!I161="null",P162,P162*(Inputs!I161)),"")</f>
        <v>0</v>
      </c>
      <c r="R162" s="29">
        <f>IF(Inputs!C161="true",IF(Inputs!J161="null",Calcs!Q162,Calcs!Q162*Inputs!J161),"")</f>
        <v>0</v>
      </c>
      <c r="S162" s="29">
        <f>IF(Inputs!C161="true",(Inputs!P161/Inputs!Q161)*Calcs!R162,"0.0")</f>
        <v>0</v>
      </c>
      <c r="T162" s="29" t="str">
        <f>IF(AND(Inputs!B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B161="true",Inputs!N161="false"),B162,""))</f>
        <v/>
      </c>
      <c r="U162" s="29" t="str">
        <f>IF(AND(Inputs!B161="true",Inputs!G161="true"),T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T162)</f>
        <v/>
      </c>
      <c r="V162" s="29" t="str">
        <f>IF(Inputs!B161="false","",IF(Inputs!M161="null",Calcs!D162,Calcs!D162*Inputs!M161))</f>
        <v/>
      </c>
      <c r="W162" s="29" t="str">
        <f>IF(Inputs!B161="true",V162*IF(Inputs!R161=Reduction_Values!B$6,Reduction_Values!C$6,Reduction_Values!C$7),"")</f>
        <v/>
      </c>
      <c r="X162" s="29" t="str">
        <f>IF(Inputs!B161="true",W162*IF(Inputs!L161=Reduction_Values!B$4,Reduction_Values!C$4,Reduction_Values!C$5),"")</f>
        <v/>
      </c>
      <c r="Y162" s="29" t="str">
        <f>IF(Inputs!B161="true",IF(Inputs!I161="null",X162,X162*(Inputs!I161)),"")</f>
        <v/>
      </c>
      <c r="Z162" s="29" t="str">
        <f>IF(Inputs!B161="true",IF(Inputs!J161="null",Y162,Y162*(Inputs!J161)),"")</f>
        <v/>
      </c>
      <c r="AA162" s="29" t="str">
        <f>IF(Inputs!B161="true",(Inputs!S161/Inputs!T161)*Calcs!Z162,"")</f>
        <v/>
      </c>
      <c r="AB162" s="29" t="str">
        <f>IF(Inputs!B161="true",Calcs!AA162*0.5,"")</f>
        <v/>
      </c>
      <c r="AC162" s="29"/>
      <c r="AD162" s="29"/>
      <c r="AE162" s="29"/>
      <c r="AF162" s="29"/>
      <c r="AG162" s="29"/>
    </row>
    <row r="163" spans="1:33" x14ac:dyDescent="0.2">
      <c r="A163" s="26">
        <v>161</v>
      </c>
      <c r="B163" s="28">
        <f>(VLOOKUP(Inputs!D162,Charge_Categories!B$2:C$380,2,FALSE))</f>
        <v>6505</v>
      </c>
      <c r="C163" s="28">
        <f>IF(Inputs!N162="true"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B163)</f>
        <v>6646</v>
      </c>
      <c r="D163" s="28">
        <f>IF(Inputs!G162="true",C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C163)</f>
        <v>9626</v>
      </c>
      <c r="E163" s="28">
        <f>IF(Inputs!M162="null",Calcs!D163,Calcs!D163*Inputs!M162)</f>
        <v>9626</v>
      </c>
      <c r="F163" s="28">
        <f>E163*IF(Inputs!R162=Reduction_Values!B$6,Reduction_Values!C$6,Reduction_Values!C$7)</f>
        <v>4813</v>
      </c>
      <c r="G163" s="29">
        <f>F163*IF(Inputs!L162=Reduction_Values!B$4,Reduction_Values!C$4,Reduction_Values!C$5)</f>
        <v>4813</v>
      </c>
      <c r="H163" s="29">
        <f>IF(Inputs!I162="null",G163,G163*(Inputs!I162))</f>
        <v>4813</v>
      </c>
      <c r="I163" s="29">
        <f>IF(Inputs!J162="null",H163,H163*(Inputs!J162))</f>
        <v>4813</v>
      </c>
      <c r="J163" s="29">
        <f>I163*(IF(Inputs!K162=Reduction_Values!B$2,Reduction_Values!C$2,Reduction_Values!C$3))</f>
        <v>4813</v>
      </c>
      <c r="K163" s="29">
        <f>IF(Inputs!B162="false",(Inputs!P162/Inputs!Q162)*Calcs!J163,Calcs!J163)</f>
        <v>601.625</v>
      </c>
      <c r="L163" s="29" t="str">
        <f>IF(AND(Inputs!C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C162="true",Inputs!N162="false"),B163,""))</f>
        <v/>
      </c>
      <c r="M163" s="29" t="str">
        <f>IF(Inputs!C162="true",IF(Inputs!M162="null",Calcs!L163,Calcs!L163*Inputs!M162),"")</f>
        <v/>
      </c>
      <c r="N163" s="29" t="str">
        <f>IF(Inputs!C162="true",M163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,"")</f>
        <v/>
      </c>
      <c r="O163" s="29" t="str">
        <f>IF(Inputs!C162="true",N163*IF(Inputs!R162=Reduction_Values!B$6,Reduction_Values!C$6,Reduction_Values!C$7),"")</f>
        <v/>
      </c>
      <c r="P163" s="29" t="str">
        <f>IF(Inputs!C162="true",O163*IF(Inputs!L162=Reduction_Values!B$4,Reduction_Values!C$4,Reduction_Values!C$5),"")</f>
        <v/>
      </c>
      <c r="Q163" s="29" t="str">
        <f>IF(Inputs!C162="true",IF(Inputs!I162="null",P163,P163*(Inputs!I162)),"")</f>
        <v/>
      </c>
      <c r="R163" s="29" t="str">
        <f>IF(Inputs!C162="true",IF(Inputs!J162="null",Calcs!Q163,Calcs!Q163*Inputs!J162),"")</f>
        <v/>
      </c>
      <c r="S163" s="29" t="str">
        <f>IF(Inputs!C162="true",(Inputs!P162/Inputs!Q162)*Calcs!R163,"0.0")</f>
        <v>0.0</v>
      </c>
      <c r="T163" s="29" t="str">
        <f>IF(AND(Inputs!B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B162="true",Inputs!N162="false"),B163,""))</f>
        <v/>
      </c>
      <c r="U163" s="29" t="str">
        <f>IF(AND(Inputs!B162="true",Inputs!G162="true"),T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T163)</f>
        <v/>
      </c>
      <c r="V163" s="29" t="str">
        <f>IF(Inputs!B162="false","",IF(Inputs!M162="null",Calcs!D163,Calcs!D163*Inputs!M162))</f>
        <v/>
      </c>
      <c r="W163" s="29" t="str">
        <f>IF(Inputs!B162="true",V163*IF(Inputs!R162=Reduction_Values!B$6,Reduction_Values!C$6,Reduction_Values!C$7),"")</f>
        <v/>
      </c>
      <c r="X163" s="29" t="str">
        <f>IF(Inputs!B162="true",W163*IF(Inputs!L162=Reduction_Values!B$4,Reduction_Values!C$4,Reduction_Values!C$5),"")</f>
        <v/>
      </c>
      <c r="Y163" s="29" t="str">
        <f>IF(Inputs!B162="true",IF(Inputs!I162="null",X163,X163*(Inputs!I162)),"")</f>
        <v/>
      </c>
      <c r="Z163" s="29" t="str">
        <f>IF(Inputs!B162="true",IF(Inputs!J162="null",Y163,Y163*(Inputs!J162)),"")</f>
        <v/>
      </c>
      <c r="AA163" s="29" t="str">
        <f>IF(Inputs!B162="true",(Inputs!S162/Inputs!T162)*Calcs!Z163,"")</f>
        <v/>
      </c>
      <c r="AB163" s="29" t="str">
        <f>IF(Inputs!B162="true",Calcs!AA163*0.5,"")</f>
        <v/>
      </c>
      <c r="AC163" s="29"/>
      <c r="AD163" s="29"/>
      <c r="AE163" s="29"/>
      <c r="AF163" s="29"/>
      <c r="AG163" s="29"/>
    </row>
    <row r="164" spans="1:33" x14ac:dyDescent="0.2">
      <c r="A164" s="26">
        <v>162</v>
      </c>
      <c r="B164" s="28">
        <f>(VLOOKUP(Inputs!D163,Charge_Categories!B$2:C$380,2,FALSE))</f>
        <v>6962</v>
      </c>
      <c r="C164" s="28">
        <f>IF(Inputs!N163="true"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B164)</f>
        <v>6970</v>
      </c>
      <c r="D164" s="28">
        <f>IF(Inputs!G163="true",C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C164)</f>
        <v>7013</v>
      </c>
      <c r="E164" s="28">
        <f>IF(Inputs!M163="null",Calcs!D164,Calcs!D164*Inputs!M163)</f>
        <v>7013</v>
      </c>
      <c r="F164" s="28">
        <f>E164*IF(Inputs!R163=Reduction_Values!B$6,Reduction_Values!C$6,Reduction_Values!C$7)</f>
        <v>7013</v>
      </c>
      <c r="G164" s="29">
        <f>F164*IF(Inputs!L163=Reduction_Values!B$4,Reduction_Values!C$4,Reduction_Values!C$5)</f>
        <v>7013</v>
      </c>
      <c r="H164" s="29">
        <f>IF(Inputs!I163="null",G164,G164*(Inputs!I163))</f>
        <v>3506.5</v>
      </c>
      <c r="I164" s="29">
        <f>IF(Inputs!J163="null",H164,H164*(Inputs!J163))</f>
        <v>3506.5</v>
      </c>
      <c r="J164" s="29">
        <f>I164*(IF(Inputs!K163=Reduction_Values!B$2,Reduction_Values!C$2,Reduction_Values!C$3))</f>
        <v>3506.5</v>
      </c>
      <c r="K164" s="29">
        <f>IF(Inputs!B163="false",(Inputs!P163/Inputs!Q163)*Calcs!J164,Calcs!J164)</f>
        <v>3495.4034810126582</v>
      </c>
      <c r="L164" s="29" t="str">
        <f>IF(AND(Inputs!C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C163="true",Inputs!N163="false"),B164,""))</f>
        <v/>
      </c>
      <c r="M164" s="29" t="str">
        <f>IF(Inputs!C163="true",IF(Inputs!M163="null",Calcs!L164,Calcs!L164*Inputs!M163),"")</f>
        <v/>
      </c>
      <c r="N164" s="29" t="str">
        <f>IF(Inputs!C163="true",M164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,"")</f>
        <v/>
      </c>
      <c r="O164" s="29" t="str">
        <f>IF(Inputs!C163="true",N164*IF(Inputs!R163=Reduction_Values!B$6,Reduction_Values!C$6,Reduction_Values!C$7),"")</f>
        <v/>
      </c>
      <c r="P164" s="29" t="str">
        <f>IF(Inputs!C163="true",O164*IF(Inputs!L163=Reduction_Values!B$4,Reduction_Values!C$4,Reduction_Values!C$5),"")</f>
        <v/>
      </c>
      <c r="Q164" s="29" t="str">
        <f>IF(Inputs!C163="true",IF(Inputs!I163="null",P164,P164*(Inputs!I163)),"")</f>
        <v/>
      </c>
      <c r="R164" s="29" t="str">
        <f>IF(Inputs!C163="true",IF(Inputs!J163="null",Calcs!Q164,Calcs!Q164*Inputs!J163),"")</f>
        <v/>
      </c>
      <c r="S164" s="29" t="str">
        <f>IF(Inputs!C163="true",(Inputs!P163/Inputs!Q163)*Calcs!R164,"0.0")</f>
        <v>0.0</v>
      </c>
      <c r="T164" s="29" t="str">
        <f>IF(AND(Inputs!B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B163="true",Inputs!N163="false"),B164,""))</f>
        <v/>
      </c>
      <c r="U164" s="29" t="str">
        <f>IF(AND(Inputs!B163="true",Inputs!G163="true"),T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T164)</f>
        <v/>
      </c>
      <c r="V164" s="29" t="str">
        <f>IF(Inputs!B163="false","",IF(Inputs!M163="null",Calcs!D164,Calcs!D164*Inputs!M163))</f>
        <v/>
      </c>
      <c r="W164" s="29" t="str">
        <f>IF(Inputs!B163="true",V164*IF(Inputs!R163=Reduction_Values!B$6,Reduction_Values!C$6,Reduction_Values!C$7),"")</f>
        <v/>
      </c>
      <c r="X164" s="29" t="str">
        <f>IF(Inputs!B163="true",W164*IF(Inputs!L163=Reduction_Values!B$4,Reduction_Values!C$4,Reduction_Values!C$5),"")</f>
        <v/>
      </c>
      <c r="Y164" s="29" t="str">
        <f>IF(Inputs!B163="true",IF(Inputs!I163="null",X164,X164*(Inputs!I163)),"")</f>
        <v/>
      </c>
      <c r="Z164" s="29" t="str">
        <f>IF(Inputs!B163="true",IF(Inputs!J163="null",Y164,Y164*(Inputs!J163)),"")</f>
        <v/>
      </c>
      <c r="AA164" s="29" t="str">
        <f>IF(Inputs!B163="true",(Inputs!S163/Inputs!T163)*Calcs!Z164,"")</f>
        <v/>
      </c>
      <c r="AB164" s="29" t="str">
        <f>IF(Inputs!B163="true",Calcs!AA164*0.5,"")</f>
        <v/>
      </c>
      <c r="AC164" s="29"/>
      <c r="AD164" s="29"/>
      <c r="AE164" s="29"/>
      <c r="AF164" s="29"/>
      <c r="AG164" s="29"/>
    </row>
    <row r="165" spans="1:33" x14ac:dyDescent="0.2">
      <c r="A165" s="26">
        <v>163</v>
      </c>
      <c r="B165" s="28">
        <f>(VLOOKUP(Inputs!D164,Charge_Categories!B$2:C$380,2,FALSE))</f>
        <v>9938</v>
      </c>
      <c r="C165" s="28">
        <f>IF(Inputs!N164="true"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B165)</f>
        <v>9946</v>
      </c>
      <c r="D165" s="28">
        <f>IF(Inputs!G164="true",C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C165)</f>
        <v>10653</v>
      </c>
      <c r="E165" s="28">
        <f>IF(Inputs!M164="null",Calcs!D165,Calcs!D165*Inputs!M164)</f>
        <v>10653</v>
      </c>
      <c r="F165" s="28">
        <f>E165*IF(Inputs!R164=Reduction_Values!B$6,Reduction_Values!C$6,Reduction_Values!C$7)</f>
        <v>10653</v>
      </c>
      <c r="G165" s="29">
        <f>F165*IF(Inputs!L164=Reduction_Values!B$4,Reduction_Values!C$4,Reduction_Values!C$5)</f>
        <v>10653</v>
      </c>
      <c r="H165" s="29">
        <f>IF(Inputs!I164="null",G165,G165*(Inputs!I164))</f>
        <v>10653</v>
      </c>
      <c r="I165" s="29">
        <f>IF(Inputs!J164="null",H165,H165*(Inputs!J164))</f>
        <v>10653</v>
      </c>
      <c r="J165" s="29">
        <f>I165*(IF(Inputs!K164=Reduction_Values!B$2,Reduction_Values!C$2,Reduction_Values!C$3))</f>
        <v>5326.5</v>
      </c>
      <c r="K165" s="29">
        <f>IF(Inputs!B164="false",(Inputs!P164/Inputs!Q164)*Calcs!J165,Calcs!J165)</f>
        <v>5326.5</v>
      </c>
      <c r="L165" s="29" t="str">
        <f>IF(AND(Inputs!C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C164="true",Inputs!N164="false"),B165,""))</f>
        <v/>
      </c>
      <c r="M165" s="29" t="str">
        <f>IF(Inputs!C164="true",IF(Inputs!M164="null",Calcs!L165,Calcs!L165*Inputs!M164),"")</f>
        <v/>
      </c>
      <c r="N165" s="29" t="str">
        <f>IF(Inputs!C164="true",M165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,"")</f>
        <v/>
      </c>
      <c r="O165" s="29" t="str">
        <f>IF(Inputs!C164="true",N165*IF(Inputs!R164=Reduction_Values!B$6,Reduction_Values!C$6,Reduction_Values!C$7),"")</f>
        <v/>
      </c>
      <c r="P165" s="29" t="str">
        <f>IF(Inputs!C164="true",O165*IF(Inputs!L164=Reduction_Values!B$4,Reduction_Values!C$4,Reduction_Values!C$5),"")</f>
        <v/>
      </c>
      <c r="Q165" s="29" t="str">
        <f>IF(Inputs!C164="true",IF(Inputs!I164="null",P165,P165*(Inputs!I164)),"")</f>
        <v/>
      </c>
      <c r="R165" s="29" t="str">
        <f>IF(Inputs!C164="true",IF(Inputs!J164="null",Calcs!Q165,Calcs!Q165*Inputs!J164),"")</f>
        <v/>
      </c>
      <c r="S165" s="29" t="str">
        <f>IF(Inputs!C164="true",(Inputs!P164/Inputs!Q164)*Calcs!R165,"0.0")</f>
        <v>0.0</v>
      </c>
      <c r="T165" s="29">
        <f>IF(AND(Inputs!B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B164="true",Inputs!N164="false"),B165,""))</f>
        <v>9946</v>
      </c>
      <c r="U165" s="29">
        <f>IF(AND(Inputs!B164="true",Inputs!G164="true"),T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T165)</f>
        <v>10653</v>
      </c>
      <c r="V165" s="29">
        <f>IF(Inputs!B164="false","",IF(Inputs!M164="null",Calcs!D165,Calcs!D165*Inputs!M164))</f>
        <v>10653</v>
      </c>
      <c r="W165" s="29">
        <f>IF(Inputs!B164="true",V165*IF(Inputs!R164=Reduction_Values!B$6,Reduction_Values!C$6,Reduction_Values!C$7),"")</f>
        <v>10653</v>
      </c>
      <c r="X165" s="29">
        <f>IF(Inputs!B164="true",W165*IF(Inputs!L164=Reduction_Values!B$4,Reduction_Values!C$4,Reduction_Values!C$5),"")</f>
        <v>10653</v>
      </c>
      <c r="Y165" s="29">
        <f>IF(Inputs!B164="true",IF(Inputs!I164="null",X165,X165*(Inputs!I164)),"")</f>
        <v>10653</v>
      </c>
      <c r="Z165" s="29">
        <f>IF(Inputs!B164="true",IF(Inputs!J164="null",Y165,Y165*(Inputs!J164)),"")</f>
        <v>10653</v>
      </c>
      <c r="AA165" s="29">
        <f>IF(Inputs!B164="true",(Inputs!S164/Inputs!T164)*Calcs!Z165,"")</f>
        <v>2130600</v>
      </c>
      <c r="AB165" s="29">
        <f>IF(Inputs!B164="true",Calcs!AA165*0.5,"")</f>
        <v>1065300</v>
      </c>
      <c r="AC165" s="29"/>
      <c r="AD165" s="29"/>
      <c r="AE165" s="29"/>
      <c r="AF165" s="29"/>
      <c r="AG165" s="29"/>
    </row>
    <row r="166" spans="1:33" x14ac:dyDescent="0.2">
      <c r="A166" s="26">
        <v>164</v>
      </c>
      <c r="B166" s="28">
        <f>(VLOOKUP(Inputs!D165,Charge_Categories!B$2:C$380,2,FALSE))</f>
        <v>10431</v>
      </c>
      <c r="C166" s="28">
        <f>IF(Inputs!N165="true"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B166)</f>
        <v>10431</v>
      </c>
      <c r="D166" s="28">
        <f>IF(Inputs!G165="true",C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C166)</f>
        <v>10431</v>
      </c>
      <c r="E166" s="28">
        <f>IF(Inputs!M165="null",Calcs!D166,Calcs!D166*Inputs!M165)</f>
        <v>10431</v>
      </c>
      <c r="F166" s="28">
        <f>E166*IF(Inputs!R165=Reduction_Values!B$6,Reduction_Values!C$6,Reduction_Values!C$7)</f>
        <v>10431</v>
      </c>
      <c r="G166" s="29">
        <f>F166*IF(Inputs!L165=Reduction_Values!B$4,Reduction_Values!C$4,Reduction_Values!C$5)</f>
        <v>10431</v>
      </c>
      <c r="H166" s="29">
        <f>IF(Inputs!I165="null",G166,G166*(Inputs!I165))</f>
        <v>10431</v>
      </c>
      <c r="I166" s="29">
        <f>IF(Inputs!J165="null",H166,H166*(Inputs!J165))</f>
        <v>9387.9</v>
      </c>
      <c r="J166" s="29">
        <f>I166*(IF(Inputs!K165=Reduction_Values!B$2,Reduction_Values!C$2,Reduction_Values!C$3))</f>
        <v>9387.9</v>
      </c>
      <c r="K166" s="29">
        <f>IF(Inputs!B165="false",(Inputs!P165/Inputs!Q165)*Calcs!J166,Calcs!J166)</f>
        <v>8876.8108882521483</v>
      </c>
      <c r="L166" s="29">
        <f>IF(AND(Inputs!C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C165="true",Inputs!N165="false"),B166,""))</f>
        <v>10431</v>
      </c>
      <c r="M166" s="29">
        <f>IF(Inputs!C165="true",IF(Inputs!M165="null",Calcs!L166,Calcs!L166*Inputs!M165),"")</f>
        <v>10431</v>
      </c>
      <c r="N166" s="29">
        <f>IF(Inputs!C165="true",M166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,"")</f>
        <v>0</v>
      </c>
      <c r="O166" s="29">
        <f>IF(Inputs!C165="true",N166*IF(Inputs!R165=Reduction_Values!B$6,Reduction_Values!C$6,Reduction_Values!C$7),"")</f>
        <v>0</v>
      </c>
      <c r="P166" s="29">
        <f>IF(Inputs!C165="true",O166*IF(Inputs!L165=Reduction_Values!B$4,Reduction_Values!C$4,Reduction_Values!C$5),"")</f>
        <v>0</v>
      </c>
      <c r="Q166" s="29">
        <f>IF(Inputs!C165="true",IF(Inputs!I165="null",P166,P166*(Inputs!I165)),"")</f>
        <v>0</v>
      </c>
      <c r="R166" s="29">
        <f>IF(Inputs!C165="true",IF(Inputs!J165="null",Calcs!Q166,Calcs!Q166*Inputs!J165),"")</f>
        <v>0</v>
      </c>
      <c r="S166" s="29">
        <f>IF(Inputs!C165="true",(Inputs!P165/Inputs!Q165)*Calcs!R166,"0.0")</f>
        <v>0</v>
      </c>
      <c r="T166" s="29" t="str">
        <f>IF(AND(Inputs!B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B165="true",Inputs!N165="false"),B166,""))</f>
        <v/>
      </c>
      <c r="U166" s="29" t="str">
        <f>IF(AND(Inputs!B165="true",Inputs!G165="true"),T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T166)</f>
        <v/>
      </c>
      <c r="V166" s="29" t="str">
        <f>IF(Inputs!B165="false","",IF(Inputs!M165="null",Calcs!D166,Calcs!D166*Inputs!M165))</f>
        <v/>
      </c>
      <c r="W166" s="29" t="str">
        <f>IF(Inputs!B165="true",V166*IF(Inputs!R165=Reduction_Values!B$6,Reduction_Values!C$6,Reduction_Values!C$7),"")</f>
        <v/>
      </c>
      <c r="X166" s="29" t="str">
        <f>IF(Inputs!B165="true",W166*IF(Inputs!L165=Reduction_Values!B$4,Reduction_Values!C$4,Reduction_Values!C$5),"")</f>
        <v/>
      </c>
      <c r="Y166" s="29" t="str">
        <f>IF(Inputs!B165="true",IF(Inputs!I165="null",X166,X166*(Inputs!I165)),"")</f>
        <v/>
      </c>
      <c r="Z166" s="29" t="str">
        <f>IF(Inputs!B165="true",IF(Inputs!J165="null",Y166,Y166*(Inputs!J165)),"")</f>
        <v/>
      </c>
      <c r="AA166" s="29" t="str">
        <f>IF(Inputs!B165="true",(Inputs!S165/Inputs!T165)*Calcs!Z166,"")</f>
        <v/>
      </c>
      <c r="AB166" s="29" t="str">
        <f>IF(Inputs!B165="true",Calcs!AA166*0.5,"")</f>
        <v/>
      </c>
      <c r="AC166" s="29"/>
      <c r="AD166" s="29"/>
      <c r="AE166" s="29"/>
      <c r="AF166" s="29"/>
      <c r="AG166" s="29"/>
    </row>
    <row r="167" spans="1:33" x14ac:dyDescent="0.2">
      <c r="A167" s="26">
        <v>165</v>
      </c>
      <c r="B167" s="28">
        <f>(VLOOKUP(Inputs!D166,Charge_Categories!B$2:C$380,2,FALSE))</f>
        <v>11295</v>
      </c>
      <c r="C167" s="28">
        <f>IF(Inputs!N166="true"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B167)</f>
        <v>11295</v>
      </c>
      <c r="D167" s="28">
        <f>IF(Inputs!G166="true",C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C167)</f>
        <v>11368</v>
      </c>
      <c r="E167" s="28">
        <f>IF(Inputs!M166="null",Calcs!D167,Calcs!D167*Inputs!M166)</f>
        <v>11368</v>
      </c>
      <c r="F167" s="28">
        <f>E167*IF(Inputs!R166=Reduction_Values!B$6,Reduction_Values!C$6,Reduction_Values!C$7)</f>
        <v>5684</v>
      </c>
      <c r="G167" s="29">
        <f>F167*IF(Inputs!L166=Reduction_Values!B$4,Reduction_Values!C$4,Reduction_Values!C$5)</f>
        <v>5684</v>
      </c>
      <c r="H167" s="29">
        <f>IF(Inputs!I166="null",G167,G167*(Inputs!I166))</f>
        <v>2842</v>
      </c>
      <c r="I167" s="29">
        <f>IF(Inputs!J166="null",H167,H167*(Inputs!J166))</f>
        <v>1421</v>
      </c>
      <c r="J167" s="29">
        <f>I167*(IF(Inputs!K166=Reduction_Values!B$2,Reduction_Values!C$2,Reduction_Values!C$3))</f>
        <v>1421</v>
      </c>
      <c r="K167" s="29">
        <f>IF(Inputs!B166="false",(Inputs!P166/Inputs!Q166)*Calcs!J167,Calcs!J167)</f>
        <v>1155.3925233644859</v>
      </c>
      <c r="L167" s="29" t="str">
        <f>IF(AND(Inputs!C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C166="true",Inputs!N166="false"),B167,""))</f>
        <v/>
      </c>
      <c r="M167" s="29" t="str">
        <f>IF(Inputs!C166="true",IF(Inputs!M166="null",Calcs!L167,Calcs!L167*Inputs!M166),"")</f>
        <v/>
      </c>
      <c r="N167" s="29" t="str">
        <f>IF(Inputs!C166="true",M167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,"")</f>
        <v/>
      </c>
      <c r="O167" s="29" t="str">
        <f>IF(Inputs!C166="true",N167*IF(Inputs!R166=Reduction_Values!B$6,Reduction_Values!C$6,Reduction_Values!C$7),"")</f>
        <v/>
      </c>
      <c r="P167" s="29" t="str">
        <f>IF(Inputs!C166="true",O167*IF(Inputs!L166=Reduction_Values!B$4,Reduction_Values!C$4,Reduction_Values!C$5),"")</f>
        <v/>
      </c>
      <c r="Q167" s="29" t="str">
        <f>IF(Inputs!C166="true",IF(Inputs!I166="null",P167,P167*(Inputs!I166)),"")</f>
        <v/>
      </c>
      <c r="R167" s="29" t="str">
        <f>IF(Inputs!C166="true",IF(Inputs!J166="null",Calcs!Q167,Calcs!Q167*Inputs!J166),"")</f>
        <v/>
      </c>
      <c r="S167" s="29" t="str">
        <f>IF(Inputs!C166="true",(Inputs!P166/Inputs!Q166)*Calcs!R167,"0.0")</f>
        <v>0.0</v>
      </c>
      <c r="T167" s="29" t="str">
        <f>IF(AND(Inputs!B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B166="true",Inputs!N166="false"),B167,""))</f>
        <v/>
      </c>
      <c r="U167" s="29" t="str">
        <f>IF(AND(Inputs!B166="true",Inputs!G166="true"),T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T167)</f>
        <v/>
      </c>
      <c r="V167" s="29" t="str">
        <f>IF(Inputs!B166="false","",IF(Inputs!M166="null",Calcs!D167,Calcs!D167*Inputs!M166))</f>
        <v/>
      </c>
      <c r="W167" s="29" t="str">
        <f>IF(Inputs!B166="true",V167*IF(Inputs!R166=Reduction_Values!B$6,Reduction_Values!C$6,Reduction_Values!C$7),"")</f>
        <v/>
      </c>
      <c r="X167" s="29" t="str">
        <f>IF(Inputs!B166="true",W167*IF(Inputs!L166=Reduction_Values!B$4,Reduction_Values!C$4,Reduction_Values!C$5),"")</f>
        <v/>
      </c>
      <c r="Y167" s="29" t="str">
        <f>IF(Inputs!B166="true",IF(Inputs!I166="null",X167,X167*(Inputs!I166)),"")</f>
        <v/>
      </c>
      <c r="Z167" s="29" t="str">
        <f>IF(Inputs!B166="true",IF(Inputs!J166="null",Y167,Y167*(Inputs!J166)),"")</f>
        <v/>
      </c>
      <c r="AA167" s="29" t="str">
        <f>IF(Inputs!B166="true",(Inputs!S166/Inputs!T166)*Calcs!Z167,"")</f>
        <v/>
      </c>
      <c r="AB167" s="29" t="str">
        <f>IF(Inputs!B166="true",Calcs!AA167*0.5,"")</f>
        <v/>
      </c>
      <c r="AC167" s="29"/>
      <c r="AD167" s="29"/>
      <c r="AE167" s="29"/>
      <c r="AF167" s="29"/>
      <c r="AG167" s="29"/>
    </row>
    <row r="168" spans="1:33" x14ac:dyDescent="0.2">
      <c r="A168" s="26">
        <v>166</v>
      </c>
      <c r="B168" s="28">
        <f>(VLOOKUP(Inputs!D167,Charge_Categories!B$2:C$380,2,FALSE))</f>
        <v>11801</v>
      </c>
      <c r="C168" s="28">
        <f>IF(Inputs!N167="true"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B168)</f>
        <v>11801</v>
      </c>
      <c r="D168" s="28">
        <f>IF(Inputs!G167="true",C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C168)</f>
        <v>12335</v>
      </c>
      <c r="E168" s="28">
        <f>IF(Inputs!M167="null",Calcs!D168,Calcs!D168*Inputs!M167)</f>
        <v>12335</v>
      </c>
      <c r="F168" s="28">
        <f>E168*IF(Inputs!R167=Reduction_Values!B$6,Reduction_Values!C$6,Reduction_Values!C$7)</f>
        <v>12335</v>
      </c>
      <c r="G168" s="29">
        <f>F168*IF(Inputs!L167=Reduction_Values!B$4,Reduction_Values!C$4,Reduction_Values!C$5)</f>
        <v>12335</v>
      </c>
      <c r="H168" s="29">
        <f>IF(Inputs!I167="null",G168,G168*(Inputs!I167))</f>
        <v>123.35000000000001</v>
      </c>
      <c r="I168" s="29">
        <f>IF(Inputs!J167="null",H168,H168*(Inputs!J167))</f>
        <v>123.35000000000001</v>
      </c>
      <c r="J168" s="29">
        <f>I168*(IF(Inputs!K167=Reduction_Values!B$2,Reduction_Values!C$2,Reduction_Values!C$3))</f>
        <v>123.35000000000001</v>
      </c>
      <c r="K168" s="29">
        <f>IF(Inputs!B167="false",(Inputs!P167/Inputs!Q167)*Calcs!J168,Calcs!J168)</f>
        <v>106.29095744680852</v>
      </c>
      <c r="L168" s="29" t="str">
        <f>IF(AND(Inputs!C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C167="true",Inputs!N167="false"),B168,""))</f>
        <v/>
      </c>
      <c r="M168" s="29" t="str">
        <f>IF(Inputs!C167="true",IF(Inputs!M167="null",Calcs!L168,Calcs!L168*Inputs!M167),"")</f>
        <v/>
      </c>
      <c r="N168" s="29" t="str">
        <f>IF(Inputs!C167="true",M168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,"")</f>
        <v/>
      </c>
      <c r="O168" s="29" t="str">
        <f>IF(Inputs!C167="true",N168*IF(Inputs!R167=Reduction_Values!B$6,Reduction_Values!C$6,Reduction_Values!C$7),"")</f>
        <v/>
      </c>
      <c r="P168" s="29" t="str">
        <f>IF(Inputs!C167="true",O168*IF(Inputs!L167=Reduction_Values!B$4,Reduction_Values!C$4,Reduction_Values!C$5),"")</f>
        <v/>
      </c>
      <c r="Q168" s="29" t="str">
        <f>IF(Inputs!C167="true",IF(Inputs!I167="null",P168,P168*(Inputs!I167)),"")</f>
        <v/>
      </c>
      <c r="R168" s="29" t="str">
        <f>IF(Inputs!C167="true",IF(Inputs!J167="null",Calcs!Q168,Calcs!Q168*Inputs!J167),"")</f>
        <v/>
      </c>
      <c r="S168" s="29" t="str">
        <f>IF(Inputs!C167="true",(Inputs!P167/Inputs!Q167)*Calcs!R168,"0.0")</f>
        <v>0.0</v>
      </c>
      <c r="T168" s="29" t="str">
        <f>IF(AND(Inputs!B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B167="true",Inputs!N167="false"),B168,""))</f>
        <v/>
      </c>
      <c r="U168" s="29" t="str">
        <f>IF(AND(Inputs!B167="true",Inputs!G167="true"),T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T168)</f>
        <v/>
      </c>
      <c r="V168" s="29" t="str">
        <f>IF(Inputs!B167="false","",IF(Inputs!M167="null",Calcs!D168,Calcs!D168*Inputs!M167))</f>
        <v/>
      </c>
      <c r="W168" s="29" t="str">
        <f>IF(Inputs!B167="true",V168*IF(Inputs!R167=Reduction_Values!B$6,Reduction_Values!C$6,Reduction_Values!C$7),"")</f>
        <v/>
      </c>
      <c r="X168" s="29" t="str">
        <f>IF(Inputs!B167="true",W168*IF(Inputs!L167=Reduction_Values!B$4,Reduction_Values!C$4,Reduction_Values!C$5),"")</f>
        <v/>
      </c>
      <c r="Y168" s="29" t="str">
        <f>IF(Inputs!B167="true",IF(Inputs!I167="null",X168,X168*(Inputs!I167)),"")</f>
        <v/>
      </c>
      <c r="Z168" s="29" t="str">
        <f>IF(Inputs!B167="true",IF(Inputs!J167="null",Y168,Y168*(Inputs!J167)),"")</f>
        <v/>
      </c>
      <c r="AA168" s="29" t="str">
        <f>IF(Inputs!B167="true",(Inputs!S167/Inputs!T167)*Calcs!Z168,"")</f>
        <v/>
      </c>
      <c r="AB168" s="29" t="str">
        <f>IF(Inputs!B167="true",Calcs!AA168*0.5,"")</f>
        <v/>
      </c>
      <c r="AC168" s="29"/>
      <c r="AD168" s="29"/>
      <c r="AE168" s="29"/>
      <c r="AF168" s="29"/>
      <c r="AG168" s="29"/>
    </row>
    <row r="169" spans="1:33" x14ac:dyDescent="0.2">
      <c r="A169" s="26">
        <v>167</v>
      </c>
      <c r="B169" s="28">
        <f>(VLOOKUP(Inputs!D168,Charge_Categories!B$2:C$380,2,FALSE))</f>
        <v>12294</v>
      </c>
      <c r="C169" s="28">
        <f>IF(Inputs!N168="true"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B169)</f>
        <v>12302</v>
      </c>
      <c r="D169" s="28">
        <f>IF(Inputs!G168="true",C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C169)</f>
        <v>12845</v>
      </c>
      <c r="E169" s="28">
        <f>IF(Inputs!M168="null",Calcs!D169,Calcs!D169*Inputs!M168)</f>
        <v>12845</v>
      </c>
      <c r="F169" s="28">
        <f>E169*IF(Inputs!R168=Reduction_Values!B$6,Reduction_Values!C$6,Reduction_Values!C$7)</f>
        <v>12845</v>
      </c>
      <c r="G169" s="29">
        <f>F169*IF(Inputs!L168=Reduction_Values!B$4,Reduction_Values!C$4,Reduction_Values!C$5)</f>
        <v>12845</v>
      </c>
      <c r="H169" s="29">
        <f>IF(Inputs!I168="null",G169,G169*(Inputs!I168))</f>
        <v>12845</v>
      </c>
      <c r="I169" s="29">
        <f>IF(Inputs!J168="null",H169,H169*(Inputs!J168))</f>
        <v>12845</v>
      </c>
      <c r="J169" s="29">
        <f>I169*(IF(Inputs!K168=Reduction_Values!B$2,Reduction_Values!C$2,Reduction_Values!C$3))</f>
        <v>6422.5</v>
      </c>
      <c r="K169" s="29">
        <f>IF(Inputs!B168="false",(Inputs!P168/Inputs!Q168)*Calcs!J169,Calcs!J169)</f>
        <v>6422.5</v>
      </c>
      <c r="L169" s="29" t="str">
        <f>IF(AND(Inputs!C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C168="true",Inputs!N168="false"),B169,""))</f>
        <v/>
      </c>
      <c r="M169" s="29" t="str">
        <f>IF(Inputs!C168="true",IF(Inputs!M168="null",Calcs!L169,Calcs!L169*Inputs!M168),"")</f>
        <v/>
      </c>
      <c r="N169" s="29" t="str">
        <f>IF(Inputs!C168="true",M169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,"")</f>
        <v/>
      </c>
      <c r="O169" s="29" t="str">
        <f>IF(Inputs!C168="true",N169*IF(Inputs!R168=Reduction_Values!B$6,Reduction_Values!C$6,Reduction_Values!C$7),"")</f>
        <v/>
      </c>
      <c r="P169" s="29" t="str">
        <f>IF(Inputs!C168="true",O169*IF(Inputs!L168=Reduction_Values!B$4,Reduction_Values!C$4,Reduction_Values!C$5),"")</f>
        <v/>
      </c>
      <c r="Q169" s="29" t="str">
        <f>IF(Inputs!C168="true",IF(Inputs!I168="null",P169,P169*(Inputs!I168)),"")</f>
        <v/>
      </c>
      <c r="R169" s="29" t="str">
        <f>IF(Inputs!C168="true",IF(Inputs!J168="null",Calcs!Q169,Calcs!Q169*Inputs!J168),"")</f>
        <v/>
      </c>
      <c r="S169" s="29" t="str">
        <f>IF(Inputs!C168="true",(Inputs!P168/Inputs!Q168)*Calcs!R169,"0.0")</f>
        <v>0.0</v>
      </c>
      <c r="T169" s="29">
        <f>IF(AND(Inputs!B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B168="true",Inputs!N168="false"),B169,""))</f>
        <v>12302</v>
      </c>
      <c r="U169" s="29">
        <f>IF(AND(Inputs!B168="true",Inputs!G168="true"),T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T169)</f>
        <v>12845</v>
      </c>
      <c r="V169" s="29">
        <f>IF(Inputs!B168="false","",IF(Inputs!M168="null",Calcs!D169,Calcs!D169*Inputs!M168))</f>
        <v>12845</v>
      </c>
      <c r="W169" s="29">
        <f>IF(Inputs!B168="true",V169*IF(Inputs!R168=Reduction_Values!B$6,Reduction_Values!C$6,Reduction_Values!C$7),"")</f>
        <v>12845</v>
      </c>
      <c r="X169" s="29">
        <f>IF(Inputs!B168="true",W169*IF(Inputs!L168=Reduction_Values!B$4,Reduction_Values!C$4,Reduction_Values!C$5),"")</f>
        <v>12845</v>
      </c>
      <c r="Y169" s="29">
        <f>IF(Inputs!B168="true",IF(Inputs!I168="null",X169,X169*(Inputs!I168)),"")</f>
        <v>12845</v>
      </c>
      <c r="Z169" s="29">
        <f>IF(Inputs!B168="true",IF(Inputs!J168="null",Y169,Y169*(Inputs!J168)),"")</f>
        <v>12845</v>
      </c>
      <c r="AA169" s="29">
        <f>IF(Inputs!B168="true",(Inputs!S168/Inputs!T168)*Calcs!Z169,"")</f>
        <v>64656.040268456374</v>
      </c>
      <c r="AB169" s="29">
        <f>IF(Inputs!B168="true",Calcs!AA169*0.5,"")</f>
        <v>32328.020134228187</v>
      </c>
      <c r="AC169" s="29"/>
      <c r="AD169" s="29"/>
      <c r="AE169" s="29"/>
      <c r="AF169" s="29"/>
      <c r="AG169" s="29"/>
    </row>
    <row r="170" spans="1:33" x14ac:dyDescent="0.2">
      <c r="A170" s="26">
        <v>168</v>
      </c>
      <c r="B170" s="28">
        <f>(VLOOKUP(Inputs!D169,Charge_Categories!B$2:C$380,2,FALSE))</f>
        <v>13158</v>
      </c>
      <c r="C170" s="28">
        <f>IF(Inputs!N169="true"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B170)</f>
        <v>13158</v>
      </c>
      <c r="D170" s="28">
        <f>IF(Inputs!G169="true",C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C170)</f>
        <v>13158</v>
      </c>
      <c r="E170" s="28">
        <f>IF(Inputs!M169="null",Calcs!D170,Calcs!D170*Inputs!M169)</f>
        <v>13158</v>
      </c>
      <c r="F170" s="28">
        <f>E170*IF(Inputs!R169=Reduction_Values!B$6,Reduction_Values!C$6,Reduction_Values!C$7)</f>
        <v>13158</v>
      </c>
      <c r="G170" s="29">
        <f>F170*IF(Inputs!L169=Reduction_Values!B$4,Reduction_Values!C$4,Reduction_Values!C$5)</f>
        <v>6579</v>
      </c>
      <c r="H170" s="29">
        <f>IF(Inputs!I169="null",G170,G170*(Inputs!I169))</f>
        <v>6579</v>
      </c>
      <c r="I170" s="29">
        <f>IF(Inputs!J169="null",H170,H170*(Inputs!J169))</f>
        <v>6579</v>
      </c>
      <c r="J170" s="29">
        <f>I170*(IF(Inputs!K169=Reduction_Values!B$2,Reduction_Values!C$2,Reduction_Values!C$3))</f>
        <v>6579</v>
      </c>
      <c r="K170" s="29">
        <f>IF(Inputs!B169="false",(Inputs!P169/Inputs!Q169)*Calcs!J170,Calcs!J170)</f>
        <v>6203.0571428571429</v>
      </c>
      <c r="L170" s="29">
        <f>IF(AND(Inputs!C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C169="true",Inputs!N169="false"),B170,""))</f>
        <v>13158</v>
      </c>
      <c r="M170" s="29">
        <f>IF(Inputs!C169="true",IF(Inputs!M169="null",Calcs!L170,Calcs!L170*Inputs!M169),"")</f>
        <v>13158</v>
      </c>
      <c r="N170" s="29">
        <f>IF(Inputs!C169="true",M170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,"")</f>
        <v>0</v>
      </c>
      <c r="O170" s="29">
        <f>IF(Inputs!C169="true",N170*IF(Inputs!R169=Reduction_Values!B$6,Reduction_Values!C$6,Reduction_Values!C$7),"")</f>
        <v>0</v>
      </c>
      <c r="P170" s="29">
        <f>IF(Inputs!C169="true",O170*IF(Inputs!L169=Reduction_Values!B$4,Reduction_Values!C$4,Reduction_Values!C$5),"")</f>
        <v>0</v>
      </c>
      <c r="Q170" s="29">
        <f>IF(Inputs!C169="true",IF(Inputs!I169="null",P170,P170*(Inputs!I169)),"")</f>
        <v>0</v>
      </c>
      <c r="R170" s="29">
        <f>IF(Inputs!C169="true",IF(Inputs!J169="null",Calcs!Q170,Calcs!Q170*Inputs!J169),"")</f>
        <v>0</v>
      </c>
      <c r="S170" s="29">
        <f>IF(Inputs!C169="true",(Inputs!P169/Inputs!Q169)*Calcs!R170,"0.0")</f>
        <v>0</v>
      </c>
      <c r="T170" s="29" t="str">
        <f>IF(AND(Inputs!B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B169="true",Inputs!N169="false"),B170,""))</f>
        <v/>
      </c>
      <c r="U170" s="29" t="str">
        <f>IF(AND(Inputs!B169="true",Inputs!G169="true"),T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T170)</f>
        <v/>
      </c>
      <c r="V170" s="29" t="str">
        <f>IF(Inputs!B169="false","",IF(Inputs!M169="null",Calcs!D170,Calcs!D170*Inputs!M169))</f>
        <v/>
      </c>
      <c r="W170" s="29" t="str">
        <f>IF(Inputs!B169="true",V170*IF(Inputs!R169=Reduction_Values!B$6,Reduction_Values!C$6,Reduction_Values!C$7),"")</f>
        <v/>
      </c>
      <c r="X170" s="29" t="str">
        <f>IF(Inputs!B169="true",W170*IF(Inputs!L169=Reduction_Values!B$4,Reduction_Values!C$4,Reduction_Values!C$5),"")</f>
        <v/>
      </c>
      <c r="Y170" s="29" t="str">
        <f>IF(Inputs!B169="true",IF(Inputs!I169="null",X170,X170*(Inputs!I169)),"")</f>
        <v/>
      </c>
      <c r="Z170" s="29" t="str">
        <f>IF(Inputs!B169="true",IF(Inputs!J169="null",Y170,Y170*(Inputs!J169)),"")</f>
        <v/>
      </c>
      <c r="AA170" s="29" t="str">
        <f>IF(Inputs!B169="true",(Inputs!S169/Inputs!T169)*Calcs!Z170,"")</f>
        <v/>
      </c>
      <c r="AB170" s="29" t="str">
        <f>IF(Inputs!B169="true",Calcs!AA170*0.5,"")</f>
        <v/>
      </c>
      <c r="AC170" s="29"/>
      <c r="AD170" s="29"/>
      <c r="AE170" s="29"/>
      <c r="AF170" s="29"/>
      <c r="AG170" s="29"/>
    </row>
    <row r="171" spans="1:33" x14ac:dyDescent="0.2">
      <c r="A171" s="26">
        <v>169</v>
      </c>
      <c r="B171" s="28">
        <f>(VLOOKUP(Inputs!D170,Charge_Categories!B$2:C$380,2,FALSE))</f>
        <v>18437</v>
      </c>
      <c r="C171" s="28">
        <f>IF(Inputs!N170="true"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B171)</f>
        <v>18445</v>
      </c>
      <c r="D171" s="28">
        <f>IF(Inputs!G170="true",C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C171)</f>
        <v>18480</v>
      </c>
      <c r="E171" s="28">
        <f>IF(Inputs!M170="null",Calcs!D171,Calcs!D171*Inputs!M170)</f>
        <v>18480</v>
      </c>
      <c r="F171" s="28">
        <f>E171*IF(Inputs!R170=Reduction_Values!B$6,Reduction_Values!C$6,Reduction_Values!C$7)</f>
        <v>9240</v>
      </c>
      <c r="G171" s="29">
        <f>F171*IF(Inputs!L170=Reduction_Values!B$4,Reduction_Values!C$4,Reduction_Values!C$5)</f>
        <v>9240</v>
      </c>
      <c r="H171" s="29">
        <f>IF(Inputs!I170="null",G171,G171*(Inputs!I170))</f>
        <v>277.2</v>
      </c>
      <c r="I171" s="29">
        <f>IF(Inputs!J170="null",H171,H171*(Inputs!J170))</f>
        <v>138.6</v>
      </c>
      <c r="J171" s="29">
        <f>I171*(IF(Inputs!K170=Reduction_Values!B$2,Reduction_Values!C$2,Reduction_Values!C$3))</f>
        <v>69.3</v>
      </c>
      <c r="K171" s="29">
        <f>IF(Inputs!B170="false",(Inputs!P170/Inputs!Q170)*Calcs!J171,Calcs!J171)</f>
        <v>68.728846153846149</v>
      </c>
      <c r="L171" s="29" t="str">
        <f>IF(AND(Inputs!C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C170="true",Inputs!N170="false"),B171,""))</f>
        <v/>
      </c>
      <c r="M171" s="29" t="str">
        <f>IF(Inputs!C170="true",IF(Inputs!M170="null",Calcs!L171,Calcs!L171*Inputs!M170),"")</f>
        <v/>
      </c>
      <c r="N171" s="29" t="str">
        <f>IF(Inputs!C170="true",M171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,"")</f>
        <v/>
      </c>
      <c r="O171" s="29" t="str">
        <f>IF(Inputs!C170="true",N171*IF(Inputs!R170=Reduction_Values!B$6,Reduction_Values!C$6,Reduction_Values!C$7),"")</f>
        <v/>
      </c>
      <c r="P171" s="29" t="str">
        <f>IF(Inputs!C170="true",O171*IF(Inputs!L170=Reduction_Values!B$4,Reduction_Values!C$4,Reduction_Values!C$5),"")</f>
        <v/>
      </c>
      <c r="Q171" s="29" t="str">
        <f>IF(Inputs!C170="true",IF(Inputs!I170="null",P171,P171*(Inputs!I170)),"")</f>
        <v/>
      </c>
      <c r="R171" s="29" t="str">
        <f>IF(Inputs!C170="true",IF(Inputs!J170="null",Calcs!Q171,Calcs!Q171*Inputs!J170),"")</f>
        <v/>
      </c>
      <c r="S171" s="29" t="str">
        <f>IF(Inputs!C170="true",(Inputs!P170/Inputs!Q170)*Calcs!R171,"0.0")</f>
        <v>0.0</v>
      </c>
      <c r="T171" s="29" t="str">
        <f>IF(AND(Inputs!B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B170="true",Inputs!N170="false"),B171,""))</f>
        <v/>
      </c>
      <c r="U171" s="29" t="str">
        <f>IF(AND(Inputs!B170="true",Inputs!G170="true"),T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T171)</f>
        <v/>
      </c>
      <c r="V171" s="29" t="str">
        <f>IF(Inputs!B170="false","",IF(Inputs!M170="null",Calcs!D171,Calcs!D171*Inputs!M170))</f>
        <v/>
      </c>
      <c r="W171" s="29" t="str">
        <f>IF(Inputs!B170="true",V171*IF(Inputs!R170=Reduction_Values!B$6,Reduction_Values!C$6,Reduction_Values!C$7),"")</f>
        <v/>
      </c>
      <c r="X171" s="29" t="str">
        <f>IF(Inputs!B170="true",W171*IF(Inputs!L170=Reduction_Values!B$4,Reduction_Values!C$4,Reduction_Values!C$5),"")</f>
        <v/>
      </c>
      <c r="Y171" s="29" t="str">
        <f>IF(Inputs!B170="true",IF(Inputs!I170="null",X171,X171*(Inputs!I170)),"")</f>
        <v/>
      </c>
      <c r="Z171" s="29" t="str">
        <f>IF(Inputs!B170="true",IF(Inputs!J170="null",Y171,Y171*(Inputs!J170)),"")</f>
        <v/>
      </c>
      <c r="AA171" s="29" t="str">
        <f>IF(Inputs!B170="true",(Inputs!S170/Inputs!T170)*Calcs!Z171,"")</f>
        <v/>
      </c>
      <c r="AB171" s="29" t="str">
        <f>IF(Inputs!B170="true",Calcs!AA171*0.5,"")</f>
        <v/>
      </c>
      <c r="AC171" s="29"/>
      <c r="AD171" s="29"/>
      <c r="AE171" s="29"/>
      <c r="AF171" s="29"/>
      <c r="AG171" s="29"/>
    </row>
    <row r="172" spans="1:33" x14ac:dyDescent="0.2">
      <c r="A172" s="26">
        <v>170</v>
      </c>
      <c r="B172" s="28">
        <f>(VLOOKUP(Inputs!D171,Charge_Categories!B$2:C$380,2,FALSE))</f>
        <v>19351</v>
      </c>
      <c r="C172" s="28">
        <f>IF(Inputs!N171="true"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B172)</f>
        <v>19359</v>
      </c>
      <c r="D172" s="28">
        <f>IF(Inputs!G171="true",C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C172)</f>
        <v>19433</v>
      </c>
      <c r="E172" s="28">
        <f>IF(Inputs!M171="null",Calcs!D172,Calcs!D172*Inputs!M171)</f>
        <v>19433</v>
      </c>
      <c r="F172" s="28">
        <f>E172*IF(Inputs!R171=Reduction_Values!B$6,Reduction_Values!C$6,Reduction_Values!C$7)</f>
        <v>19433</v>
      </c>
      <c r="G172" s="29">
        <f>F172*IF(Inputs!L171=Reduction_Values!B$4,Reduction_Values!C$4,Reduction_Values!C$5)</f>
        <v>19433</v>
      </c>
      <c r="H172" s="29">
        <f>IF(Inputs!I171="null",G172,G172*(Inputs!I171))</f>
        <v>17295.37</v>
      </c>
      <c r="I172" s="29">
        <f>IF(Inputs!J171="null",H172,H172*(Inputs!J171))</f>
        <v>17295.37</v>
      </c>
      <c r="J172" s="29">
        <f>I172*(IF(Inputs!K171=Reduction_Values!B$2,Reduction_Values!C$2,Reduction_Values!C$3))</f>
        <v>17295.37</v>
      </c>
      <c r="K172" s="29">
        <f>IF(Inputs!B171="false",(Inputs!P171/Inputs!Q171)*Calcs!J172,Calcs!J172)</f>
        <v>15998.21725</v>
      </c>
      <c r="L172" s="29" t="str">
        <f>IF(AND(Inputs!C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C171="true",Inputs!N171="false"),B172,""))</f>
        <v/>
      </c>
      <c r="M172" s="29" t="str">
        <f>IF(Inputs!C171="true",IF(Inputs!M171="null",Calcs!L172,Calcs!L172*Inputs!M171),"")</f>
        <v/>
      </c>
      <c r="N172" s="29" t="str">
        <f>IF(Inputs!C171="true",M172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,"")</f>
        <v/>
      </c>
      <c r="O172" s="29" t="str">
        <f>IF(Inputs!C171="true",N172*IF(Inputs!R171=Reduction_Values!B$6,Reduction_Values!C$6,Reduction_Values!C$7),"")</f>
        <v/>
      </c>
      <c r="P172" s="29" t="str">
        <f>IF(Inputs!C171="true",O172*IF(Inputs!L171=Reduction_Values!B$4,Reduction_Values!C$4,Reduction_Values!C$5),"")</f>
        <v/>
      </c>
      <c r="Q172" s="29" t="str">
        <f>IF(Inputs!C171="true",IF(Inputs!I171="null",P172,P172*(Inputs!I171)),"")</f>
        <v/>
      </c>
      <c r="R172" s="29" t="str">
        <f>IF(Inputs!C171="true",IF(Inputs!J171="null",Calcs!Q172,Calcs!Q172*Inputs!J171),"")</f>
        <v/>
      </c>
      <c r="S172" s="29" t="str">
        <f>IF(Inputs!C171="true",(Inputs!P171/Inputs!Q171)*Calcs!R172,"0.0")</f>
        <v>0.0</v>
      </c>
      <c r="T172" s="29" t="str">
        <f>IF(AND(Inputs!B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B171="true",Inputs!N171="false"),B172,""))</f>
        <v/>
      </c>
      <c r="U172" s="29" t="str">
        <f>IF(AND(Inputs!B171="true",Inputs!G171="true"),T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T172)</f>
        <v/>
      </c>
      <c r="V172" s="29" t="str">
        <f>IF(Inputs!B171="false","",IF(Inputs!M171="null",Calcs!D172,Calcs!D172*Inputs!M171))</f>
        <v/>
      </c>
      <c r="W172" s="29" t="str">
        <f>IF(Inputs!B171="true",V172*IF(Inputs!R171=Reduction_Values!B$6,Reduction_Values!C$6,Reduction_Values!C$7),"")</f>
        <v/>
      </c>
      <c r="X172" s="29" t="str">
        <f>IF(Inputs!B171="true",W172*IF(Inputs!L171=Reduction_Values!B$4,Reduction_Values!C$4,Reduction_Values!C$5),"")</f>
        <v/>
      </c>
      <c r="Y172" s="29" t="str">
        <f>IF(Inputs!B171="true",IF(Inputs!I171="null",X172,X172*(Inputs!I171)),"")</f>
        <v/>
      </c>
      <c r="Z172" s="29" t="str">
        <f>IF(Inputs!B171="true",IF(Inputs!J171="null",Y172,Y172*(Inputs!J171)),"")</f>
        <v/>
      </c>
      <c r="AA172" s="29" t="str">
        <f>IF(Inputs!B171="true",(Inputs!S171/Inputs!T171)*Calcs!Z172,"")</f>
        <v/>
      </c>
      <c r="AB172" s="29" t="str">
        <f>IF(Inputs!B171="true",Calcs!AA172*0.5,"")</f>
        <v/>
      </c>
      <c r="AC172" s="29"/>
      <c r="AD172" s="29"/>
      <c r="AE172" s="29"/>
      <c r="AF172" s="29"/>
      <c r="AG172" s="29"/>
    </row>
    <row r="173" spans="1:33" x14ac:dyDescent="0.2">
      <c r="A173" s="26">
        <v>171</v>
      </c>
      <c r="B173" s="28">
        <f>(VLOOKUP(Inputs!D172,Charge_Categories!B$2:C$380,2,FALSE))</f>
        <v>20955</v>
      </c>
      <c r="C173" s="28">
        <f>IF(Inputs!N172="true"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B173)</f>
        <v>20955</v>
      </c>
      <c r="D173" s="28">
        <f>IF(Inputs!G172="true",C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C173)</f>
        <v>21060</v>
      </c>
      <c r="E173" s="28">
        <f>IF(Inputs!M172="null",Calcs!D173,Calcs!D173*Inputs!M172)</f>
        <v>21060</v>
      </c>
      <c r="F173" s="28">
        <f>E173*IF(Inputs!R172=Reduction_Values!B$6,Reduction_Values!C$6,Reduction_Values!C$7)</f>
        <v>21060</v>
      </c>
      <c r="G173" s="29">
        <f>F173*IF(Inputs!L172=Reduction_Values!B$4,Reduction_Values!C$4,Reduction_Values!C$5)</f>
        <v>21060</v>
      </c>
      <c r="H173" s="29">
        <f>IF(Inputs!I172="null",G173,G173*(Inputs!I172))</f>
        <v>21060</v>
      </c>
      <c r="I173" s="29">
        <f>IF(Inputs!J172="null",H173,H173*(Inputs!J172))</f>
        <v>21060</v>
      </c>
      <c r="J173" s="29">
        <f>I173*(IF(Inputs!K172=Reduction_Values!B$2,Reduction_Values!C$2,Reduction_Values!C$3))</f>
        <v>10530</v>
      </c>
      <c r="K173" s="29">
        <f>IF(Inputs!B172="false",(Inputs!P172/Inputs!Q172)*Calcs!J173,Calcs!J173)</f>
        <v>10530</v>
      </c>
      <c r="L173" s="29" t="str">
        <f>IF(AND(Inputs!C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C172="true",Inputs!N172="false"),B173,""))</f>
        <v/>
      </c>
      <c r="M173" s="29" t="str">
        <f>IF(Inputs!C172="true",IF(Inputs!M172="null",Calcs!L173,Calcs!L173*Inputs!M172),"")</f>
        <v/>
      </c>
      <c r="N173" s="29" t="str">
        <f>IF(Inputs!C172="true",M173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,"")</f>
        <v/>
      </c>
      <c r="O173" s="29" t="str">
        <f>IF(Inputs!C172="true",N173*IF(Inputs!R172=Reduction_Values!B$6,Reduction_Values!C$6,Reduction_Values!C$7),"")</f>
        <v/>
      </c>
      <c r="P173" s="29" t="str">
        <f>IF(Inputs!C172="true",O173*IF(Inputs!L172=Reduction_Values!B$4,Reduction_Values!C$4,Reduction_Values!C$5),"")</f>
        <v/>
      </c>
      <c r="Q173" s="29" t="str">
        <f>IF(Inputs!C172="true",IF(Inputs!I172="null",P173,P173*(Inputs!I172)),"")</f>
        <v/>
      </c>
      <c r="R173" s="29" t="str">
        <f>IF(Inputs!C172="true",IF(Inputs!J172="null",Calcs!Q173,Calcs!Q173*Inputs!J172),"")</f>
        <v/>
      </c>
      <c r="S173" s="29" t="str">
        <f>IF(Inputs!C172="true",(Inputs!P172/Inputs!Q172)*Calcs!R173,"0.0")</f>
        <v>0.0</v>
      </c>
      <c r="T173" s="29">
        <f>IF(AND(Inputs!B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B172="true",Inputs!N172="false"),B173,""))</f>
        <v>20955</v>
      </c>
      <c r="U173" s="29">
        <f>IF(AND(Inputs!B172="true",Inputs!G172="true"),T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T173)</f>
        <v>21060</v>
      </c>
      <c r="V173" s="29">
        <f>IF(Inputs!B172="false","",IF(Inputs!M172="null",Calcs!D173,Calcs!D173*Inputs!M172))</f>
        <v>21060</v>
      </c>
      <c r="W173" s="29">
        <f>IF(Inputs!B172="true",V173*IF(Inputs!R172=Reduction_Values!B$6,Reduction_Values!C$6,Reduction_Values!C$7),"")</f>
        <v>21060</v>
      </c>
      <c r="X173" s="29">
        <f>IF(Inputs!B172="true",W173*IF(Inputs!L172=Reduction_Values!B$4,Reduction_Values!C$4,Reduction_Values!C$5),"")</f>
        <v>21060</v>
      </c>
      <c r="Y173" s="29">
        <f>IF(Inputs!B172="true",IF(Inputs!I172="null",X173,X173*(Inputs!I172)),"")</f>
        <v>21060</v>
      </c>
      <c r="Z173" s="29">
        <f>IF(Inputs!B172="true",IF(Inputs!J172="null",Y173,Y173*(Inputs!J172)),"")</f>
        <v>21060</v>
      </c>
      <c r="AA173" s="29">
        <f>IF(Inputs!B172="true",(Inputs!S172/Inputs!T172)*Calcs!Z173,"")</f>
        <v>169755.72989076463</v>
      </c>
      <c r="AB173" s="29">
        <f>IF(Inputs!B172="true",Calcs!AA173*0.5,"")</f>
        <v>84877.864945382316</v>
      </c>
      <c r="AC173" s="29"/>
      <c r="AD173" s="29"/>
      <c r="AE173" s="29"/>
      <c r="AF173" s="29"/>
      <c r="AG173" s="29"/>
    </row>
    <row r="174" spans="1:33" x14ac:dyDescent="0.2">
      <c r="A174" s="26">
        <v>172</v>
      </c>
      <c r="B174" s="28">
        <f>(VLOOKUP(Inputs!D173,Charge_Categories!B$2:C$380,2,FALSE))</f>
        <v>21894</v>
      </c>
      <c r="C174" s="28">
        <f>IF(Inputs!N173="true"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B174)</f>
        <v>21894</v>
      </c>
      <c r="D174" s="28">
        <f>IF(Inputs!G173="true",C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C174)</f>
        <v>21894</v>
      </c>
      <c r="E174" s="28">
        <f>IF(Inputs!M173="null",Calcs!D174,Calcs!D174*Inputs!M173)</f>
        <v>21894</v>
      </c>
      <c r="F174" s="28">
        <f>E174*IF(Inputs!R173=Reduction_Values!B$6,Reduction_Values!C$6,Reduction_Values!C$7)</f>
        <v>10947</v>
      </c>
      <c r="G174" s="29">
        <f>F174*IF(Inputs!L173=Reduction_Values!B$4,Reduction_Values!C$4,Reduction_Values!C$5)</f>
        <v>5473.5</v>
      </c>
      <c r="H174" s="29">
        <f>IF(Inputs!I173="null",G174,G174*(Inputs!I173))</f>
        <v>5473.5</v>
      </c>
      <c r="I174" s="29">
        <f>IF(Inputs!J173="null",H174,H174*(Inputs!J173))</f>
        <v>2736.75</v>
      </c>
      <c r="J174" s="29">
        <f>I174*(IF(Inputs!K173=Reduction_Values!B$2,Reduction_Values!C$2,Reduction_Values!C$3))</f>
        <v>2736.75</v>
      </c>
      <c r="K174" s="29">
        <f>IF(Inputs!B173="false",(Inputs!P173/Inputs!Q173)*Calcs!J174,Calcs!J174)</f>
        <v>2535.5183823529414</v>
      </c>
      <c r="L174" s="29">
        <f>IF(AND(Inputs!C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C173="true",Inputs!N173="false"),B174,""))</f>
        <v>21894</v>
      </c>
      <c r="M174" s="29">
        <f>IF(Inputs!C173="true",IF(Inputs!M173="null",Calcs!L174,Calcs!L174*Inputs!M173),"")</f>
        <v>21894</v>
      </c>
      <c r="N174" s="29">
        <f>IF(Inputs!C173="true",M174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,"")</f>
        <v>0</v>
      </c>
      <c r="O174" s="29">
        <f>IF(Inputs!C173="true",N174*IF(Inputs!R173=Reduction_Values!B$6,Reduction_Values!C$6,Reduction_Values!C$7),"")</f>
        <v>0</v>
      </c>
      <c r="P174" s="29">
        <f>IF(Inputs!C173="true",O174*IF(Inputs!L173=Reduction_Values!B$4,Reduction_Values!C$4,Reduction_Values!C$5),"")</f>
        <v>0</v>
      </c>
      <c r="Q174" s="29">
        <f>IF(Inputs!C173="true",IF(Inputs!I173="null",P174,P174*(Inputs!I173)),"")</f>
        <v>0</v>
      </c>
      <c r="R174" s="29">
        <f>IF(Inputs!C173="true",IF(Inputs!J173="null",Calcs!Q174,Calcs!Q174*Inputs!J173),"")</f>
        <v>0</v>
      </c>
      <c r="S174" s="29">
        <f>IF(Inputs!C173="true",(Inputs!P173/Inputs!Q173)*Calcs!R174,"0.0")</f>
        <v>0</v>
      </c>
      <c r="T174" s="29" t="str">
        <f>IF(AND(Inputs!B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B173="true",Inputs!N173="false"),B174,""))</f>
        <v/>
      </c>
      <c r="U174" s="29" t="str">
        <f>IF(AND(Inputs!B173="true",Inputs!G173="true"),T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T174)</f>
        <v/>
      </c>
      <c r="V174" s="29" t="str">
        <f>IF(Inputs!B173="false","",IF(Inputs!M173="null",Calcs!D174,Calcs!D174*Inputs!M173))</f>
        <v/>
      </c>
      <c r="W174" s="29" t="str">
        <f>IF(Inputs!B173="true",V174*IF(Inputs!R173=Reduction_Values!B$6,Reduction_Values!C$6,Reduction_Values!C$7),"")</f>
        <v/>
      </c>
      <c r="X174" s="29" t="str">
        <f>IF(Inputs!B173="true",W174*IF(Inputs!L173=Reduction_Values!B$4,Reduction_Values!C$4,Reduction_Values!C$5),"")</f>
        <v/>
      </c>
      <c r="Y174" s="29" t="str">
        <f>IF(Inputs!B173="true",IF(Inputs!I173="null",X174,X174*(Inputs!I173)),"")</f>
        <v/>
      </c>
      <c r="Z174" s="29" t="str">
        <f>IF(Inputs!B173="true",IF(Inputs!J173="null",Y174,Y174*(Inputs!J173)),"")</f>
        <v/>
      </c>
      <c r="AA174" s="29" t="str">
        <f>IF(Inputs!B173="true",(Inputs!S173/Inputs!T173)*Calcs!Z174,"")</f>
        <v/>
      </c>
      <c r="AB174" s="29" t="str">
        <f>IF(Inputs!B173="true",Calcs!AA174*0.5,"")</f>
        <v/>
      </c>
      <c r="AC174" s="29"/>
      <c r="AD174" s="29"/>
      <c r="AE174" s="29"/>
      <c r="AF174" s="29"/>
      <c r="AG174" s="29"/>
    </row>
    <row r="175" spans="1:33" x14ac:dyDescent="0.2">
      <c r="A175" s="26">
        <v>173</v>
      </c>
      <c r="B175" s="28">
        <f>(VLOOKUP(Inputs!D174,Charge_Categories!B$2:C$380,2,FALSE))</f>
        <v>22808</v>
      </c>
      <c r="C175" s="28">
        <f>IF(Inputs!N174="true"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B175)</f>
        <v>22808</v>
      </c>
      <c r="D175" s="28">
        <f>IF(Inputs!G174="true",C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C175)</f>
        <v>22980</v>
      </c>
      <c r="E175" s="28">
        <f>IF(Inputs!M174="null",Calcs!D175,Calcs!D175*Inputs!M174)</f>
        <v>22980</v>
      </c>
      <c r="F175" s="28">
        <f>E175*IF(Inputs!R174=Reduction_Values!B$6,Reduction_Values!C$6,Reduction_Values!C$7)</f>
        <v>11490</v>
      </c>
      <c r="G175" s="29">
        <f>F175*IF(Inputs!L174=Reduction_Values!B$4,Reduction_Values!C$4,Reduction_Values!C$5)</f>
        <v>11490</v>
      </c>
      <c r="H175" s="29">
        <f>IF(Inputs!I174="null",G175,G175*(Inputs!I174))</f>
        <v>11490</v>
      </c>
      <c r="I175" s="29">
        <f>IF(Inputs!J174="null",H175,H175*(Inputs!J174))</f>
        <v>114.9</v>
      </c>
      <c r="J175" s="29">
        <f>I175*(IF(Inputs!K174=Reduction_Values!B$2,Reduction_Values!C$2,Reduction_Values!C$3))</f>
        <v>114.9</v>
      </c>
      <c r="K175" s="29">
        <f>IF(Inputs!B174="false",(Inputs!P174/Inputs!Q174)*Calcs!J175,Calcs!J175)</f>
        <v>17.676923076923078</v>
      </c>
      <c r="L175" s="29" t="str">
        <f>IF(AND(Inputs!C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C174="true",Inputs!N174="false"),B175,""))</f>
        <v/>
      </c>
      <c r="M175" s="29" t="str">
        <f>IF(Inputs!C174="true",IF(Inputs!M174="null",Calcs!L175,Calcs!L175*Inputs!M174),"")</f>
        <v/>
      </c>
      <c r="N175" s="29" t="str">
        <f>IF(Inputs!C174="true",M175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,"")</f>
        <v/>
      </c>
      <c r="O175" s="29" t="str">
        <f>IF(Inputs!C174="true",N175*IF(Inputs!R174=Reduction_Values!B$6,Reduction_Values!C$6,Reduction_Values!C$7),"")</f>
        <v/>
      </c>
      <c r="P175" s="29" t="str">
        <f>IF(Inputs!C174="true",O175*IF(Inputs!L174=Reduction_Values!B$4,Reduction_Values!C$4,Reduction_Values!C$5),"")</f>
        <v/>
      </c>
      <c r="Q175" s="29" t="str">
        <f>IF(Inputs!C174="true",IF(Inputs!I174="null",P175,P175*(Inputs!I174)),"")</f>
        <v/>
      </c>
      <c r="R175" s="29" t="str">
        <f>IF(Inputs!C174="true",IF(Inputs!J174="null",Calcs!Q175,Calcs!Q175*Inputs!J174),"")</f>
        <v/>
      </c>
      <c r="S175" s="29" t="str">
        <f>IF(Inputs!C174="true",(Inputs!P174/Inputs!Q174)*Calcs!R175,"0.0")</f>
        <v>0.0</v>
      </c>
      <c r="T175" s="29" t="str">
        <f>IF(AND(Inputs!B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B174="true",Inputs!N174="false"),B175,""))</f>
        <v/>
      </c>
      <c r="U175" s="29" t="str">
        <f>IF(AND(Inputs!B174="true",Inputs!G174="true"),T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T175)</f>
        <v/>
      </c>
      <c r="V175" s="29" t="str">
        <f>IF(Inputs!B174="false","",IF(Inputs!M174="null",Calcs!D175,Calcs!D175*Inputs!M174))</f>
        <v/>
      </c>
      <c r="W175" s="29" t="str">
        <f>IF(Inputs!B174="true",V175*IF(Inputs!R174=Reduction_Values!B$6,Reduction_Values!C$6,Reduction_Values!C$7),"")</f>
        <v/>
      </c>
      <c r="X175" s="29" t="str">
        <f>IF(Inputs!B174="true",W175*IF(Inputs!L174=Reduction_Values!B$4,Reduction_Values!C$4,Reduction_Values!C$5),"")</f>
        <v/>
      </c>
      <c r="Y175" s="29" t="str">
        <f>IF(Inputs!B174="true",IF(Inputs!I174="null",X175,X175*(Inputs!I174)),"")</f>
        <v/>
      </c>
      <c r="Z175" s="29" t="str">
        <f>IF(Inputs!B174="true",IF(Inputs!J174="null",Y175,Y175*(Inputs!J174)),"")</f>
        <v/>
      </c>
      <c r="AA175" s="29" t="str">
        <f>IF(Inputs!B174="true",(Inputs!S174/Inputs!T174)*Calcs!Z175,"")</f>
        <v/>
      </c>
      <c r="AB175" s="29" t="str">
        <f>IF(Inputs!B174="true",Calcs!AA175*0.5,"")</f>
        <v/>
      </c>
      <c r="AC175" s="29"/>
      <c r="AD175" s="29"/>
      <c r="AE175" s="29"/>
      <c r="AF175" s="29"/>
      <c r="AG175" s="29"/>
    </row>
    <row r="176" spans="1:33" x14ac:dyDescent="0.2">
      <c r="A176" s="26">
        <v>174</v>
      </c>
      <c r="B176" s="28">
        <f>(VLOOKUP(Inputs!D175,Charge_Categories!B$2:C$380,2,FALSE))</f>
        <v>24412</v>
      </c>
      <c r="C176" s="28">
        <f>IF(Inputs!N175="true"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B176)</f>
        <v>24412</v>
      </c>
      <c r="D176" s="28">
        <f>IF(Inputs!G175="true",C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C176)</f>
        <v>1089615</v>
      </c>
      <c r="E176" s="28">
        <f>IF(Inputs!M175="null",Calcs!D176,Calcs!D176*Inputs!M175)</f>
        <v>1089615</v>
      </c>
      <c r="F176" s="28">
        <f>E176*IF(Inputs!R175=Reduction_Values!B$6,Reduction_Values!C$6,Reduction_Values!C$7)</f>
        <v>1089615</v>
      </c>
      <c r="G176" s="29">
        <f>F176*IF(Inputs!L175=Reduction_Values!B$4,Reduction_Values!C$4,Reduction_Values!C$5)</f>
        <v>1089615</v>
      </c>
      <c r="H176" s="29">
        <f>IF(Inputs!I175="null",G176,G176*(Inputs!I175))</f>
        <v>1078718.8500000001</v>
      </c>
      <c r="I176" s="29">
        <f>IF(Inputs!J175="null",H176,H176*(Inputs!J175))</f>
        <v>1078718.8500000001</v>
      </c>
      <c r="J176" s="29">
        <f>I176*(IF(Inputs!K175=Reduction_Values!B$2,Reduction_Values!C$2,Reduction_Values!C$3))</f>
        <v>1078718.8500000001</v>
      </c>
      <c r="K176" s="29">
        <f>IF(Inputs!B175="false",(Inputs!P175/Inputs!Q175)*Calcs!J176,Calcs!J176)</f>
        <v>995025.14612068981</v>
      </c>
      <c r="L176" s="29" t="str">
        <f>IF(AND(Inputs!C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C175="true",Inputs!N175="false"),B176,""))</f>
        <v/>
      </c>
      <c r="M176" s="29" t="str">
        <f>IF(Inputs!C175="true",IF(Inputs!M175="null",Calcs!L176,Calcs!L176*Inputs!M175),"")</f>
        <v/>
      </c>
      <c r="N176" s="29" t="str">
        <f>IF(Inputs!C175="true",M176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,"")</f>
        <v/>
      </c>
      <c r="O176" s="29" t="str">
        <f>IF(Inputs!C175="true",N176*IF(Inputs!R175=Reduction_Values!B$6,Reduction_Values!C$6,Reduction_Values!C$7),"")</f>
        <v/>
      </c>
      <c r="P176" s="29" t="str">
        <f>IF(Inputs!C175="true",O176*IF(Inputs!L175=Reduction_Values!B$4,Reduction_Values!C$4,Reduction_Values!C$5),"")</f>
        <v/>
      </c>
      <c r="Q176" s="29" t="str">
        <f>IF(Inputs!C175="true",IF(Inputs!I175="null",P176,P176*(Inputs!I175)),"")</f>
        <v/>
      </c>
      <c r="R176" s="29" t="str">
        <f>IF(Inputs!C175="true",IF(Inputs!J175="null",Calcs!Q176,Calcs!Q176*Inputs!J175),"")</f>
        <v/>
      </c>
      <c r="S176" s="29" t="str">
        <f>IF(Inputs!C175="true",(Inputs!P175/Inputs!Q175)*Calcs!R176,"0.0")</f>
        <v>0.0</v>
      </c>
      <c r="T176" s="29" t="str">
        <f>IF(AND(Inputs!B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B175="true",Inputs!N175="false"),B176,""))</f>
        <v/>
      </c>
      <c r="U176" s="29" t="str">
        <f>IF(AND(Inputs!B175="true",Inputs!G175="true"),T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T176)</f>
        <v/>
      </c>
      <c r="V176" s="29" t="str">
        <f>IF(Inputs!B175="false","",IF(Inputs!M175="null",Calcs!D176,Calcs!D176*Inputs!M175))</f>
        <v/>
      </c>
      <c r="W176" s="29" t="str">
        <f>IF(Inputs!B175="true",V176*IF(Inputs!R175=Reduction_Values!B$6,Reduction_Values!C$6,Reduction_Values!C$7),"")</f>
        <v/>
      </c>
      <c r="X176" s="29" t="str">
        <f>IF(Inputs!B175="true",W176*IF(Inputs!L175=Reduction_Values!B$4,Reduction_Values!C$4,Reduction_Values!C$5),"")</f>
        <v/>
      </c>
      <c r="Y176" s="29" t="str">
        <f>IF(Inputs!B175="true",IF(Inputs!I175="null",X176,X176*(Inputs!I175)),"")</f>
        <v/>
      </c>
      <c r="Z176" s="29" t="str">
        <f>IF(Inputs!B175="true",IF(Inputs!J175="null",Y176,Y176*(Inputs!J175)),"")</f>
        <v/>
      </c>
      <c r="AA176" s="29" t="str">
        <f>IF(Inputs!B175="true",(Inputs!S175/Inputs!T175)*Calcs!Z176,"")</f>
        <v/>
      </c>
      <c r="AB176" s="29" t="str">
        <f>IF(Inputs!B175="true",Calcs!AA176*0.5,"")</f>
        <v/>
      </c>
      <c r="AC176" s="29"/>
      <c r="AD176" s="29"/>
      <c r="AE176" s="29"/>
      <c r="AF176" s="29"/>
      <c r="AG176" s="29"/>
    </row>
    <row r="177" spans="1:33" x14ac:dyDescent="0.2">
      <c r="A177" s="26">
        <v>175</v>
      </c>
      <c r="B177" s="28">
        <f>(VLOOKUP(Inputs!D176,Charge_Categories!B$2:C$380,2,FALSE))</f>
        <v>31621</v>
      </c>
      <c r="C177" s="28">
        <f>IF(Inputs!N176="true"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B177)</f>
        <v>31621</v>
      </c>
      <c r="D177" s="28">
        <f>IF(Inputs!G176="true",C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C177)</f>
        <v>31621</v>
      </c>
      <c r="E177" s="28">
        <f>IF(Inputs!M176="null",Calcs!D177,Calcs!D177*Inputs!M176)</f>
        <v>31621</v>
      </c>
      <c r="F177" s="28">
        <f>E177*IF(Inputs!R176=Reduction_Values!B$6,Reduction_Values!C$6,Reduction_Values!C$7)</f>
        <v>15810.5</v>
      </c>
      <c r="G177" s="29">
        <f>F177*IF(Inputs!L176=Reduction_Values!B$4,Reduction_Values!C$4,Reduction_Values!C$5)</f>
        <v>7905.25</v>
      </c>
      <c r="H177" s="29">
        <f>IF(Inputs!I176="null",G177,G177*(Inputs!I176))</f>
        <v>7905.25</v>
      </c>
      <c r="I177" s="29">
        <f>IF(Inputs!J176="null",H177,H177*(Inputs!J176))</f>
        <v>7905.25</v>
      </c>
      <c r="J177" s="29">
        <f>I177*(IF(Inputs!K176=Reduction_Values!B$2,Reduction_Values!C$2,Reduction_Values!C$3))</f>
        <v>7905.25</v>
      </c>
      <c r="K177" s="29">
        <f>IF(Inputs!B176="false",(Inputs!P176/Inputs!Q176)*Calcs!J177,Calcs!J177)</f>
        <v>5616.8881578947367</v>
      </c>
      <c r="L177" s="29">
        <f>IF(AND(Inputs!C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C176="true",Inputs!N176="false"),B177,""))</f>
        <v>31621</v>
      </c>
      <c r="M177" s="29">
        <f>IF(Inputs!C176="true",IF(Inputs!M176="null",Calcs!L177,Calcs!L177*Inputs!M176),"")</f>
        <v>31621</v>
      </c>
      <c r="N177" s="29">
        <f>IF(Inputs!C176="true",M177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,"")</f>
        <v>0</v>
      </c>
      <c r="O177" s="29">
        <f>IF(Inputs!C176="true",N177*IF(Inputs!R176=Reduction_Values!B$6,Reduction_Values!C$6,Reduction_Values!C$7),"")</f>
        <v>0</v>
      </c>
      <c r="P177" s="29">
        <f>IF(Inputs!C176="true",O177*IF(Inputs!L176=Reduction_Values!B$4,Reduction_Values!C$4,Reduction_Values!C$5),"")</f>
        <v>0</v>
      </c>
      <c r="Q177" s="29">
        <f>IF(Inputs!C176="true",IF(Inputs!I176="null",P177,P177*(Inputs!I176)),"")</f>
        <v>0</v>
      </c>
      <c r="R177" s="29">
        <f>IF(Inputs!C176="true",IF(Inputs!J176="null",Calcs!Q177,Calcs!Q177*Inputs!J176),"")</f>
        <v>0</v>
      </c>
      <c r="S177" s="29">
        <f>IF(Inputs!C176="true",(Inputs!P176/Inputs!Q176)*Calcs!R177,"0.0")</f>
        <v>0</v>
      </c>
      <c r="T177" s="29" t="str">
        <f>IF(AND(Inputs!B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B176="true",Inputs!N176="false"),B177,""))</f>
        <v/>
      </c>
      <c r="U177" s="29" t="str">
        <f>IF(AND(Inputs!B176="true",Inputs!G176="true"),T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T177)</f>
        <v/>
      </c>
      <c r="V177" s="29" t="str">
        <f>IF(Inputs!B176="false","",IF(Inputs!M176="null",Calcs!D177,Calcs!D177*Inputs!M176))</f>
        <v/>
      </c>
      <c r="W177" s="29" t="str">
        <f>IF(Inputs!B176="true",V177*IF(Inputs!R176=Reduction_Values!B$6,Reduction_Values!C$6,Reduction_Values!C$7),"")</f>
        <v/>
      </c>
      <c r="X177" s="29" t="str">
        <f>IF(Inputs!B176="true",W177*IF(Inputs!L176=Reduction_Values!B$4,Reduction_Values!C$4,Reduction_Values!C$5),"")</f>
        <v/>
      </c>
      <c r="Y177" s="29" t="str">
        <f>IF(Inputs!B176="true",IF(Inputs!I176="null",X177,X177*(Inputs!I176)),"")</f>
        <v/>
      </c>
      <c r="Z177" s="29" t="str">
        <f>IF(Inputs!B176="true",IF(Inputs!J176="null",Y177,Y177*(Inputs!J176)),"")</f>
        <v/>
      </c>
      <c r="AA177" s="29" t="str">
        <f>IF(Inputs!B176="true",(Inputs!S176/Inputs!T176)*Calcs!Z177,"")</f>
        <v/>
      </c>
      <c r="AB177" s="29" t="str">
        <f>IF(Inputs!B176="true",Calcs!AA177*0.5,"")</f>
        <v/>
      </c>
      <c r="AC177" s="29"/>
      <c r="AD177" s="29"/>
      <c r="AE177" s="29"/>
      <c r="AF177" s="29"/>
      <c r="AG177" s="29"/>
    </row>
    <row r="178" spans="1:33" x14ac:dyDescent="0.2">
      <c r="A178" s="26">
        <v>176</v>
      </c>
      <c r="B178" s="28">
        <f>(VLOOKUP(Inputs!D177,Charge_Categories!B$2:C$380,2,FALSE))</f>
        <v>33189</v>
      </c>
      <c r="C178" s="28">
        <f>IF(Inputs!N177="true"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B178)</f>
        <v>33189</v>
      </c>
      <c r="D178" s="28">
        <f>IF(Inputs!G177="true",C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C178)</f>
        <v>33301</v>
      </c>
      <c r="E178" s="28">
        <f>IF(Inputs!M177="null",Calcs!D178,Calcs!D178*Inputs!M177)</f>
        <v>33301</v>
      </c>
      <c r="F178" s="28">
        <f>E178*IF(Inputs!R177=Reduction_Values!B$6,Reduction_Values!C$6,Reduction_Values!C$7)</f>
        <v>33301</v>
      </c>
      <c r="G178" s="29">
        <f>F178*IF(Inputs!L177=Reduction_Values!B$4,Reduction_Values!C$4,Reduction_Values!C$5)</f>
        <v>16650.5</v>
      </c>
      <c r="H178" s="29">
        <f>IF(Inputs!I177="null",G178,G178*(Inputs!I177))</f>
        <v>16650.5</v>
      </c>
      <c r="I178" s="29">
        <f>IF(Inputs!J177="null",H178,H178*(Inputs!J177))</f>
        <v>499.51499999999999</v>
      </c>
      <c r="J178" s="29">
        <f>I178*(IF(Inputs!K177=Reduction_Values!B$2,Reduction_Values!C$2,Reduction_Values!C$3))</f>
        <v>249.75749999999999</v>
      </c>
      <c r="K178" s="29">
        <f>IF(Inputs!B177="false",(Inputs!P177/Inputs!Q177)*Calcs!J178,Calcs!J178)</f>
        <v>249.75749999999999</v>
      </c>
      <c r="L178" s="29" t="str">
        <f>IF(AND(Inputs!C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C177="true",Inputs!N177="false"),B178,""))</f>
        <v/>
      </c>
      <c r="M178" s="29" t="str">
        <f>IF(Inputs!C177="true",IF(Inputs!M177="null",Calcs!L178,Calcs!L178*Inputs!M177),"")</f>
        <v/>
      </c>
      <c r="N178" s="29" t="str">
        <f>IF(Inputs!C177="true",M178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,"")</f>
        <v/>
      </c>
      <c r="O178" s="29" t="str">
        <f>IF(Inputs!C177="true",N178*IF(Inputs!R177=Reduction_Values!B$6,Reduction_Values!C$6,Reduction_Values!C$7),"")</f>
        <v/>
      </c>
      <c r="P178" s="29" t="str">
        <f>IF(Inputs!C177="true",O178*IF(Inputs!L177=Reduction_Values!B$4,Reduction_Values!C$4,Reduction_Values!C$5),"")</f>
        <v/>
      </c>
      <c r="Q178" s="29" t="str">
        <f>IF(Inputs!C177="true",IF(Inputs!I177="null",P178,P178*(Inputs!I177)),"")</f>
        <v/>
      </c>
      <c r="R178" s="29" t="str">
        <f>IF(Inputs!C177="true",IF(Inputs!J177="null",Calcs!Q178,Calcs!Q178*Inputs!J177),"")</f>
        <v/>
      </c>
      <c r="S178" s="29" t="str">
        <f>IF(Inputs!C177="true",(Inputs!P177/Inputs!Q177)*Calcs!R178,"0.0")</f>
        <v>0.0</v>
      </c>
      <c r="T178" s="29">
        <f>IF(AND(Inputs!B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B177="true",Inputs!N177="false"),B178,""))</f>
        <v>33189</v>
      </c>
      <c r="U178" s="29">
        <f>IF(AND(Inputs!B177="true",Inputs!G177="true"),T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T178)</f>
        <v>33301</v>
      </c>
      <c r="V178" s="29">
        <f>IF(Inputs!B177="false","",IF(Inputs!M177="null",Calcs!D178,Calcs!D178*Inputs!M177))</f>
        <v>33301</v>
      </c>
      <c r="W178" s="29">
        <f>IF(Inputs!B177="true",V178*IF(Inputs!R177=Reduction_Values!B$6,Reduction_Values!C$6,Reduction_Values!C$7),"")</f>
        <v>33301</v>
      </c>
      <c r="X178" s="29">
        <f>IF(Inputs!B177="true",W178*IF(Inputs!L177=Reduction_Values!B$4,Reduction_Values!C$4,Reduction_Values!C$5),"")</f>
        <v>16650.5</v>
      </c>
      <c r="Y178" s="29">
        <f>IF(Inputs!B177="true",IF(Inputs!I177="null",X178,X178*(Inputs!I177)),"")</f>
        <v>16650.5</v>
      </c>
      <c r="Z178" s="29">
        <f>IF(Inputs!B177="true",IF(Inputs!J177="null",Y178,Y178*(Inputs!J177)),"")</f>
        <v>499.51499999999999</v>
      </c>
      <c r="AA178" s="29">
        <f>IF(Inputs!B177="true",(Inputs!S177/Inputs!T177)*Calcs!Z178,"")</f>
        <v>2037352.7712477394</v>
      </c>
      <c r="AB178" s="29">
        <f>IF(Inputs!B177="true",Calcs!AA178*0.5,"")</f>
        <v>1018676.3856238697</v>
      </c>
      <c r="AC178" s="29"/>
      <c r="AD178" s="29"/>
      <c r="AE178" s="29"/>
      <c r="AF178" s="29"/>
      <c r="AG178" s="29"/>
    </row>
    <row r="179" spans="1:33" x14ac:dyDescent="0.2">
      <c r="A179" s="26">
        <v>177</v>
      </c>
      <c r="B179" s="28">
        <f>(VLOOKUP(Inputs!D178,Charge_Categories!B$2:C$380,2,FALSE))</f>
        <v>35940</v>
      </c>
      <c r="C179" s="28">
        <f>IF(Inputs!N178="true"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B179)</f>
        <v>35948</v>
      </c>
      <c r="D179" s="28">
        <f>IF(Inputs!G178="true",C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C179)</f>
        <v>35971</v>
      </c>
      <c r="E179" s="28">
        <f>IF(Inputs!M178="null",Calcs!D179,Calcs!D179*Inputs!M178)</f>
        <v>35971</v>
      </c>
      <c r="F179" s="28">
        <f>E179*IF(Inputs!R178=Reduction_Values!B$6,Reduction_Values!C$6,Reduction_Values!C$7)</f>
        <v>17985.5</v>
      </c>
      <c r="G179" s="29">
        <f>F179*IF(Inputs!L178=Reduction_Values!B$4,Reduction_Values!C$4,Reduction_Values!C$5)</f>
        <v>17985.5</v>
      </c>
      <c r="H179" s="29">
        <f>IF(Inputs!I178="null",G179,G179*(Inputs!I178))</f>
        <v>17985.5</v>
      </c>
      <c r="I179" s="29">
        <f>IF(Inputs!J178="null",H179,H179*(Inputs!J178))</f>
        <v>16007.094999999999</v>
      </c>
      <c r="J179" s="29">
        <f>I179*(IF(Inputs!K178=Reduction_Values!B$2,Reduction_Values!C$2,Reduction_Values!C$3))</f>
        <v>16007.094999999999</v>
      </c>
      <c r="K179" s="29">
        <f>IF(Inputs!B178="false",(Inputs!P178/Inputs!Q178)*Calcs!J179,Calcs!J179)</f>
        <v>16007.094999999999</v>
      </c>
      <c r="L179" s="29" t="str">
        <f>IF(AND(Inputs!C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C178="true",Inputs!N178="false"),B179,""))</f>
        <v/>
      </c>
      <c r="M179" s="29" t="str">
        <f>IF(Inputs!C178="true",IF(Inputs!M178="null",Calcs!L179,Calcs!L179*Inputs!M178),"")</f>
        <v/>
      </c>
      <c r="N179" s="29" t="str">
        <f>IF(Inputs!C178="true",M179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,"")</f>
        <v/>
      </c>
      <c r="O179" s="29" t="str">
        <f>IF(Inputs!C178="true",N179*IF(Inputs!R178=Reduction_Values!B$6,Reduction_Values!C$6,Reduction_Values!C$7),"")</f>
        <v/>
      </c>
      <c r="P179" s="29" t="str">
        <f>IF(Inputs!C178="true",O179*IF(Inputs!L178=Reduction_Values!B$4,Reduction_Values!C$4,Reduction_Values!C$5),"")</f>
        <v/>
      </c>
      <c r="Q179" s="29" t="str">
        <f>IF(Inputs!C178="true",IF(Inputs!I178="null",P179,P179*(Inputs!I178)),"")</f>
        <v/>
      </c>
      <c r="R179" s="29" t="str">
        <f>IF(Inputs!C178="true",IF(Inputs!J178="null",Calcs!Q179,Calcs!Q179*Inputs!J178),"")</f>
        <v/>
      </c>
      <c r="S179" s="29" t="str">
        <f>IF(Inputs!C178="true",(Inputs!P178/Inputs!Q178)*Calcs!R179,"0.0")</f>
        <v>0.0</v>
      </c>
      <c r="T179" s="29" t="str">
        <f>IF(AND(Inputs!B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B178="true",Inputs!N178="false"),B179,""))</f>
        <v/>
      </c>
      <c r="U179" s="29" t="str">
        <f>IF(AND(Inputs!B178="true",Inputs!G178="true"),T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T179)</f>
        <v/>
      </c>
      <c r="V179" s="29" t="str">
        <f>IF(Inputs!B178="false","",IF(Inputs!M178="null",Calcs!D179,Calcs!D179*Inputs!M178))</f>
        <v/>
      </c>
      <c r="W179" s="29" t="str">
        <f>IF(Inputs!B178="true",V179*IF(Inputs!R178=Reduction_Values!B$6,Reduction_Values!C$6,Reduction_Values!C$7),"")</f>
        <v/>
      </c>
      <c r="X179" s="29" t="str">
        <f>IF(Inputs!B178="true",W179*IF(Inputs!L178=Reduction_Values!B$4,Reduction_Values!C$4,Reduction_Values!C$5),"")</f>
        <v/>
      </c>
      <c r="Y179" s="29" t="str">
        <f>IF(Inputs!B178="true",IF(Inputs!I178="null",X179,X179*(Inputs!I178)),"")</f>
        <v/>
      </c>
      <c r="Z179" s="29" t="str">
        <f>IF(Inputs!B178="true",IF(Inputs!J178="null",Y179,Y179*(Inputs!J178)),"")</f>
        <v/>
      </c>
      <c r="AA179" s="29" t="str">
        <f>IF(Inputs!B178="true",(Inputs!S178/Inputs!T178)*Calcs!Z179,"")</f>
        <v/>
      </c>
      <c r="AB179" s="29" t="str">
        <f>IF(Inputs!B178="true",Calcs!AA179*0.5,"")</f>
        <v/>
      </c>
      <c r="AC179" s="29"/>
      <c r="AD179" s="29"/>
      <c r="AE179" s="29"/>
      <c r="AF179" s="29"/>
      <c r="AG179" s="29"/>
    </row>
    <row r="180" spans="1:33" x14ac:dyDescent="0.2">
      <c r="A180" s="26">
        <v>178</v>
      </c>
      <c r="B180" s="28">
        <f>(VLOOKUP(Inputs!D179,Charge_Categories!B$2:C$380,2,FALSE))</f>
        <v>37550</v>
      </c>
      <c r="C180" s="28">
        <f>IF(Inputs!N179="true"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B180)</f>
        <v>37558</v>
      </c>
      <c r="D180" s="28">
        <f>IF(Inputs!G179="true",C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C180)</f>
        <v>37567</v>
      </c>
      <c r="E180" s="28">
        <f>IF(Inputs!M179="null",Calcs!D180,Calcs!D180*Inputs!M179)</f>
        <v>37567</v>
      </c>
      <c r="F180" s="28">
        <f>E180*IF(Inputs!R179=Reduction_Values!B$6,Reduction_Values!C$6,Reduction_Values!C$7)</f>
        <v>37567</v>
      </c>
      <c r="G180" s="29">
        <f>F180*IF(Inputs!L179=Reduction_Values!B$4,Reduction_Values!C$4,Reduction_Values!C$5)</f>
        <v>37567</v>
      </c>
      <c r="H180" s="29">
        <f>IF(Inputs!I179="null",G180,G180*(Inputs!I179))</f>
        <v>33810.300000000003</v>
      </c>
      <c r="I180" s="29">
        <f>IF(Inputs!J179="null",H180,H180*(Inputs!J179))</f>
        <v>33810.300000000003</v>
      </c>
      <c r="J180" s="29">
        <f>I180*(IF(Inputs!K179=Reduction_Values!B$2,Reduction_Values!C$2,Reduction_Values!C$3))</f>
        <v>33810.300000000003</v>
      </c>
      <c r="K180" s="29">
        <f>IF(Inputs!B179="false",(Inputs!P179/Inputs!Q179)*Calcs!J180,Calcs!J180)</f>
        <v>33581.852027027031</v>
      </c>
      <c r="L180" s="29" t="str">
        <f>IF(AND(Inputs!C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C179="true",Inputs!N179="false"),B180,""))</f>
        <v/>
      </c>
      <c r="M180" s="29" t="str">
        <f>IF(Inputs!C179="true",IF(Inputs!M179="null",Calcs!L180,Calcs!L180*Inputs!M179),"")</f>
        <v/>
      </c>
      <c r="N180" s="29" t="str">
        <f>IF(Inputs!C179="true",M180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,"")</f>
        <v/>
      </c>
      <c r="O180" s="29" t="str">
        <f>IF(Inputs!C179="true",N180*IF(Inputs!R179=Reduction_Values!B$6,Reduction_Values!C$6,Reduction_Values!C$7),"")</f>
        <v/>
      </c>
      <c r="P180" s="29" t="str">
        <f>IF(Inputs!C179="true",O180*IF(Inputs!L179=Reduction_Values!B$4,Reduction_Values!C$4,Reduction_Values!C$5),"")</f>
        <v/>
      </c>
      <c r="Q180" s="29" t="str">
        <f>IF(Inputs!C179="true",IF(Inputs!I179="null",P180,P180*(Inputs!I179)),"")</f>
        <v/>
      </c>
      <c r="R180" s="29" t="str">
        <f>IF(Inputs!C179="true",IF(Inputs!J179="null",Calcs!Q180,Calcs!Q180*Inputs!J179),"")</f>
        <v/>
      </c>
      <c r="S180" s="29" t="str">
        <f>IF(Inputs!C179="true",(Inputs!P179/Inputs!Q179)*Calcs!R180,"0.0")</f>
        <v>0.0</v>
      </c>
      <c r="T180" s="29" t="str">
        <f>IF(AND(Inputs!B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B179="true",Inputs!N179="false"),B180,""))</f>
        <v/>
      </c>
      <c r="U180" s="29" t="str">
        <f>IF(AND(Inputs!B179="true",Inputs!G179="true"),T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T180)</f>
        <v/>
      </c>
      <c r="V180" s="29" t="str">
        <f>IF(Inputs!B179="false","",IF(Inputs!M179="null",Calcs!D180,Calcs!D180*Inputs!M179))</f>
        <v/>
      </c>
      <c r="W180" s="29" t="str">
        <f>IF(Inputs!B179="true",V180*IF(Inputs!R179=Reduction_Values!B$6,Reduction_Values!C$6,Reduction_Values!C$7),"")</f>
        <v/>
      </c>
      <c r="X180" s="29" t="str">
        <f>IF(Inputs!B179="true",W180*IF(Inputs!L179=Reduction_Values!B$4,Reduction_Values!C$4,Reduction_Values!C$5),"")</f>
        <v/>
      </c>
      <c r="Y180" s="29" t="str">
        <f>IF(Inputs!B179="true",IF(Inputs!I179="null",X180,X180*(Inputs!I179)),"")</f>
        <v/>
      </c>
      <c r="Z180" s="29" t="str">
        <f>IF(Inputs!B179="true",IF(Inputs!J179="null",Y180,Y180*(Inputs!J179)),"")</f>
        <v/>
      </c>
      <c r="AA180" s="29" t="str">
        <f>IF(Inputs!B179="true",(Inputs!S179/Inputs!T179)*Calcs!Z180,"")</f>
        <v/>
      </c>
      <c r="AB180" s="29" t="str">
        <f>IF(Inputs!B179="true",Calcs!AA180*0.5,"")</f>
        <v/>
      </c>
      <c r="AC180" s="29"/>
      <c r="AD180" s="29"/>
      <c r="AE180" s="29"/>
      <c r="AF180" s="29"/>
      <c r="AG180" s="29"/>
    </row>
    <row r="181" spans="1:33" x14ac:dyDescent="0.2">
      <c r="A181" s="26">
        <v>179</v>
      </c>
      <c r="B181" s="28">
        <f>(VLOOKUP(Inputs!D180,Charge_Categories!B$2:C$380,2,FALSE))</f>
        <v>39118</v>
      </c>
      <c r="C181" s="28">
        <f>IF(Inputs!N180="true"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B181)</f>
        <v>39126</v>
      </c>
      <c r="D181" s="28">
        <f>IF(Inputs!G180="true",C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C181)</f>
        <v>292605</v>
      </c>
      <c r="E181" s="28">
        <f>IF(Inputs!M180="null",Calcs!D181,Calcs!D181*Inputs!M180)</f>
        <v>292605</v>
      </c>
      <c r="F181" s="28">
        <f>E181*IF(Inputs!R180=Reduction_Values!B$6,Reduction_Values!C$6,Reduction_Values!C$7)</f>
        <v>146302.5</v>
      </c>
      <c r="G181" s="29">
        <f>F181*IF(Inputs!L180=Reduction_Values!B$4,Reduction_Values!C$4,Reduction_Values!C$5)</f>
        <v>146302.5</v>
      </c>
      <c r="H181" s="29">
        <f>IF(Inputs!I180="null",G181,G181*(Inputs!I180))</f>
        <v>73151.25</v>
      </c>
      <c r="I181" s="29">
        <f>IF(Inputs!J180="null",H181,H181*(Inputs!J180))</f>
        <v>73151.25</v>
      </c>
      <c r="J181" s="29">
        <f>I181*(IF(Inputs!K180=Reduction_Values!B$2,Reduction_Values!C$2,Reduction_Values!C$3))</f>
        <v>36575.625</v>
      </c>
      <c r="K181" s="29">
        <f>IF(Inputs!B180="false",(Inputs!P180/Inputs!Q180)*Calcs!J181,Calcs!J181)</f>
        <v>36575.625</v>
      </c>
      <c r="L181" s="29" t="str">
        <f>IF(AND(Inputs!C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C180="true",Inputs!N180="false"),B181,""))</f>
        <v/>
      </c>
      <c r="M181" s="29" t="str">
        <f>IF(Inputs!C180="true",IF(Inputs!M180="null",Calcs!L181,Calcs!L181*Inputs!M180),"")</f>
        <v/>
      </c>
      <c r="N181" s="29" t="str">
        <f>IF(Inputs!C180="true",M181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,"")</f>
        <v/>
      </c>
      <c r="O181" s="29" t="str">
        <f>IF(Inputs!C180="true",N181*IF(Inputs!R180=Reduction_Values!B$6,Reduction_Values!C$6,Reduction_Values!C$7),"")</f>
        <v/>
      </c>
      <c r="P181" s="29" t="str">
        <f>IF(Inputs!C180="true",O181*IF(Inputs!L180=Reduction_Values!B$4,Reduction_Values!C$4,Reduction_Values!C$5),"")</f>
        <v/>
      </c>
      <c r="Q181" s="29" t="str">
        <f>IF(Inputs!C180="true",IF(Inputs!I180="null",P181,P181*(Inputs!I180)),"")</f>
        <v/>
      </c>
      <c r="R181" s="29" t="str">
        <f>IF(Inputs!C180="true",IF(Inputs!J180="null",Calcs!Q181,Calcs!Q181*Inputs!J180),"")</f>
        <v/>
      </c>
      <c r="S181" s="29" t="str">
        <f>IF(Inputs!C180="true",(Inputs!P180/Inputs!Q180)*Calcs!R181,"0.0")</f>
        <v>0.0</v>
      </c>
      <c r="T181" s="29">
        <f>IF(AND(Inputs!B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B180="true",Inputs!N180="false"),B181,""))</f>
        <v>39126</v>
      </c>
      <c r="U181" s="29">
        <f>IF(AND(Inputs!B180="true",Inputs!G180="true"),T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T181)</f>
        <v>292605</v>
      </c>
      <c r="V181" s="29">
        <f>IF(Inputs!B180="false","",IF(Inputs!M180="null",Calcs!D181,Calcs!D181*Inputs!M180))</f>
        <v>292605</v>
      </c>
      <c r="W181" s="29">
        <f>IF(Inputs!B180="true",V181*IF(Inputs!R180=Reduction_Values!B$6,Reduction_Values!C$6,Reduction_Values!C$7),"")</f>
        <v>146302.5</v>
      </c>
      <c r="X181" s="29">
        <f>IF(Inputs!B180="true",W181*IF(Inputs!L180=Reduction_Values!B$4,Reduction_Values!C$4,Reduction_Values!C$5),"")</f>
        <v>146302.5</v>
      </c>
      <c r="Y181" s="29">
        <f>IF(Inputs!B180="true",IF(Inputs!I180="null",X181,X181*(Inputs!I180)),"")</f>
        <v>73151.25</v>
      </c>
      <c r="Z181" s="29">
        <f>IF(Inputs!B180="true",IF(Inputs!J180="null",Y181,Y181*(Inputs!J180)),"")</f>
        <v>73151.25</v>
      </c>
      <c r="AA181" s="29">
        <f>IF(Inputs!B180="true",(Inputs!S180/Inputs!T180)*Calcs!Z181,"")</f>
        <v>73151.25</v>
      </c>
      <c r="AB181" s="29">
        <f>IF(Inputs!B180="true",Calcs!AA181*0.5,"")</f>
        <v>36575.625</v>
      </c>
      <c r="AC181" s="29"/>
      <c r="AD181" s="29"/>
      <c r="AE181" s="29"/>
      <c r="AF181" s="29"/>
      <c r="AG181" s="29"/>
    </row>
    <row r="182" spans="1:33" x14ac:dyDescent="0.2">
      <c r="A182" s="26">
        <v>180</v>
      </c>
      <c r="B182" s="28">
        <f>(VLOOKUP(Inputs!D181,Charge_Categories!B$2:C$380,2,FALSE))</f>
        <v>41869</v>
      </c>
      <c r="C182" s="28">
        <f>IF(Inputs!N181="true"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B182)</f>
        <v>41869</v>
      </c>
      <c r="D182" s="28">
        <f>IF(Inputs!G181="true",C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C182)</f>
        <v>41869</v>
      </c>
      <c r="E182" s="28">
        <f>IF(Inputs!M181="null",Calcs!D182,Calcs!D182*Inputs!M181)</f>
        <v>41869</v>
      </c>
      <c r="F182" s="28">
        <f>E182*IF(Inputs!R181=Reduction_Values!B$6,Reduction_Values!C$6,Reduction_Values!C$7)</f>
        <v>41869</v>
      </c>
      <c r="G182" s="29">
        <f>F182*IF(Inputs!L181=Reduction_Values!B$4,Reduction_Values!C$4,Reduction_Values!C$5)</f>
        <v>20934.5</v>
      </c>
      <c r="H182" s="29">
        <f>IF(Inputs!I181="null",G182,G182*(Inputs!I181))</f>
        <v>20934.5</v>
      </c>
      <c r="I182" s="29">
        <f>IF(Inputs!J181="null",H182,H182*(Inputs!J181))</f>
        <v>20934.5</v>
      </c>
      <c r="J182" s="29">
        <f>I182*(IF(Inputs!K181=Reduction_Values!B$2,Reduction_Values!C$2,Reduction_Values!C$3))</f>
        <v>20934.5</v>
      </c>
      <c r="K182" s="29">
        <f>IF(Inputs!B181="false",(Inputs!P181/Inputs!Q181)*Calcs!J182,Calcs!J182)</f>
        <v>17678.022222222222</v>
      </c>
      <c r="L182" s="29">
        <f>IF(AND(Inputs!C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C181="true",Inputs!N181="false"),B182,""))</f>
        <v>41869</v>
      </c>
      <c r="M182" s="29">
        <f>IF(Inputs!C181="true",IF(Inputs!M181="null",Calcs!L182,Calcs!L182*Inputs!M181),"")</f>
        <v>41869</v>
      </c>
      <c r="N182" s="29">
        <f>IF(Inputs!C181="true",M182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,"")</f>
        <v>0</v>
      </c>
      <c r="O182" s="29">
        <f>IF(Inputs!C181="true",N182*IF(Inputs!R181=Reduction_Values!B$6,Reduction_Values!C$6,Reduction_Values!C$7),"")</f>
        <v>0</v>
      </c>
      <c r="P182" s="29">
        <f>IF(Inputs!C181="true",O182*IF(Inputs!L181=Reduction_Values!B$4,Reduction_Values!C$4,Reduction_Values!C$5),"")</f>
        <v>0</v>
      </c>
      <c r="Q182" s="29">
        <f>IF(Inputs!C181="true",IF(Inputs!I181="null",P182,P182*(Inputs!I181)),"")</f>
        <v>0</v>
      </c>
      <c r="R182" s="29">
        <f>IF(Inputs!C181="true",IF(Inputs!J181="null",Calcs!Q182,Calcs!Q182*Inputs!J181),"")</f>
        <v>0</v>
      </c>
      <c r="S182" s="29">
        <f>IF(Inputs!C181="true",(Inputs!P181/Inputs!Q181)*Calcs!R182,"0.0")</f>
        <v>0</v>
      </c>
      <c r="T182" s="29" t="str">
        <f>IF(AND(Inputs!B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B181="true",Inputs!N181="false"),B182,""))</f>
        <v/>
      </c>
      <c r="U182" s="29" t="str">
        <f>IF(AND(Inputs!B181="true",Inputs!G181="true"),T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T182)</f>
        <v/>
      </c>
      <c r="V182" s="29" t="str">
        <f>IF(Inputs!B181="false","",IF(Inputs!M181="null",Calcs!D182,Calcs!D182*Inputs!M181))</f>
        <v/>
      </c>
      <c r="W182" s="29" t="str">
        <f>IF(Inputs!B181="true",V182*IF(Inputs!R181=Reduction_Values!B$6,Reduction_Values!C$6,Reduction_Values!C$7),"")</f>
        <v/>
      </c>
      <c r="X182" s="29" t="str">
        <f>IF(Inputs!B181="true",W182*IF(Inputs!L181=Reduction_Values!B$4,Reduction_Values!C$4,Reduction_Values!C$5),"")</f>
        <v/>
      </c>
      <c r="Y182" s="29" t="str">
        <f>IF(Inputs!B181="true",IF(Inputs!I181="null",X182,X182*(Inputs!I181)),"")</f>
        <v/>
      </c>
      <c r="Z182" s="29" t="str">
        <f>IF(Inputs!B181="true",IF(Inputs!J181="null",Y182,Y182*(Inputs!J181)),"")</f>
        <v/>
      </c>
      <c r="AA182" s="29" t="str">
        <f>IF(Inputs!B181="true",(Inputs!S181/Inputs!T181)*Calcs!Z182,"")</f>
        <v/>
      </c>
      <c r="AB182" s="29" t="str">
        <f>IF(Inputs!B181="true",Calcs!AA182*0.5,"")</f>
        <v/>
      </c>
      <c r="AC182" s="29"/>
      <c r="AD182" s="29"/>
      <c r="AE182" s="29"/>
      <c r="AF182" s="29"/>
      <c r="AG182" s="29"/>
    </row>
    <row r="183" spans="1:33" x14ac:dyDescent="0.2">
      <c r="A183" s="26">
        <v>181</v>
      </c>
      <c r="B183" s="28">
        <f>(VLOOKUP(Inputs!D182,Charge_Categories!B$2:C$380,2,FALSE))</f>
        <v>65451</v>
      </c>
      <c r="C183" s="28">
        <f>IF(Inputs!N182="true"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B183)</f>
        <v>65451</v>
      </c>
      <c r="D183" s="28">
        <f>IF(Inputs!G182="true",C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C183)</f>
        <v>65637</v>
      </c>
      <c r="E183" s="28">
        <f>IF(Inputs!M182="null",Calcs!D183,Calcs!D183*Inputs!M182)</f>
        <v>65637</v>
      </c>
      <c r="F183" s="28">
        <f>E183*IF(Inputs!R182=Reduction_Values!B$6,Reduction_Values!C$6,Reduction_Values!C$7)</f>
        <v>32818.5</v>
      </c>
      <c r="G183" s="29">
        <f>F183*IF(Inputs!L182=Reduction_Values!B$4,Reduction_Values!C$4,Reduction_Values!C$5)</f>
        <v>32818.5</v>
      </c>
      <c r="H183" s="29">
        <f>IF(Inputs!I182="null",G183,G183*(Inputs!I182))</f>
        <v>32818.5</v>
      </c>
      <c r="I183" s="29">
        <f>IF(Inputs!J182="null",H183,H183*(Inputs!J182))</f>
        <v>32490.314999999999</v>
      </c>
      <c r="J183" s="29">
        <f>I183*(IF(Inputs!K182=Reduction_Values!B$2,Reduction_Values!C$2,Reduction_Values!C$3))</f>
        <v>32490.314999999999</v>
      </c>
      <c r="K183" s="29">
        <f>IF(Inputs!B182="false",(Inputs!P182/Inputs!Q182)*Calcs!J183,Calcs!J183)</f>
        <v>30324.293999999998</v>
      </c>
      <c r="L183" s="29" t="str">
        <f>IF(AND(Inputs!C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C182="true",Inputs!N182="false"),B183,""))</f>
        <v/>
      </c>
      <c r="M183" s="29" t="str">
        <f>IF(Inputs!C182="true",IF(Inputs!M182="null",Calcs!L183,Calcs!L183*Inputs!M182),"")</f>
        <v/>
      </c>
      <c r="N183" s="29" t="str">
        <f>IF(Inputs!C182="true",M183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,"")</f>
        <v/>
      </c>
      <c r="O183" s="29" t="str">
        <f>IF(Inputs!C182="true",N183*IF(Inputs!R182=Reduction_Values!B$6,Reduction_Values!C$6,Reduction_Values!C$7),"")</f>
        <v/>
      </c>
      <c r="P183" s="29" t="str">
        <f>IF(Inputs!C182="true",O183*IF(Inputs!L182=Reduction_Values!B$4,Reduction_Values!C$4,Reduction_Values!C$5),"")</f>
        <v/>
      </c>
      <c r="Q183" s="29" t="str">
        <f>IF(Inputs!C182="true",IF(Inputs!I182="null",P183,P183*(Inputs!I182)),"")</f>
        <v/>
      </c>
      <c r="R183" s="29" t="str">
        <f>IF(Inputs!C182="true",IF(Inputs!J182="null",Calcs!Q183,Calcs!Q183*Inputs!J182),"")</f>
        <v/>
      </c>
      <c r="S183" s="29" t="str">
        <f>IF(Inputs!C182="true",(Inputs!P182/Inputs!Q182)*Calcs!R183,"0.0")</f>
        <v>0.0</v>
      </c>
      <c r="T183" s="29" t="str">
        <f>IF(AND(Inputs!B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B182="true",Inputs!N182="false"),B183,""))</f>
        <v/>
      </c>
      <c r="U183" s="29" t="str">
        <f>IF(AND(Inputs!B182="true",Inputs!G182="true"),T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T183)</f>
        <v/>
      </c>
      <c r="V183" s="29" t="str">
        <f>IF(Inputs!B182="false","",IF(Inputs!M182="null",Calcs!D183,Calcs!D183*Inputs!M182))</f>
        <v/>
      </c>
      <c r="W183" s="29" t="str">
        <f>IF(Inputs!B182="true",V183*IF(Inputs!R182=Reduction_Values!B$6,Reduction_Values!C$6,Reduction_Values!C$7),"")</f>
        <v/>
      </c>
      <c r="X183" s="29" t="str">
        <f>IF(Inputs!B182="true",W183*IF(Inputs!L182=Reduction_Values!B$4,Reduction_Values!C$4,Reduction_Values!C$5),"")</f>
        <v/>
      </c>
      <c r="Y183" s="29" t="str">
        <f>IF(Inputs!B182="true",IF(Inputs!I182="null",X183,X183*(Inputs!I182)),"")</f>
        <v/>
      </c>
      <c r="Z183" s="29" t="str">
        <f>IF(Inputs!B182="true",IF(Inputs!J182="null",Y183,Y183*(Inputs!J182)),"")</f>
        <v/>
      </c>
      <c r="AA183" s="29" t="str">
        <f>IF(Inputs!B182="true",(Inputs!S182/Inputs!T182)*Calcs!Z183,"")</f>
        <v/>
      </c>
      <c r="AB183" s="29" t="str">
        <f>IF(Inputs!B182="true",Calcs!AA183*0.5,"")</f>
        <v/>
      </c>
      <c r="AC183" s="29"/>
      <c r="AD183" s="29"/>
      <c r="AE183" s="29"/>
      <c r="AF183" s="29"/>
      <c r="AG183" s="29"/>
    </row>
    <row r="184" spans="1:33" x14ac:dyDescent="0.2">
      <c r="A184" s="26">
        <v>182</v>
      </c>
      <c r="B184" s="28">
        <f>(VLOOKUP(Inputs!D183,Charge_Categories!B$2:C$380,2,FALSE))</f>
        <v>68697</v>
      </c>
      <c r="C184" s="28">
        <f>IF(Inputs!N183="true"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B184)</f>
        <v>68705</v>
      </c>
      <c r="D184" s="28">
        <f>IF(Inputs!G183="true",C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C184)</f>
        <v>69255</v>
      </c>
      <c r="E184" s="28">
        <f>IF(Inputs!M183="null",Calcs!D184,Calcs!D184*Inputs!M183)</f>
        <v>69255</v>
      </c>
      <c r="F184" s="28">
        <f>E184*IF(Inputs!R183=Reduction_Values!B$6,Reduction_Values!C$6,Reduction_Values!C$7)</f>
        <v>69255</v>
      </c>
      <c r="G184" s="29">
        <f>F184*IF(Inputs!L183=Reduction_Values!B$4,Reduction_Values!C$4,Reduction_Values!C$5)</f>
        <v>69255</v>
      </c>
      <c r="H184" s="29">
        <f>IF(Inputs!I183="null",G184,G184*(Inputs!I183))</f>
        <v>66484.800000000003</v>
      </c>
      <c r="I184" s="29">
        <f>IF(Inputs!J183="null",H184,H184*(Inputs!J183))</f>
        <v>66484.800000000003</v>
      </c>
      <c r="J184" s="29">
        <f>I184*(IF(Inputs!K183=Reduction_Values!B$2,Reduction_Values!C$2,Reduction_Values!C$3))</f>
        <v>66484.800000000003</v>
      </c>
      <c r="K184" s="29">
        <f>IF(Inputs!B183="false",(Inputs!P183/Inputs!Q183)*Calcs!J184,Calcs!J184)</f>
        <v>60903.959124087596</v>
      </c>
      <c r="L184" s="29" t="str">
        <f>IF(AND(Inputs!C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C183="true",Inputs!N183="false"),B184,""))</f>
        <v/>
      </c>
      <c r="M184" s="29" t="str">
        <f>IF(Inputs!C183="true",IF(Inputs!M183="null",Calcs!L184,Calcs!L184*Inputs!M183),"")</f>
        <v/>
      </c>
      <c r="N184" s="29" t="str">
        <f>IF(Inputs!C183="true",M184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,"")</f>
        <v/>
      </c>
      <c r="O184" s="29" t="str">
        <f>IF(Inputs!C183="true",N184*IF(Inputs!R183=Reduction_Values!B$6,Reduction_Values!C$6,Reduction_Values!C$7),"")</f>
        <v/>
      </c>
      <c r="P184" s="29" t="str">
        <f>IF(Inputs!C183="true",O184*IF(Inputs!L183=Reduction_Values!B$4,Reduction_Values!C$4,Reduction_Values!C$5),"")</f>
        <v/>
      </c>
      <c r="Q184" s="29" t="str">
        <f>IF(Inputs!C183="true",IF(Inputs!I183="null",P184,P184*(Inputs!I183)),"")</f>
        <v/>
      </c>
      <c r="R184" s="29" t="str">
        <f>IF(Inputs!C183="true",IF(Inputs!J183="null",Calcs!Q184,Calcs!Q184*Inputs!J183),"")</f>
        <v/>
      </c>
      <c r="S184" s="29" t="str">
        <f>IF(Inputs!C183="true",(Inputs!P183/Inputs!Q183)*Calcs!R184,"0.0")</f>
        <v>0.0</v>
      </c>
      <c r="T184" s="29" t="str">
        <f>IF(AND(Inputs!B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B183="true",Inputs!N183="false"),B184,""))</f>
        <v/>
      </c>
      <c r="U184" s="29" t="str">
        <f>IF(AND(Inputs!B183="true",Inputs!G183="true"),T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T184)</f>
        <v/>
      </c>
      <c r="V184" s="29" t="str">
        <f>IF(Inputs!B183="false","",IF(Inputs!M183="null",Calcs!D184,Calcs!D184*Inputs!M183))</f>
        <v/>
      </c>
      <c r="W184" s="29" t="str">
        <f>IF(Inputs!B183="true",V184*IF(Inputs!R183=Reduction_Values!B$6,Reduction_Values!C$6,Reduction_Values!C$7),"")</f>
        <v/>
      </c>
      <c r="X184" s="29" t="str">
        <f>IF(Inputs!B183="true",W184*IF(Inputs!L183=Reduction_Values!B$4,Reduction_Values!C$4,Reduction_Values!C$5),"")</f>
        <v/>
      </c>
      <c r="Y184" s="29" t="str">
        <f>IF(Inputs!B183="true",IF(Inputs!I183="null",X184,X184*(Inputs!I183)),"")</f>
        <v/>
      </c>
      <c r="Z184" s="29" t="str">
        <f>IF(Inputs!B183="true",IF(Inputs!J183="null",Y184,Y184*(Inputs!J183)),"")</f>
        <v/>
      </c>
      <c r="AA184" s="29" t="str">
        <f>IF(Inputs!B183="true",(Inputs!S183/Inputs!T183)*Calcs!Z184,"")</f>
        <v/>
      </c>
      <c r="AB184" s="29" t="str">
        <f>IF(Inputs!B183="true",Calcs!AA184*0.5,"")</f>
        <v/>
      </c>
      <c r="AC184" s="29"/>
      <c r="AD184" s="29"/>
      <c r="AE184" s="29"/>
      <c r="AF184" s="29"/>
      <c r="AG184" s="29"/>
    </row>
    <row r="185" spans="1:33" x14ac:dyDescent="0.2">
      <c r="A185" s="26">
        <v>183</v>
      </c>
      <c r="B185" s="28">
        <f>(VLOOKUP(Inputs!D184,Charge_Categories!B$2:C$380,2,FALSE))</f>
        <v>74390</v>
      </c>
      <c r="C185" s="28">
        <f>IF(Inputs!N184="true"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B185)</f>
        <v>74390</v>
      </c>
      <c r="D185" s="28">
        <f>IF(Inputs!G184="true",C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C185)</f>
        <v>103087</v>
      </c>
      <c r="E185" s="28">
        <f>IF(Inputs!M184="null",Calcs!D185,Calcs!D185*Inputs!M184)</f>
        <v>103087</v>
      </c>
      <c r="F185" s="28">
        <f>E185*IF(Inputs!R184=Reduction_Values!B$6,Reduction_Values!C$6,Reduction_Values!C$7)</f>
        <v>103087</v>
      </c>
      <c r="G185" s="29">
        <f>F185*IF(Inputs!L184=Reduction_Values!B$4,Reduction_Values!C$4,Reduction_Values!C$5)</f>
        <v>103087</v>
      </c>
      <c r="H185" s="29">
        <f>IF(Inputs!I184="null",G185,G185*(Inputs!I184))</f>
        <v>51543.5</v>
      </c>
      <c r="I185" s="29">
        <f>IF(Inputs!J184="null",H185,H185*(Inputs!J184))</f>
        <v>51543.5</v>
      </c>
      <c r="J185" s="29">
        <f>I185*(IF(Inputs!K184=Reduction_Values!B$2,Reduction_Values!C$2,Reduction_Values!C$3))</f>
        <v>25771.75</v>
      </c>
      <c r="K185" s="29">
        <f>IF(Inputs!B184="false",(Inputs!P184/Inputs!Q184)*Calcs!J185,Calcs!J185)</f>
        <v>25771.75</v>
      </c>
      <c r="L185" s="29" t="str">
        <f>IF(AND(Inputs!C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C184="true",Inputs!N184="false"),B185,""))</f>
        <v/>
      </c>
      <c r="M185" s="29" t="str">
        <f>IF(Inputs!C184="true",IF(Inputs!M184="null",Calcs!L185,Calcs!L185*Inputs!M184),"")</f>
        <v/>
      </c>
      <c r="N185" s="29" t="str">
        <f>IF(Inputs!C184="true",M185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,"")</f>
        <v/>
      </c>
      <c r="O185" s="29" t="str">
        <f>IF(Inputs!C184="true",N185*IF(Inputs!R184=Reduction_Values!B$6,Reduction_Values!C$6,Reduction_Values!C$7),"")</f>
        <v/>
      </c>
      <c r="P185" s="29" t="str">
        <f>IF(Inputs!C184="true",O185*IF(Inputs!L184=Reduction_Values!B$4,Reduction_Values!C$4,Reduction_Values!C$5),"")</f>
        <v/>
      </c>
      <c r="Q185" s="29" t="str">
        <f>IF(Inputs!C184="true",IF(Inputs!I184="null",P185,P185*(Inputs!I184)),"")</f>
        <v/>
      </c>
      <c r="R185" s="29" t="str">
        <f>IF(Inputs!C184="true",IF(Inputs!J184="null",Calcs!Q185,Calcs!Q185*Inputs!J184),"")</f>
        <v/>
      </c>
      <c r="S185" s="29" t="str">
        <f>IF(Inputs!C184="true",(Inputs!P184/Inputs!Q184)*Calcs!R185,"0.0")</f>
        <v>0.0</v>
      </c>
      <c r="T185" s="29">
        <f>IF(AND(Inputs!B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B184="true",Inputs!N184="false"),B185,""))</f>
        <v>74390</v>
      </c>
      <c r="U185" s="29">
        <f>IF(AND(Inputs!B184="true",Inputs!G184="true"),T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T185)</f>
        <v>103087</v>
      </c>
      <c r="V185" s="29">
        <f>IF(Inputs!B184="false","",IF(Inputs!M184="null",Calcs!D185,Calcs!D185*Inputs!M184))</f>
        <v>103087</v>
      </c>
      <c r="W185" s="29">
        <f>IF(Inputs!B184="true",V185*IF(Inputs!R184=Reduction_Values!B$6,Reduction_Values!C$6,Reduction_Values!C$7),"")</f>
        <v>103087</v>
      </c>
      <c r="X185" s="29">
        <f>IF(Inputs!B184="true",W185*IF(Inputs!L184=Reduction_Values!B$4,Reduction_Values!C$4,Reduction_Values!C$5),"")</f>
        <v>103087</v>
      </c>
      <c r="Y185" s="29">
        <f>IF(Inputs!B184="true",IF(Inputs!I184="null",X185,X185*(Inputs!I184)),"")</f>
        <v>51543.5</v>
      </c>
      <c r="Z185" s="29">
        <f>IF(Inputs!B184="true",IF(Inputs!J184="null",Y185,Y185*(Inputs!J184)),"")</f>
        <v>51543.5</v>
      </c>
      <c r="AA185" s="29">
        <f>IF(Inputs!B184="true",(Inputs!S184/Inputs!T184)*Calcs!Z185,"")</f>
        <v>458.16444444444443</v>
      </c>
      <c r="AB185" s="29">
        <f>IF(Inputs!B184="true",Calcs!AA185*0.5,"")</f>
        <v>229.08222222222221</v>
      </c>
      <c r="AC185" s="29"/>
      <c r="AD185" s="29"/>
      <c r="AE185" s="29"/>
      <c r="AF185" s="29"/>
      <c r="AG185" s="29"/>
    </row>
    <row r="186" spans="1:33" x14ac:dyDescent="0.2">
      <c r="A186" s="26">
        <v>184</v>
      </c>
      <c r="B186" s="28">
        <f>(VLOOKUP(Inputs!D185,Charge_Categories!B$2:C$380,2,FALSE))</f>
        <v>77723</v>
      </c>
      <c r="C186" s="28">
        <f>IF(Inputs!N185="true"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B186)</f>
        <v>77723</v>
      </c>
      <c r="D186" s="28">
        <f>IF(Inputs!G185="true",C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C186)</f>
        <v>77723</v>
      </c>
      <c r="E186" s="28">
        <f>IF(Inputs!M185="null",Calcs!D186,Calcs!D186*Inputs!M185)</f>
        <v>77723</v>
      </c>
      <c r="F186" s="28">
        <f>E186*IF(Inputs!R185=Reduction_Values!B$6,Reduction_Values!C$6,Reduction_Values!C$7)</f>
        <v>77723</v>
      </c>
      <c r="G186" s="29">
        <f>F186*IF(Inputs!L185=Reduction_Values!B$4,Reduction_Values!C$4,Reduction_Values!C$5)</f>
        <v>38861.5</v>
      </c>
      <c r="H186" s="29">
        <f>IF(Inputs!I185="null",G186,G186*(Inputs!I185))</f>
        <v>38861.5</v>
      </c>
      <c r="I186" s="29">
        <f>IF(Inputs!J185="null",H186,H186*(Inputs!J185))</f>
        <v>38861.5</v>
      </c>
      <c r="J186" s="29">
        <f>I186*(IF(Inputs!K185=Reduction_Values!B$2,Reduction_Values!C$2,Reduction_Values!C$3))</f>
        <v>38861.5</v>
      </c>
      <c r="K186" s="29">
        <f>IF(Inputs!B185="false",(Inputs!P185/Inputs!Q185)*Calcs!J186,Calcs!J186)</f>
        <v>32341.114093959732</v>
      </c>
      <c r="L186" s="29">
        <f>IF(AND(Inputs!C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C185="true",Inputs!N185="false"),B186,""))</f>
        <v>77723</v>
      </c>
      <c r="M186" s="29">
        <f>IF(Inputs!C185="true",IF(Inputs!M185="null",Calcs!L186,Calcs!L186*Inputs!M185),"")</f>
        <v>77723</v>
      </c>
      <c r="N186" s="29">
        <f>IF(Inputs!C185="true",M186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,"")</f>
        <v>7772.3</v>
      </c>
      <c r="O186" s="29">
        <f>IF(Inputs!C185="true",N186*IF(Inputs!R185=Reduction_Values!B$6,Reduction_Values!C$6,Reduction_Values!C$7),"")</f>
        <v>7772.3</v>
      </c>
      <c r="P186" s="29">
        <f>IF(Inputs!C185="true",O186*IF(Inputs!L185=Reduction_Values!B$4,Reduction_Values!C$4,Reduction_Values!C$5),"")</f>
        <v>3886.15</v>
      </c>
      <c r="Q186" s="29">
        <f>IF(Inputs!C185="true",IF(Inputs!I185="null",P186,P186*(Inputs!I185)),"")</f>
        <v>3886.15</v>
      </c>
      <c r="R186" s="29">
        <f>IF(Inputs!C185="true",IF(Inputs!J185="null",Calcs!Q186,Calcs!Q186*Inputs!J185),"")</f>
        <v>3886.15</v>
      </c>
      <c r="S186" s="29">
        <f>IF(Inputs!C185="true",(Inputs!P185/Inputs!Q185)*Calcs!R186,"0.0")</f>
        <v>3234.1114093959732</v>
      </c>
      <c r="T186" s="29" t="str">
        <f>IF(AND(Inputs!B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B185="true",Inputs!N185="false"),B186,""))</f>
        <v/>
      </c>
      <c r="U186" s="29" t="str">
        <f>IF(AND(Inputs!B185="true",Inputs!G185="true"),T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T186)</f>
        <v/>
      </c>
      <c r="V186" s="29" t="str">
        <f>IF(Inputs!B185="false","",IF(Inputs!M185="null",Calcs!D186,Calcs!D186*Inputs!M185))</f>
        <v/>
      </c>
      <c r="W186" s="29" t="str">
        <f>IF(Inputs!B185="true",V186*IF(Inputs!R185=Reduction_Values!B$6,Reduction_Values!C$6,Reduction_Values!C$7),"")</f>
        <v/>
      </c>
      <c r="X186" s="29" t="str">
        <f>IF(Inputs!B185="true",W186*IF(Inputs!L185=Reduction_Values!B$4,Reduction_Values!C$4,Reduction_Values!C$5),"")</f>
        <v/>
      </c>
      <c r="Y186" s="29" t="str">
        <f>IF(Inputs!B185="true",IF(Inputs!I185="null",X186,X186*(Inputs!I185)),"")</f>
        <v/>
      </c>
      <c r="Z186" s="29" t="str">
        <f>IF(Inputs!B185="true",IF(Inputs!J185="null",Y186,Y186*(Inputs!J185)),"")</f>
        <v/>
      </c>
      <c r="AA186" s="29" t="str">
        <f>IF(Inputs!B185="true",(Inputs!S185/Inputs!T185)*Calcs!Z186,"")</f>
        <v/>
      </c>
      <c r="AB186" s="29" t="str">
        <f>IF(Inputs!B185="true",Calcs!AA186*0.5,"")</f>
        <v/>
      </c>
      <c r="AC186" s="29"/>
      <c r="AD186" s="29"/>
      <c r="AE186" s="29"/>
      <c r="AF186" s="29"/>
      <c r="AG186" s="29"/>
    </row>
    <row r="187" spans="1:33" x14ac:dyDescent="0.2">
      <c r="A187" s="26">
        <v>185</v>
      </c>
      <c r="B187" s="28">
        <f>(VLOOKUP(Inputs!D186,Charge_Categories!B$2:C$380,2,FALSE))</f>
        <v>80969</v>
      </c>
      <c r="C187" s="28">
        <f>IF(Inputs!N186="true"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B187)</f>
        <v>80969</v>
      </c>
      <c r="D187" s="28">
        <f>IF(Inputs!G186="true",C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C187)</f>
        <v>81132</v>
      </c>
      <c r="E187" s="28">
        <f>IF(Inputs!M186="null",Calcs!D187,Calcs!D187*Inputs!M186)</f>
        <v>81132</v>
      </c>
      <c r="F187" s="28">
        <f>E187*IF(Inputs!R186=Reduction_Values!B$6,Reduction_Values!C$6,Reduction_Values!C$7)</f>
        <v>81132</v>
      </c>
      <c r="G187" s="29">
        <f>F187*IF(Inputs!L186=Reduction_Values!B$4,Reduction_Values!C$4,Reduction_Values!C$5)</f>
        <v>81132</v>
      </c>
      <c r="H187" s="29">
        <f>IF(Inputs!I186="null",G187,G187*(Inputs!I186))</f>
        <v>81132</v>
      </c>
      <c r="I187" s="29">
        <f>IF(Inputs!J186="null",H187,H187*(Inputs!J186))</f>
        <v>73018.8</v>
      </c>
      <c r="J187" s="29">
        <f>I187*(IF(Inputs!K186=Reduction_Values!B$2,Reduction_Values!C$2,Reduction_Values!C$3))</f>
        <v>73018.8</v>
      </c>
      <c r="K187" s="29">
        <f>IF(Inputs!B186="false",(Inputs!P186/Inputs!Q186)*Calcs!J187,Calcs!J187)</f>
        <v>67401.969230769231</v>
      </c>
      <c r="L187" s="29" t="str">
        <f>IF(AND(Inputs!C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C186="true",Inputs!N186="false"),B187,""))</f>
        <v/>
      </c>
      <c r="M187" s="29" t="str">
        <f>IF(Inputs!C186="true",IF(Inputs!M186="null",Calcs!L187,Calcs!L187*Inputs!M186),"")</f>
        <v/>
      </c>
      <c r="N187" s="29" t="str">
        <f>IF(Inputs!C186="true",M187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,"")</f>
        <v/>
      </c>
      <c r="O187" s="29" t="str">
        <f>IF(Inputs!C186="true",N187*IF(Inputs!R186=Reduction_Values!B$6,Reduction_Values!C$6,Reduction_Values!C$7),"")</f>
        <v/>
      </c>
      <c r="P187" s="29" t="str">
        <f>IF(Inputs!C186="true",O187*IF(Inputs!L186=Reduction_Values!B$4,Reduction_Values!C$4,Reduction_Values!C$5),"")</f>
        <v/>
      </c>
      <c r="Q187" s="29" t="str">
        <f>IF(Inputs!C186="true",IF(Inputs!I186="null",P187,P187*(Inputs!I186)),"")</f>
        <v/>
      </c>
      <c r="R187" s="29" t="str">
        <f>IF(Inputs!C186="true",IF(Inputs!J186="null",Calcs!Q187,Calcs!Q187*Inputs!J186),"")</f>
        <v/>
      </c>
      <c r="S187" s="29" t="str">
        <f>IF(Inputs!C186="true",(Inputs!P186/Inputs!Q186)*Calcs!R187,"0.0")</f>
        <v>0.0</v>
      </c>
      <c r="T187" s="29" t="str">
        <f>IF(AND(Inputs!B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B186="true",Inputs!N186="false"),B187,""))</f>
        <v/>
      </c>
      <c r="U187" s="29" t="str">
        <f>IF(AND(Inputs!B186="true",Inputs!G186="true"),T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T187)</f>
        <v/>
      </c>
      <c r="V187" s="29" t="str">
        <f>IF(Inputs!B186="false","",IF(Inputs!M186="null",Calcs!D187,Calcs!D187*Inputs!M186))</f>
        <v/>
      </c>
      <c r="W187" s="29" t="str">
        <f>IF(Inputs!B186="true",V187*IF(Inputs!R186=Reduction_Values!B$6,Reduction_Values!C$6,Reduction_Values!C$7),"")</f>
        <v/>
      </c>
      <c r="X187" s="29" t="str">
        <f>IF(Inputs!B186="true",W187*IF(Inputs!L186=Reduction_Values!B$4,Reduction_Values!C$4,Reduction_Values!C$5),"")</f>
        <v/>
      </c>
      <c r="Y187" s="29" t="str">
        <f>IF(Inputs!B186="true",IF(Inputs!I186="null",X187,X187*(Inputs!I186)),"")</f>
        <v/>
      </c>
      <c r="Z187" s="29" t="str">
        <f>IF(Inputs!B186="true",IF(Inputs!J186="null",Y187,Y187*(Inputs!J186)),"")</f>
        <v/>
      </c>
      <c r="AA187" s="29" t="str">
        <f>IF(Inputs!B186="true",(Inputs!S186/Inputs!T186)*Calcs!Z187,"")</f>
        <v/>
      </c>
      <c r="AB187" s="29" t="str">
        <f>IF(Inputs!B186="true",Calcs!AA187*0.5,"")</f>
        <v/>
      </c>
      <c r="AC187" s="29"/>
      <c r="AD187" s="29"/>
      <c r="AE187" s="29"/>
      <c r="AF187" s="29"/>
      <c r="AG187" s="29"/>
    </row>
    <row r="188" spans="1:33" x14ac:dyDescent="0.2">
      <c r="A188" s="26">
        <v>186</v>
      </c>
      <c r="B188" s="28">
        <f>(VLOOKUP(Inputs!D187,Charge_Categories!B$2:C$380,2,FALSE))</f>
        <v>86662</v>
      </c>
      <c r="C188" s="28">
        <f>IF(Inputs!N187="true"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B188)</f>
        <v>86662</v>
      </c>
      <c r="D188" s="28">
        <f>IF(Inputs!G187="true",C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C188)</f>
        <v>86891</v>
      </c>
      <c r="E188" s="28">
        <f>IF(Inputs!M187="null",Calcs!D188,Calcs!D188*Inputs!M187)</f>
        <v>86891</v>
      </c>
      <c r="F188" s="28">
        <f>E188*IF(Inputs!R187=Reduction_Values!B$6,Reduction_Values!C$6,Reduction_Values!C$7)</f>
        <v>86891</v>
      </c>
      <c r="G188" s="29">
        <f>F188*IF(Inputs!L187=Reduction_Values!B$4,Reduction_Values!C$4,Reduction_Values!C$5)</f>
        <v>86891</v>
      </c>
      <c r="H188" s="29">
        <f>IF(Inputs!I187="null",G188,G188*(Inputs!I187))</f>
        <v>86891</v>
      </c>
      <c r="I188" s="29">
        <f>IF(Inputs!J187="null",H188,H188*(Inputs!J187))</f>
        <v>43445.5</v>
      </c>
      <c r="J188" s="29">
        <f>I188*(IF(Inputs!K187=Reduction_Values!B$2,Reduction_Values!C$2,Reduction_Values!C$3))</f>
        <v>43445.5</v>
      </c>
      <c r="K188" s="29">
        <f>IF(Inputs!B187="false",(Inputs!P187/Inputs!Q187)*Calcs!J188,Calcs!J188)</f>
        <v>35647.589743589742</v>
      </c>
      <c r="L188" s="29" t="str">
        <f>IF(AND(Inputs!C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C187="true",Inputs!N187="false"),B188,""))</f>
        <v/>
      </c>
      <c r="M188" s="29" t="str">
        <f>IF(Inputs!C187="true",IF(Inputs!M187="null",Calcs!L188,Calcs!L188*Inputs!M187),"")</f>
        <v/>
      </c>
      <c r="N188" s="29" t="str">
        <f>IF(Inputs!C187="true",M188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,"")</f>
        <v/>
      </c>
      <c r="O188" s="29" t="str">
        <f>IF(Inputs!C187="true",N188*IF(Inputs!R187=Reduction_Values!B$6,Reduction_Values!C$6,Reduction_Values!C$7),"")</f>
        <v/>
      </c>
      <c r="P188" s="29" t="str">
        <f>IF(Inputs!C187="true",O188*IF(Inputs!L187=Reduction_Values!B$4,Reduction_Values!C$4,Reduction_Values!C$5),"")</f>
        <v/>
      </c>
      <c r="Q188" s="29" t="str">
        <f>IF(Inputs!C187="true",IF(Inputs!I187="null",P188,P188*(Inputs!I187)),"")</f>
        <v/>
      </c>
      <c r="R188" s="29" t="str">
        <f>IF(Inputs!C187="true",IF(Inputs!J187="null",Calcs!Q188,Calcs!Q188*Inputs!J187),"")</f>
        <v/>
      </c>
      <c r="S188" s="29" t="str">
        <f>IF(Inputs!C187="true",(Inputs!P187/Inputs!Q187)*Calcs!R188,"0.0")</f>
        <v>0.0</v>
      </c>
      <c r="T188" s="29" t="str">
        <f>IF(AND(Inputs!B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B187="true",Inputs!N187="false"),B188,""))</f>
        <v/>
      </c>
      <c r="U188" s="29" t="str">
        <f>IF(AND(Inputs!B187="true",Inputs!G187="true"),T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T188)</f>
        <v/>
      </c>
      <c r="V188" s="29" t="str">
        <f>IF(Inputs!B187="false","",IF(Inputs!M187="null",Calcs!D188,Calcs!D188*Inputs!M187))</f>
        <v/>
      </c>
      <c r="W188" s="29" t="str">
        <f>IF(Inputs!B187="true",V188*IF(Inputs!R187=Reduction_Values!B$6,Reduction_Values!C$6,Reduction_Values!C$7),"")</f>
        <v/>
      </c>
      <c r="X188" s="29" t="str">
        <f>IF(Inputs!B187="true",W188*IF(Inputs!L187=Reduction_Values!B$4,Reduction_Values!C$4,Reduction_Values!C$5),"")</f>
        <v/>
      </c>
      <c r="Y188" s="29" t="str">
        <f>IF(Inputs!B187="true",IF(Inputs!I187="null",X188,X188*(Inputs!I187)),"")</f>
        <v/>
      </c>
      <c r="Z188" s="29" t="str">
        <f>IF(Inputs!B187="true",IF(Inputs!J187="null",Y188,Y188*(Inputs!J187)),"")</f>
        <v/>
      </c>
      <c r="AA188" s="29" t="str">
        <f>IF(Inputs!B187="true",(Inputs!S187/Inputs!T187)*Calcs!Z188,"")</f>
        <v/>
      </c>
      <c r="AB188" s="29" t="str">
        <f>IF(Inputs!B187="true",Calcs!AA188*0.5,"")</f>
        <v/>
      </c>
      <c r="AC188" s="29"/>
      <c r="AD188" s="29"/>
      <c r="AE188" s="29"/>
      <c r="AF188" s="29"/>
      <c r="AG188" s="29"/>
    </row>
    <row r="189" spans="1:33" x14ac:dyDescent="0.2">
      <c r="A189" s="26">
        <v>187</v>
      </c>
      <c r="B189" s="28">
        <f>(VLOOKUP(Inputs!D188,Charge_Categories!B$2:C$380,2,FALSE))</f>
        <v>139580</v>
      </c>
      <c r="C189" s="28">
        <f>IF(Inputs!N188="true"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B189)</f>
        <v>139580</v>
      </c>
      <c r="D189" s="28">
        <f>IF(Inputs!G188="true",C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C189)</f>
        <v>143306</v>
      </c>
      <c r="E189" s="28">
        <f>IF(Inputs!M188="null",Calcs!D189,Calcs!D189*Inputs!M188)</f>
        <v>143306</v>
      </c>
      <c r="F189" s="28">
        <f>E189*IF(Inputs!R188=Reduction_Values!B$6,Reduction_Values!C$6,Reduction_Values!C$7)</f>
        <v>143306</v>
      </c>
      <c r="G189" s="29">
        <f>F189*IF(Inputs!L188=Reduction_Values!B$4,Reduction_Values!C$4,Reduction_Values!C$5)</f>
        <v>143306</v>
      </c>
      <c r="H189" s="29">
        <f>IF(Inputs!I188="null",G189,G189*(Inputs!I188))</f>
        <v>143306</v>
      </c>
      <c r="I189" s="29">
        <f>IF(Inputs!J188="null",H189,H189*(Inputs!J188))</f>
        <v>143306</v>
      </c>
      <c r="J189" s="29">
        <f>I189*(IF(Inputs!K188=Reduction_Values!B$2,Reduction_Values!C$2,Reduction_Values!C$3))</f>
        <v>71653</v>
      </c>
      <c r="K189" s="29">
        <f>IF(Inputs!B188="false",(Inputs!P188/Inputs!Q188)*Calcs!J189,Calcs!J189)</f>
        <v>71653</v>
      </c>
      <c r="L189" s="29" t="str">
        <f>IF(AND(Inputs!C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C188="true",Inputs!N188="false"),B189,""))</f>
        <v/>
      </c>
      <c r="M189" s="29" t="str">
        <f>IF(Inputs!C188="true",IF(Inputs!M188="null",Calcs!L189,Calcs!L189*Inputs!M188),"")</f>
        <v/>
      </c>
      <c r="N189" s="29" t="str">
        <f>IF(Inputs!C188="true",M189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,"")</f>
        <v/>
      </c>
      <c r="O189" s="29" t="str">
        <f>IF(Inputs!C188="true",N189*IF(Inputs!R188=Reduction_Values!B$6,Reduction_Values!C$6,Reduction_Values!C$7),"")</f>
        <v/>
      </c>
      <c r="P189" s="29" t="str">
        <f>IF(Inputs!C188="true",O189*IF(Inputs!L188=Reduction_Values!B$4,Reduction_Values!C$4,Reduction_Values!C$5),"")</f>
        <v/>
      </c>
      <c r="Q189" s="29" t="str">
        <f>IF(Inputs!C188="true",IF(Inputs!I188="null",P189,P189*(Inputs!I188)),"")</f>
        <v/>
      </c>
      <c r="R189" s="29" t="str">
        <f>IF(Inputs!C188="true",IF(Inputs!J188="null",Calcs!Q189,Calcs!Q189*Inputs!J188),"")</f>
        <v/>
      </c>
      <c r="S189" s="29" t="str">
        <f>IF(Inputs!C188="true",(Inputs!P188/Inputs!Q188)*Calcs!R189,"0.0")</f>
        <v>0.0</v>
      </c>
      <c r="T189" s="29">
        <f>IF(AND(Inputs!B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B188="true",Inputs!N188="false"),B189,""))</f>
        <v>139580</v>
      </c>
      <c r="U189" s="29">
        <f>IF(AND(Inputs!B188="true",Inputs!G188="true"),T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T189)</f>
        <v>143306</v>
      </c>
      <c r="V189" s="29">
        <f>IF(Inputs!B188="false","",IF(Inputs!M188="null",Calcs!D189,Calcs!D189*Inputs!M188))</f>
        <v>143306</v>
      </c>
      <c r="W189" s="29">
        <f>IF(Inputs!B188="true",V189*IF(Inputs!R188=Reduction_Values!B$6,Reduction_Values!C$6,Reduction_Values!C$7),"")</f>
        <v>143306</v>
      </c>
      <c r="X189" s="29">
        <f>IF(Inputs!B188="true",W189*IF(Inputs!L188=Reduction_Values!B$4,Reduction_Values!C$4,Reduction_Values!C$5),"")</f>
        <v>143306</v>
      </c>
      <c r="Y189" s="29">
        <f>IF(Inputs!B188="true",IF(Inputs!I188="null",X189,X189*(Inputs!I188)),"")</f>
        <v>143306</v>
      </c>
      <c r="Z189" s="29">
        <f>IF(Inputs!B188="true",IF(Inputs!J188="null",Y189,Y189*(Inputs!J188)),"")</f>
        <v>143306</v>
      </c>
      <c r="AA189" s="29">
        <f>IF(Inputs!B188="true",(Inputs!S188/Inputs!T188)*Calcs!Z189,"")</f>
        <v>358265</v>
      </c>
      <c r="AB189" s="29">
        <f>IF(Inputs!B188="true",Calcs!AA189*0.5,"")</f>
        <v>179132.5</v>
      </c>
      <c r="AC189" s="29"/>
      <c r="AD189" s="29"/>
      <c r="AE189" s="29"/>
      <c r="AF189" s="29"/>
      <c r="AG189" s="29"/>
    </row>
    <row r="190" spans="1:33" x14ac:dyDescent="0.2">
      <c r="A190" s="26">
        <v>188</v>
      </c>
      <c r="B190" s="28">
        <f>(VLOOKUP(Inputs!D189,Charge_Categories!B$2:C$380,2,FALSE))</f>
        <v>146503</v>
      </c>
      <c r="C190" s="28">
        <f>IF(Inputs!N189="true"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B190)</f>
        <v>147288</v>
      </c>
      <c r="D190" s="28">
        <f>IF(Inputs!G189="true",C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C190)</f>
        <v>147288</v>
      </c>
      <c r="E190" s="28">
        <f>IF(Inputs!M189="null",Calcs!D190,Calcs!D190*Inputs!M189)</f>
        <v>147288</v>
      </c>
      <c r="F190" s="28">
        <f>E190*IF(Inputs!R189=Reduction_Values!B$6,Reduction_Values!C$6,Reduction_Values!C$7)</f>
        <v>147288</v>
      </c>
      <c r="G190" s="29">
        <f>F190*IF(Inputs!L189=Reduction_Values!B$4,Reduction_Values!C$4,Reduction_Values!C$5)</f>
        <v>147288</v>
      </c>
      <c r="H190" s="29">
        <f>IF(Inputs!I189="null",G190,G190*(Inputs!I189))</f>
        <v>73644</v>
      </c>
      <c r="I190" s="29">
        <f>IF(Inputs!J189="null",H190,H190*(Inputs!J189))</f>
        <v>73644</v>
      </c>
      <c r="J190" s="29">
        <f>I190*(IF(Inputs!K189=Reduction_Values!B$2,Reduction_Values!C$2,Reduction_Values!C$3))</f>
        <v>73644</v>
      </c>
      <c r="K190" s="29">
        <f>IF(Inputs!B189="false",(Inputs!P189/Inputs!Q189)*Calcs!J190,Calcs!J190)</f>
        <v>68383.71428571429</v>
      </c>
      <c r="L190" s="29">
        <f>IF(AND(Inputs!C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C189="true",Inputs!N189="false"),B190,""))</f>
        <v>147288</v>
      </c>
      <c r="M190" s="29">
        <f>IF(Inputs!C189="true",IF(Inputs!M189="null",Calcs!L190,Calcs!L190*Inputs!M189),"")</f>
        <v>147288</v>
      </c>
      <c r="N190" s="29">
        <f>IF(Inputs!C189="true",M190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,"")</f>
        <v>0</v>
      </c>
      <c r="O190" s="29">
        <f>IF(Inputs!C189="true",N190*IF(Inputs!R189=Reduction_Values!B$6,Reduction_Values!C$6,Reduction_Values!C$7),"")</f>
        <v>0</v>
      </c>
      <c r="P190" s="29">
        <f>IF(Inputs!C189="true",O190*IF(Inputs!L189=Reduction_Values!B$4,Reduction_Values!C$4,Reduction_Values!C$5),"")</f>
        <v>0</v>
      </c>
      <c r="Q190" s="29">
        <f>IF(Inputs!C189="true",IF(Inputs!I189="null",P190,P190*(Inputs!I189)),"")</f>
        <v>0</v>
      </c>
      <c r="R190" s="29">
        <f>IF(Inputs!C189="true",IF(Inputs!J189="null",Calcs!Q190,Calcs!Q190*Inputs!J189),"")</f>
        <v>0</v>
      </c>
      <c r="S190" s="29">
        <f>IF(Inputs!C189="true",(Inputs!P189/Inputs!Q189)*Calcs!R190,"0.0")</f>
        <v>0</v>
      </c>
      <c r="T190" s="29" t="str">
        <f>IF(AND(Inputs!B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B189="true",Inputs!N189="false"),B190,""))</f>
        <v/>
      </c>
      <c r="U190" s="29" t="str">
        <f>IF(AND(Inputs!B189="true",Inputs!G189="true"),T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T190)</f>
        <v/>
      </c>
      <c r="V190" s="29" t="str">
        <f>IF(Inputs!B189="false","",IF(Inputs!M189="null",Calcs!D190,Calcs!D190*Inputs!M189))</f>
        <v/>
      </c>
      <c r="W190" s="29" t="str">
        <f>IF(Inputs!B189="true",V190*IF(Inputs!R189=Reduction_Values!B$6,Reduction_Values!C$6,Reduction_Values!C$7),"")</f>
        <v/>
      </c>
      <c r="X190" s="29" t="str">
        <f>IF(Inputs!B189="true",W190*IF(Inputs!L189=Reduction_Values!B$4,Reduction_Values!C$4,Reduction_Values!C$5),"")</f>
        <v/>
      </c>
      <c r="Y190" s="29" t="str">
        <f>IF(Inputs!B189="true",IF(Inputs!I189="null",X190,X190*(Inputs!I189)),"")</f>
        <v/>
      </c>
      <c r="Z190" s="29" t="str">
        <f>IF(Inputs!B189="true",IF(Inputs!J189="null",Y190,Y190*(Inputs!J189)),"")</f>
        <v/>
      </c>
      <c r="AA190" s="29" t="str">
        <f>IF(Inputs!B189="true",(Inputs!S189/Inputs!T189)*Calcs!Z190,"")</f>
        <v/>
      </c>
      <c r="AB190" s="29" t="str">
        <f>IF(Inputs!B189="true",Calcs!AA190*0.5,"")</f>
        <v/>
      </c>
      <c r="AC190" s="29"/>
      <c r="AD190" s="29"/>
      <c r="AE190" s="29"/>
      <c r="AF190" s="29"/>
      <c r="AG190" s="29"/>
    </row>
    <row r="191" spans="1:33" x14ac:dyDescent="0.2">
      <c r="A191" s="26">
        <v>189</v>
      </c>
      <c r="B191" s="28">
        <f>(VLOOKUP(Inputs!D190,Charge_Categories!B$2:C$380,2,FALSE))</f>
        <v>158618</v>
      </c>
      <c r="C191" s="28">
        <f>IF(Inputs!N190="true"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B191)</f>
        <v>158618</v>
      </c>
      <c r="D191" s="28">
        <f>IF(Inputs!G190="true",C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C191)</f>
        <v>207964</v>
      </c>
      <c r="E191" s="28">
        <f>IF(Inputs!M190="null",Calcs!D191,Calcs!D191*Inputs!M190)</f>
        <v>207964</v>
      </c>
      <c r="F191" s="28">
        <f>E191*IF(Inputs!R190=Reduction_Values!B$6,Reduction_Values!C$6,Reduction_Values!C$7)</f>
        <v>207964</v>
      </c>
      <c r="G191" s="29">
        <f>F191*IF(Inputs!L190=Reduction_Values!B$4,Reduction_Values!C$4,Reduction_Values!C$5)</f>
        <v>207964</v>
      </c>
      <c r="H191" s="29">
        <f>IF(Inputs!I190="null",G191,G191*(Inputs!I190))</f>
        <v>207964</v>
      </c>
      <c r="I191" s="29">
        <f>IF(Inputs!J190="null",H191,H191*(Inputs!J190))</f>
        <v>207964</v>
      </c>
      <c r="J191" s="29">
        <f>I191*(IF(Inputs!K190=Reduction_Values!B$2,Reduction_Values!C$2,Reduction_Values!C$3))</f>
        <v>207964</v>
      </c>
      <c r="K191" s="29">
        <f>IF(Inputs!B190="false",(Inputs!P190/Inputs!Q190)*Calcs!J191,Calcs!J191)</f>
        <v>207964</v>
      </c>
      <c r="L191" s="29" t="str">
        <f>IF(AND(Inputs!C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C190="true",Inputs!N190="false"),B191,""))</f>
        <v/>
      </c>
      <c r="M191" s="29" t="str">
        <f>IF(Inputs!C190="true",IF(Inputs!M190="null",Calcs!L191,Calcs!L191*Inputs!M190),"")</f>
        <v/>
      </c>
      <c r="N191" s="29" t="str">
        <f>IF(Inputs!C190="true",M191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,"")</f>
        <v/>
      </c>
      <c r="O191" s="29" t="str">
        <f>IF(Inputs!C190="true",N191*IF(Inputs!R190=Reduction_Values!B$6,Reduction_Values!C$6,Reduction_Values!C$7),"")</f>
        <v/>
      </c>
      <c r="P191" s="29" t="str">
        <f>IF(Inputs!C190="true",O191*IF(Inputs!L190=Reduction_Values!B$4,Reduction_Values!C$4,Reduction_Values!C$5),"")</f>
        <v/>
      </c>
      <c r="Q191" s="29" t="str">
        <f>IF(Inputs!C190="true",IF(Inputs!I190="null",P191,P191*(Inputs!I190)),"")</f>
        <v/>
      </c>
      <c r="R191" s="29" t="str">
        <f>IF(Inputs!C190="true",IF(Inputs!J190="null",Calcs!Q191,Calcs!Q191*Inputs!J190),"")</f>
        <v/>
      </c>
      <c r="S191" s="29" t="str">
        <f>IF(Inputs!C190="true",(Inputs!P190/Inputs!Q190)*Calcs!R191,"0.0")</f>
        <v>0.0</v>
      </c>
      <c r="T191" s="29" t="str">
        <f>IF(AND(Inputs!B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B190="true",Inputs!N190="false"),B191,""))</f>
        <v/>
      </c>
      <c r="U191" s="29" t="str">
        <f>IF(AND(Inputs!B190="true",Inputs!G190="true"),T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T191)</f>
        <v/>
      </c>
      <c r="V191" s="29" t="str">
        <f>IF(Inputs!B190="false","",IF(Inputs!M190="null",Calcs!D191,Calcs!D191*Inputs!M190))</f>
        <v/>
      </c>
      <c r="W191" s="29" t="str">
        <f>IF(Inputs!B190="true",V191*IF(Inputs!R190=Reduction_Values!B$6,Reduction_Values!C$6,Reduction_Values!C$7),"")</f>
        <v/>
      </c>
      <c r="X191" s="29" t="str">
        <f>IF(Inputs!B190="true",W191*IF(Inputs!L190=Reduction_Values!B$4,Reduction_Values!C$4,Reduction_Values!C$5),"")</f>
        <v/>
      </c>
      <c r="Y191" s="29" t="str">
        <f>IF(Inputs!B190="true",IF(Inputs!I190="null",X191,X191*(Inputs!I190)),"")</f>
        <v/>
      </c>
      <c r="Z191" s="29" t="str">
        <f>IF(Inputs!B190="true",IF(Inputs!J190="null",Y191,Y191*(Inputs!J190)),"")</f>
        <v/>
      </c>
      <c r="AA191" s="29" t="str">
        <f>IF(Inputs!B190="true",(Inputs!S190/Inputs!T190)*Calcs!Z191,"")</f>
        <v/>
      </c>
      <c r="AB191" s="29" t="str">
        <f>IF(Inputs!B190="true",Calcs!AA191*0.5,"")</f>
        <v/>
      </c>
      <c r="AC191" s="29"/>
      <c r="AD191" s="29"/>
      <c r="AE191" s="29"/>
      <c r="AF191" s="29"/>
      <c r="AG191" s="29"/>
    </row>
    <row r="192" spans="1:33" x14ac:dyDescent="0.2">
      <c r="A192" s="26">
        <v>190</v>
      </c>
      <c r="B192" s="28">
        <f>(VLOOKUP(Inputs!D191,Charge_Categories!B$2:C$380,2,FALSE))</f>
        <v>165751</v>
      </c>
      <c r="C192" s="28">
        <f>IF(Inputs!N191="true"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B192)</f>
        <v>165751</v>
      </c>
      <c r="D192" s="28">
        <f>IF(Inputs!G191="true",C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C192)</f>
        <v>200384</v>
      </c>
      <c r="E192" s="28">
        <f>IF(Inputs!M191="null",Calcs!D192,Calcs!D192*Inputs!M191)</f>
        <v>200384</v>
      </c>
      <c r="F192" s="28">
        <f>E192*IF(Inputs!R191=Reduction_Values!B$6,Reduction_Values!C$6,Reduction_Values!C$7)</f>
        <v>200384</v>
      </c>
      <c r="G192" s="29">
        <f>F192*IF(Inputs!L191=Reduction_Values!B$4,Reduction_Values!C$4,Reduction_Values!C$5)</f>
        <v>200384</v>
      </c>
      <c r="H192" s="29">
        <f>IF(Inputs!I191="null",G192,G192*(Inputs!I191))</f>
        <v>200384</v>
      </c>
      <c r="I192" s="29">
        <f>IF(Inputs!J191="null",H192,H192*(Inputs!J191))</f>
        <v>100192</v>
      </c>
      <c r="J192" s="29">
        <f>I192*(IF(Inputs!K191=Reduction_Values!B$2,Reduction_Values!C$2,Reduction_Values!C$3))</f>
        <v>100192</v>
      </c>
      <c r="K192" s="29">
        <f>IF(Inputs!B191="false",(Inputs!P191/Inputs!Q191)*Calcs!J192,Calcs!J192)</f>
        <v>93796.765957446813</v>
      </c>
      <c r="L192" s="29" t="str">
        <f>IF(AND(Inputs!C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C191="true",Inputs!N191="false"),B192,""))</f>
        <v/>
      </c>
      <c r="M192" s="29" t="str">
        <f>IF(Inputs!C191="true",IF(Inputs!M191="null",Calcs!L192,Calcs!L192*Inputs!M191),"")</f>
        <v/>
      </c>
      <c r="N192" s="29" t="str">
        <f>IF(Inputs!C191="true",M192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,"")</f>
        <v/>
      </c>
      <c r="O192" s="29" t="str">
        <f>IF(Inputs!C191="true",N192*IF(Inputs!R191=Reduction_Values!B$6,Reduction_Values!C$6,Reduction_Values!C$7),"")</f>
        <v/>
      </c>
      <c r="P192" s="29" t="str">
        <f>IF(Inputs!C191="true",O192*IF(Inputs!L191=Reduction_Values!B$4,Reduction_Values!C$4,Reduction_Values!C$5),"")</f>
        <v/>
      </c>
      <c r="Q192" s="29" t="str">
        <f>IF(Inputs!C191="true",IF(Inputs!I191="null",P192,P192*(Inputs!I191)),"")</f>
        <v/>
      </c>
      <c r="R192" s="29" t="str">
        <f>IF(Inputs!C191="true",IF(Inputs!J191="null",Calcs!Q192,Calcs!Q192*Inputs!J191),"")</f>
        <v/>
      </c>
      <c r="S192" s="29" t="str">
        <f>IF(Inputs!C191="true",(Inputs!P191/Inputs!Q191)*Calcs!R192,"0.0")</f>
        <v>0.0</v>
      </c>
      <c r="T192" s="29" t="str">
        <f>IF(AND(Inputs!B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B191="true",Inputs!N191="false"),B192,""))</f>
        <v/>
      </c>
      <c r="U192" s="29" t="str">
        <f>IF(AND(Inputs!B191="true",Inputs!G191="true"),T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T192)</f>
        <v/>
      </c>
      <c r="V192" s="29" t="str">
        <f>IF(Inputs!B191="false","",IF(Inputs!M191="null",Calcs!D192,Calcs!D192*Inputs!M191))</f>
        <v/>
      </c>
      <c r="W192" s="29" t="str">
        <f>IF(Inputs!B191="true",V192*IF(Inputs!R191=Reduction_Values!B$6,Reduction_Values!C$6,Reduction_Values!C$7),"")</f>
        <v/>
      </c>
      <c r="X192" s="29" t="str">
        <f>IF(Inputs!B191="true",W192*IF(Inputs!L191=Reduction_Values!B$4,Reduction_Values!C$4,Reduction_Values!C$5),"")</f>
        <v/>
      </c>
      <c r="Y192" s="29" t="str">
        <f>IF(Inputs!B191="true",IF(Inputs!I191="null",X192,X192*(Inputs!I191)),"")</f>
        <v/>
      </c>
      <c r="Z192" s="29" t="str">
        <f>IF(Inputs!B191="true",IF(Inputs!J191="null",Y192,Y192*(Inputs!J191)),"")</f>
        <v/>
      </c>
      <c r="AA192" s="29" t="str">
        <f>IF(Inputs!B191="true",(Inputs!S191/Inputs!T191)*Calcs!Z192,"")</f>
        <v/>
      </c>
      <c r="AB192" s="29" t="str">
        <f>IF(Inputs!B191="true",Calcs!AA192*0.5,"")</f>
        <v/>
      </c>
      <c r="AC192" s="29"/>
      <c r="AD192" s="29"/>
      <c r="AE192" s="29"/>
      <c r="AF192" s="29"/>
      <c r="AG192" s="29"/>
    </row>
    <row r="193" spans="1:33" x14ac:dyDescent="0.2">
      <c r="A193" s="26">
        <v>191</v>
      </c>
      <c r="B193" s="28">
        <f>(VLOOKUP(Inputs!D192,Charge_Categories!B$2:C$380,2,FALSE))</f>
        <v>172674</v>
      </c>
      <c r="C193" s="28">
        <f>IF(Inputs!N192="true"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B193)</f>
        <v>172674</v>
      </c>
      <c r="D193" s="28">
        <f>IF(Inputs!G192="true",C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C193)</f>
        <v>173217</v>
      </c>
      <c r="E193" s="28">
        <f>IF(Inputs!M192="null",Calcs!D193,Calcs!D193*Inputs!M192)</f>
        <v>173217</v>
      </c>
      <c r="F193" s="28">
        <f>E193*IF(Inputs!R192=Reduction_Values!B$6,Reduction_Values!C$6,Reduction_Values!C$7)</f>
        <v>173217</v>
      </c>
      <c r="G193" s="29">
        <f>F193*IF(Inputs!L192=Reduction_Values!B$4,Reduction_Values!C$4,Reduction_Values!C$5)</f>
        <v>173217</v>
      </c>
      <c r="H193" s="29">
        <f>IF(Inputs!I192="null",G193,G193*(Inputs!I192))</f>
        <v>173217</v>
      </c>
      <c r="I193" s="29">
        <f>IF(Inputs!J192="null",H193,H193*(Inputs!J192))</f>
        <v>173217</v>
      </c>
      <c r="J193" s="29">
        <f>I193*(IF(Inputs!K192=Reduction_Values!B$2,Reduction_Values!C$2,Reduction_Values!C$3))</f>
        <v>86608.5</v>
      </c>
      <c r="K193" s="29">
        <f>IF(Inputs!B192="false",(Inputs!P192/Inputs!Q192)*Calcs!J193,Calcs!J193)</f>
        <v>86608.5</v>
      </c>
      <c r="L193" s="29" t="str">
        <f>IF(AND(Inputs!C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C192="true",Inputs!N192="false"),B193,""))</f>
        <v/>
      </c>
      <c r="M193" s="29" t="str">
        <f>IF(Inputs!C192="true",IF(Inputs!M192="null",Calcs!L193,Calcs!L193*Inputs!M192),"")</f>
        <v/>
      </c>
      <c r="N193" s="29" t="str">
        <f>IF(Inputs!C192="true",M193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,"")</f>
        <v/>
      </c>
      <c r="O193" s="29" t="str">
        <f>IF(Inputs!C192="true",N193*IF(Inputs!R192=Reduction_Values!B$6,Reduction_Values!C$6,Reduction_Values!C$7),"")</f>
        <v/>
      </c>
      <c r="P193" s="29" t="str">
        <f>IF(Inputs!C192="true",O193*IF(Inputs!L192=Reduction_Values!B$4,Reduction_Values!C$4,Reduction_Values!C$5),"")</f>
        <v/>
      </c>
      <c r="Q193" s="29" t="str">
        <f>IF(Inputs!C192="true",IF(Inputs!I192="null",P193,P193*(Inputs!I192)),"")</f>
        <v/>
      </c>
      <c r="R193" s="29" t="str">
        <f>IF(Inputs!C192="true",IF(Inputs!J192="null",Calcs!Q193,Calcs!Q193*Inputs!J192),"")</f>
        <v/>
      </c>
      <c r="S193" s="29" t="str">
        <f>IF(Inputs!C192="true",(Inputs!P192/Inputs!Q192)*Calcs!R193,"0.0")</f>
        <v>0.0</v>
      </c>
      <c r="T193" s="29">
        <f>IF(AND(Inputs!B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B192="true",Inputs!N192="false"),B193,""))</f>
        <v>172674</v>
      </c>
      <c r="U193" s="29">
        <f>IF(AND(Inputs!B192="true",Inputs!G192="true"),T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T193)</f>
        <v>173217</v>
      </c>
      <c r="V193" s="29">
        <f>IF(Inputs!B192="false","",IF(Inputs!M192="null",Calcs!D193,Calcs!D193*Inputs!M192))</f>
        <v>173217</v>
      </c>
      <c r="W193" s="29">
        <f>IF(Inputs!B192="true",V193*IF(Inputs!R192=Reduction_Values!B$6,Reduction_Values!C$6,Reduction_Values!C$7),"")</f>
        <v>173217</v>
      </c>
      <c r="X193" s="29">
        <f>IF(Inputs!B192="true",W193*IF(Inputs!L192=Reduction_Values!B$4,Reduction_Values!C$4,Reduction_Values!C$5),"")</f>
        <v>173217</v>
      </c>
      <c r="Y193" s="29">
        <f>IF(Inputs!B192="true",IF(Inputs!I192="null",X193,X193*(Inputs!I192)),"")</f>
        <v>173217</v>
      </c>
      <c r="Z193" s="29">
        <f>IF(Inputs!B192="true",IF(Inputs!J192="null",Y193,Y193*(Inputs!J192)),"")</f>
        <v>173217</v>
      </c>
      <c r="AA193" s="29">
        <f>IF(Inputs!B192="true",(Inputs!S192/Inputs!T192)*Calcs!Z193,"")</f>
        <v>55658315.315315314</v>
      </c>
      <c r="AB193" s="29">
        <f>IF(Inputs!B192="true",Calcs!AA193*0.5,"")</f>
        <v>27829157.657657657</v>
      </c>
      <c r="AC193" s="29"/>
      <c r="AD193" s="29"/>
      <c r="AE193" s="29"/>
      <c r="AF193" s="29"/>
      <c r="AG193" s="29"/>
    </row>
    <row r="194" spans="1:33" x14ac:dyDescent="0.2">
      <c r="A194" s="26">
        <v>192</v>
      </c>
      <c r="B194" s="28">
        <f>(VLOOKUP(Inputs!D193,Charge_Categories!B$2:C$380,2,FALSE))</f>
        <v>184789</v>
      </c>
      <c r="C194" s="28">
        <f>IF(Inputs!N193="true"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B194)</f>
        <v>184797</v>
      </c>
      <c r="D194" s="28">
        <f>IF(Inputs!G193="true",C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C194)</f>
        <v>184797</v>
      </c>
      <c r="E194" s="28">
        <f>IF(Inputs!M193="null",Calcs!D194,Calcs!D194*Inputs!M193)</f>
        <v>184797</v>
      </c>
      <c r="F194" s="28">
        <f>E194*IF(Inputs!R193=Reduction_Values!B$6,Reduction_Values!C$6,Reduction_Values!C$7)</f>
        <v>184797</v>
      </c>
      <c r="G194" s="29">
        <f>F194*IF(Inputs!L193=Reduction_Values!B$4,Reduction_Values!C$4,Reduction_Values!C$5)</f>
        <v>92398.5</v>
      </c>
      <c r="H194" s="29">
        <f>IF(Inputs!I193="null",G194,G194*(Inputs!I193))</f>
        <v>82234.665000000008</v>
      </c>
      <c r="I194" s="29">
        <f>IF(Inputs!J193="null",H194,H194*(Inputs!J193))</f>
        <v>82234.665000000008</v>
      </c>
      <c r="J194" s="29">
        <f>I194*(IF(Inputs!K193=Reduction_Values!B$2,Reduction_Values!C$2,Reduction_Values!C$3))</f>
        <v>82234.665000000008</v>
      </c>
      <c r="K194" s="29">
        <f>IF(Inputs!B193="false",(Inputs!P193/Inputs!Q193)*Calcs!J194,Calcs!J194)</f>
        <v>74011.198500000013</v>
      </c>
      <c r="L194" s="29">
        <f>IF(AND(Inputs!C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C193="true",Inputs!N193="false"),B194,""))</f>
        <v>184797</v>
      </c>
      <c r="M194" s="29">
        <f>IF(Inputs!C193="true",IF(Inputs!M193="null",Calcs!L194,Calcs!L194*Inputs!M193),"")</f>
        <v>184797</v>
      </c>
      <c r="N194" s="29">
        <f>IF(Inputs!C193="true",M194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,"")</f>
        <v>184797</v>
      </c>
      <c r="O194" s="29">
        <f>IF(Inputs!C193="true",N194*IF(Inputs!R193=Reduction_Values!B$6,Reduction_Values!C$6,Reduction_Values!C$7),"")</f>
        <v>184797</v>
      </c>
      <c r="P194" s="29">
        <f>IF(Inputs!C193="true",O194*IF(Inputs!L193=Reduction_Values!B$4,Reduction_Values!C$4,Reduction_Values!C$5),"")</f>
        <v>92398.5</v>
      </c>
      <c r="Q194" s="29">
        <f>IF(Inputs!C193="true",IF(Inputs!I193="null",P194,P194*(Inputs!I193)),"")</f>
        <v>82234.665000000008</v>
      </c>
      <c r="R194" s="29">
        <f>IF(Inputs!C193="true",IF(Inputs!J193="null",Calcs!Q194,Calcs!Q194*Inputs!J193),"")</f>
        <v>82234.665000000008</v>
      </c>
      <c r="S194" s="29">
        <f>IF(Inputs!C193="true",(Inputs!P193/Inputs!Q193)*Calcs!R194,"0.0")</f>
        <v>74011.198500000013</v>
      </c>
      <c r="T194" s="29" t="str">
        <f>IF(AND(Inputs!B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B193="true",Inputs!N193="false"),B194,""))</f>
        <v/>
      </c>
      <c r="U194" s="29" t="str">
        <f>IF(AND(Inputs!B193="true",Inputs!G193="true"),T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T194)</f>
        <v/>
      </c>
      <c r="V194" s="29" t="str">
        <f>IF(Inputs!B193="false","",IF(Inputs!M193="null",Calcs!D194,Calcs!D194*Inputs!M193))</f>
        <v/>
      </c>
      <c r="W194" s="29" t="str">
        <f>IF(Inputs!B193="true",V194*IF(Inputs!R193=Reduction_Values!B$6,Reduction_Values!C$6,Reduction_Values!C$7),"")</f>
        <v/>
      </c>
      <c r="X194" s="29" t="str">
        <f>IF(Inputs!B193="true",W194*IF(Inputs!L193=Reduction_Values!B$4,Reduction_Values!C$4,Reduction_Values!C$5),"")</f>
        <v/>
      </c>
      <c r="Y194" s="29" t="str">
        <f>IF(Inputs!B193="true",IF(Inputs!I193="null",X194,X194*(Inputs!I193)),"")</f>
        <v/>
      </c>
      <c r="Z194" s="29" t="str">
        <f>IF(Inputs!B193="true",IF(Inputs!J193="null",Y194,Y194*(Inputs!J193)),"")</f>
        <v/>
      </c>
      <c r="AA194" s="29" t="str">
        <f>IF(Inputs!B193="true",(Inputs!S193/Inputs!T193)*Calcs!Z194,"")</f>
        <v/>
      </c>
      <c r="AB194" s="29" t="str">
        <f>IF(Inputs!B193="true",Calcs!AA194*0.5,"")</f>
        <v/>
      </c>
      <c r="AC194" s="29"/>
      <c r="AD194" s="29"/>
      <c r="AE194" s="29"/>
      <c r="AF194" s="29"/>
      <c r="AG194" s="29"/>
    </row>
    <row r="195" spans="1:33" x14ac:dyDescent="0.2">
      <c r="A195" s="26">
        <v>193</v>
      </c>
      <c r="B195" s="28">
        <f>(VLOOKUP(Inputs!D194,Charge_Categories!B$2:C$380,2,FALSE))</f>
        <v>257486</v>
      </c>
      <c r="C195" s="28">
        <f>IF(Inputs!N194="true"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B195)</f>
        <v>257486</v>
      </c>
      <c r="D195" s="28">
        <f>IF(Inputs!G194="true",C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C195)</f>
        <v>257672</v>
      </c>
      <c r="E195" s="28">
        <f>IF(Inputs!M194="null",Calcs!D195,Calcs!D195*Inputs!M194)</f>
        <v>257672</v>
      </c>
      <c r="F195" s="28">
        <f>E195*IF(Inputs!R194=Reduction_Values!B$6,Reduction_Values!C$6,Reduction_Values!C$7)</f>
        <v>257672</v>
      </c>
      <c r="G195" s="29">
        <f>F195*IF(Inputs!L194=Reduction_Values!B$4,Reduction_Values!C$4,Reduction_Values!C$5)</f>
        <v>257672</v>
      </c>
      <c r="H195" s="29">
        <f>IF(Inputs!I194="null",G195,G195*(Inputs!I194))</f>
        <v>257672</v>
      </c>
      <c r="I195" s="29">
        <f>IF(Inputs!J194="null",H195,H195*(Inputs!J194))</f>
        <v>128836</v>
      </c>
      <c r="J195" s="29">
        <f>I195*(IF(Inputs!K194=Reduction_Values!B$2,Reduction_Values!C$2,Reduction_Values!C$3))</f>
        <v>128836</v>
      </c>
      <c r="K195" s="29">
        <f>IF(Inputs!B194="false",(Inputs!P194/Inputs!Q194)*Calcs!J195,Calcs!J195)</f>
        <v>120783.75</v>
      </c>
      <c r="L195" s="29" t="str">
        <f>IF(AND(Inputs!C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C194="true",Inputs!N194="false"),B195,""))</f>
        <v/>
      </c>
      <c r="M195" s="29" t="str">
        <f>IF(Inputs!C194="true",IF(Inputs!M194="null",Calcs!L195,Calcs!L195*Inputs!M194),"")</f>
        <v/>
      </c>
      <c r="N195" s="29" t="str">
        <f>IF(Inputs!C194="true",M195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,"")</f>
        <v/>
      </c>
      <c r="O195" s="29" t="str">
        <f>IF(Inputs!C194="true",N195*IF(Inputs!R194=Reduction_Values!B$6,Reduction_Values!C$6,Reduction_Values!C$7),"")</f>
        <v/>
      </c>
      <c r="P195" s="29" t="str">
        <f>IF(Inputs!C194="true",O195*IF(Inputs!L194=Reduction_Values!B$4,Reduction_Values!C$4,Reduction_Values!C$5),"")</f>
        <v/>
      </c>
      <c r="Q195" s="29" t="str">
        <f>IF(Inputs!C194="true",IF(Inputs!I194="null",P195,P195*(Inputs!I194)),"")</f>
        <v/>
      </c>
      <c r="R195" s="29" t="str">
        <f>IF(Inputs!C194="true",IF(Inputs!J194="null",Calcs!Q195,Calcs!Q195*Inputs!J194),"")</f>
        <v/>
      </c>
      <c r="S195" s="29" t="str">
        <f>IF(Inputs!C194="true",(Inputs!P194/Inputs!Q194)*Calcs!R195,"0.0")</f>
        <v>0.0</v>
      </c>
      <c r="T195" s="29" t="str">
        <f>IF(AND(Inputs!B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B194="true",Inputs!N194="false"),B195,""))</f>
        <v/>
      </c>
      <c r="U195" s="29" t="str">
        <f>IF(AND(Inputs!B194="true",Inputs!G194="true"),T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T195)</f>
        <v/>
      </c>
      <c r="V195" s="29" t="str">
        <f>IF(Inputs!B194="false","",IF(Inputs!M194="null",Calcs!D195,Calcs!D195*Inputs!M194))</f>
        <v/>
      </c>
      <c r="W195" s="29" t="str">
        <f>IF(Inputs!B194="true",V195*IF(Inputs!R194=Reduction_Values!B$6,Reduction_Values!C$6,Reduction_Values!C$7),"")</f>
        <v/>
      </c>
      <c r="X195" s="29" t="str">
        <f>IF(Inputs!B194="true",W195*IF(Inputs!L194=Reduction_Values!B$4,Reduction_Values!C$4,Reduction_Values!C$5),"")</f>
        <v/>
      </c>
      <c r="Y195" s="29" t="str">
        <f>IF(Inputs!B194="true",IF(Inputs!I194="null",X195,X195*(Inputs!I194)),"")</f>
        <v/>
      </c>
      <c r="Z195" s="29" t="str">
        <f>IF(Inputs!B194="true",IF(Inputs!J194="null",Y195,Y195*(Inputs!J194)),"")</f>
        <v/>
      </c>
      <c r="AA195" s="29" t="str">
        <f>IF(Inputs!B194="true",(Inputs!S194/Inputs!T194)*Calcs!Z195,"")</f>
        <v/>
      </c>
      <c r="AB195" s="29" t="str">
        <f>IF(Inputs!B194="true",Calcs!AA195*0.5,"")</f>
        <v/>
      </c>
      <c r="AC195" s="29"/>
      <c r="AD195" s="29"/>
      <c r="AE195" s="29"/>
      <c r="AF195" s="29"/>
      <c r="AG195" s="29"/>
    </row>
    <row r="196" spans="1:33" x14ac:dyDescent="0.2">
      <c r="A196" s="26">
        <v>194</v>
      </c>
      <c r="B196" s="28">
        <f>(VLOOKUP(Inputs!D195,Charge_Categories!B$2:C$380,2,FALSE))</f>
        <v>270257</v>
      </c>
      <c r="C196" s="28">
        <f>IF(Inputs!N195="true"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B196)</f>
        <v>270257</v>
      </c>
      <c r="D196" s="28">
        <f>IF(Inputs!G195="true",C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C196)</f>
        <v>331849</v>
      </c>
      <c r="E196" s="28">
        <f>IF(Inputs!M195="null",Calcs!D196,Calcs!D196*Inputs!M195)</f>
        <v>331849</v>
      </c>
      <c r="F196" s="28">
        <f>E196*IF(Inputs!R195=Reduction_Values!B$6,Reduction_Values!C$6,Reduction_Values!C$7)</f>
        <v>331849</v>
      </c>
      <c r="G196" s="29">
        <f>F196*IF(Inputs!L195=Reduction_Values!B$4,Reduction_Values!C$4,Reduction_Values!C$5)</f>
        <v>331849</v>
      </c>
      <c r="H196" s="29">
        <f>IF(Inputs!I195="null",G196,G196*(Inputs!I195))</f>
        <v>331849</v>
      </c>
      <c r="I196" s="29">
        <f>IF(Inputs!J195="null",H196,H196*(Inputs!J195))</f>
        <v>3318.4900000000002</v>
      </c>
      <c r="J196" s="29">
        <f>I196*(IF(Inputs!K195=Reduction_Values!B$2,Reduction_Values!C$2,Reduction_Values!C$3))</f>
        <v>3318.4900000000002</v>
      </c>
      <c r="K196" s="29">
        <f>IF(Inputs!B195="false",(Inputs!P195/Inputs!Q195)*Calcs!J196,Calcs!J196)</f>
        <v>3260.2708771929824</v>
      </c>
      <c r="L196" s="29" t="str">
        <f>IF(AND(Inputs!C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C195="true",Inputs!N195="false"),B196,""))</f>
        <v/>
      </c>
      <c r="M196" s="29" t="str">
        <f>IF(Inputs!C195="true",IF(Inputs!M195="null",Calcs!L196,Calcs!L196*Inputs!M195),"")</f>
        <v/>
      </c>
      <c r="N196" s="29" t="str">
        <f>IF(Inputs!C195="true",M196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,"")</f>
        <v/>
      </c>
      <c r="O196" s="29" t="str">
        <f>IF(Inputs!C195="true",N196*IF(Inputs!R195=Reduction_Values!B$6,Reduction_Values!C$6,Reduction_Values!C$7),"")</f>
        <v/>
      </c>
      <c r="P196" s="29" t="str">
        <f>IF(Inputs!C195="true",O196*IF(Inputs!L195=Reduction_Values!B$4,Reduction_Values!C$4,Reduction_Values!C$5),"")</f>
        <v/>
      </c>
      <c r="Q196" s="29" t="str">
        <f>IF(Inputs!C195="true",IF(Inputs!I195="null",P196,P196*(Inputs!I195)),"")</f>
        <v/>
      </c>
      <c r="R196" s="29" t="str">
        <f>IF(Inputs!C195="true",IF(Inputs!J195="null",Calcs!Q196,Calcs!Q196*Inputs!J195),"")</f>
        <v/>
      </c>
      <c r="S196" s="29" t="str">
        <f>IF(Inputs!C195="true",(Inputs!P195/Inputs!Q195)*Calcs!R196,"0.0")</f>
        <v>0.0</v>
      </c>
      <c r="T196" s="29" t="str">
        <f>IF(AND(Inputs!B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B195="true",Inputs!N195="false"),B196,""))</f>
        <v/>
      </c>
      <c r="U196" s="29" t="str">
        <f>IF(AND(Inputs!B195="true",Inputs!G195="true"),T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T196)</f>
        <v/>
      </c>
      <c r="V196" s="29" t="str">
        <f>IF(Inputs!B195="false","",IF(Inputs!M195="null",Calcs!D196,Calcs!D196*Inputs!M195))</f>
        <v/>
      </c>
      <c r="W196" s="29" t="str">
        <f>IF(Inputs!B195="true",V196*IF(Inputs!R195=Reduction_Values!B$6,Reduction_Values!C$6,Reduction_Values!C$7),"")</f>
        <v/>
      </c>
      <c r="X196" s="29" t="str">
        <f>IF(Inputs!B195="true",W196*IF(Inputs!L195=Reduction_Values!B$4,Reduction_Values!C$4,Reduction_Values!C$5),"")</f>
        <v/>
      </c>
      <c r="Y196" s="29" t="str">
        <f>IF(Inputs!B195="true",IF(Inputs!I195="null",X196,X196*(Inputs!I195)),"")</f>
        <v/>
      </c>
      <c r="Z196" s="29" t="str">
        <f>IF(Inputs!B195="true",IF(Inputs!J195="null",Y196,Y196*(Inputs!J195)),"")</f>
        <v/>
      </c>
      <c r="AA196" s="29" t="str">
        <f>IF(Inputs!B195="true",(Inputs!S195/Inputs!T195)*Calcs!Z196,"")</f>
        <v/>
      </c>
      <c r="AB196" s="29" t="str">
        <f>IF(Inputs!B195="true",Calcs!AA196*0.5,"")</f>
        <v/>
      </c>
      <c r="AC196" s="29"/>
      <c r="AD196" s="29"/>
      <c r="AE196" s="29"/>
      <c r="AF196" s="29"/>
      <c r="AG196" s="29"/>
    </row>
    <row r="197" spans="1:33" x14ac:dyDescent="0.2">
      <c r="A197" s="26">
        <v>195</v>
      </c>
      <c r="B197" s="28">
        <f>(VLOOKUP(Inputs!D196,Charge_Categories!B$2:C$380,2,FALSE))</f>
        <v>292651</v>
      </c>
      <c r="C197" s="28">
        <f>IF(Inputs!N196="true"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B197)</f>
        <v>292651</v>
      </c>
      <c r="D197" s="28">
        <f>IF(Inputs!G196="true",C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C197)</f>
        <v>333975</v>
      </c>
      <c r="E197" s="28">
        <f>IF(Inputs!M196="null",Calcs!D197,Calcs!D197*Inputs!M196)</f>
        <v>333975</v>
      </c>
      <c r="F197" s="28">
        <f>E197*IF(Inputs!R196=Reduction_Values!B$6,Reduction_Values!C$6,Reduction_Values!C$7)</f>
        <v>333975</v>
      </c>
      <c r="G197" s="29">
        <f>F197*IF(Inputs!L196=Reduction_Values!B$4,Reduction_Values!C$4,Reduction_Values!C$5)</f>
        <v>333975</v>
      </c>
      <c r="H197" s="29">
        <f>IF(Inputs!I196="null",G197,G197*(Inputs!I196))</f>
        <v>333975</v>
      </c>
      <c r="I197" s="29">
        <f>IF(Inputs!J196="null",H197,H197*(Inputs!J196))</f>
        <v>333975</v>
      </c>
      <c r="J197" s="29">
        <f>I197*(IF(Inputs!K196=Reduction_Values!B$2,Reduction_Values!C$2,Reduction_Values!C$3))</f>
        <v>166987.5</v>
      </c>
      <c r="K197" s="29">
        <f>IF(Inputs!B196="false",(Inputs!P196/Inputs!Q196)*Calcs!J197,Calcs!J197)</f>
        <v>166987.5</v>
      </c>
      <c r="L197" s="29" t="str">
        <f>IF(AND(Inputs!C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C196="true",Inputs!N196="false"),B197,""))</f>
        <v/>
      </c>
      <c r="M197" s="29" t="str">
        <f>IF(Inputs!C196="true",IF(Inputs!M196="null",Calcs!L197,Calcs!L197*Inputs!M196),"")</f>
        <v/>
      </c>
      <c r="N197" s="29" t="str">
        <f>IF(Inputs!C196="true",M197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,"")</f>
        <v/>
      </c>
      <c r="O197" s="29" t="str">
        <f>IF(Inputs!C196="true",N197*IF(Inputs!R196=Reduction_Values!B$6,Reduction_Values!C$6,Reduction_Values!C$7),"")</f>
        <v/>
      </c>
      <c r="P197" s="29" t="str">
        <f>IF(Inputs!C196="true",O197*IF(Inputs!L196=Reduction_Values!B$4,Reduction_Values!C$4,Reduction_Values!C$5),"")</f>
        <v/>
      </c>
      <c r="Q197" s="29" t="str">
        <f>IF(Inputs!C196="true",IF(Inputs!I196="null",P197,P197*(Inputs!I196)),"")</f>
        <v/>
      </c>
      <c r="R197" s="29" t="str">
        <f>IF(Inputs!C196="true",IF(Inputs!J196="null",Calcs!Q197,Calcs!Q197*Inputs!J196),"")</f>
        <v/>
      </c>
      <c r="S197" s="29" t="str">
        <f>IF(Inputs!C196="true",(Inputs!P196/Inputs!Q196)*Calcs!R197,"0.0")</f>
        <v>0.0</v>
      </c>
      <c r="T197" s="29">
        <f>IF(AND(Inputs!B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B196="true",Inputs!N196="false"),B197,""))</f>
        <v>292651</v>
      </c>
      <c r="U197" s="29">
        <f>IF(AND(Inputs!B196="true",Inputs!G196="true"),T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T197)</f>
        <v>333975</v>
      </c>
      <c r="V197" s="29">
        <f>IF(Inputs!B196="false","",IF(Inputs!M196="null",Calcs!D197,Calcs!D197*Inputs!M196))</f>
        <v>333975</v>
      </c>
      <c r="W197" s="29">
        <f>IF(Inputs!B196="true",V197*IF(Inputs!R196=Reduction_Values!B$6,Reduction_Values!C$6,Reduction_Values!C$7),"")</f>
        <v>333975</v>
      </c>
      <c r="X197" s="29">
        <f>IF(Inputs!B196="true",W197*IF(Inputs!L196=Reduction_Values!B$4,Reduction_Values!C$4,Reduction_Values!C$5),"")</f>
        <v>333975</v>
      </c>
      <c r="Y197" s="29">
        <f>IF(Inputs!B196="true",IF(Inputs!I196="null",X197,X197*(Inputs!I196)),"")</f>
        <v>333975</v>
      </c>
      <c r="Z197" s="29">
        <f>IF(Inputs!B196="true",IF(Inputs!J196="null",Y197,Y197*(Inputs!J196)),"")</f>
        <v>333975</v>
      </c>
      <c r="AA197" s="29">
        <f>IF(Inputs!B196="true",(Inputs!S196/Inputs!T196)*Calcs!Z197,"")</f>
        <v>792.74310872894341</v>
      </c>
      <c r="AB197" s="29">
        <f>IF(Inputs!B196="true",Calcs!AA197*0.5,"")</f>
        <v>396.37155436447171</v>
      </c>
      <c r="AC197" s="29"/>
      <c r="AD197" s="29"/>
      <c r="AE197" s="29"/>
      <c r="AF197" s="29"/>
      <c r="AG197" s="29"/>
    </row>
    <row r="198" spans="1:33" x14ac:dyDescent="0.2">
      <c r="A198" s="26">
        <v>196</v>
      </c>
      <c r="B198" s="28">
        <f>(VLOOKUP(Inputs!D197,Charge_Categories!B$2:C$380,2,FALSE))</f>
        <v>305765</v>
      </c>
      <c r="C198" s="28">
        <f>IF(Inputs!N197="true"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B198)</f>
        <v>308263</v>
      </c>
      <c r="D198" s="28">
        <f>IF(Inputs!G197="true",C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C198)</f>
        <v>308263</v>
      </c>
      <c r="E198" s="28">
        <f>IF(Inputs!M197="null",Calcs!D198,Calcs!D198*Inputs!M197)</f>
        <v>308263</v>
      </c>
      <c r="F198" s="28">
        <f>E198*IF(Inputs!R197=Reduction_Values!B$6,Reduction_Values!C$6,Reduction_Values!C$7)</f>
        <v>308263</v>
      </c>
      <c r="G198" s="29">
        <f>F198*IF(Inputs!L197=Reduction_Values!B$4,Reduction_Values!C$4,Reduction_Values!C$5)</f>
        <v>154131.5</v>
      </c>
      <c r="H198" s="29">
        <f>IF(Inputs!I197="null",G198,G198*(Inputs!I197))</f>
        <v>77065.75</v>
      </c>
      <c r="I198" s="29">
        <f>IF(Inputs!J197="null",H198,H198*(Inputs!J197))</f>
        <v>77065.75</v>
      </c>
      <c r="J198" s="29">
        <f>I198*(IF(Inputs!K197=Reduction_Values!B$2,Reduction_Values!C$2,Reduction_Values!C$3))</f>
        <v>77065.75</v>
      </c>
      <c r="K198" s="29">
        <f>IF(Inputs!B197="false",(Inputs!P197/Inputs!Q197)*Calcs!J198,Calcs!J198)</f>
        <v>46239.45</v>
      </c>
      <c r="L198" s="29">
        <f>IF(AND(Inputs!C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C197="true",Inputs!N197="false"),B198,""))</f>
        <v>308263</v>
      </c>
      <c r="M198" s="29">
        <f>IF(Inputs!C197="true",IF(Inputs!M197="null",Calcs!L198,Calcs!L198*Inputs!M197),"")</f>
        <v>308263</v>
      </c>
      <c r="N198" s="29">
        <f>IF(Inputs!C197="true",M198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,"")</f>
        <v>30826.300000000003</v>
      </c>
      <c r="O198" s="29">
        <f>IF(Inputs!C197="true",N198*IF(Inputs!R197=Reduction_Values!B$6,Reduction_Values!C$6,Reduction_Values!C$7),"")</f>
        <v>30826.300000000003</v>
      </c>
      <c r="P198" s="29">
        <f>IF(Inputs!C197="true",O198*IF(Inputs!L197=Reduction_Values!B$4,Reduction_Values!C$4,Reduction_Values!C$5),"")</f>
        <v>15413.150000000001</v>
      </c>
      <c r="Q198" s="29">
        <f>IF(Inputs!C197="true",IF(Inputs!I197="null",P198,P198*(Inputs!I197)),"")</f>
        <v>7706.5750000000007</v>
      </c>
      <c r="R198" s="29">
        <f>IF(Inputs!C197="true",IF(Inputs!J197="null",Calcs!Q198,Calcs!Q198*Inputs!J197),"")</f>
        <v>7706.5750000000007</v>
      </c>
      <c r="S198" s="29">
        <f>IF(Inputs!C197="true",(Inputs!P197/Inputs!Q197)*Calcs!R198,"0.0")</f>
        <v>4623.9450000000006</v>
      </c>
      <c r="T198" s="29" t="str">
        <f>IF(AND(Inputs!B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B197="true",Inputs!N197="false"),B198,""))</f>
        <v/>
      </c>
      <c r="U198" s="29" t="str">
        <f>IF(AND(Inputs!B197="true",Inputs!G197="true"),T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T198)</f>
        <v/>
      </c>
      <c r="V198" s="29" t="str">
        <f>IF(Inputs!B197="false","",IF(Inputs!M197="null",Calcs!D198,Calcs!D198*Inputs!M197))</f>
        <v/>
      </c>
      <c r="W198" s="29" t="str">
        <f>IF(Inputs!B197="true",V198*IF(Inputs!R197=Reduction_Values!B$6,Reduction_Values!C$6,Reduction_Values!C$7),"")</f>
        <v/>
      </c>
      <c r="X198" s="29" t="str">
        <f>IF(Inputs!B197="true",W198*IF(Inputs!L197=Reduction_Values!B$4,Reduction_Values!C$4,Reduction_Values!C$5),"")</f>
        <v/>
      </c>
      <c r="Y198" s="29" t="str">
        <f>IF(Inputs!B197="true",IF(Inputs!I197="null",X198,X198*(Inputs!I197)),"")</f>
        <v/>
      </c>
      <c r="Z198" s="29" t="str">
        <f>IF(Inputs!B197="true",IF(Inputs!J197="null",Y198,Y198*(Inputs!J197)),"")</f>
        <v/>
      </c>
      <c r="AA198" s="29" t="str">
        <f>IF(Inputs!B197="true",(Inputs!S197/Inputs!T197)*Calcs!Z198,"")</f>
        <v/>
      </c>
      <c r="AB198" s="29" t="str">
        <f>IF(Inputs!B197="true",Calcs!AA198*0.5,"")</f>
        <v/>
      </c>
      <c r="AC198" s="29"/>
      <c r="AD198" s="29"/>
      <c r="AE198" s="29"/>
      <c r="AF198" s="29"/>
      <c r="AG198" s="29"/>
    </row>
    <row r="199" spans="1:33" x14ac:dyDescent="0.2">
      <c r="A199" s="26">
        <v>197</v>
      </c>
      <c r="B199" s="28">
        <f>(VLOOKUP(Inputs!D198,Charge_Categories!B$2:C$380,2,FALSE))</f>
        <v>318536</v>
      </c>
      <c r="C199" s="28">
        <f>IF(Inputs!N198="true"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B199)</f>
        <v>318536</v>
      </c>
      <c r="D199" s="28">
        <f>IF(Inputs!G198="true",C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C199)</f>
        <v>371375</v>
      </c>
      <c r="E199" s="28">
        <f>IF(Inputs!M198="null",Calcs!D199,Calcs!D199*Inputs!M198)</f>
        <v>371375</v>
      </c>
      <c r="F199" s="28">
        <f>E199*IF(Inputs!R198=Reduction_Values!B$6,Reduction_Values!C$6,Reduction_Values!C$7)</f>
        <v>371375</v>
      </c>
      <c r="G199" s="29">
        <f>F199*IF(Inputs!L198=Reduction_Values!B$4,Reduction_Values!C$4,Reduction_Values!C$5)</f>
        <v>371375</v>
      </c>
      <c r="H199" s="29">
        <f>IF(Inputs!I198="null",G199,G199*(Inputs!I198))</f>
        <v>371375</v>
      </c>
      <c r="I199" s="29">
        <f>IF(Inputs!J198="null",H199,H199*(Inputs!J198))</f>
        <v>11141.25</v>
      </c>
      <c r="J199" s="29">
        <f>I199*(IF(Inputs!K198=Reduction_Values!B$2,Reduction_Values!C$2,Reduction_Values!C$3))</f>
        <v>11141.25</v>
      </c>
      <c r="K199" s="29">
        <f>IF(Inputs!B198="false",(Inputs!P198/Inputs!Q198)*Calcs!J199,Calcs!J199)</f>
        <v>11043.089207048459</v>
      </c>
      <c r="L199" s="29" t="str">
        <f>IF(AND(Inputs!C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C198="true",Inputs!N198="false"),B199,""))</f>
        <v/>
      </c>
      <c r="M199" s="29" t="str">
        <f>IF(Inputs!C198="true",IF(Inputs!M198="null",Calcs!L199,Calcs!L199*Inputs!M198),"")</f>
        <v/>
      </c>
      <c r="N199" s="29" t="str">
        <f>IF(Inputs!C198="true",M199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,"")</f>
        <v/>
      </c>
      <c r="O199" s="29" t="str">
        <f>IF(Inputs!C198="true",N199*IF(Inputs!R198=Reduction_Values!B$6,Reduction_Values!C$6,Reduction_Values!C$7),"")</f>
        <v/>
      </c>
      <c r="P199" s="29" t="str">
        <f>IF(Inputs!C198="true",O199*IF(Inputs!L198=Reduction_Values!B$4,Reduction_Values!C$4,Reduction_Values!C$5),"")</f>
        <v/>
      </c>
      <c r="Q199" s="29" t="str">
        <f>IF(Inputs!C198="true",IF(Inputs!I198="null",P199,P199*(Inputs!I198)),"")</f>
        <v/>
      </c>
      <c r="R199" s="29" t="str">
        <f>IF(Inputs!C198="true",IF(Inputs!J198="null",Calcs!Q199,Calcs!Q199*Inputs!J198),"")</f>
        <v/>
      </c>
      <c r="S199" s="29" t="str">
        <f>IF(Inputs!C198="true",(Inputs!P198/Inputs!Q198)*Calcs!R199,"0.0")</f>
        <v>0.0</v>
      </c>
      <c r="T199" s="29" t="str">
        <f>IF(AND(Inputs!B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B198="true",Inputs!N198="false"),B199,""))</f>
        <v/>
      </c>
      <c r="U199" s="29" t="str">
        <f>IF(AND(Inputs!B198="true",Inputs!G198="true"),T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T199)</f>
        <v/>
      </c>
      <c r="V199" s="29" t="str">
        <f>IF(Inputs!B198="false","",IF(Inputs!M198="null",Calcs!D199,Calcs!D199*Inputs!M198))</f>
        <v/>
      </c>
      <c r="W199" s="29" t="str">
        <f>IF(Inputs!B198="true",V199*IF(Inputs!R198=Reduction_Values!B$6,Reduction_Values!C$6,Reduction_Values!C$7),"")</f>
        <v/>
      </c>
      <c r="X199" s="29" t="str">
        <f>IF(Inputs!B198="true",W199*IF(Inputs!L198=Reduction_Values!B$4,Reduction_Values!C$4,Reduction_Values!C$5),"")</f>
        <v/>
      </c>
      <c r="Y199" s="29" t="str">
        <f>IF(Inputs!B198="true",IF(Inputs!I198="null",X199,X199*(Inputs!I198)),"")</f>
        <v/>
      </c>
      <c r="Z199" s="29" t="str">
        <f>IF(Inputs!B198="true",IF(Inputs!J198="null",Y199,Y199*(Inputs!J198)),"")</f>
        <v/>
      </c>
      <c r="AA199" s="29" t="str">
        <f>IF(Inputs!B198="true",(Inputs!S198/Inputs!T198)*Calcs!Z199,"")</f>
        <v/>
      </c>
      <c r="AB199" s="29" t="str">
        <f>IF(Inputs!B198="true",Calcs!AA199*0.5,"")</f>
        <v/>
      </c>
      <c r="AC199" s="29"/>
      <c r="AD199" s="29"/>
      <c r="AE199" s="29"/>
      <c r="AF199" s="29"/>
      <c r="AG199" s="29"/>
    </row>
    <row r="200" spans="1:33" x14ac:dyDescent="0.2">
      <c r="A200" s="26">
        <v>198</v>
      </c>
      <c r="B200" s="28">
        <f>(VLOOKUP(Inputs!D199,Charge_Categories!B$2:C$380,2,FALSE))</f>
        <v>340930</v>
      </c>
      <c r="C200" s="28">
        <f>IF(Inputs!N199="true"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B200)</f>
        <v>340930</v>
      </c>
      <c r="D200" s="28">
        <f>IF(Inputs!G199="true",C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C200)</f>
        <v>340930</v>
      </c>
      <c r="E200" s="28">
        <f>IF(Inputs!M199="null",Calcs!D200,Calcs!D200*Inputs!M199)</f>
        <v>340930</v>
      </c>
      <c r="F200" s="28">
        <f>E200*IF(Inputs!R199=Reduction_Values!B$6,Reduction_Values!C$6,Reduction_Values!C$7)</f>
        <v>340930</v>
      </c>
      <c r="G200" s="29">
        <f>F200*IF(Inputs!L199=Reduction_Values!B$4,Reduction_Values!C$4,Reduction_Values!C$5)</f>
        <v>340930</v>
      </c>
      <c r="H200" s="29">
        <f>IF(Inputs!I199="null",G200,G200*(Inputs!I199))</f>
        <v>340930</v>
      </c>
      <c r="I200" s="29">
        <f>IF(Inputs!J199="null",H200,H200*(Inputs!J199))</f>
        <v>303427.7</v>
      </c>
      <c r="J200" s="29">
        <f>I200*(IF(Inputs!K199=Reduction_Values!B$2,Reduction_Values!C$2,Reduction_Values!C$3))</f>
        <v>303427.7</v>
      </c>
      <c r="K200" s="29">
        <f>IF(Inputs!B199="false",(Inputs!P199/Inputs!Q199)*Calcs!J200,Calcs!J200)</f>
        <v>274251.95961538464</v>
      </c>
      <c r="L200" s="29" t="str">
        <f>IF(AND(Inputs!C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C199="true",Inputs!N199="false"),B200,""))</f>
        <v/>
      </c>
      <c r="M200" s="29" t="str">
        <f>IF(Inputs!C199="true",IF(Inputs!M199="null",Calcs!L200,Calcs!L200*Inputs!M199),"")</f>
        <v/>
      </c>
      <c r="N200" s="29" t="str">
        <f>IF(Inputs!C199="true",M200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,"")</f>
        <v/>
      </c>
      <c r="O200" s="29" t="str">
        <f>IF(Inputs!C199="true",N200*IF(Inputs!R199=Reduction_Values!B$6,Reduction_Values!C$6,Reduction_Values!C$7),"")</f>
        <v/>
      </c>
      <c r="P200" s="29" t="str">
        <f>IF(Inputs!C199="true",O200*IF(Inputs!L199=Reduction_Values!B$4,Reduction_Values!C$4,Reduction_Values!C$5),"")</f>
        <v/>
      </c>
      <c r="Q200" s="29" t="str">
        <f>IF(Inputs!C199="true",IF(Inputs!I199="null",P200,P200*(Inputs!I199)),"")</f>
        <v/>
      </c>
      <c r="R200" s="29" t="str">
        <f>IF(Inputs!C199="true",IF(Inputs!J199="null",Calcs!Q200,Calcs!Q200*Inputs!J199),"")</f>
        <v/>
      </c>
      <c r="S200" s="29" t="str">
        <f>IF(Inputs!C199="true",(Inputs!P199/Inputs!Q199)*Calcs!R200,"0.0")</f>
        <v>0.0</v>
      </c>
      <c r="T200" s="29" t="str">
        <f>IF(AND(Inputs!B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B199="true",Inputs!N199="false"),B200,""))</f>
        <v/>
      </c>
      <c r="U200" s="29" t="str">
        <f>IF(AND(Inputs!B199="true",Inputs!G199="true"),T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T200)</f>
        <v/>
      </c>
      <c r="V200" s="29" t="str">
        <f>IF(Inputs!B199="false","",IF(Inputs!M199="null",Calcs!D200,Calcs!D200*Inputs!M199))</f>
        <v/>
      </c>
      <c r="W200" s="29" t="str">
        <f>IF(Inputs!B199="true",V200*IF(Inputs!R199=Reduction_Values!B$6,Reduction_Values!C$6,Reduction_Values!C$7),"")</f>
        <v/>
      </c>
      <c r="X200" s="29" t="str">
        <f>IF(Inputs!B199="true",W200*IF(Inputs!L199=Reduction_Values!B$4,Reduction_Values!C$4,Reduction_Values!C$5),"")</f>
        <v/>
      </c>
      <c r="Y200" s="29" t="str">
        <f>IF(Inputs!B199="true",IF(Inputs!I199="null",X200,X200*(Inputs!I199)),"")</f>
        <v/>
      </c>
      <c r="Z200" s="29" t="str">
        <f>IF(Inputs!B199="true",IF(Inputs!J199="null",Y200,Y200*(Inputs!J199)),"")</f>
        <v/>
      </c>
      <c r="AA200" s="29" t="str">
        <f>IF(Inputs!B199="true",(Inputs!S199/Inputs!T199)*Calcs!Z200,"")</f>
        <v/>
      </c>
      <c r="AB200" s="29" t="str">
        <f>IF(Inputs!B199="true",Calcs!AA200*0.5,"")</f>
        <v/>
      </c>
      <c r="AC200" s="29"/>
      <c r="AD200" s="29"/>
      <c r="AE200" s="29"/>
      <c r="AF200" s="29"/>
      <c r="AG200" s="29"/>
    </row>
    <row r="201" spans="1:33" x14ac:dyDescent="0.2">
      <c r="A201" s="26">
        <v>199</v>
      </c>
      <c r="B201" s="28">
        <f>(VLOOKUP(Inputs!D200,Charge_Categories!B$2:C$380,2,FALSE))</f>
        <v>657233</v>
      </c>
      <c r="C201" s="28">
        <f>IF(Inputs!N200="true"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B201)</f>
        <v>657233</v>
      </c>
      <c r="D201" s="28">
        <f>IF(Inputs!G200="true",C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C201)</f>
        <v>660959</v>
      </c>
      <c r="E201" s="28">
        <f>IF(Inputs!M200="null",Calcs!D201,Calcs!D201*Inputs!M200)</f>
        <v>660959</v>
      </c>
      <c r="F201" s="28">
        <f>E201*IF(Inputs!R200=Reduction_Values!B$6,Reduction_Values!C$6,Reduction_Values!C$7)</f>
        <v>660959</v>
      </c>
      <c r="G201" s="29">
        <f>F201*IF(Inputs!L200=Reduction_Values!B$4,Reduction_Values!C$4,Reduction_Values!C$5)</f>
        <v>660959</v>
      </c>
      <c r="H201" s="29">
        <f>IF(Inputs!I200="null",G201,G201*(Inputs!I200))</f>
        <v>581643.92000000004</v>
      </c>
      <c r="I201" s="29">
        <f>IF(Inputs!J200="null",H201,H201*(Inputs!J200))</f>
        <v>581643.92000000004</v>
      </c>
      <c r="J201" s="29">
        <f>I201*(IF(Inputs!K200=Reduction_Values!B$2,Reduction_Values!C$2,Reduction_Values!C$3))</f>
        <v>290821.96000000002</v>
      </c>
      <c r="K201" s="29">
        <f>IF(Inputs!B200="false",(Inputs!P200/Inputs!Q200)*Calcs!J201,Calcs!J201)</f>
        <v>290821.96000000002</v>
      </c>
      <c r="L201" s="29" t="str">
        <f>IF(AND(Inputs!C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C200="true",Inputs!N200="false"),B201,""))</f>
        <v/>
      </c>
      <c r="M201" s="29" t="str">
        <f>IF(Inputs!C200="true",IF(Inputs!M200="null",Calcs!L201,Calcs!L201*Inputs!M200),"")</f>
        <v/>
      </c>
      <c r="N201" s="29" t="str">
        <f>IF(Inputs!C200="true",M201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,"")</f>
        <v/>
      </c>
      <c r="O201" s="29" t="str">
        <f>IF(Inputs!C200="true",N201*IF(Inputs!R200=Reduction_Values!B$6,Reduction_Values!C$6,Reduction_Values!C$7),"")</f>
        <v/>
      </c>
      <c r="P201" s="29" t="str">
        <f>IF(Inputs!C200="true",O201*IF(Inputs!L200=Reduction_Values!B$4,Reduction_Values!C$4,Reduction_Values!C$5),"")</f>
        <v/>
      </c>
      <c r="Q201" s="29" t="str">
        <f>IF(Inputs!C200="true",IF(Inputs!I200="null",P201,P201*(Inputs!I200)),"")</f>
        <v/>
      </c>
      <c r="R201" s="29" t="str">
        <f>IF(Inputs!C200="true",IF(Inputs!J200="null",Calcs!Q201,Calcs!Q201*Inputs!J200),"")</f>
        <v/>
      </c>
      <c r="S201" s="29" t="str">
        <f>IF(Inputs!C200="true",(Inputs!P200/Inputs!Q200)*Calcs!R201,"0.0")</f>
        <v>0.0</v>
      </c>
      <c r="T201" s="29">
        <f>IF(AND(Inputs!B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B200="true",Inputs!N200="false"),B201,""))</f>
        <v>657233</v>
      </c>
      <c r="U201" s="29">
        <f>IF(AND(Inputs!B200="true",Inputs!G200="true"),T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T201)</f>
        <v>660959</v>
      </c>
      <c r="V201" s="29">
        <f>IF(Inputs!B200="false","",IF(Inputs!M200="null",Calcs!D201,Calcs!D201*Inputs!M200))</f>
        <v>660959</v>
      </c>
      <c r="W201" s="29">
        <f>IF(Inputs!B200="true",V201*IF(Inputs!R200=Reduction_Values!B$6,Reduction_Values!C$6,Reduction_Values!C$7),"")</f>
        <v>660959</v>
      </c>
      <c r="X201" s="29">
        <f>IF(Inputs!B200="true",W201*IF(Inputs!L200=Reduction_Values!B$4,Reduction_Values!C$4,Reduction_Values!C$5),"")</f>
        <v>660959</v>
      </c>
      <c r="Y201" s="29">
        <f>IF(Inputs!B200="true",IF(Inputs!I200="null",X201,X201*(Inputs!I200)),"")</f>
        <v>581643.92000000004</v>
      </c>
      <c r="Z201" s="29">
        <f>IF(Inputs!B200="true",IF(Inputs!J200="null",Y201,Y201*(Inputs!J200)),"")</f>
        <v>581643.92000000004</v>
      </c>
      <c r="AA201" s="29">
        <f>IF(Inputs!B200="true",(Inputs!S200/Inputs!T200)*Calcs!Z201,"")</f>
        <v>383.97031393643033</v>
      </c>
      <c r="AB201" s="29">
        <f>IF(Inputs!B200="true",Calcs!AA201*0.5,"")</f>
        <v>191.98515696821516</v>
      </c>
      <c r="AC201" s="29"/>
      <c r="AD201" s="29"/>
      <c r="AE201" s="29"/>
      <c r="AF201" s="29"/>
      <c r="AG201" s="29"/>
    </row>
    <row r="202" spans="1:33" x14ac:dyDescent="0.2">
      <c r="A202" s="26">
        <v>200</v>
      </c>
      <c r="B202" s="28">
        <f>(VLOOKUP(Inputs!D201,Charge_Categories!B$2:C$380,2,FALSE))</f>
        <v>689830</v>
      </c>
      <c r="C202" s="28">
        <f>IF(Inputs!N201="true"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B202)</f>
        <v>689830</v>
      </c>
      <c r="D202" s="28">
        <f>IF(Inputs!G201="true",C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C202)</f>
        <v>689830</v>
      </c>
      <c r="E202" s="28">
        <f>IF(Inputs!M201="null",Calcs!D202,Calcs!D202*Inputs!M201)</f>
        <v>689830</v>
      </c>
      <c r="F202" s="28">
        <f>E202*IF(Inputs!R201=Reduction_Values!B$6,Reduction_Values!C$6,Reduction_Values!C$7)</f>
        <v>689830</v>
      </c>
      <c r="G202" s="29">
        <f>F202*IF(Inputs!L201=Reduction_Values!B$4,Reduction_Values!C$4,Reduction_Values!C$5)</f>
        <v>689830</v>
      </c>
      <c r="H202" s="29">
        <f>IF(Inputs!I201="null",G202,G202*(Inputs!I201))</f>
        <v>689830</v>
      </c>
      <c r="I202" s="29">
        <f>IF(Inputs!J201="null",H202,H202*(Inputs!J201))</f>
        <v>689830</v>
      </c>
      <c r="J202" s="29">
        <f>I202*(IF(Inputs!K201=Reduction_Values!B$2,Reduction_Values!C$2,Reduction_Values!C$3))</f>
        <v>689830</v>
      </c>
      <c r="K202" s="29">
        <f>IF(Inputs!B201="false",(Inputs!P201/Inputs!Q201)*Calcs!J202,Calcs!J202)</f>
        <v>666246.06837606838</v>
      </c>
      <c r="L202" s="29">
        <f>IF(AND(Inputs!C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C201="true",Inputs!N201="false"),B202,""))</f>
        <v>689830</v>
      </c>
      <c r="M202" s="29">
        <f>IF(Inputs!C201="true",IF(Inputs!M201="null",Calcs!L202,Calcs!L202*Inputs!M201),"")</f>
        <v>689830</v>
      </c>
      <c r="N202" s="29">
        <f>IF(Inputs!C201="true",M202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,"")</f>
        <v>413898</v>
      </c>
      <c r="O202" s="29">
        <f>IF(Inputs!C201="true",N202*IF(Inputs!R201=Reduction_Values!B$6,Reduction_Values!C$6,Reduction_Values!C$7),"")</f>
        <v>413898</v>
      </c>
      <c r="P202" s="29">
        <f>IF(Inputs!C201="true",O202*IF(Inputs!L201=Reduction_Values!B$4,Reduction_Values!C$4,Reduction_Values!C$5),"")</f>
        <v>413898</v>
      </c>
      <c r="Q202" s="29">
        <f>IF(Inputs!C201="true",IF(Inputs!I201="null",P202,P202*(Inputs!I201)),"")</f>
        <v>413898</v>
      </c>
      <c r="R202" s="29">
        <f>IF(Inputs!C201="true",IF(Inputs!J201="null",Calcs!Q202,Calcs!Q202*Inputs!J201),"")</f>
        <v>413898</v>
      </c>
      <c r="S202" s="29">
        <f>IF(Inputs!C201="true",(Inputs!P201/Inputs!Q201)*Calcs!R202,"0.0")</f>
        <v>399747.641025641</v>
      </c>
      <c r="T202" s="29" t="str">
        <f>IF(AND(Inputs!B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B201="true",Inputs!N201="false"),B202,""))</f>
        <v/>
      </c>
      <c r="U202" s="29" t="str">
        <f>IF(AND(Inputs!B201="true",Inputs!G201="true"),T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T202)</f>
        <v/>
      </c>
      <c r="V202" s="29" t="str">
        <f>IF(Inputs!B201="false","",IF(Inputs!M201="null",Calcs!D202,Calcs!D202*Inputs!M201))</f>
        <v/>
      </c>
      <c r="W202" s="29" t="str">
        <f>IF(Inputs!B201="true",V202*IF(Inputs!R201=Reduction_Values!B$6,Reduction_Values!C$6,Reduction_Values!C$7),"")</f>
        <v/>
      </c>
      <c r="X202" s="29" t="str">
        <f>IF(Inputs!B201="true",W202*IF(Inputs!L201=Reduction_Values!B$4,Reduction_Values!C$4,Reduction_Values!C$5),"")</f>
        <v/>
      </c>
      <c r="Y202" s="29" t="str">
        <f>IF(Inputs!B201="true",IF(Inputs!I201="null",X202,X202*(Inputs!I201)),"")</f>
        <v/>
      </c>
      <c r="Z202" s="29" t="str">
        <f>IF(Inputs!B201="true",IF(Inputs!J201="null",Y202,Y202*(Inputs!J201)),"")</f>
        <v/>
      </c>
      <c r="AA202" s="29" t="str">
        <f>IF(Inputs!B201="true",(Inputs!S201/Inputs!T201)*Calcs!Z202,"")</f>
        <v/>
      </c>
      <c r="AB202" s="29" t="str">
        <f>IF(Inputs!B201="true",Calcs!AA202*0.5,"")</f>
        <v/>
      </c>
      <c r="AC202" s="29"/>
      <c r="AD202" s="29"/>
      <c r="AE202" s="29"/>
      <c r="AF202" s="29"/>
      <c r="AG202" s="29"/>
    </row>
    <row r="203" spans="1:33" x14ac:dyDescent="0.2">
      <c r="A203" s="26">
        <v>201</v>
      </c>
      <c r="B203" s="28">
        <f>(VLOOKUP(Inputs!D202,Charge_Categories!B$2:C$380,2,FALSE))</f>
        <v>746992</v>
      </c>
      <c r="C203" s="28">
        <f>IF(Inputs!N202="true"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B203)</f>
        <v>747000</v>
      </c>
      <c r="D203" s="28">
        <f>IF(Inputs!G202="true",C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C203)</f>
        <v>747000</v>
      </c>
      <c r="E203" s="28">
        <f>IF(Inputs!M202="null",Calcs!D203,Calcs!D203*Inputs!M202)</f>
        <v>747000</v>
      </c>
      <c r="F203" s="28">
        <f>E203*IF(Inputs!R202=Reduction_Values!B$6,Reduction_Values!C$6,Reduction_Values!C$7)</f>
        <v>373500</v>
      </c>
      <c r="G203" s="29">
        <f>F203*IF(Inputs!L202=Reduction_Values!B$4,Reduction_Values!C$4,Reduction_Values!C$5)</f>
        <v>373500</v>
      </c>
      <c r="H203" s="29">
        <f>IF(Inputs!I202="null",G203,G203*(Inputs!I202))</f>
        <v>373500</v>
      </c>
      <c r="I203" s="29">
        <f>IF(Inputs!J202="null",H203,H203*(Inputs!J202))</f>
        <v>373500</v>
      </c>
      <c r="J203" s="29">
        <f>I203*(IF(Inputs!K202=Reduction_Values!B$2,Reduction_Values!C$2,Reduction_Values!C$3))</f>
        <v>373500</v>
      </c>
      <c r="K203" s="29">
        <f>IF(Inputs!B202="false",(Inputs!P202/Inputs!Q202)*Calcs!J203,Calcs!J203)</f>
        <v>373500</v>
      </c>
      <c r="L203" s="29">
        <f>IF(AND(Inputs!C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C202="true",Inputs!N202="false"),B203,""))</f>
        <v>747000</v>
      </c>
      <c r="M203" s="29">
        <f>IF(Inputs!C202="true",IF(Inputs!M202="null",Calcs!L203,Calcs!L203*Inputs!M202),"")</f>
        <v>747000</v>
      </c>
      <c r="N203" s="29">
        <f>IF(Inputs!C202="true",M203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,"")</f>
        <v>0</v>
      </c>
      <c r="O203" s="29">
        <f>IF(Inputs!C202="true",N203*IF(Inputs!R202=Reduction_Values!B$6,Reduction_Values!C$6,Reduction_Values!C$7),"")</f>
        <v>0</v>
      </c>
      <c r="P203" s="29">
        <f>IF(Inputs!C202="true",O203*IF(Inputs!L202=Reduction_Values!B$4,Reduction_Values!C$4,Reduction_Values!C$5),"")</f>
        <v>0</v>
      </c>
      <c r="Q203" s="29">
        <f>IF(Inputs!C202="true",IF(Inputs!I202="null",P203,P203*(Inputs!I202)),"")</f>
        <v>0</v>
      </c>
      <c r="R203" s="29">
        <f>IF(Inputs!C202="true",IF(Inputs!J202="null",Calcs!Q203,Calcs!Q203*Inputs!J202),"")</f>
        <v>0</v>
      </c>
      <c r="S203" s="29">
        <f>IF(Inputs!C202="true",(Inputs!P202/Inputs!Q202)*Calcs!R203,"0.0")</f>
        <v>0</v>
      </c>
      <c r="T203" s="29" t="str">
        <f>IF(AND(Inputs!B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B202="true",Inputs!N202="false"),B203,""))</f>
        <v/>
      </c>
      <c r="U203" s="29" t="str">
        <f>IF(AND(Inputs!B202="true",Inputs!G202="true"),T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T203)</f>
        <v/>
      </c>
      <c r="V203" s="29" t="str">
        <f>IF(Inputs!B202="false","",IF(Inputs!M202="null",Calcs!D203,Calcs!D203*Inputs!M202))</f>
        <v/>
      </c>
      <c r="W203" s="29" t="str">
        <f>IF(Inputs!B202="true",V203*IF(Inputs!R202=Reduction_Values!B$6,Reduction_Values!C$6,Reduction_Values!C$7),"")</f>
        <v/>
      </c>
      <c r="X203" s="29" t="str">
        <f>IF(Inputs!B202="true",W203*IF(Inputs!L202=Reduction_Values!B$4,Reduction_Values!C$4,Reduction_Values!C$5),"")</f>
        <v/>
      </c>
      <c r="Y203" s="29" t="str">
        <f>IF(Inputs!B202="true",IF(Inputs!I202="null",X203,X203*(Inputs!I202)),"")</f>
        <v/>
      </c>
      <c r="Z203" s="29" t="str">
        <f>IF(Inputs!B202="true",IF(Inputs!J202="null",Y203,Y203*(Inputs!J202)),"")</f>
        <v/>
      </c>
      <c r="AA203" s="29" t="str">
        <f>IF(Inputs!B202="true",(Inputs!S202/Inputs!T202)*Calcs!Z203,"")</f>
        <v/>
      </c>
      <c r="AB203" s="29" t="str">
        <f>IF(Inputs!B202="true",Calcs!AA203*0.5,"")</f>
        <v/>
      </c>
      <c r="AC203" s="29"/>
      <c r="AD203" s="29"/>
      <c r="AE203" s="29"/>
      <c r="AF203" s="29"/>
      <c r="AG203" s="29"/>
    </row>
    <row r="204" spans="1:33" x14ac:dyDescent="0.2">
      <c r="A204" s="26">
        <v>202</v>
      </c>
      <c r="B204" s="28">
        <f>(VLOOKUP(Inputs!D203,Charge_Categories!B$2:C$380,2,FALSE))</f>
        <v>780465</v>
      </c>
      <c r="C204" s="28">
        <f>IF(Inputs!N203="true"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B204)</f>
        <v>780506</v>
      </c>
      <c r="D204" s="28">
        <f>IF(Inputs!G203="true",C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C204)</f>
        <v>1046659</v>
      </c>
      <c r="E204" s="28">
        <f>IF(Inputs!M203="null",Calcs!D204,Calcs!D204*Inputs!M203)</f>
        <v>1046659</v>
      </c>
      <c r="F204" s="28">
        <f>E204*IF(Inputs!R203=Reduction_Values!B$6,Reduction_Values!C$6,Reduction_Values!C$7)</f>
        <v>523329.5</v>
      </c>
      <c r="G204" s="29">
        <f>F204*IF(Inputs!L203=Reduction_Values!B$4,Reduction_Values!C$4,Reduction_Values!C$5)</f>
        <v>261664.75</v>
      </c>
      <c r="H204" s="29">
        <f>IF(Inputs!I203="null",G204,G204*(Inputs!I203))</f>
        <v>261664.75</v>
      </c>
      <c r="I204" s="29">
        <f>IF(Inputs!J203="null",H204,H204*(Inputs!J203))</f>
        <v>259048.10250000001</v>
      </c>
      <c r="J204" s="29">
        <f>I204*(IF(Inputs!K203=Reduction_Values!B$2,Reduction_Values!C$2,Reduction_Values!C$3))</f>
        <v>129524.05125</v>
      </c>
      <c r="K204" s="29">
        <f>IF(Inputs!B203="false",(Inputs!P203/Inputs!Q203)*Calcs!J204,Calcs!J204)</f>
        <v>129524.05125</v>
      </c>
      <c r="L204" s="29" t="str">
        <f>IF(AND(Inputs!C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C203="true",Inputs!N203="false"),B204,""))</f>
        <v/>
      </c>
      <c r="M204" s="29" t="str">
        <f>IF(Inputs!C203="true",IF(Inputs!M203="null",Calcs!L204,Calcs!L204*Inputs!M203),"")</f>
        <v/>
      </c>
      <c r="N204" s="29" t="str">
        <f>IF(Inputs!C203="true",M204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,"")</f>
        <v/>
      </c>
      <c r="O204" s="29" t="str">
        <f>IF(Inputs!C203="true",N204*IF(Inputs!R203=Reduction_Values!B$6,Reduction_Values!C$6,Reduction_Values!C$7),"")</f>
        <v/>
      </c>
      <c r="P204" s="29" t="str">
        <f>IF(Inputs!C203="true",O204*IF(Inputs!L203=Reduction_Values!B$4,Reduction_Values!C$4,Reduction_Values!C$5),"")</f>
        <v/>
      </c>
      <c r="Q204" s="29" t="str">
        <f>IF(Inputs!C203="true",IF(Inputs!I203="null",P204,P204*(Inputs!I203)),"")</f>
        <v/>
      </c>
      <c r="R204" s="29" t="str">
        <f>IF(Inputs!C203="true",IF(Inputs!J203="null",Calcs!Q204,Calcs!Q204*Inputs!J203),"")</f>
        <v/>
      </c>
      <c r="S204" s="29" t="str">
        <f>IF(Inputs!C203="true",(Inputs!P203/Inputs!Q203)*Calcs!R204,"0.0")</f>
        <v>0.0</v>
      </c>
      <c r="T204" s="29">
        <f>IF(AND(Inputs!B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B203="true",Inputs!N203="false"),B204,""))</f>
        <v>780506</v>
      </c>
      <c r="U204" s="29">
        <f>IF(AND(Inputs!B203="true",Inputs!G203="true"),T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T204)</f>
        <v>1046659</v>
      </c>
      <c r="V204" s="29">
        <f>IF(Inputs!B203="false","",IF(Inputs!M203="null",Calcs!D204,Calcs!D204*Inputs!M203))</f>
        <v>1046659</v>
      </c>
      <c r="W204" s="29">
        <f>IF(Inputs!B203="true",V204*IF(Inputs!R203=Reduction_Values!B$6,Reduction_Values!C$6,Reduction_Values!C$7),"")</f>
        <v>523329.5</v>
      </c>
      <c r="X204" s="29">
        <f>IF(Inputs!B203="true",W204*IF(Inputs!L203=Reduction_Values!B$4,Reduction_Values!C$4,Reduction_Values!C$5),"")</f>
        <v>261664.75</v>
      </c>
      <c r="Y204" s="29">
        <f>IF(Inputs!B203="true",IF(Inputs!I203="null",X204,X204*(Inputs!I203)),"")</f>
        <v>261664.75</v>
      </c>
      <c r="Z204" s="29">
        <f>IF(Inputs!B203="true",IF(Inputs!J203="null",Y204,Y204*(Inputs!J203)),"")</f>
        <v>259048.10250000001</v>
      </c>
      <c r="AA204" s="29">
        <f>IF(Inputs!B203="true",(Inputs!S203/Inputs!T203)*Calcs!Z204,"")</f>
        <v>259048.10250000001</v>
      </c>
      <c r="AB204" s="29">
        <f>IF(Inputs!B203="true",Calcs!AA204*0.5,"")</f>
        <v>129524.05125</v>
      </c>
      <c r="AC204" s="29"/>
      <c r="AD204" s="29"/>
      <c r="AE204" s="29"/>
      <c r="AF204" s="29"/>
      <c r="AG204" s="29"/>
    </row>
    <row r="205" spans="1:33" x14ac:dyDescent="0.2">
      <c r="A205" s="26">
        <v>203</v>
      </c>
      <c r="B205" s="28">
        <f>(VLOOKUP(Inputs!D204,Charge_Categories!B$2:C$380,2,FALSE))</f>
        <v>813062</v>
      </c>
      <c r="C205" s="28">
        <f>IF(Inputs!N204="true"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B205)</f>
        <v>813062</v>
      </c>
      <c r="D205" s="28">
        <f>IF(Inputs!G204="true",C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C205)</f>
        <v>814254</v>
      </c>
      <c r="E205" s="28">
        <f>IF(Inputs!M204="null",Calcs!D205,Calcs!D205*Inputs!M204)</f>
        <v>814254</v>
      </c>
      <c r="F205" s="28">
        <f>E205*IF(Inputs!R204=Reduction_Values!B$6,Reduction_Values!C$6,Reduction_Values!C$7)</f>
        <v>814254</v>
      </c>
      <c r="G205" s="29">
        <f>F205*IF(Inputs!L204=Reduction_Values!B$4,Reduction_Values!C$4,Reduction_Values!C$5)</f>
        <v>814254</v>
      </c>
      <c r="H205" s="29">
        <f>IF(Inputs!I204="null",G205,G205*(Inputs!I204))</f>
        <v>814254</v>
      </c>
      <c r="I205" s="29">
        <f>IF(Inputs!J204="null",H205,H205*(Inputs!J204))</f>
        <v>814254</v>
      </c>
      <c r="J205" s="29">
        <f>I205*(IF(Inputs!K204=Reduction_Values!B$2,Reduction_Values!C$2,Reduction_Values!C$3))</f>
        <v>407127</v>
      </c>
      <c r="K205" s="29">
        <f>IF(Inputs!B204="false",(Inputs!P204/Inputs!Q204)*Calcs!J205,Calcs!J205)</f>
        <v>407127</v>
      </c>
      <c r="L205" s="29" t="str">
        <f>IF(AND(Inputs!C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C204="true",Inputs!N204="false"),B205,""))</f>
        <v/>
      </c>
      <c r="M205" s="29" t="str">
        <f>IF(Inputs!C204="true",IF(Inputs!M204="null",Calcs!L205,Calcs!L205*Inputs!M204),"")</f>
        <v/>
      </c>
      <c r="N205" s="29" t="str">
        <f>IF(Inputs!C204="true",M205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,"")</f>
        <v/>
      </c>
      <c r="O205" s="29" t="str">
        <f>IF(Inputs!C204="true",N205*IF(Inputs!R204=Reduction_Values!B$6,Reduction_Values!C$6,Reduction_Values!C$7),"")</f>
        <v/>
      </c>
      <c r="P205" s="29" t="str">
        <f>IF(Inputs!C204="true",O205*IF(Inputs!L204=Reduction_Values!B$4,Reduction_Values!C$4,Reduction_Values!C$5),"")</f>
        <v/>
      </c>
      <c r="Q205" s="29" t="str">
        <f>IF(Inputs!C204="true",IF(Inputs!I204="null",P205,P205*(Inputs!I204)),"")</f>
        <v/>
      </c>
      <c r="R205" s="29" t="str">
        <f>IF(Inputs!C204="true",IF(Inputs!J204="null",Calcs!Q205,Calcs!Q205*Inputs!J204),"")</f>
        <v/>
      </c>
      <c r="S205" s="29" t="str">
        <f>IF(Inputs!C204="true",(Inputs!P204/Inputs!Q204)*Calcs!R205,"0.0")</f>
        <v>0.0</v>
      </c>
      <c r="T205" s="29">
        <f>IF(AND(Inputs!B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B204="true",Inputs!N204="false"),B205,""))</f>
        <v>813062</v>
      </c>
      <c r="U205" s="29">
        <f>IF(AND(Inputs!B204="true",Inputs!G204="true"),T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T205)</f>
        <v>814254</v>
      </c>
      <c r="V205" s="29">
        <f>IF(Inputs!B204="false","",IF(Inputs!M204="null",Calcs!D205,Calcs!D205*Inputs!M204))</f>
        <v>814254</v>
      </c>
      <c r="W205" s="29">
        <f>IF(Inputs!B204="true",V205*IF(Inputs!R204=Reduction_Values!B$6,Reduction_Values!C$6,Reduction_Values!C$7),"")</f>
        <v>814254</v>
      </c>
      <c r="X205" s="29">
        <f>IF(Inputs!B204="true",W205*IF(Inputs!L204=Reduction_Values!B$4,Reduction_Values!C$4,Reduction_Values!C$5),"")</f>
        <v>814254</v>
      </c>
      <c r="Y205" s="29">
        <f>IF(Inputs!B204="true",IF(Inputs!I204="null",X205,X205*(Inputs!I204)),"")</f>
        <v>814254</v>
      </c>
      <c r="Z205" s="29">
        <f>IF(Inputs!B204="true",IF(Inputs!J204="null",Y205,Y205*(Inputs!J204)),"")</f>
        <v>814254</v>
      </c>
      <c r="AA205" s="29">
        <f>IF(Inputs!B204="true",(Inputs!S204/Inputs!T204)*Calcs!Z205,"")</f>
        <v>164643787.308</v>
      </c>
      <c r="AB205" s="29">
        <f>IF(Inputs!B204="true",Calcs!AA205*0.5,"")</f>
        <v>82321893.653999999</v>
      </c>
      <c r="AC205" s="29"/>
      <c r="AD205" s="29"/>
      <c r="AE205" s="29"/>
      <c r="AF205" s="29"/>
      <c r="AG205" s="29"/>
    </row>
    <row r="206" spans="1:33" x14ac:dyDescent="0.2">
      <c r="A206" s="26">
        <v>204</v>
      </c>
      <c r="B206" s="28">
        <f>(VLOOKUP(Inputs!D205,Charge_Categories!B$2:C$380,2,FALSE))</f>
        <v>870224</v>
      </c>
      <c r="C206" s="28">
        <f>IF(Inputs!N205="true"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B206)</f>
        <v>870224</v>
      </c>
      <c r="D206" s="28">
        <f>IF(Inputs!G205="true",C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C206)</f>
        <v>870410</v>
      </c>
      <c r="E206" s="28">
        <f>IF(Inputs!M205="null",Calcs!D206,Calcs!D206*Inputs!M205)</f>
        <v>870410</v>
      </c>
      <c r="F206" s="28">
        <f>E206*IF(Inputs!R205=Reduction_Values!B$6,Reduction_Values!C$6,Reduction_Values!C$7)</f>
        <v>870410</v>
      </c>
      <c r="G206" s="29">
        <f>F206*IF(Inputs!L205=Reduction_Values!B$4,Reduction_Values!C$4,Reduction_Values!C$5)</f>
        <v>870410</v>
      </c>
      <c r="H206" s="29">
        <f>IF(Inputs!I205="null",G206,G206*(Inputs!I205))</f>
        <v>870410</v>
      </c>
      <c r="I206" s="29">
        <f>IF(Inputs!J205="null",H206,H206*(Inputs!J205))</f>
        <v>870410</v>
      </c>
      <c r="J206" s="29">
        <f>I206*(IF(Inputs!K205=Reduction_Values!B$2,Reduction_Values!C$2,Reduction_Values!C$3))</f>
        <v>435205</v>
      </c>
      <c r="K206" s="29">
        <f>IF(Inputs!B205="false",(Inputs!P205/Inputs!Q205)*Calcs!J206,Calcs!J206)</f>
        <v>435205</v>
      </c>
      <c r="L206" s="29" t="str">
        <f>IF(AND(Inputs!C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C205="true",Inputs!N205="false"),B206,""))</f>
        <v/>
      </c>
      <c r="M206" s="29" t="str">
        <f>IF(Inputs!C205="true",IF(Inputs!M205="null",Calcs!L206,Calcs!L206*Inputs!M205),"")</f>
        <v/>
      </c>
      <c r="N206" s="29" t="str">
        <f>IF(Inputs!C205="true",M206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,"")</f>
        <v/>
      </c>
      <c r="O206" s="29" t="str">
        <f>IF(Inputs!C205="true",N206*IF(Inputs!R205=Reduction_Values!B$6,Reduction_Values!C$6,Reduction_Values!C$7),"")</f>
        <v/>
      </c>
      <c r="P206" s="29" t="str">
        <f>IF(Inputs!C205="true",O206*IF(Inputs!L205=Reduction_Values!B$4,Reduction_Values!C$4,Reduction_Values!C$5),"")</f>
        <v/>
      </c>
      <c r="Q206" s="29" t="str">
        <f>IF(Inputs!C205="true",IF(Inputs!I205="null",P206,P206*(Inputs!I205)),"")</f>
        <v/>
      </c>
      <c r="R206" s="29" t="str">
        <f>IF(Inputs!C205="true",IF(Inputs!J205="null",Calcs!Q206,Calcs!Q206*Inputs!J205),"")</f>
        <v/>
      </c>
      <c r="S206" s="29" t="str">
        <f>IF(Inputs!C205="true",(Inputs!P205/Inputs!Q205)*Calcs!R206,"0.0")</f>
        <v>0.0</v>
      </c>
      <c r="T206" s="29">
        <f>IF(AND(Inputs!B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B205="true",Inputs!N205="false"),B206,""))</f>
        <v>870224</v>
      </c>
      <c r="U206" s="29">
        <f>IF(AND(Inputs!B205="true",Inputs!G205="true"),T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T206)</f>
        <v>870410</v>
      </c>
      <c r="V206" s="29">
        <f>IF(Inputs!B205="false","",IF(Inputs!M205="null",Calcs!D206,Calcs!D206*Inputs!M205))</f>
        <v>870410</v>
      </c>
      <c r="W206" s="29">
        <f>IF(Inputs!B205="true",V206*IF(Inputs!R205=Reduction_Values!B$6,Reduction_Values!C$6,Reduction_Values!C$7),"")</f>
        <v>870410</v>
      </c>
      <c r="X206" s="29">
        <f>IF(Inputs!B205="true",W206*IF(Inputs!L205=Reduction_Values!B$4,Reduction_Values!C$4,Reduction_Values!C$5),"")</f>
        <v>870410</v>
      </c>
      <c r="Y206" s="29">
        <f>IF(Inputs!B205="true",IF(Inputs!I205="null",X206,X206*(Inputs!I205)),"")</f>
        <v>870410</v>
      </c>
      <c r="Z206" s="29">
        <f>IF(Inputs!B205="true",IF(Inputs!J205="null",Y206,Y206*(Inputs!J205)),"")</f>
        <v>870410</v>
      </c>
      <c r="AA206" s="29">
        <f>IF(Inputs!B205="true",(Inputs!S205/Inputs!T205)*Calcs!Z206,"")</f>
        <v>0</v>
      </c>
      <c r="AB206" s="29">
        <f>IF(Inputs!B205="true",Calcs!AA206*0.5,"")</f>
        <v>0</v>
      </c>
      <c r="AC206" s="29"/>
      <c r="AD206" s="29"/>
      <c r="AE206" s="29"/>
      <c r="AF206" s="29"/>
      <c r="AG206" s="29"/>
    </row>
    <row r="207" spans="1:33" x14ac:dyDescent="0.2">
      <c r="A207" s="26">
        <v>205</v>
      </c>
      <c r="B207" s="28">
        <f>(VLOOKUP(Inputs!D206,Charge_Categories!B$2:C$380,2,FALSE))</f>
        <v>3365328</v>
      </c>
      <c r="C207" s="28">
        <f>IF(Inputs!N206="true"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B207)</f>
        <v>3365328</v>
      </c>
      <c r="D207" s="28">
        <f>IF(Inputs!G206="true",C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C207)</f>
        <v>3365878</v>
      </c>
      <c r="E207" s="28">
        <f>IF(Inputs!M206="null",Calcs!D207,Calcs!D207*Inputs!M206)</f>
        <v>3365878</v>
      </c>
      <c r="F207" s="28">
        <f>E207*IF(Inputs!R206=Reduction_Values!B$6,Reduction_Values!C$6,Reduction_Values!C$7)</f>
        <v>3365878</v>
      </c>
      <c r="G207" s="29">
        <f>F207*IF(Inputs!L206=Reduction_Values!B$4,Reduction_Values!C$4,Reduction_Values!C$5)</f>
        <v>3365878</v>
      </c>
      <c r="H207" s="29">
        <f>IF(Inputs!I206="null",G207,G207*(Inputs!I206))</f>
        <v>3365878</v>
      </c>
      <c r="I207" s="29">
        <f>IF(Inputs!J206="null",H207,H207*(Inputs!J206))</f>
        <v>3365878</v>
      </c>
      <c r="J207" s="29">
        <f>I207*(IF(Inputs!K206=Reduction_Values!B$2,Reduction_Values!C$2,Reduction_Values!C$3))</f>
        <v>1682939</v>
      </c>
      <c r="K207" s="29">
        <f>IF(Inputs!B206="false",(Inputs!P206/Inputs!Q206)*Calcs!J207,Calcs!J207)</f>
        <v>1682939</v>
      </c>
      <c r="L207" s="29" t="str">
        <f>IF(AND(Inputs!C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C206="true",Inputs!N206="false"),B207,""))</f>
        <v/>
      </c>
      <c r="M207" s="29" t="str">
        <f>IF(Inputs!C206="true",IF(Inputs!M206="null",Calcs!L207,Calcs!L207*Inputs!M206),"")</f>
        <v/>
      </c>
      <c r="N207" s="29" t="str">
        <f>IF(Inputs!C206="true",M207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,"")</f>
        <v/>
      </c>
      <c r="O207" s="29" t="str">
        <f>IF(Inputs!C206="true",N207*IF(Inputs!R206=Reduction_Values!B$6,Reduction_Values!C$6,Reduction_Values!C$7),"")</f>
        <v/>
      </c>
      <c r="P207" s="29" t="str">
        <f>IF(Inputs!C206="true",O207*IF(Inputs!L206=Reduction_Values!B$4,Reduction_Values!C$4,Reduction_Values!C$5),"")</f>
        <v/>
      </c>
      <c r="Q207" s="29" t="str">
        <f>IF(Inputs!C206="true",IF(Inputs!I206="null",P207,P207*(Inputs!I206)),"")</f>
        <v/>
      </c>
      <c r="R207" s="29" t="str">
        <f>IF(Inputs!C206="true",IF(Inputs!J206="null",Calcs!Q207,Calcs!Q207*Inputs!J206),"")</f>
        <v/>
      </c>
      <c r="S207" s="29" t="str">
        <f>IF(Inputs!C206="true",(Inputs!P206/Inputs!Q206)*Calcs!R207,"0.0")</f>
        <v>0.0</v>
      </c>
      <c r="T207" s="29">
        <f>IF(AND(Inputs!B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B206="true",Inputs!N206="false"),B207,""))</f>
        <v>3365328</v>
      </c>
      <c r="U207" s="29">
        <f>IF(AND(Inputs!B206="true",Inputs!G206="true"),T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T207)</f>
        <v>3365878</v>
      </c>
      <c r="V207" s="29">
        <f>IF(Inputs!B206="false","",IF(Inputs!M206="null",Calcs!D207,Calcs!D207*Inputs!M206))</f>
        <v>3365878</v>
      </c>
      <c r="W207" s="29">
        <f>IF(Inputs!B206="true",V207*IF(Inputs!R206=Reduction_Values!B$6,Reduction_Values!C$6,Reduction_Values!C$7),"")</f>
        <v>3365878</v>
      </c>
      <c r="X207" s="29">
        <f>IF(Inputs!B206="true",W207*IF(Inputs!L206=Reduction_Values!B$4,Reduction_Values!C$4,Reduction_Values!C$5),"")</f>
        <v>3365878</v>
      </c>
      <c r="Y207" s="29">
        <f>IF(Inputs!B206="true",IF(Inputs!I206="null",X207,X207*(Inputs!I206)),"")</f>
        <v>3365878</v>
      </c>
      <c r="Z207" s="29">
        <f>IF(Inputs!B206="true",IF(Inputs!J206="null",Y207,Y207*(Inputs!J206)),"")</f>
        <v>3365878</v>
      </c>
      <c r="AA207" s="29">
        <f>IF(Inputs!B206="true",(Inputs!S206/Inputs!T206)*Calcs!Z207,"")</f>
        <v>373986.4444444445</v>
      </c>
      <c r="AB207" s="29">
        <f>IF(Inputs!B206="true",Calcs!AA207*0.5,"")</f>
        <v>186993.22222222225</v>
      </c>
      <c r="AC207" s="29"/>
      <c r="AD207" s="29"/>
      <c r="AE207" s="29"/>
      <c r="AF207" s="29"/>
      <c r="AG207" s="29"/>
    </row>
    <row r="208" spans="1:33" x14ac:dyDescent="0.2">
      <c r="A208" s="26">
        <v>206</v>
      </c>
      <c r="B208" s="28">
        <f>(VLOOKUP(Inputs!D207,Charge_Categories!B$2:C$380,2,FALSE))</f>
        <v>3532239</v>
      </c>
      <c r="C208" s="28">
        <f>IF(Inputs!N207="true"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B208)</f>
        <v>3532239</v>
      </c>
      <c r="D208" s="28">
        <f>IF(Inputs!G207="true",C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C208)</f>
        <v>3538584</v>
      </c>
      <c r="E208" s="28">
        <f>IF(Inputs!M207="null",Calcs!D208,Calcs!D208*Inputs!M207)</f>
        <v>3538584</v>
      </c>
      <c r="F208" s="28">
        <f>E208*IF(Inputs!R207=Reduction_Values!B$6,Reduction_Values!C$6,Reduction_Values!C$7)</f>
        <v>3538584</v>
      </c>
      <c r="G208" s="29">
        <f>F208*IF(Inputs!L207=Reduction_Values!B$4,Reduction_Values!C$4,Reduction_Values!C$5)</f>
        <v>3538584</v>
      </c>
      <c r="H208" s="29">
        <f>IF(Inputs!I207="null",G208,G208*(Inputs!I207))</f>
        <v>3538584</v>
      </c>
      <c r="I208" s="29">
        <f>IF(Inputs!J207="null",H208,H208*(Inputs!J207))</f>
        <v>3184725.6</v>
      </c>
      <c r="J208" s="29">
        <f>I208*(IF(Inputs!K207=Reduction_Values!B$2,Reduction_Values!C$2,Reduction_Values!C$3))</f>
        <v>1592362.8</v>
      </c>
      <c r="K208" s="29">
        <f>IF(Inputs!B207="false",(Inputs!P207/Inputs!Q207)*Calcs!J208,Calcs!J208)</f>
        <v>1592362.8</v>
      </c>
      <c r="L208" s="29" t="str">
        <f>IF(AND(Inputs!C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C207="true",Inputs!N207="false"),B208,""))</f>
        <v/>
      </c>
      <c r="M208" s="29" t="str">
        <f>IF(Inputs!C207="true",IF(Inputs!M207="null",Calcs!L208,Calcs!L208*Inputs!M207),"")</f>
        <v/>
      </c>
      <c r="N208" s="29" t="str">
        <f>IF(Inputs!C207="true",M208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,"")</f>
        <v/>
      </c>
      <c r="O208" s="29" t="str">
        <f>IF(Inputs!C207="true",N208*IF(Inputs!R207=Reduction_Values!B$6,Reduction_Values!C$6,Reduction_Values!C$7),"")</f>
        <v/>
      </c>
      <c r="P208" s="29" t="str">
        <f>IF(Inputs!C207="true",O208*IF(Inputs!L207=Reduction_Values!B$4,Reduction_Values!C$4,Reduction_Values!C$5),"")</f>
        <v/>
      </c>
      <c r="Q208" s="29" t="str">
        <f>IF(Inputs!C207="true",IF(Inputs!I207="null",P208,P208*(Inputs!I207)),"")</f>
        <v/>
      </c>
      <c r="R208" s="29" t="str">
        <f>IF(Inputs!C207="true",IF(Inputs!J207="null",Calcs!Q208,Calcs!Q208*Inputs!J207),"")</f>
        <v/>
      </c>
      <c r="S208" s="29" t="str">
        <f>IF(Inputs!C207="true",(Inputs!P207/Inputs!Q207)*Calcs!R208,"0.0")</f>
        <v>0.0</v>
      </c>
      <c r="T208" s="29">
        <f>IF(AND(Inputs!B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B207="true",Inputs!N207="false"),B208,""))</f>
        <v>3532239</v>
      </c>
      <c r="U208" s="29">
        <f>IF(AND(Inputs!B207="true",Inputs!G207="true"),T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T208)</f>
        <v>3538584</v>
      </c>
      <c r="V208" s="29">
        <f>IF(Inputs!B207="false","",IF(Inputs!M207="null",Calcs!D208,Calcs!D208*Inputs!M207))</f>
        <v>3538584</v>
      </c>
      <c r="W208" s="29">
        <f>IF(Inputs!B207="true",V208*IF(Inputs!R207=Reduction_Values!B$6,Reduction_Values!C$6,Reduction_Values!C$7),"")</f>
        <v>3538584</v>
      </c>
      <c r="X208" s="29">
        <f>IF(Inputs!B207="true",W208*IF(Inputs!L207=Reduction_Values!B$4,Reduction_Values!C$4,Reduction_Values!C$5),"")</f>
        <v>3538584</v>
      </c>
      <c r="Y208" s="29">
        <f>IF(Inputs!B207="true",IF(Inputs!I207="null",X208,X208*(Inputs!I207)),"")</f>
        <v>3538584</v>
      </c>
      <c r="Z208" s="29">
        <f>IF(Inputs!B207="true",IF(Inputs!J207="null",Y208,Y208*(Inputs!J207)),"")</f>
        <v>3184725.6</v>
      </c>
      <c r="AA208" s="29">
        <f>IF(Inputs!B207="true",(Inputs!S207/Inputs!T207)*Calcs!Z208,"")</f>
        <v>32.139078835829331</v>
      </c>
      <c r="AB208" s="29">
        <f>IF(Inputs!B207="true",Calcs!AA208*0.5,"")</f>
        <v>16.069539417914665</v>
      </c>
      <c r="AC208" s="29"/>
      <c r="AD208" s="29"/>
      <c r="AE208" s="29"/>
      <c r="AF208" s="29"/>
      <c r="AG208" s="29"/>
    </row>
    <row r="209" spans="1:33" x14ac:dyDescent="0.2">
      <c r="A209" s="26">
        <v>207</v>
      </c>
      <c r="B209" s="28">
        <f>(VLOOKUP(Inputs!D208,Charge_Categories!B$2:C$380,2,FALSE))</f>
        <v>3824834</v>
      </c>
      <c r="C209" s="28">
        <f>IF(Inputs!N208="true"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B209)</f>
        <v>3824834</v>
      </c>
      <c r="D209" s="28">
        <f>IF(Inputs!G208="true",C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C209)</f>
        <v>3825071</v>
      </c>
      <c r="E209" s="28">
        <f>IF(Inputs!M208="null",Calcs!D209,Calcs!D209*Inputs!M208)</f>
        <v>3825071</v>
      </c>
      <c r="F209" s="28">
        <f>E209*IF(Inputs!R208=Reduction_Values!B$6,Reduction_Values!C$6,Reduction_Values!C$7)</f>
        <v>3825071</v>
      </c>
      <c r="G209" s="29">
        <f>F209*IF(Inputs!L208=Reduction_Values!B$4,Reduction_Values!C$4,Reduction_Values!C$5)</f>
        <v>3825071</v>
      </c>
      <c r="H209" s="29">
        <f>IF(Inputs!I208="null",G209,G209*(Inputs!I208))</f>
        <v>3825071</v>
      </c>
      <c r="I209" s="29">
        <f>IF(Inputs!J208="null",H209,H209*(Inputs!J208))</f>
        <v>1912535.5</v>
      </c>
      <c r="J209" s="29">
        <f>I209*(IF(Inputs!K208=Reduction_Values!B$2,Reduction_Values!C$2,Reduction_Values!C$3))</f>
        <v>956267.75</v>
      </c>
      <c r="K209" s="29">
        <f>IF(Inputs!B208="false",(Inputs!P208/Inputs!Q208)*Calcs!J209,Calcs!J209)</f>
        <v>956267.75</v>
      </c>
      <c r="L209" s="29" t="str">
        <f>IF(AND(Inputs!C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C208="true",Inputs!N208="false"),B209,""))</f>
        <v/>
      </c>
      <c r="M209" s="29" t="str">
        <f>IF(Inputs!C208="true",IF(Inputs!M208="null",Calcs!L209,Calcs!L209*Inputs!M208),"")</f>
        <v/>
      </c>
      <c r="N209" s="29" t="str">
        <f>IF(Inputs!C208="true",M209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,"")</f>
        <v/>
      </c>
      <c r="O209" s="29" t="str">
        <f>IF(Inputs!C208="true",N209*IF(Inputs!R208=Reduction_Values!B$6,Reduction_Values!C$6,Reduction_Values!C$7),"")</f>
        <v/>
      </c>
      <c r="P209" s="29" t="str">
        <f>IF(Inputs!C208="true",O209*IF(Inputs!L208=Reduction_Values!B$4,Reduction_Values!C$4,Reduction_Values!C$5),"")</f>
        <v/>
      </c>
      <c r="Q209" s="29" t="str">
        <f>IF(Inputs!C208="true",IF(Inputs!I208="null",P209,P209*(Inputs!I208)),"")</f>
        <v/>
      </c>
      <c r="R209" s="29" t="str">
        <f>IF(Inputs!C208="true",IF(Inputs!J208="null",Calcs!Q209,Calcs!Q209*Inputs!J208),"")</f>
        <v/>
      </c>
      <c r="S209" s="29" t="str">
        <f>IF(Inputs!C208="true",(Inputs!P208/Inputs!Q208)*Calcs!R209,"0.0")</f>
        <v>0.0</v>
      </c>
      <c r="T209" s="29">
        <f>IF(AND(Inputs!B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B208="true",Inputs!N208="false"),B209,""))</f>
        <v>3824834</v>
      </c>
      <c r="U209" s="29">
        <f>IF(AND(Inputs!B208="true",Inputs!G208="true"),T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T209)</f>
        <v>3825071</v>
      </c>
      <c r="V209" s="29">
        <f>IF(Inputs!B208="false","",IF(Inputs!M208="null",Calcs!D209,Calcs!D209*Inputs!M208))</f>
        <v>3825071</v>
      </c>
      <c r="W209" s="29">
        <f>IF(Inputs!B208="true",V209*IF(Inputs!R208=Reduction_Values!B$6,Reduction_Values!C$6,Reduction_Values!C$7),"")</f>
        <v>3825071</v>
      </c>
      <c r="X209" s="29">
        <f>IF(Inputs!B208="true",W209*IF(Inputs!L208=Reduction_Values!B$4,Reduction_Values!C$4,Reduction_Values!C$5),"")</f>
        <v>3825071</v>
      </c>
      <c r="Y209" s="29">
        <f>IF(Inputs!B208="true",IF(Inputs!I208="null",X209,X209*(Inputs!I208)),"")</f>
        <v>3825071</v>
      </c>
      <c r="Z209" s="29">
        <f>IF(Inputs!B208="true",IF(Inputs!J208="null",Y209,Y209*(Inputs!J208)),"")</f>
        <v>1912535.5</v>
      </c>
      <c r="AA209" s="29">
        <f>IF(Inputs!B208="true",(Inputs!S208/Inputs!T208)*Calcs!Z209,"")</f>
        <v>301186.69291338581</v>
      </c>
      <c r="AB209" s="29">
        <f>IF(Inputs!B208="true",Calcs!AA209*0.5,"")</f>
        <v>150593.3464566929</v>
      </c>
      <c r="AC209" s="29"/>
      <c r="AD209" s="29"/>
      <c r="AE209" s="29"/>
      <c r="AF209" s="29"/>
      <c r="AG209" s="29"/>
    </row>
    <row r="210" spans="1:33" x14ac:dyDescent="0.2">
      <c r="A210" s="26">
        <v>208</v>
      </c>
      <c r="B210" s="28">
        <f>(VLOOKUP(Inputs!D209,Charge_Categories!B$2:C$380,2,FALSE))</f>
        <v>3996330</v>
      </c>
      <c r="C210" s="28">
        <f>IF(Inputs!N209="true"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B210)</f>
        <v>3996330</v>
      </c>
      <c r="D210" s="28">
        <f>IF(Inputs!G209="true",C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C210)</f>
        <v>3996493</v>
      </c>
      <c r="E210" s="28">
        <f>IF(Inputs!M209="null",Calcs!D210,Calcs!D210*Inputs!M209)</f>
        <v>3996493</v>
      </c>
      <c r="F210" s="28">
        <f>E210*IF(Inputs!R209=Reduction_Values!B$6,Reduction_Values!C$6,Reduction_Values!C$7)</f>
        <v>3996493</v>
      </c>
      <c r="G210" s="29">
        <f>F210*IF(Inputs!L209=Reduction_Values!B$4,Reduction_Values!C$4,Reduction_Values!C$5)</f>
        <v>3996493</v>
      </c>
      <c r="H210" s="29">
        <f>IF(Inputs!I209="null",G210,G210*(Inputs!I209))</f>
        <v>119894.79</v>
      </c>
      <c r="I210" s="29">
        <f>IF(Inputs!J209="null",H210,H210*(Inputs!J209))</f>
        <v>119894.79</v>
      </c>
      <c r="J210" s="29">
        <f>I210*(IF(Inputs!K209=Reduction_Values!B$2,Reduction_Values!C$2,Reduction_Values!C$3))</f>
        <v>59947.394999999997</v>
      </c>
      <c r="K210" s="29">
        <f>IF(Inputs!B209="false",(Inputs!P209/Inputs!Q209)*Calcs!J210,Calcs!J210)</f>
        <v>59947.394999999997</v>
      </c>
      <c r="L210" s="29" t="str">
        <f>IF(AND(Inputs!C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C209="true",Inputs!N209="false"),B210,""))</f>
        <v/>
      </c>
      <c r="M210" s="29" t="str">
        <f>IF(Inputs!C209="true",IF(Inputs!M209="null",Calcs!L210,Calcs!L210*Inputs!M209),"")</f>
        <v/>
      </c>
      <c r="N210" s="29" t="str">
        <f>IF(Inputs!C209="true",M210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,"")</f>
        <v/>
      </c>
      <c r="O210" s="29" t="str">
        <f>IF(Inputs!C209="true",N210*IF(Inputs!R209=Reduction_Values!B$6,Reduction_Values!C$6,Reduction_Values!C$7),"")</f>
        <v/>
      </c>
      <c r="P210" s="29" t="str">
        <f>IF(Inputs!C209="true",O210*IF(Inputs!L209=Reduction_Values!B$4,Reduction_Values!C$4,Reduction_Values!C$5),"")</f>
        <v/>
      </c>
      <c r="Q210" s="29" t="str">
        <f>IF(Inputs!C209="true",IF(Inputs!I209="null",P210,P210*(Inputs!I209)),"")</f>
        <v/>
      </c>
      <c r="R210" s="29" t="str">
        <f>IF(Inputs!C209="true",IF(Inputs!J209="null",Calcs!Q210,Calcs!Q210*Inputs!J209),"")</f>
        <v/>
      </c>
      <c r="S210" s="29" t="str">
        <f>IF(Inputs!C209="true",(Inputs!P209/Inputs!Q209)*Calcs!R210,"0.0")</f>
        <v>0.0</v>
      </c>
      <c r="T210" s="29">
        <f>IF(AND(Inputs!B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B209="true",Inputs!N209="false"),B210,""))</f>
        <v>3996330</v>
      </c>
      <c r="U210" s="29">
        <f>IF(AND(Inputs!B209="true",Inputs!G209="true"),T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T210)</f>
        <v>3996493</v>
      </c>
      <c r="V210" s="29">
        <f>IF(Inputs!B209="false","",IF(Inputs!M209="null",Calcs!D210,Calcs!D210*Inputs!M209))</f>
        <v>3996493</v>
      </c>
      <c r="W210" s="29">
        <f>IF(Inputs!B209="true",V210*IF(Inputs!R209=Reduction_Values!B$6,Reduction_Values!C$6,Reduction_Values!C$7),"")</f>
        <v>3996493</v>
      </c>
      <c r="X210" s="29">
        <f>IF(Inputs!B209="true",W210*IF(Inputs!L209=Reduction_Values!B$4,Reduction_Values!C$4,Reduction_Values!C$5),"")</f>
        <v>3996493</v>
      </c>
      <c r="Y210" s="29">
        <f>IF(Inputs!B209="true",IF(Inputs!I209="null",X210,X210*(Inputs!I209)),"")</f>
        <v>119894.79</v>
      </c>
      <c r="Z210" s="29">
        <f>IF(Inputs!B209="true",IF(Inputs!J209="null",Y210,Y210*(Inputs!J209)),"")</f>
        <v>119894.79</v>
      </c>
      <c r="AA210" s="29">
        <f>IF(Inputs!B209="true",(Inputs!S209/Inputs!T209)*Calcs!Z210,"")</f>
        <v>26376.853800000001</v>
      </c>
      <c r="AB210" s="29">
        <f>IF(Inputs!B209="true",Calcs!AA210*0.5,"")</f>
        <v>13188.4269</v>
      </c>
      <c r="AC210" s="29"/>
      <c r="AD210" s="29"/>
      <c r="AE210" s="29"/>
      <c r="AF210" s="29"/>
      <c r="AG210" s="29"/>
    </row>
    <row r="211" spans="1:33" x14ac:dyDescent="0.2">
      <c r="A211" s="26">
        <v>209</v>
      </c>
      <c r="B211" s="28">
        <f>(VLOOKUP(Inputs!D210,Charge_Categories!B$2:C$380,2,FALSE))</f>
        <v>4163241</v>
      </c>
      <c r="C211" s="28">
        <f>IF(Inputs!N210="true"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B211)</f>
        <v>4168411</v>
      </c>
      <c r="D211" s="28">
        <f>IF(Inputs!G210="true",C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C211)</f>
        <v>4197587</v>
      </c>
      <c r="E211" s="28">
        <f>IF(Inputs!M210="null",Calcs!D211,Calcs!D211*Inputs!M210)</f>
        <v>4197587</v>
      </c>
      <c r="F211" s="28">
        <f>E211*IF(Inputs!R210=Reduction_Values!B$6,Reduction_Values!C$6,Reduction_Values!C$7)</f>
        <v>2098793.5</v>
      </c>
      <c r="G211" s="29">
        <f>F211*IF(Inputs!L210=Reduction_Values!B$4,Reduction_Values!C$4,Reduction_Values!C$5)</f>
        <v>2098793.5</v>
      </c>
      <c r="H211" s="29">
        <f>IF(Inputs!I210="null",G211,G211*(Inputs!I210))</f>
        <v>2098793.5</v>
      </c>
      <c r="I211" s="29">
        <f>IF(Inputs!J210="null",H211,H211*(Inputs!J210))</f>
        <v>2098793.5</v>
      </c>
      <c r="J211" s="29">
        <f>I211*(IF(Inputs!K210=Reduction_Values!B$2,Reduction_Values!C$2,Reduction_Values!C$3))</f>
        <v>1049396.75</v>
      </c>
      <c r="K211" s="29">
        <f>IF(Inputs!B210="false",(Inputs!P210/Inputs!Q210)*Calcs!J211,Calcs!J211)</f>
        <v>1049396.75</v>
      </c>
      <c r="L211" s="29" t="str">
        <f>IF(AND(Inputs!C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C210="true",Inputs!N210="false"),B211,""))</f>
        <v/>
      </c>
      <c r="M211" s="29" t="str">
        <f>IF(Inputs!C210="true",IF(Inputs!M210="null",Calcs!L211,Calcs!L211*Inputs!M210),"")</f>
        <v/>
      </c>
      <c r="N211" s="29" t="str">
        <f>IF(Inputs!C210="true",M211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,"")</f>
        <v/>
      </c>
      <c r="O211" s="29" t="str">
        <f>IF(Inputs!C210="true",N211*IF(Inputs!R210=Reduction_Values!B$6,Reduction_Values!C$6,Reduction_Values!C$7),"")</f>
        <v/>
      </c>
      <c r="P211" s="29" t="str">
        <f>IF(Inputs!C210="true",O211*IF(Inputs!L210=Reduction_Values!B$4,Reduction_Values!C$4,Reduction_Values!C$5),"")</f>
        <v/>
      </c>
      <c r="Q211" s="29" t="str">
        <f>IF(Inputs!C210="true",IF(Inputs!I210="null",P211,P211*(Inputs!I210)),"")</f>
        <v/>
      </c>
      <c r="R211" s="29" t="str">
        <f>IF(Inputs!C210="true",IF(Inputs!J210="null",Calcs!Q211,Calcs!Q211*Inputs!J210),"")</f>
        <v/>
      </c>
      <c r="S211" s="29" t="str">
        <f>IF(Inputs!C210="true",(Inputs!P210/Inputs!Q210)*Calcs!R211,"0.0")</f>
        <v>0.0</v>
      </c>
      <c r="T211" s="29">
        <f>IF(AND(Inputs!B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B210="true",Inputs!N210="false"),B211,""))</f>
        <v>4168411</v>
      </c>
      <c r="U211" s="29">
        <f>IF(AND(Inputs!B210="true",Inputs!G210="true"),T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T211)</f>
        <v>4197587</v>
      </c>
      <c r="V211" s="29">
        <f>IF(Inputs!B210="false","",IF(Inputs!M210="null",Calcs!D211,Calcs!D211*Inputs!M210))</f>
        <v>4197587</v>
      </c>
      <c r="W211" s="29">
        <f>IF(Inputs!B210="true",V211*IF(Inputs!R210=Reduction_Values!B$6,Reduction_Values!C$6,Reduction_Values!C$7),"")</f>
        <v>2098793.5</v>
      </c>
      <c r="X211" s="29">
        <f>IF(Inputs!B210="true",W211*IF(Inputs!L210=Reduction_Values!B$4,Reduction_Values!C$4,Reduction_Values!C$5),"")</f>
        <v>2098793.5</v>
      </c>
      <c r="Y211" s="29">
        <f>IF(Inputs!B210="true",IF(Inputs!I210="null",X211,X211*(Inputs!I210)),"")</f>
        <v>2098793.5</v>
      </c>
      <c r="Z211" s="29">
        <f>IF(Inputs!B210="true",IF(Inputs!J210="null",Y211,Y211*(Inputs!J210)),"")</f>
        <v>2098793.5</v>
      </c>
      <c r="AA211" s="29">
        <f>IF(Inputs!B210="true",(Inputs!S210/Inputs!T210)*Calcs!Z211,"")</f>
        <v>152819.67709290603</v>
      </c>
      <c r="AB211" s="29">
        <f>IF(Inputs!B210="true",Calcs!AA211*0.5,"")</f>
        <v>76409.838546453015</v>
      </c>
      <c r="AC211" s="29"/>
      <c r="AD211" s="29"/>
      <c r="AE211" s="29"/>
      <c r="AF211" s="29"/>
      <c r="AG211" s="29"/>
    </row>
    <row r="212" spans="1:33" x14ac:dyDescent="0.2">
      <c r="A212" s="26">
        <v>210</v>
      </c>
      <c r="B212" s="28">
        <f>(VLOOKUP(Inputs!D211,Charge_Categories!B$2:C$380,2,FALSE))</f>
        <v>4455836</v>
      </c>
      <c r="C212" s="28">
        <f>IF(Inputs!N211="true"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B212)</f>
        <v>4721652</v>
      </c>
      <c r="D212" s="28">
        <f>IF(Inputs!G211="true",C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C212)</f>
        <v>4829244</v>
      </c>
      <c r="E212" s="28">
        <f>IF(Inputs!M211="null",Calcs!D212,Calcs!D212*Inputs!M211)</f>
        <v>4829244</v>
      </c>
      <c r="F212" s="28">
        <f>E212*IF(Inputs!R211=Reduction_Values!B$6,Reduction_Values!C$6,Reduction_Values!C$7)</f>
        <v>2414622</v>
      </c>
      <c r="G212" s="29">
        <f>F212*IF(Inputs!L211=Reduction_Values!B$4,Reduction_Values!C$4,Reduction_Values!C$5)</f>
        <v>2414622</v>
      </c>
      <c r="H212" s="29">
        <f>IF(Inputs!I211="null",G212,G212*(Inputs!I211))</f>
        <v>2414622</v>
      </c>
      <c r="I212" s="29">
        <f>IF(Inputs!J211="null",H212,H212*(Inputs!J211))</f>
        <v>2414622</v>
      </c>
      <c r="J212" s="29">
        <f>I212*(IF(Inputs!K211=Reduction_Values!B$2,Reduction_Values!C$2,Reduction_Values!C$3))</f>
        <v>1207311</v>
      </c>
      <c r="K212" s="29">
        <f>IF(Inputs!B211="false",(Inputs!P211/Inputs!Q211)*Calcs!J212,Calcs!J212)</f>
        <v>1207311</v>
      </c>
      <c r="L212" s="29" t="str">
        <f>IF(AND(Inputs!C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C211="true",Inputs!N211="false"),B212,""))</f>
        <v/>
      </c>
      <c r="M212" s="29" t="str">
        <f>IF(Inputs!C211="true",IF(Inputs!M211="null",Calcs!L212,Calcs!L212*Inputs!M211),"")</f>
        <v/>
      </c>
      <c r="N212" s="29" t="str">
        <f>IF(Inputs!C211="true",M212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,"")</f>
        <v/>
      </c>
      <c r="O212" s="29" t="str">
        <f>IF(Inputs!C211="true",N212*IF(Inputs!R211=Reduction_Values!B$6,Reduction_Values!C$6,Reduction_Values!C$7),"")</f>
        <v/>
      </c>
      <c r="P212" s="29" t="str">
        <f>IF(Inputs!C211="true",O212*IF(Inputs!L211=Reduction_Values!B$4,Reduction_Values!C$4,Reduction_Values!C$5),"")</f>
        <v/>
      </c>
      <c r="Q212" s="29" t="str">
        <f>IF(Inputs!C211="true",IF(Inputs!I211="null",P212,P212*(Inputs!I211)),"")</f>
        <v/>
      </c>
      <c r="R212" s="29" t="str">
        <f>IF(Inputs!C211="true",IF(Inputs!J211="null",Calcs!Q212,Calcs!Q212*Inputs!J211),"")</f>
        <v/>
      </c>
      <c r="S212" s="29" t="str">
        <f>IF(Inputs!C211="true",(Inputs!P211/Inputs!Q211)*Calcs!R212,"0.0")</f>
        <v>0.0</v>
      </c>
      <c r="T212" s="29">
        <f>IF(AND(Inputs!B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B211="true",Inputs!N211="false"),B212,""))</f>
        <v>4721652</v>
      </c>
      <c r="U212" s="29">
        <f>IF(AND(Inputs!B211="true",Inputs!G211="true"),T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T212)</f>
        <v>4829244</v>
      </c>
      <c r="V212" s="29">
        <f>IF(Inputs!B211="false","",IF(Inputs!M211="null",Calcs!D212,Calcs!D212*Inputs!M211))</f>
        <v>4829244</v>
      </c>
      <c r="W212" s="29">
        <f>IF(Inputs!B211="true",V212*IF(Inputs!R211=Reduction_Values!B$6,Reduction_Values!C$6,Reduction_Values!C$7),"")</f>
        <v>2414622</v>
      </c>
      <c r="X212" s="29">
        <f>IF(Inputs!B211="true",W212*IF(Inputs!L211=Reduction_Values!B$4,Reduction_Values!C$4,Reduction_Values!C$5),"")</f>
        <v>2414622</v>
      </c>
      <c r="Y212" s="29">
        <f>IF(Inputs!B211="true",IF(Inputs!I211="null",X212,X212*(Inputs!I211)),"")</f>
        <v>2414622</v>
      </c>
      <c r="Z212" s="29">
        <f>IF(Inputs!B211="true",IF(Inputs!J211="null",Y212,Y212*(Inputs!J211)),"")</f>
        <v>2414622</v>
      </c>
      <c r="AA212" s="29">
        <f>IF(Inputs!B211="true",(Inputs!S211/Inputs!T211)*Calcs!Z212,"")</f>
        <v>4.8292440482924401E-2</v>
      </c>
      <c r="AB212" s="29">
        <f>IF(Inputs!B211="true",Calcs!AA212*0.5,"")</f>
        <v>2.41462202414622E-2</v>
      </c>
      <c r="AC212" s="29"/>
      <c r="AD212" s="29"/>
      <c r="AE212" s="29"/>
      <c r="AF212" s="29"/>
      <c r="AG212" s="29"/>
    </row>
    <row r="213" spans="1:33" x14ac:dyDescent="0.2">
      <c r="A213" s="26">
        <v>211</v>
      </c>
      <c r="B213" s="28">
        <f>(VLOOKUP(Inputs!D212,Charge_Categories!B$2:C$380,2,FALSE))</f>
        <v>97</v>
      </c>
      <c r="C213" s="28">
        <f>IF(Inputs!N212="true"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B213)</f>
        <v>105</v>
      </c>
      <c r="D213" s="28">
        <f>IF(Inputs!G212="true",C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C213)</f>
        <v>179</v>
      </c>
      <c r="E213" s="28">
        <f>IF(Inputs!M212="null",Calcs!D213,Calcs!D213*Inputs!M212)</f>
        <v>179</v>
      </c>
      <c r="F213" s="28">
        <f>E213*IF(Inputs!R212=Reduction_Values!B$6,Reduction_Values!C$6,Reduction_Values!C$7)</f>
        <v>89.5</v>
      </c>
      <c r="G213" s="29">
        <f>F213*IF(Inputs!L212=Reduction_Values!B$4,Reduction_Values!C$4,Reduction_Values!C$5)</f>
        <v>44.75</v>
      </c>
      <c r="H213" s="29">
        <f>IF(Inputs!I212="null",G213,G213*(Inputs!I212))</f>
        <v>44.75</v>
      </c>
      <c r="I213" s="29">
        <f>IF(Inputs!J212="null",H213,H213*(Inputs!J212))</f>
        <v>22.375</v>
      </c>
      <c r="J213" s="29">
        <f>I213*(IF(Inputs!K212=Reduction_Values!B$2,Reduction_Values!C$2,Reduction_Values!C$3))</f>
        <v>11.1875</v>
      </c>
      <c r="K213" s="29">
        <f>IF(Inputs!B212="false",(Inputs!P212/Inputs!Q212)*Calcs!J213,Calcs!J213)</f>
        <v>11.1875</v>
      </c>
      <c r="L213" s="29" t="str">
        <f>IF(AND(Inputs!C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C212="true",Inputs!N212="false"),B213,""))</f>
        <v/>
      </c>
      <c r="M213" s="29" t="str">
        <f>IF(Inputs!C212="true",IF(Inputs!M212="null",Calcs!L213,Calcs!L213*Inputs!M212),"")</f>
        <v/>
      </c>
      <c r="N213" s="29" t="str">
        <f>IF(Inputs!C212="true",M213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,"")</f>
        <v/>
      </c>
      <c r="O213" s="29" t="str">
        <f>IF(Inputs!C212="true",N213*IF(Inputs!R212=Reduction_Values!B$6,Reduction_Values!C$6,Reduction_Values!C$7),"")</f>
        <v/>
      </c>
      <c r="P213" s="29" t="str">
        <f>IF(Inputs!C212="true",O213*IF(Inputs!L212=Reduction_Values!B$4,Reduction_Values!C$4,Reduction_Values!C$5),"")</f>
        <v/>
      </c>
      <c r="Q213" s="29" t="str">
        <f>IF(Inputs!C212="true",IF(Inputs!I212="null",P213,P213*(Inputs!I212)),"")</f>
        <v/>
      </c>
      <c r="R213" s="29" t="str">
        <f>IF(Inputs!C212="true",IF(Inputs!J212="null",Calcs!Q213,Calcs!Q213*Inputs!J212),"")</f>
        <v/>
      </c>
      <c r="S213" s="29" t="str">
        <f>IF(Inputs!C212="true",(Inputs!P212/Inputs!Q212)*Calcs!R213,"0.0")</f>
        <v>0.0</v>
      </c>
      <c r="T213" s="29">
        <f>IF(AND(Inputs!B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B212="true",Inputs!N212="false"),B213,""))</f>
        <v>105</v>
      </c>
      <c r="U213" s="29">
        <f>IF(AND(Inputs!B212="true",Inputs!G212="true"),T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T213)</f>
        <v>179</v>
      </c>
      <c r="V213" s="29">
        <f>IF(Inputs!B212="false","",IF(Inputs!M212="null",Calcs!D213,Calcs!D213*Inputs!M212))</f>
        <v>179</v>
      </c>
      <c r="W213" s="29">
        <f>IF(Inputs!B212="true",V213*IF(Inputs!R212=Reduction_Values!B$6,Reduction_Values!C$6,Reduction_Values!C$7),"")</f>
        <v>89.5</v>
      </c>
      <c r="X213" s="29">
        <f>IF(Inputs!B212="true",W213*IF(Inputs!L212=Reduction_Values!B$4,Reduction_Values!C$4,Reduction_Values!C$5),"")</f>
        <v>44.75</v>
      </c>
      <c r="Y213" s="29">
        <f>IF(Inputs!B212="true",IF(Inputs!I212="null",X213,X213*(Inputs!I212)),"")</f>
        <v>44.75</v>
      </c>
      <c r="Z213" s="29">
        <f>IF(Inputs!B212="true",IF(Inputs!J212="null",Y213,Y213*(Inputs!J212)),"")</f>
        <v>22.375</v>
      </c>
      <c r="AA213" s="29">
        <f>IF(Inputs!B212="true",(Inputs!S212/Inputs!T212)*Calcs!Z213,"")</f>
        <v>2.0137499999999995</v>
      </c>
      <c r="AB213" s="29">
        <f>IF(Inputs!B212="true",Calcs!AA213*0.5,"")</f>
        <v>1.0068749999999997</v>
      </c>
      <c r="AC213" s="29"/>
      <c r="AD213" s="29"/>
      <c r="AE213" s="29"/>
      <c r="AF213" s="29"/>
      <c r="AG213" s="29"/>
    </row>
    <row r="214" spans="1:33" x14ac:dyDescent="0.2">
      <c r="A214" s="26">
        <v>212</v>
      </c>
      <c r="B214" s="28">
        <f>(VLOOKUP(Inputs!D213,Charge_Categories!B$2:C$380,2,FALSE))</f>
        <v>102</v>
      </c>
      <c r="C214" s="28">
        <f>IF(Inputs!N213="true"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B214)</f>
        <v>1558</v>
      </c>
      <c r="D214" s="28">
        <f>IF(Inputs!G213="true",C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C214)</f>
        <v>1558</v>
      </c>
      <c r="E214" s="28">
        <f>IF(Inputs!M213="null",Calcs!D214,Calcs!D214*Inputs!M213)</f>
        <v>1558</v>
      </c>
      <c r="F214" s="28">
        <f>E214*IF(Inputs!R213=Reduction_Values!B$6,Reduction_Values!C$6,Reduction_Values!C$7)</f>
        <v>779</v>
      </c>
      <c r="G214" s="29">
        <f>F214*IF(Inputs!L213=Reduction_Values!B$4,Reduction_Values!C$4,Reduction_Values!C$5)</f>
        <v>389.5</v>
      </c>
      <c r="H214" s="29">
        <f>IF(Inputs!I213="null",G214,G214*(Inputs!I213))</f>
        <v>389.5</v>
      </c>
      <c r="I214" s="29">
        <f>IF(Inputs!J213="null",H214,H214*(Inputs!J213))</f>
        <v>389.5</v>
      </c>
      <c r="J214" s="29">
        <f>I214*(IF(Inputs!K213=Reduction_Values!B$2,Reduction_Values!C$2,Reduction_Values!C$3))</f>
        <v>389.5</v>
      </c>
      <c r="K214" s="29">
        <f>IF(Inputs!B213="false",(Inputs!P213/Inputs!Q213)*Calcs!J214,Calcs!J214)</f>
        <v>380.61889250814335</v>
      </c>
      <c r="L214" s="29">
        <f>IF(AND(Inputs!C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C213="true",Inputs!N213="false"),B214,""))</f>
        <v>1558</v>
      </c>
      <c r="M214" s="29">
        <f>IF(Inputs!C213="true",IF(Inputs!M213="null",Calcs!L214,Calcs!L214*Inputs!M213),"")</f>
        <v>1558</v>
      </c>
      <c r="N214" s="29">
        <f>IF(Inputs!C213="true",M214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,"")</f>
        <v>779</v>
      </c>
      <c r="O214" s="29">
        <f>IF(Inputs!C213="true",N214*IF(Inputs!R213=Reduction_Values!B$6,Reduction_Values!C$6,Reduction_Values!C$7),"")</f>
        <v>389.5</v>
      </c>
      <c r="P214" s="29">
        <f>IF(Inputs!C213="true",O214*IF(Inputs!L213=Reduction_Values!B$4,Reduction_Values!C$4,Reduction_Values!C$5),"")</f>
        <v>194.75</v>
      </c>
      <c r="Q214" s="29">
        <f>IF(Inputs!C213="true",IF(Inputs!I213="null",P214,P214*(Inputs!I213)),"")</f>
        <v>194.75</v>
      </c>
      <c r="R214" s="29">
        <f>IF(Inputs!C213="true",IF(Inputs!J213="null",Calcs!Q214,Calcs!Q214*Inputs!J213),"")</f>
        <v>194.75</v>
      </c>
      <c r="S214" s="29">
        <f>IF(Inputs!C213="true",(Inputs!P213/Inputs!Q213)*Calcs!R214,"0.0")</f>
        <v>190.30944625407167</v>
      </c>
      <c r="T214" s="29" t="str">
        <f>IF(AND(Inputs!B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B213="true",Inputs!N213="false"),B214,""))</f>
        <v/>
      </c>
      <c r="U214" s="29" t="str">
        <f>IF(AND(Inputs!B213="true",Inputs!G213="true"),T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T214)</f>
        <v/>
      </c>
      <c r="V214" s="29" t="str">
        <f>IF(Inputs!B213="false","",IF(Inputs!M213="null",Calcs!D214,Calcs!D214*Inputs!M213))</f>
        <v/>
      </c>
      <c r="W214" s="29" t="str">
        <f>IF(Inputs!B213="true",V214*IF(Inputs!R213=Reduction_Values!B$6,Reduction_Values!C$6,Reduction_Values!C$7),"")</f>
        <v/>
      </c>
      <c r="X214" s="29" t="str">
        <f>IF(Inputs!B213="true",W214*IF(Inputs!L213=Reduction_Values!B$4,Reduction_Values!C$4,Reduction_Values!C$5),"")</f>
        <v/>
      </c>
      <c r="Y214" s="29" t="str">
        <f>IF(Inputs!B213="true",IF(Inputs!I213="null",X214,X214*(Inputs!I213)),"")</f>
        <v/>
      </c>
      <c r="Z214" s="29" t="str">
        <f>IF(Inputs!B213="true",IF(Inputs!J213="null",Y214,Y214*(Inputs!J213)),"")</f>
        <v/>
      </c>
      <c r="AA214" s="29" t="str">
        <f>IF(Inputs!B213="true",(Inputs!S213/Inputs!T213)*Calcs!Z214,"")</f>
        <v/>
      </c>
      <c r="AB214" s="29" t="str">
        <f>IF(Inputs!B213="true",Calcs!AA214*0.5,"")</f>
        <v/>
      </c>
      <c r="AC214" s="29"/>
      <c r="AD214" s="29"/>
      <c r="AE214" s="29"/>
      <c r="AF214" s="29"/>
      <c r="AG214" s="29"/>
    </row>
    <row r="215" spans="1:33" x14ac:dyDescent="0.2">
      <c r="A215" s="26">
        <v>213</v>
      </c>
      <c r="B215" s="28">
        <f>(VLOOKUP(Inputs!D214,Charge_Categories!B$2:C$380,2,FALSE))</f>
        <v>110</v>
      </c>
      <c r="C215" s="28">
        <f>IF(Inputs!N214="true"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B215)</f>
        <v>118</v>
      </c>
      <c r="D215" s="28">
        <f>IF(Inputs!G214="true",C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C215)</f>
        <v>118</v>
      </c>
      <c r="E215" s="28">
        <f>IF(Inputs!M214="null",Calcs!D215,Calcs!D215*Inputs!M214)</f>
        <v>118</v>
      </c>
      <c r="F215" s="28">
        <f>E215*IF(Inputs!R214=Reduction_Values!B$6,Reduction_Values!C$6,Reduction_Values!C$7)</f>
        <v>59</v>
      </c>
      <c r="G215" s="29">
        <f>F215*IF(Inputs!L214=Reduction_Values!B$4,Reduction_Values!C$4,Reduction_Values!C$5)</f>
        <v>29.5</v>
      </c>
      <c r="H215" s="29">
        <f>IF(Inputs!I214="null",G215,G215*(Inputs!I214))</f>
        <v>29.5</v>
      </c>
      <c r="I215" s="29">
        <f>IF(Inputs!J214="null",H215,H215*(Inputs!J214))</f>
        <v>29.5</v>
      </c>
      <c r="J215" s="29">
        <f>I215*(IF(Inputs!K214=Reduction_Values!B$2,Reduction_Values!C$2,Reduction_Values!C$3))</f>
        <v>29.5</v>
      </c>
      <c r="K215" s="29">
        <f>IF(Inputs!B214="false",(Inputs!P214/Inputs!Q214)*Calcs!J215,Calcs!J215)</f>
        <v>26.842342342342342</v>
      </c>
      <c r="L215" s="29">
        <f>IF(AND(Inputs!C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C214="true",Inputs!N214="false"),B215,""))</f>
        <v>118</v>
      </c>
      <c r="M215" s="29">
        <f>IF(Inputs!C214="true",IF(Inputs!M214="null",Calcs!L215,Calcs!L215*Inputs!M214),"")</f>
        <v>118</v>
      </c>
      <c r="N215" s="29">
        <f>IF(Inputs!C214="true",M215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,"")</f>
        <v>0</v>
      </c>
      <c r="O215" s="29">
        <f>IF(Inputs!C214="true",N215*IF(Inputs!R214=Reduction_Values!B$6,Reduction_Values!C$6,Reduction_Values!C$7),"")</f>
        <v>0</v>
      </c>
      <c r="P215" s="29">
        <f>IF(Inputs!C214="true",O215*IF(Inputs!L214=Reduction_Values!B$4,Reduction_Values!C$4,Reduction_Values!C$5),"")</f>
        <v>0</v>
      </c>
      <c r="Q215" s="29">
        <f>IF(Inputs!C214="true",IF(Inputs!I214="null",P215,P215*(Inputs!I214)),"")</f>
        <v>0</v>
      </c>
      <c r="R215" s="29">
        <f>IF(Inputs!C214="true",IF(Inputs!J214="null",Calcs!Q215,Calcs!Q215*Inputs!J214),"")</f>
        <v>0</v>
      </c>
      <c r="S215" s="29">
        <f>IF(Inputs!C214="true",(Inputs!P214/Inputs!Q214)*Calcs!R215,"0.0")</f>
        <v>0</v>
      </c>
      <c r="T215" s="29" t="str">
        <f>IF(AND(Inputs!B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B214="true",Inputs!N214="false"),B215,""))</f>
        <v/>
      </c>
      <c r="U215" s="29" t="str">
        <f>IF(AND(Inputs!B214="true",Inputs!G214="true"),T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T215)</f>
        <v/>
      </c>
      <c r="V215" s="29" t="str">
        <f>IF(Inputs!B214="false","",IF(Inputs!M214="null",Calcs!D215,Calcs!D215*Inputs!M214))</f>
        <v/>
      </c>
      <c r="W215" s="29" t="str">
        <f>IF(Inputs!B214="true",V215*IF(Inputs!R214=Reduction_Values!B$6,Reduction_Values!C$6,Reduction_Values!C$7),"")</f>
        <v/>
      </c>
      <c r="X215" s="29" t="str">
        <f>IF(Inputs!B214="true",W215*IF(Inputs!L214=Reduction_Values!B$4,Reduction_Values!C$4,Reduction_Values!C$5),"")</f>
        <v/>
      </c>
      <c r="Y215" s="29" t="str">
        <f>IF(Inputs!B214="true",IF(Inputs!I214="null",X215,X215*(Inputs!I214)),"")</f>
        <v/>
      </c>
      <c r="Z215" s="29" t="str">
        <f>IF(Inputs!B214="true",IF(Inputs!J214="null",Y215,Y215*(Inputs!J214)),"")</f>
        <v/>
      </c>
      <c r="AA215" s="29" t="str">
        <f>IF(Inputs!B214="true",(Inputs!S214/Inputs!T214)*Calcs!Z215,"")</f>
        <v/>
      </c>
      <c r="AB215" s="29" t="str">
        <f>IF(Inputs!B214="true",Calcs!AA215*0.5,"")</f>
        <v/>
      </c>
      <c r="AC215" s="29"/>
      <c r="AD215" s="29"/>
      <c r="AE215" s="29"/>
      <c r="AF215" s="29"/>
      <c r="AG215" s="29"/>
    </row>
    <row r="216" spans="1:33" x14ac:dyDescent="0.2">
      <c r="A216" s="26">
        <v>214</v>
      </c>
      <c r="B216" s="28">
        <f>(VLOOKUP(Inputs!D215,Charge_Categories!B$2:C$380,2,FALSE))</f>
        <v>115</v>
      </c>
      <c r="C216" s="28">
        <f>IF(Inputs!N215="true"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B216)</f>
        <v>5285</v>
      </c>
      <c r="D216" s="28">
        <f>IF(Inputs!G215="true",C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C216)</f>
        <v>5285</v>
      </c>
      <c r="E216" s="28">
        <f>IF(Inputs!M215="null",Calcs!D216,Calcs!D216*Inputs!M215)</f>
        <v>5285</v>
      </c>
      <c r="F216" s="28">
        <f>E216*IF(Inputs!R215=Reduction_Values!B$6,Reduction_Values!C$6,Reduction_Values!C$7)</f>
        <v>2642.5</v>
      </c>
      <c r="G216" s="29">
        <f>F216*IF(Inputs!L215=Reduction_Values!B$4,Reduction_Values!C$4,Reduction_Values!C$5)</f>
        <v>1321.25</v>
      </c>
      <c r="H216" s="29">
        <f>IF(Inputs!I215="null",G216,G216*(Inputs!I215))</f>
        <v>13.2125</v>
      </c>
      <c r="I216" s="29">
        <f>IF(Inputs!J215="null",H216,H216*(Inputs!J215))</f>
        <v>6.6062500000000002</v>
      </c>
      <c r="J216" s="29">
        <f>I216*(IF(Inputs!K215=Reduction_Values!B$2,Reduction_Values!C$2,Reduction_Values!C$3))</f>
        <v>6.6062500000000002</v>
      </c>
      <c r="K216" s="29">
        <f>IF(Inputs!B215="false",(Inputs!P215/Inputs!Q215)*Calcs!J216,Calcs!J216)</f>
        <v>6.4227430555555554</v>
      </c>
      <c r="L216" s="29">
        <f>IF(AND(Inputs!C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C215="true",Inputs!N215="false"),B216,""))</f>
        <v>5285</v>
      </c>
      <c r="M216" s="29">
        <f>IF(Inputs!C215="true",IF(Inputs!M215="null",Calcs!L216,Calcs!L216*Inputs!M215),"")</f>
        <v>5285</v>
      </c>
      <c r="N216" s="29">
        <f>IF(Inputs!C215="true",M216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,"")</f>
        <v>0</v>
      </c>
      <c r="O216" s="29">
        <f>IF(Inputs!C215="true",N216*IF(Inputs!R215=Reduction_Values!B$6,Reduction_Values!C$6,Reduction_Values!C$7),"")</f>
        <v>0</v>
      </c>
      <c r="P216" s="29">
        <f>IF(Inputs!C215="true",O216*IF(Inputs!L215=Reduction_Values!B$4,Reduction_Values!C$4,Reduction_Values!C$5),"")</f>
        <v>0</v>
      </c>
      <c r="Q216" s="29">
        <f>IF(Inputs!C215="true",IF(Inputs!I215="null",P216,P216*(Inputs!I215)),"")</f>
        <v>0</v>
      </c>
      <c r="R216" s="29">
        <f>IF(Inputs!C215="true",IF(Inputs!J215="null",Calcs!Q216,Calcs!Q216*Inputs!J215),"")</f>
        <v>0</v>
      </c>
      <c r="S216" s="29">
        <f>IF(Inputs!C215="true",(Inputs!P215/Inputs!Q215)*Calcs!R216,"0.0")</f>
        <v>0</v>
      </c>
      <c r="T216" s="29" t="str">
        <f>IF(AND(Inputs!B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B215="true",Inputs!N215="false"),B216,""))</f>
        <v/>
      </c>
      <c r="U216" s="29" t="str">
        <f>IF(AND(Inputs!B215="true",Inputs!G215="true"),T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T216)</f>
        <v/>
      </c>
      <c r="V216" s="29" t="str">
        <f>IF(Inputs!B215="false","",IF(Inputs!M215="null",Calcs!D216,Calcs!D216*Inputs!M215))</f>
        <v/>
      </c>
      <c r="W216" s="29" t="str">
        <f>IF(Inputs!B215="true",V216*IF(Inputs!R215=Reduction_Values!B$6,Reduction_Values!C$6,Reduction_Values!C$7),"")</f>
        <v/>
      </c>
      <c r="X216" s="29" t="str">
        <f>IF(Inputs!B215="true",W216*IF(Inputs!L215=Reduction_Values!B$4,Reduction_Values!C$4,Reduction_Values!C$5),"")</f>
        <v/>
      </c>
      <c r="Y216" s="29" t="str">
        <f>IF(Inputs!B215="true",IF(Inputs!I215="null",X216,X216*(Inputs!I215)),"")</f>
        <v/>
      </c>
      <c r="Z216" s="29" t="str">
        <f>IF(Inputs!B215="true",IF(Inputs!J215="null",Y216,Y216*(Inputs!J215)),"")</f>
        <v/>
      </c>
      <c r="AA216" s="29" t="str">
        <f>IF(Inputs!B215="true",(Inputs!S215/Inputs!T215)*Calcs!Z216,"")</f>
        <v/>
      </c>
      <c r="AB216" s="29" t="str">
        <f>IF(Inputs!B215="true",Calcs!AA216*0.5,"")</f>
        <v/>
      </c>
      <c r="AC216" s="29"/>
      <c r="AD216" s="29"/>
      <c r="AE216" s="29"/>
      <c r="AF216" s="29"/>
      <c r="AG216" s="29"/>
    </row>
    <row r="217" spans="1:33" x14ac:dyDescent="0.2">
      <c r="A217" s="26">
        <v>215</v>
      </c>
      <c r="B217" s="28">
        <f>(VLOOKUP(Inputs!D216,Charge_Categories!B$2:C$380,2,FALSE))</f>
        <v>120</v>
      </c>
      <c r="C217" s="28">
        <f>IF(Inputs!N216="true"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B217)</f>
        <v>265936</v>
      </c>
      <c r="D217" s="28">
        <f>IF(Inputs!G216="true",C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C217)</f>
        <v>265936</v>
      </c>
      <c r="E217" s="28">
        <f>IF(Inputs!M216="null",Calcs!D217,Calcs!D217*Inputs!M216)</f>
        <v>265936</v>
      </c>
      <c r="F217" s="28">
        <f>E217*IF(Inputs!R216=Reduction_Values!B$6,Reduction_Values!C$6,Reduction_Values!C$7)</f>
        <v>132968</v>
      </c>
      <c r="G217" s="29">
        <f>F217*IF(Inputs!L216=Reduction_Values!B$4,Reduction_Values!C$4,Reduction_Values!C$5)</f>
        <v>66484</v>
      </c>
      <c r="H217" s="29">
        <f>IF(Inputs!I216="null",G217,G217*(Inputs!I216))</f>
        <v>66484</v>
      </c>
      <c r="I217" s="29">
        <f>IF(Inputs!J216="null",H217,H217*(Inputs!J216))</f>
        <v>664.84</v>
      </c>
      <c r="J217" s="29">
        <f>I217*(IF(Inputs!K216=Reduction_Values!B$2,Reduction_Values!C$2,Reduction_Values!C$3))</f>
        <v>664.84</v>
      </c>
      <c r="K217" s="29">
        <f>IF(Inputs!B216="false",(Inputs!P216/Inputs!Q216)*Calcs!J217,Calcs!J217)</f>
        <v>658.47789473684213</v>
      </c>
      <c r="L217" s="29">
        <f>IF(AND(Inputs!C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C216="true",Inputs!N216="false"),B217,""))</f>
        <v>265936</v>
      </c>
      <c r="M217" s="29">
        <f>IF(Inputs!C216="true",IF(Inputs!M216="null",Calcs!L217,Calcs!L217*Inputs!M216),"")</f>
        <v>265936</v>
      </c>
      <c r="N217" s="29">
        <f>IF(Inputs!C216="true",M217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,"")</f>
        <v>0</v>
      </c>
      <c r="O217" s="29">
        <f>IF(Inputs!C216="true",N217*IF(Inputs!R216=Reduction_Values!B$6,Reduction_Values!C$6,Reduction_Values!C$7),"")</f>
        <v>0</v>
      </c>
      <c r="P217" s="29">
        <f>IF(Inputs!C216="true",O217*IF(Inputs!L216=Reduction_Values!B$4,Reduction_Values!C$4,Reduction_Values!C$5),"")</f>
        <v>0</v>
      </c>
      <c r="Q217" s="29">
        <f>IF(Inputs!C216="true",IF(Inputs!I216="null",P217,P217*(Inputs!I216)),"")</f>
        <v>0</v>
      </c>
      <c r="R217" s="29">
        <f>IF(Inputs!C216="true",IF(Inputs!J216="null",Calcs!Q217,Calcs!Q217*Inputs!J216),"")</f>
        <v>0</v>
      </c>
      <c r="S217" s="29">
        <f>IF(Inputs!C216="true",(Inputs!P216/Inputs!Q216)*Calcs!R217,"0.0")</f>
        <v>0</v>
      </c>
      <c r="T217" s="29" t="str">
        <f>IF(AND(Inputs!B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B216="true",Inputs!N216="false"),B217,""))</f>
        <v/>
      </c>
      <c r="U217" s="29" t="str">
        <f>IF(AND(Inputs!B216="true",Inputs!G216="true"),T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T217)</f>
        <v/>
      </c>
      <c r="V217" s="29" t="str">
        <f>IF(Inputs!B216="false","",IF(Inputs!M216="null",Calcs!D217,Calcs!D217*Inputs!M216))</f>
        <v/>
      </c>
      <c r="W217" s="29" t="str">
        <f>IF(Inputs!B216="true",V217*IF(Inputs!R216=Reduction_Values!B$6,Reduction_Values!C$6,Reduction_Values!C$7),"")</f>
        <v/>
      </c>
      <c r="X217" s="29" t="str">
        <f>IF(Inputs!B216="true",W217*IF(Inputs!L216=Reduction_Values!B$4,Reduction_Values!C$4,Reduction_Values!C$5),"")</f>
        <v/>
      </c>
      <c r="Y217" s="29" t="str">
        <f>IF(Inputs!B216="true",IF(Inputs!I216="null",X217,X217*(Inputs!I216)),"")</f>
        <v/>
      </c>
      <c r="Z217" s="29" t="str">
        <f>IF(Inputs!B216="true",IF(Inputs!J216="null",Y217,Y217*(Inputs!J216)),"")</f>
        <v/>
      </c>
      <c r="AA217" s="29" t="str">
        <f>IF(Inputs!B216="true",(Inputs!S216/Inputs!T216)*Calcs!Z217,"")</f>
        <v/>
      </c>
      <c r="AB217" s="29" t="str">
        <f>IF(Inputs!B216="true",Calcs!AA217*0.5,"")</f>
        <v/>
      </c>
      <c r="AC217" s="29"/>
      <c r="AD217" s="29"/>
      <c r="AE217" s="29"/>
      <c r="AF217" s="29"/>
      <c r="AG217" s="29"/>
    </row>
    <row r="218" spans="1:33" x14ac:dyDescent="0.2">
      <c r="A218" s="26">
        <v>216</v>
      </c>
      <c r="B218" s="28">
        <f>(VLOOKUP(Inputs!D217,Charge_Categories!B$2:C$380,2,FALSE))</f>
        <v>128</v>
      </c>
      <c r="C218" s="28">
        <f>IF(Inputs!N217="true"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B218)</f>
        <v>5298</v>
      </c>
      <c r="D218" s="28">
        <f>IF(Inputs!G217="true",C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C218)</f>
        <v>5298</v>
      </c>
      <c r="E218" s="28">
        <f>IF(Inputs!M217="null",Calcs!D218,Calcs!D218*Inputs!M217)</f>
        <v>5298</v>
      </c>
      <c r="F218" s="28">
        <f>E218*IF(Inputs!R217=Reduction_Values!B$6,Reduction_Values!C$6,Reduction_Values!C$7)</f>
        <v>2649</v>
      </c>
      <c r="G218" s="29">
        <f>F218*IF(Inputs!L217=Reduction_Values!B$4,Reduction_Values!C$4,Reduction_Values!C$5)</f>
        <v>1324.5</v>
      </c>
      <c r="H218" s="29">
        <f>IF(Inputs!I217="null",G218,G218*(Inputs!I217))</f>
        <v>1165.56</v>
      </c>
      <c r="I218" s="29">
        <f>IF(Inputs!J217="null",H218,H218*(Inputs!J217))</f>
        <v>1165.56</v>
      </c>
      <c r="J218" s="29">
        <f>I218*(IF(Inputs!K217=Reduction_Values!B$2,Reduction_Values!C$2,Reduction_Values!C$3))</f>
        <v>1165.56</v>
      </c>
      <c r="K218" s="29">
        <f>IF(Inputs!B217="false",(Inputs!P217/Inputs!Q217)*Calcs!J218,Calcs!J218)</f>
        <v>472.52432432432431</v>
      </c>
      <c r="L218" s="29">
        <f>IF(AND(Inputs!C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C217="true",Inputs!N217="false"),B218,""))</f>
        <v>5298</v>
      </c>
      <c r="M218" s="29">
        <f>IF(Inputs!C217="true",IF(Inputs!M217="null",Calcs!L218,Calcs!L218*Inputs!M217),"")</f>
        <v>5298</v>
      </c>
      <c r="N218" s="29">
        <f>IF(Inputs!C217="true",M218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,"")</f>
        <v>0</v>
      </c>
      <c r="O218" s="29">
        <f>IF(Inputs!C217="true",N218*IF(Inputs!R217=Reduction_Values!B$6,Reduction_Values!C$6,Reduction_Values!C$7),"")</f>
        <v>0</v>
      </c>
      <c r="P218" s="29">
        <f>IF(Inputs!C217="true",O218*IF(Inputs!L217=Reduction_Values!B$4,Reduction_Values!C$4,Reduction_Values!C$5),"")</f>
        <v>0</v>
      </c>
      <c r="Q218" s="29">
        <f>IF(Inputs!C217="true",IF(Inputs!I217="null",P218,P218*(Inputs!I217)),"")</f>
        <v>0</v>
      </c>
      <c r="R218" s="29">
        <f>IF(Inputs!C217="true",IF(Inputs!J217="null",Calcs!Q218,Calcs!Q218*Inputs!J217),"")</f>
        <v>0</v>
      </c>
      <c r="S218" s="29">
        <f>IF(Inputs!C217="true",(Inputs!P217/Inputs!Q217)*Calcs!R218,"0.0")</f>
        <v>0</v>
      </c>
      <c r="T218" s="29" t="str">
        <f>IF(AND(Inputs!B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B217="true",Inputs!N217="false"),B218,""))</f>
        <v/>
      </c>
      <c r="U218" s="29" t="str">
        <f>IF(AND(Inputs!B217="true",Inputs!G217="true"),T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T218)</f>
        <v/>
      </c>
      <c r="V218" s="29" t="str">
        <f>IF(Inputs!B217="false","",IF(Inputs!M217="null",Calcs!D218,Calcs!D218*Inputs!M217))</f>
        <v/>
      </c>
      <c r="W218" s="29" t="str">
        <f>IF(Inputs!B217="true",V218*IF(Inputs!R217=Reduction_Values!B$6,Reduction_Values!C$6,Reduction_Values!C$7),"")</f>
        <v/>
      </c>
      <c r="X218" s="29" t="str">
        <f>IF(Inputs!B217="true",W218*IF(Inputs!L217=Reduction_Values!B$4,Reduction_Values!C$4,Reduction_Values!C$5),"")</f>
        <v/>
      </c>
      <c r="Y218" s="29" t="str">
        <f>IF(Inputs!B217="true",IF(Inputs!I217="null",X218,X218*(Inputs!I217)),"")</f>
        <v/>
      </c>
      <c r="Z218" s="29" t="str">
        <f>IF(Inputs!B217="true",IF(Inputs!J217="null",Y218,Y218*(Inputs!J217)),"")</f>
        <v/>
      </c>
      <c r="AA218" s="29" t="str">
        <f>IF(Inputs!B217="true",(Inputs!S217/Inputs!T217)*Calcs!Z218,"")</f>
        <v/>
      </c>
      <c r="AB218" s="29" t="str">
        <f>IF(Inputs!B217="true",Calcs!AA218*0.5,"")</f>
        <v/>
      </c>
      <c r="AC218" s="29"/>
      <c r="AD218" s="29"/>
      <c r="AE218" s="29"/>
      <c r="AF218" s="29"/>
      <c r="AG218" s="29"/>
    </row>
    <row r="219" spans="1:33" x14ac:dyDescent="0.2">
      <c r="A219" s="26">
        <v>217</v>
      </c>
      <c r="B219" s="28">
        <f>(VLOOKUP(Inputs!D218,Charge_Categories!B$2:C$380,2,FALSE))</f>
        <v>513</v>
      </c>
      <c r="C219" s="28">
        <f>IF(Inputs!N218="true"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B219)</f>
        <v>554</v>
      </c>
      <c r="D219" s="28">
        <f>IF(Inputs!G218="true",C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C219)</f>
        <v>554</v>
      </c>
      <c r="E219" s="28">
        <f>IF(Inputs!M218="null",Calcs!D219,Calcs!D219*Inputs!M218)</f>
        <v>554</v>
      </c>
      <c r="F219" s="28">
        <f>E219*IF(Inputs!R218=Reduction_Values!B$6,Reduction_Values!C$6,Reduction_Values!C$7)</f>
        <v>277</v>
      </c>
      <c r="G219" s="29">
        <f>F219*IF(Inputs!L218=Reduction_Values!B$4,Reduction_Values!C$4,Reduction_Values!C$5)</f>
        <v>277</v>
      </c>
      <c r="H219" s="29">
        <f>IF(Inputs!I218="null",G219,G219*(Inputs!I218))</f>
        <v>277</v>
      </c>
      <c r="I219" s="29">
        <f>IF(Inputs!J218="null",H219,H219*(Inputs!J218))</f>
        <v>277</v>
      </c>
      <c r="J219" s="29">
        <f>I219*(IF(Inputs!K218=Reduction_Values!B$2,Reduction_Values!C$2,Reduction_Values!C$3))</f>
        <v>138.5</v>
      </c>
      <c r="K219" s="29">
        <f>IF(Inputs!B218="false",(Inputs!P218/Inputs!Q218)*Calcs!J219,Calcs!J219)</f>
        <v>116.42028985507245</v>
      </c>
      <c r="L219" s="29" t="str">
        <f>IF(AND(Inputs!C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C218="true",Inputs!N218="false"),B219,""))</f>
        <v/>
      </c>
      <c r="M219" s="29" t="str">
        <f>IF(Inputs!C218="true",IF(Inputs!M218="null",Calcs!L219,Calcs!L219*Inputs!M218),"")</f>
        <v/>
      </c>
      <c r="N219" s="29" t="str">
        <f>IF(Inputs!C218="true",M219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,"")</f>
        <v/>
      </c>
      <c r="O219" s="29" t="str">
        <f>IF(Inputs!C218="true",N219*IF(Inputs!R218=Reduction_Values!B$6,Reduction_Values!C$6,Reduction_Values!C$7),"")</f>
        <v/>
      </c>
      <c r="P219" s="29" t="str">
        <f>IF(Inputs!C218="true",O219*IF(Inputs!L218=Reduction_Values!B$4,Reduction_Values!C$4,Reduction_Values!C$5),"")</f>
        <v/>
      </c>
      <c r="Q219" s="29" t="str">
        <f>IF(Inputs!C218="true",IF(Inputs!I218="null",P219,P219*(Inputs!I218)),"")</f>
        <v/>
      </c>
      <c r="R219" s="29" t="str">
        <f>IF(Inputs!C218="true",IF(Inputs!J218="null",Calcs!Q219,Calcs!Q219*Inputs!J218),"")</f>
        <v/>
      </c>
      <c r="S219" s="29" t="str">
        <f>IF(Inputs!C218="true",(Inputs!P218/Inputs!Q218)*Calcs!R219,"0.0")</f>
        <v>0.0</v>
      </c>
      <c r="T219" s="29" t="str">
        <f>IF(AND(Inputs!B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B218="true",Inputs!N218="false"),B219,""))</f>
        <v/>
      </c>
      <c r="U219" s="29" t="str">
        <f>IF(AND(Inputs!B218="true",Inputs!G218="true"),T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T219)</f>
        <v/>
      </c>
      <c r="V219" s="29" t="str">
        <f>IF(Inputs!B218="false","",IF(Inputs!M218="null",Calcs!D219,Calcs!D219*Inputs!M218))</f>
        <v/>
      </c>
      <c r="W219" s="29" t="str">
        <f>IF(Inputs!B218="true",V219*IF(Inputs!R218=Reduction_Values!B$6,Reduction_Values!C$6,Reduction_Values!C$7),"")</f>
        <v/>
      </c>
      <c r="X219" s="29" t="str">
        <f>IF(Inputs!B218="true",W219*IF(Inputs!L218=Reduction_Values!B$4,Reduction_Values!C$4,Reduction_Values!C$5),"")</f>
        <v/>
      </c>
      <c r="Y219" s="29" t="str">
        <f>IF(Inputs!B218="true",IF(Inputs!I218="null",X219,X219*(Inputs!I218)),"")</f>
        <v/>
      </c>
      <c r="Z219" s="29" t="str">
        <f>IF(Inputs!B218="true",IF(Inputs!J218="null",Y219,Y219*(Inputs!J218)),"")</f>
        <v/>
      </c>
      <c r="AA219" s="29" t="str">
        <f>IF(Inputs!B218="true",(Inputs!S218/Inputs!T218)*Calcs!Z219,"")</f>
        <v/>
      </c>
      <c r="AB219" s="29" t="str">
        <f>IF(Inputs!B218="true",Calcs!AA219*0.5,"")</f>
        <v/>
      </c>
      <c r="AC219" s="29"/>
      <c r="AD219" s="29"/>
      <c r="AE219" s="29"/>
      <c r="AF219" s="29"/>
      <c r="AG219" s="29"/>
    </row>
    <row r="220" spans="1:33" x14ac:dyDescent="0.2">
      <c r="A220" s="26">
        <v>218</v>
      </c>
      <c r="B220" s="28">
        <f>(VLOOKUP(Inputs!D219,Charge_Categories!B$2:C$380,2,FALSE))</f>
        <v>538</v>
      </c>
      <c r="C220" s="28">
        <f>IF(Inputs!N219="true"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B220)</f>
        <v>579</v>
      </c>
      <c r="D220" s="28">
        <f>IF(Inputs!G219="true",C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C220)</f>
        <v>1131</v>
      </c>
      <c r="E220" s="28">
        <f>IF(Inputs!M219="null",Calcs!D220,Calcs!D220*Inputs!M219)</f>
        <v>1131</v>
      </c>
      <c r="F220" s="28">
        <f>E220*IF(Inputs!R219=Reduction_Values!B$6,Reduction_Values!C$6,Reduction_Values!C$7)</f>
        <v>565.5</v>
      </c>
      <c r="G220" s="29">
        <f>F220*IF(Inputs!L219=Reduction_Values!B$4,Reduction_Values!C$4,Reduction_Values!C$5)</f>
        <v>565.5</v>
      </c>
      <c r="H220" s="29">
        <f>IF(Inputs!I219="null",G220,G220*(Inputs!I219))</f>
        <v>508.95</v>
      </c>
      <c r="I220" s="29">
        <f>IF(Inputs!J219="null",H220,H220*(Inputs!J219))</f>
        <v>15.2685</v>
      </c>
      <c r="J220" s="29">
        <f>I220*(IF(Inputs!K219=Reduction_Values!B$2,Reduction_Values!C$2,Reduction_Values!C$3))</f>
        <v>7.6342499999999998</v>
      </c>
      <c r="K220" s="29">
        <f>IF(Inputs!B219="false",(Inputs!P219/Inputs!Q219)*Calcs!J220,Calcs!J220)</f>
        <v>7.6342499999999998</v>
      </c>
      <c r="L220" s="29" t="str">
        <f>IF(AND(Inputs!C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C219="true",Inputs!N219="false"),B220,""))</f>
        <v/>
      </c>
      <c r="M220" s="29" t="str">
        <f>IF(Inputs!C219="true",IF(Inputs!M219="null",Calcs!L220,Calcs!L220*Inputs!M219),"")</f>
        <v/>
      </c>
      <c r="N220" s="29" t="str">
        <f>IF(Inputs!C219="true",M220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,"")</f>
        <v/>
      </c>
      <c r="O220" s="29" t="str">
        <f>IF(Inputs!C219="true",N220*IF(Inputs!R219=Reduction_Values!B$6,Reduction_Values!C$6,Reduction_Values!C$7),"")</f>
        <v/>
      </c>
      <c r="P220" s="29" t="str">
        <f>IF(Inputs!C219="true",O220*IF(Inputs!L219=Reduction_Values!B$4,Reduction_Values!C$4,Reduction_Values!C$5),"")</f>
        <v/>
      </c>
      <c r="Q220" s="29" t="str">
        <f>IF(Inputs!C219="true",IF(Inputs!I219="null",P220,P220*(Inputs!I219)),"")</f>
        <v/>
      </c>
      <c r="R220" s="29" t="str">
        <f>IF(Inputs!C219="true",IF(Inputs!J219="null",Calcs!Q220,Calcs!Q220*Inputs!J219),"")</f>
        <v/>
      </c>
      <c r="S220" s="29" t="str">
        <f>IF(Inputs!C219="true",(Inputs!P219/Inputs!Q219)*Calcs!R220,"0.0")</f>
        <v>0.0</v>
      </c>
      <c r="T220" s="29">
        <f>IF(AND(Inputs!B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B219="true",Inputs!N219="false"),B220,""))</f>
        <v>579</v>
      </c>
      <c r="U220" s="29">
        <f>IF(AND(Inputs!B219="true",Inputs!G219="true"),T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T220)</f>
        <v>1131</v>
      </c>
      <c r="V220" s="29">
        <f>IF(Inputs!B219="false","",IF(Inputs!M219="null",Calcs!D220,Calcs!D220*Inputs!M219))</f>
        <v>1131</v>
      </c>
      <c r="W220" s="29">
        <f>IF(Inputs!B219="true",V220*IF(Inputs!R219=Reduction_Values!B$6,Reduction_Values!C$6,Reduction_Values!C$7),"")</f>
        <v>565.5</v>
      </c>
      <c r="X220" s="29">
        <f>IF(Inputs!B219="true",W220*IF(Inputs!L219=Reduction_Values!B$4,Reduction_Values!C$4,Reduction_Values!C$5),"")</f>
        <v>565.5</v>
      </c>
      <c r="Y220" s="29">
        <f>IF(Inputs!B219="true",IF(Inputs!I219="null",X220,X220*(Inputs!I219)),"")</f>
        <v>508.95</v>
      </c>
      <c r="Z220" s="29">
        <f>IF(Inputs!B219="true",IF(Inputs!J219="null",Y220,Y220*(Inputs!J219)),"")</f>
        <v>15.2685</v>
      </c>
      <c r="AA220" s="29">
        <f>IF(Inputs!B219="true",(Inputs!S219/Inputs!T219)*Calcs!Z220,"")</f>
        <v>2135.2042968749997</v>
      </c>
      <c r="AB220" s="29">
        <f>IF(Inputs!B219="true",Calcs!AA220*0.5,"")</f>
        <v>1067.6021484374999</v>
      </c>
      <c r="AC220" s="29"/>
      <c r="AD220" s="29"/>
      <c r="AE220" s="29"/>
      <c r="AF220" s="29"/>
      <c r="AG220" s="29"/>
    </row>
    <row r="221" spans="1:33" x14ac:dyDescent="0.2">
      <c r="A221" s="26">
        <v>219</v>
      </c>
      <c r="B221" s="28">
        <f>(VLOOKUP(Inputs!D220,Charge_Categories!B$2:C$380,2,FALSE))</f>
        <v>588</v>
      </c>
      <c r="C221" s="28">
        <f>IF(Inputs!N220="true"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B221)</f>
        <v>588</v>
      </c>
      <c r="D221" s="28">
        <f>IF(Inputs!G220="true",C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C221)</f>
        <v>588</v>
      </c>
      <c r="E221" s="28">
        <f>IF(Inputs!M220="null",Calcs!D221,Calcs!D221*Inputs!M220)</f>
        <v>588</v>
      </c>
      <c r="F221" s="28">
        <f>E221*IF(Inputs!R220=Reduction_Values!B$6,Reduction_Values!C$6,Reduction_Values!C$7)</f>
        <v>588</v>
      </c>
      <c r="G221" s="29">
        <f>F221*IF(Inputs!L220=Reduction_Values!B$4,Reduction_Values!C$4,Reduction_Values!C$5)</f>
        <v>588</v>
      </c>
      <c r="H221" s="29">
        <f>IF(Inputs!I220="null",G221,G221*(Inputs!I220))</f>
        <v>588</v>
      </c>
      <c r="I221" s="29">
        <f>IF(Inputs!J220="null",H221,H221*(Inputs!J220))</f>
        <v>523.32000000000005</v>
      </c>
      <c r="J221" s="29">
        <f>I221*(IF(Inputs!K220=Reduction_Values!B$2,Reduction_Values!C$2,Reduction_Values!C$3))</f>
        <v>523.32000000000005</v>
      </c>
      <c r="K221" s="29">
        <f>IF(Inputs!B220="false",(Inputs!P220/Inputs!Q220)*Calcs!J221,Calcs!J221)</f>
        <v>495.61482352941181</v>
      </c>
      <c r="L221" s="29">
        <f>IF(AND(Inputs!C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C220="true",Inputs!N220="false"),B221,""))</f>
        <v>588</v>
      </c>
      <c r="M221" s="29">
        <f>IF(Inputs!C220="true",IF(Inputs!M220="null",Calcs!L221,Calcs!L221*Inputs!M220),"")</f>
        <v>588</v>
      </c>
      <c r="N221" s="29">
        <f>IF(Inputs!C220="true",M221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,"")</f>
        <v>352.8</v>
      </c>
      <c r="O221" s="29">
        <f>IF(Inputs!C220="true",N221*IF(Inputs!R220=Reduction_Values!B$6,Reduction_Values!C$6,Reduction_Values!C$7),"")</f>
        <v>352.8</v>
      </c>
      <c r="P221" s="29">
        <f>IF(Inputs!C220="true",O221*IF(Inputs!L220=Reduction_Values!B$4,Reduction_Values!C$4,Reduction_Values!C$5),"")</f>
        <v>352.8</v>
      </c>
      <c r="Q221" s="29">
        <f>IF(Inputs!C220="true",IF(Inputs!I220="null",P221,P221*(Inputs!I220)),"")</f>
        <v>352.8</v>
      </c>
      <c r="R221" s="29">
        <f>IF(Inputs!C220="true",IF(Inputs!J220="null",Calcs!Q221,Calcs!Q221*Inputs!J220),"")</f>
        <v>313.99200000000002</v>
      </c>
      <c r="S221" s="29">
        <f>IF(Inputs!C220="true",(Inputs!P220/Inputs!Q220)*Calcs!R221,"0.0")</f>
        <v>297.36889411764707</v>
      </c>
      <c r="T221" s="29" t="str">
        <f>IF(AND(Inputs!B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B220="true",Inputs!N220="false"),B221,""))</f>
        <v/>
      </c>
      <c r="U221" s="29" t="str">
        <f>IF(AND(Inputs!B220="true",Inputs!G220="true"),T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T221)</f>
        <v/>
      </c>
      <c r="V221" s="29" t="str">
        <f>IF(Inputs!B220="false","",IF(Inputs!M220="null",Calcs!D221,Calcs!D221*Inputs!M220))</f>
        <v/>
      </c>
      <c r="W221" s="29" t="str">
        <f>IF(Inputs!B220="true",V221*IF(Inputs!R220=Reduction_Values!B$6,Reduction_Values!C$6,Reduction_Values!C$7),"")</f>
        <v/>
      </c>
      <c r="X221" s="29" t="str">
        <f>IF(Inputs!B220="true",W221*IF(Inputs!L220=Reduction_Values!B$4,Reduction_Values!C$4,Reduction_Values!C$5),"")</f>
        <v/>
      </c>
      <c r="Y221" s="29" t="str">
        <f>IF(Inputs!B220="true",IF(Inputs!I220="null",X221,X221*(Inputs!I220)),"")</f>
        <v/>
      </c>
      <c r="Z221" s="29" t="str">
        <f>IF(Inputs!B220="true",IF(Inputs!J220="null",Y221,Y221*(Inputs!J220)),"")</f>
        <v/>
      </c>
      <c r="AA221" s="29" t="str">
        <f>IF(Inputs!B220="true",(Inputs!S220/Inputs!T220)*Calcs!Z221,"")</f>
        <v/>
      </c>
      <c r="AB221" s="29" t="str">
        <f>IF(Inputs!B220="true",Calcs!AA221*0.5,"")</f>
        <v/>
      </c>
      <c r="AC221" s="29"/>
      <c r="AD221" s="29"/>
      <c r="AE221" s="29"/>
      <c r="AF221" s="29"/>
      <c r="AG221" s="29"/>
    </row>
    <row r="222" spans="1:33" x14ac:dyDescent="0.2">
      <c r="A222" s="26">
        <v>220</v>
      </c>
      <c r="B222" s="28">
        <f>(VLOOKUP(Inputs!D221,Charge_Categories!B$2:C$380,2,FALSE))</f>
        <v>609</v>
      </c>
      <c r="C222" s="28">
        <f>IF(Inputs!N221="true"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B222)</f>
        <v>609</v>
      </c>
      <c r="D222" s="28">
        <f>IF(Inputs!G221="true",C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C222)</f>
        <v>56591</v>
      </c>
      <c r="E222" s="28">
        <f>IF(Inputs!M221="null",Calcs!D222,Calcs!D222*Inputs!M221)</f>
        <v>56591</v>
      </c>
      <c r="F222" s="28">
        <f>E222*IF(Inputs!R221=Reduction_Values!B$6,Reduction_Values!C$6,Reduction_Values!C$7)</f>
        <v>56591</v>
      </c>
      <c r="G222" s="29">
        <f>F222*IF(Inputs!L221=Reduction_Values!B$4,Reduction_Values!C$4,Reduction_Values!C$5)</f>
        <v>56591</v>
      </c>
      <c r="H222" s="29">
        <f>IF(Inputs!I221="null",G222,G222*(Inputs!I221))</f>
        <v>56591</v>
      </c>
      <c r="I222" s="29">
        <f>IF(Inputs!J221="null",H222,H222*(Inputs!J221))</f>
        <v>56591</v>
      </c>
      <c r="J222" s="29">
        <f>I222*(IF(Inputs!K221=Reduction_Values!B$2,Reduction_Values!C$2,Reduction_Values!C$3))</f>
        <v>28295.5</v>
      </c>
      <c r="K222" s="29">
        <f>IF(Inputs!B221="false",(Inputs!P221/Inputs!Q221)*Calcs!J222,Calcs!J222)</f>
        <v>27979.349162011174</v>
      </c>
      <c r="L222" s="29" t="str">
        <f>IF(AND(Inputs!C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C221="true",Inputs!N221="false"),B222,""))</f>
        <v/>
      </c>
      <c r="M222" s="29" t="str">
        <f>IF(Inputs!C221="true",IF(Inputs!M221="null",Calcs!L222,Calcs!L222*Inputs!M221),"")</f>
        <v/>
      </c>
      <c r="N222" s="29" t="str">
        <f>IF(Inputs!C221="true",M222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,"")</f>
        <v/>
      </c>
      <c r="O222" s="29" t="str">
        <f>IF(Inputs!C221="true",N222*IF(Inputs!R221=Reduction_Values!B$6,Reduction_Values!C$6,Reduction_Values!C$7),"")</f>
        <v/>
      </c>
      <c r="P222" s="29" t="str">
        <f>IF(Inputs!C221="true",O222*IF(Inputs!L221=Reduction_Values!B$4,Reduction_Values!C$4,Reduction_Values!C$5),"")</f>
        <v/>
      </c>
      <c r="Q222" s="29" t="str">
        <f>IF(Inputs!C221="true",IF(Inputs!I221="null",P222,P222*(Inputs!I221)),"")</f>
        <v/>
      </c>
      <c r="R222" s="29" t="str">
        <f>IF(Inputs!C221="true",IF(Inputs!J221="null",Calcs!Q222,Calcs!Q222*Inputs!J221),"")</f>
        <v/>
      </c>
      <c r="S222" s="29" t="str">
        <f>IF(Inputs!C221="true",(Inputs!P221/Inputs!Q221)*Calcs!R222,"0.0")</f>
        <v>0.0</v>
      </c>
      <c r="T222" s="29" t="str">
        <f>IF(AND(Inputs!B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B221="true",Inputs!N221="false"),B222,""))</f>
        <v/>
      </c>
      <c r="U222" s="29" t="str">
        <f>IF(AND(Inputs!B221="true",Inputs!G221="true"),T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T222)</f>
        <v/>
      </c>
      <c r="V222" s="29" t="str">
        <f>IF(Inputs!B221="false","",IF(Inputs!M221="null",Calcs!D222,Calcs!D222*Inputs!M221))</f>
        <v/>
      </c>
      <c r="W222" s="29" t="str">
        <f>IF(Inputs!B221="true",V222*IF(Inputs!R221=Reduction_Values!B$6,Reduction_Values!C$6,Reduction_Values!C$7),"")</f>
        <v/>
      </c>
      <c r="X222" s="29" t="str">
        <f>IF(Inputs!B221="true",W222*IF(Inputs!L221=Reduction_Values!B$4,Reduction_Values!C$4,Reduction_Values!C$5),"")</f>
        <v/>
      </c>
      <c r="Y222" s="29" t="str">
        <f>IF(Inputs!B221="true",IF(Inputs!I221="null",X222,X222*(Inputs!I221)),"")</f>
        <v/>
      </c>
      <c r="Z222" s="29" t="str">
        <f>IF(Inputs!B221="true",IF(Inputs!J221="null",Y222,Y222*(Inputs!J221)),"")</f>
        <v/>
      </c>
      <c r="AA222" s="29" t="str">
        <f>IF(Inputs!B221="true",(Inputs!S221/Inputs!T221)*Calcs!Z222,"")</f>
        <v/>
      </c>
      <c r="AB222" s="29" t="str">
        <f>IF(Inputs!B221="true",Calcs!AA222*0.5,"")</f>
        <v/>
      </c>
      <c r="AC222" s="29"/>
      <c r="AD222" s="29"/>
      <c r="AE222" s="29"/>
      <c r="AF222" s="29"/>
      <c r="AG222" s="29"/>
    </row>
    <row r="223" spans="1:33" x14ac:dyDescent="0.2">
      <c r="A223" s="26">
        <v>221</v>
      </c>
      <c r="B223" s="28">
        <f>(VLOOKUP(Inputs!D222,Charge_Categories!B$2:C$380,2,FALSE))</f>
        <v>634</v>
      </c>
      <c r="C223" s="28">
        <f>IF(Inputs!N222="true"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B223)</f>
        <v>634</v>
      </c>
      <c r="D223" s="28">
        <f>IF(Inputs!G222="true",C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C223)</f>
        <v>9139</v>
      </c>
      <c r="E223" s="28">
        <f>IF(Inputs!M222="null",Calcs!D223,Calcs!D223*Inputs!M222)</f>
        <v>9139</v>
      </c>
      <c r="F223" s="28">
        <f>E223*IF(Inputs!R222=Reduction_Values!B$6,Reduction_Values!C$6,Reduction_Values!C$7)</f>
        <v>9139</v>
      </c>
      <c r="G223" s="29">
        <f>F223*IF(Inputs!L222=Reduction_Values!B$4,Reduction_Values!C$4,Reduction_Values!C$5)</f>
        <v>9139</v>
      </c>
      <c r="H223" s="29">
        <f>IF(Inputs!I222="null",G223,G223*(Inputs!I222))</f>
        <v>9139</v>
      </c>
      <c r="I223" s="29">
        <f>IF(Inputs!J222="null",H223,H223*(Inputs!J222))</f>
        <v>9139</v>
      </c>
      <c r="J223" s="29">
        <f>I223*(IF(Inputs!K222=Reduction_Values!B$2,Reduction_Values!C$2,Reduction_Values!C$3))</f>
        <v>4569.5</v>
      </c>
      <c r="K223" s="29">
        <f>IF(Inputs!B222="false",(Inputs!P222/Inputs!Q222)*Calcs!J223,Calcs!J223)</f>
        <v>623.11363636363637</v>
      </c>
      <c r="L223" s="29" t="str">
        <f>IF(AND(Inputs!C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C222="true",Inputs!N222="false"),B223,""))</f>
        <v/>
      </c>
      <c r="M223" s="29" t="str">
        <f>IF(Inputs!C222="true",IF(Inputs!M222="null",Calcs!L223,Calcs!L223*Inputs!M222),"")</f>
        <v/>
      </c>
      <c r="N223" s="29" t="str">
        <f>IF(Inputs!C222="true",M223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,"")</f>
        <v/>
      </c>
      <c r="O223" s="29" t="str">
        <f>IF(Inputs!C222="true",N223*IF(Inputs!R222=Reduction_Values!B$6,Reduction_Values!C$6,Reduction_Values!C$7),"")</f>
        <v/>
      </c>
      <c r="P223" s="29" t="str">
        <f>IF(Inputs!C222="true",O223*IF(Inputs!L222=Reduction_Values!B$4,Reduction_Values!C$4,Reduction_Values!C$5),"")</f>
        <v/>
      </c>
      <c r="Q223" s="29" t="str">
        <f>IF(Inputs!C222="true",IF(Inputs!I222="null",P223,P223*(Inputs!I222)),"")</f>
        <v/>
      </c>
      <c r="R223" s="29" t="str">
        <f>IF(Inputs!C222="true",IF(Inputs!J222="null",Calcs!Q223,Calcs!Q223*Inputs!J222),"")</f>
        <v/>
      </c>
      <c r="S223" s="29" t="str">
        <f>IF(Inputs!C222="true",(Inputs!P222/Inputs!Q222)*Calcs!R223,"0.0")</f>
        <v>0.0</v>
      </c>
      <c r="T223" s="29" t="str">
        <f>IF(AND(Inputs!B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B222="true",Inputs!N222="false"),B223,""))</f>
        <v/>
      </c>
      <c r="U223" s="29" t="str">
        <f>IF(AND(Inputs!B222="true",Inputs!G222="true"),T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T223)</f>
        <v/>
      </c>
      <c r="V223" s="29" t="str">
        <f>IF(Inputs!B222="false","",IF(Inputs!M222="null",Calcs!D223,Calcs!D223*Inputs!M222))</f>
        <v/>
      </c>
      <c r="W223" s="29" t="str">
        <f>IF(Inputs!B222="true",V223*IF(Inputs!R222=Reduction_Values!B$6,Reduction_Values!C$6,Reduction_Values!C$7),"")</f>
        <v/>
      </c>
      <c r="X223" s="29" t="str">
        <f>IF(Inputs!B222="true",W223*IF(Inputs!L222=Reduction_Values!B$4,Reduction_Values!C$4,Reduction_Values!C$5),"")</f>
        <v/>
      </c>
      <c r="Y223" s="29" t="str">
        <f>IF(Inputs!B222="true",IF(Inputs!I222="null",X223,X223*(Inputs!I222)),"")</f>
        <v/>
      </c>
      <c r="Z223" s="29" t="str">
        <f>IF(Inputs!B222="true",IF(Inputs!J222="null",Y223,Y223*(Inputs!J222)),"")</f>
        <v/>
      </c>
      <c r="AA223" s="29" t="str">
        <f>IF(Inputs!B222="true",(Inputs!S222/Inputs!T222)*Calcs!Z223,"")</f>
        <v/>
      </c>
      <c r="AB223" s="29" t="str">
        <f>IF(Inputs!B222="true",Calcs!AA223*0.5,"")</f>
        <v/>
      </c>
      <c r="AC223" s="29"/>
      <c r="AD223" s="29"/>
      <c r="AE223" s="29"/>
      <c r="AF223" s="29"/>
      <c r="AG223" s="29"/>
    </row>
    <row r="224" spans="1:33" x14ac:dyDescent="0.2">
      <c r="A224" s="26">
        <v>222</v>
      </c>
      <c r="B224" s="28">
        <f>(VLOOKUP(Inputs!D223,Charge_Categories!B$2:C$380,2,FALSE))</f>
        <v>684</v>
      </c>
      <c r="C224" s="28">
        <f>IF(Inputs!N223="true"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B224)</f>
        <v>684</v>
      </c>
      <c r="D224" s="28">
        <f>IF(Inputs!G223="true",C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C224)</f>
        <v>10638523</v>
      </c>
      <c r="E224" s="28">
        <f>IF(Inputs!M223="null",Calcs!D224,Calcs!D224*Inputs!M223)</f>
        <v>10638523</v>
      </c>
      <c r="F224" s="28">
        <f>E224*IF(Inputs!R223=Reduction_Values!B$6,Reduction_Values!C$6,Reduction_Values!C$7)</f>
        <v>10638523</v>
      </c>
      <c r="G224" s="29">
        <f>F224*IF(Inputs!L223=Reduction_Values!B$4,Reduction_Values!C$4,Reduction_Values!C$5)</f>
        <v>10638523</v>
      </c>
      <c r="H224" s="29">
        <f>IF(Inputs!I223="null",G224,G224*(Inputs!I223))</f>
        <v>5319261.5</v>
      </c>
      <c r="I224" s="29">
        <f>IF(Inputs!J223="null",H224,H224*(Inputs!J223))</f>
        <v>5319261.5</v>
      </c>
      <c r="J224" s="29">
        <f>I224*(IF(Inputs!K223=Reduction_Values!B$2,Reduction_Values!C$2,Reduction_Values!C$3))</f>
        <v>2659630.75</v>
      </c>
      <c r="K224" s="29">
        <f>IF(Inputs!B223="false",(Inputs!P223/Inputs!Q223)*Calcs!J224,Calcs!J224)</f>
        <v>2659630.75</v>
      </c>
      <c r="L224" s="29" t="str">
        <f>IF(AND(Inputs!C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C223="true",Inputs!N223="false"),B224,""))</f>
        <v/>
      </c>
      <c r="M224" s="29" t="str">
        <f>IF(Inputs!C223="true",IF(Inputs!M223="null",Calcs!L224,Calcs!L224*Inputs!M223),"")</f>
        <v/>
      </c>
      <c r="N224" s="29" t="str">
        <f>IF(Inputs!C223="true",M224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,"")</f>
        <v/>
      </c>
      <c r="O224" s="29" t="str">
        <f>IF(Inputs!C223="true",N224*IF(Inputs!R223=Reduction_Values!B$6,Reduction_Values!C$6,Reduction_Values!C$7),"")</f>
        <v/>
      </c>
      <c r="P224" s="29" t="str">
        <f>IF(Inputs!C223="true",O224*IF(Inputs!L223=Reduction_Values!B$4,Reduction_Values!C$4,Reduction_Values!C$5),"")</f>
        <v/>
      </c>
      <c r="Q224" s="29" t="str">
        <f>IF(Inputs!C223="true",IF(Inputs!I223="null",P224,P224*(Inputs!I223)),"")</f>
        <v/>
      </c>
      <c r="R224" s="29" t="str">
        <f>IF(Inputs!C223="true",IF(Inputs!J223="null",Calcs!Q224,Calcs!Q224*Inputs!J223),"")</f>
        <v/>
      </c>
      <c r="S224" s="29" t="str">
        <f>IF(Inputs!C223="true",(Inputs!P223/Inputs!Q223)*Calcs!R224,"0.0")</f>
        <v>0.0</v>
      </c>
      <c r="T224" s="29">
        <f>IF(AND(Inputs!B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B223="true",Inputs!N223="false"),B224,""))</f>
        <v>684</v>
      </c>
      <c r="U224" s="29">
        <f>IF(AND(Inputs!B223="true",Inputs!G223="true"),T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T224)</f>
        <v>10638523</v>
      </c>
      <c r="V224" s="29">
        <f>IF(Inputs!B223="false","",IF(Inputs!M223="null",Calcs!D224,Calcs!D224*Inputs!M223))</f>
        <v>10638523</v>
      </c>
      <c r="W224" s="29">
        <f>IF(Inputs!B223="true",V224*IF(Inputs!R223=Reduction_Values!B$6,Reduction_Values!C$6,Reduction_Values!C$7),"")</f>
        <v>10638523</v>
      </c>
      <c r="X224" s="29">
        <f>IF(Inputs!B223="true",W224*IF(Inputs!L223=Reduction_Values!B$4,Reduction_Values!C$4,Reduction_Values!C$5),"")</f>
        <v>10638523</v>
      </c>
      <c r="Y224" s="29">
        <f>IF(Inputs!B223="true",IF(Inputs!I223="null",X224,X224*(Inputs!I223)),"")</f>
        <v>5319261.5</v>
      </c>
      <c r="Z224" s="29">
        <f>IF(Inputs!B223="true",IF(Inputs!J223="null",Y224,Y224*(Inputs!J223)),"")</f>
        <v>5319261.5</v>
      </c>
      <c r="AA224" s="29">
        <f>IF(Inputs!B223="true",(Inputs!S223/Inputs!T223)*Calcs!Z224,"")</f>
        <v>620414.77992477315</v>
      </c>
      <c r="AB224" s="29">
        <f>IF(Inputs!B223="true",Calcs!AA224*0.5,"")</f>
        <v>310207.38996238657</v>
      </c>
      <c r="AC224" s="29"/>
      <c r="AD224" s="29"/>
      <c r="AE224" s="29"/>
      <c r="AF224" s="29"/>
      <c r="AG224" s="29"/>
    </row>
    <row r="225" spans="1:33" x14ac:dyDescent="0.2">
      <c r="A225" s="26">
        <v>223</v>
      </c>
      <c r="B225" s="28">
        <f>(VLOOKUP(Inputs!D224,Charge_Categories!B$2:C$380,2,FALSE))</f>
        <v>1162</v>
      </c>
      <c r="C225" s="28">
        <f>IF(Inputs!N224="true"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B225)</f>
        <v>1162</v>
      </c>
      <c r="D225" s="28">
        <f>IF(Inputs!G224="true",C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C225)</f>
        <v>1162</v>
      </c>
      <c r="E225" s="28">
        <f>IF(Inputs!M224="null",Calcs!D225,Calcs!D225*Inputs!M224)</f>
        <v>1162</v>
      </c>
      <c r="F225" s="28">
        <f>E225*IF(Inputs!R224=Reduction_Values!B$6,Reduction_Values!C$6,Reduction_Values!C$7)</f>
        <v>1162</v>
      </c>
      <c r="G225" s="29">
        <f>F225*IF(Inputs!L224=Reduction_Values!B$4,Reduction_Values!C$4,Reduction_Values!C$5)</f>
        <v>581</v>
      </c>
      <c r="H225" s="29">
        <f>IF(Inputs!I224="null",G225,G225*(Inputs!I224))</f>
        <v>581</v>
      </c>
      <c r="I225" s="29">
        <f>IF(Inputs!J224="null",H225,H225*(Inputs!J224))</f>
        <v>575.18999999999994</v>
      </c>
      <c r="J225" s="29">
        <f>I225*(IF(Inputs!K224=Reduction_Values!B$2,Reduction_Values!C$2,Reduction_Values!C$3))</f>
        <v>575.18999999999994</v>
      </c>
      <c r="K225" s="29">
        <f>IF(Inputs!B224="false",(Inputs!P224/Inputs!Q224)*Calcs!J225,Calcs!J225)</f>
        <v>483.76907284768203</v>
      </c>
      <c r="L225" s="29">
        <f>IF(AND(Inputs!C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C224="true",Inputs!N224="false"),B225,""))</f>
        <v>1162</v>
      </c>
      <c r="M225" s="29">
        <f>IF(Inputs!C224="true",IF(Inputs!M224="null",Calcs!L225,Calcs!L225*Inputs!M224),"")</f>
        <v>1162</v>
      </c>
      <c r="N225" s="29">
        <f>IF(Inputs!C224="true",M225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,"")</f>
        <v>1162</v>
      </c>
      <c r="O225" s="29">
        <f>IF(Inputs!C224="true",N225*IF(Inputs!R224=Reduction_Values!B$6,Reduction_Values!C$6,Reduction_Values!C$7),"")</f>
        <v>1162</v>
      </c>
      <c r="P225" s="29">
        <f>IF(Inputs!C224="true",O225*IF(Inputs!L224=Reduction_Values!B$4,Reduction_Values!C$4,Reduction_Values!C$5),"")</f>
        <v>581</v>
      </c>
      <c r="Q225" s="29">
        <f>IF(Inputs!C224="true",IF(Inputs!I224="null",P225,P225*(Inputs!I224)),"")</f>
        <v>581</v>
      </c>
      <c r="R225" s="29">
        <f>IF(Inputs!C224="true",IF(Inputs!J224="null",Calcs!Q225,Calcs!Q225*Inputs!J224),"")</f>
        <v>575.18999999999994</v>
      </c>
      <c r="S225" s="29">
        <f>IF(Inputs!C224="true",(Inputs!P224/Inputs!Q224)*Calcs!R225,"0.0")</f>
        <v>483.76907284768203</v>
      </c>
      <c r="T225" s="29" t="str">
        <f>IF(AND(Inputs!B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B224="true",Inputs!N224="false"),B225,""))</f>
        <v/>
      </c>
      <c r="U225" s="29" t="str">
        <f>IF(AND(Inputs!B224="true",Inputs!G224="true"),T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T225)</f>
        <v/>
      </c>
      <c r="V225" s="29" t="str">
        <f>IF(Inputs!B224="false","",IF(Inputs!M224="null",Calcs!D225,Calcs!D225*Inputs!M224))</f>
        <v/>
      </c>
      <c r="W225" s="29" t="str">
        <f>IF(Inputs!B224="true",V225*IF(Inputs!R224=Reduction_Values!B$6,Reduction_Values!C$6,Reduction_Values!C$7),"")</f>
        <v/>
      </c>
      <c r="X225" s="29" t="str">
        <f>IF(Inputs!B224="true",W225*IF(Inputs!L224=Reduction_Values!B$4,Reduction_Values!C$4,Reduction_Values!C$5),"")</f>
        <v/>
      </c>
      <c r="Y225" s="29" t="str">
        <f>IF(Inputs!B224="true",IF(Inputs!I224="null",X225,X225*(Inputs!I224)),"")</f>
        <v/>
      </c>
      <c r="Z225" s="29" t="str">
        <f>IF(Inputs!B224="true",IF(Inputs!J224="null",Y225,Y225*(Inputs!J224)),"")</f>
        <v/>
      </c>
      <c r="AA225" s="29" t="str">
        <f>IF(Inputs!B224="true",(Inputs!S224/Inputs!T224)*Calcs!Z225,"")</f>
        <v/>
      </c>
      <c r="AB225" s="29" t="str">
        <f>IF(Inputs!B224="true",Calcs!AA225*0.5,"")</f>
        <v/>
      </c>
      <c r="AC225" s="29"/>
      <c r="AD225" s="29"/>
      <c r="AE225" s="29"/>
      <c r="AF225" s="29"/>
      <c r="AG225" s="29"/>
    </row>
    <row r="226" spans="1:33" x14ac:dyDescent="0.2">
      <c r="A226" s="26">
        <v>224</v>
      </c>
      <c r="B226" s="28">
        <f>(VLOOKUP(Inputs!D225,Charge_Categories!B$2:C$380,2,FALSE))</f>
        <v>1220</v>
      </c>
      <c r="C226" s="28">
        <f>IF(Inputs!N225="true"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B226)</f>
        <v>1220</v>
      </c>
      <c r="D226" s="28">
        <f>IF(Inputs!G225="true",C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C226)</f>
        <v>1491</v>
      </c>
      <c r="E226" s="28">
        <f>IF(Inputs!M225="null",Calcs!D226,Calcs!D226*Inputs!M225)</f>
        <v>1491</v>
      </c>
      <c r="F226" s="28">
        <f>E226*IF(Inputs!R225=Reduction_Values!B$6,Reduction_Values!C$6,Reduction_Values!C$7)</f>
        <v>1491</v>
      </c>
      <c r="G226" s="29">
        <f>F226*IF(Inputs!L225=Reduction_Values!B$4,Reduction_Values!C$4,Reduction_Values!C$5)</f>
        <v>1491</v>
      </c>
      <c r="H226" s="29">
        <f>IF(Inputs!I225="null",G226,G226*(Inputs!I225))</f>
        <v>1491</v>
      </c>
      <c r="I226" s="29">
        <f>IF(Inputs!J225="null",H226,H226*(Inputs!J225))</f>
        <v>1491</v>
      </c>
      <c r="J226" s="29">
        <f>I226*(IF(Inputs!K225=Reduction_Values!B$2,Reduction_Values!C$2,Reduction_Values!C$3))</f>
        <v>1491</v>
      </c>
      <c r="K226" s="29">
        <f>IF(Inputs!B225="false",(Inputs!P225/Inputs!Q225)*Calcs!J226,Calcs!J226)</f>
        <v>1362.3647058823528</v>
      </c>
      <c r="L226" s="29" t="str">
        <f>IF(AND(Inputs!C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C225="true",Inputs!N225="false"),B226,""))</f>
        <v/>
      </c>
      <c r="M226" s="29" t="str">
        <f>IF(Inputs!C225="true",IF(Inputs!M225="null",Calcs!L226,Calcs!L226*Inputs!M225),"")</f>
        <v/>
      </c>
      <c r="N226" s="29" t="str">
        <f>IF(Inputs!C225="true",M226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,"")</f>
        <v/>
      </c>
      <c r="O226" s="29" t="str">
        <f>IF(Inputs!C225="true",N226*IF(Inputs!R225=Reduction_Values!B$6,Reduction_Values!C$6,Reduction_Values!C$7),"")</f>
        <v/>
      </c>
      <c r="P226" s="29" t="str">
        <f>IF(Inputs!C225="true",O226*IF(Inputs!L225=Reduction_Values!B$4,Reduction_Values!C$4,Reduction_Values!C$5),"")</f>
        <v/>
      </c>
      <c r="Q226" s="29" t="str">
        <f>IF(Inputs!C225="true",IF(Inputs!I225="null",P226,P226*(Inputs!I225)),"")</f>
        <v/>
      </c>
      <c r="R226" s="29" t="str">
        <f>IF(Inputs!C225="true",IF(Inputs!J225="null",Calcs!Q226,Calcs!Q226*Inputs!J225),"")</f>
        <v/>
      </c>
      <c r="S226" s="29" t="str">
        <f>IF(Inputs!C225="true",(Inputs!P225/Inputs!Q225)*Calcs!R226,"0.0")</f>
        <v>0.0</v>
      </c>
      <c r="T226" s="29" t="str">
        <f>IF(AND(Inputs!B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B225="true",Inputs!N225="false"),B226,""))</f>
        <v/>
      </c>
      <c r="U226" s="29" t="str">
        <f>IF(AND(Inputs!B225="true",Inputs!G225="true"),T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T226)</f>
        <v/>
      </c>
      <c r="V226" s="29" t="str">
        <f>IF(Inputs!B225="false","",IF(Inputs!M225="null",Calcs!D226,Calcs!D226*Inputs!M225))</f>
        <v/>
      </c>
      <c r="W226" s="29" t="str">
        <f>IF(Inputs!B225="true",V226*IF(Inputs!R225=Reduction_Values!B$6,Reduction_Values!C$6,Reduction_Values!C$7),"")</f>
        <v/>
      </c>
      <c r="X226" s="29" t="str">
        <f>IF(Inputs!B225="true",W226*IF(Inputs!L225=Reduction_Values!B$4,Reduction_Values!C$4,Reduction_Values!C$5),"")</f>
        <v/>
      </c>
      <c r="Y226" s="29" t="str">
        <f>IF(Inputs!B225="true",IF(Inputs!I225="null",X226,X226*(Inputs!I225)),"")</f>
        <v/>
      </c>
      <c r="Z226" s="29" t="str">
        <f>IF(Inputs!B225="true",IF(Inputs!J225="null",Y226,Y226*(Inputs!J225)),"")</f>
        <v/>
      </c>
      <c r="AA226" s="29" t="str">
        <f>IF(Inputs!B225="true",(Inputs!S225/Inputs!T225)*Calcs!Z226,"")</f>
        <v/>
      </c>
      <c r="AB226" s="29" t="str">
        <f>IF(Inputs!B225="true",Calcs!AA226*0.5,"")</f>
        <v/>
      </c>
      <c r="AC226" s="29"/>
      <c r="AD226" s="29"/>
      <c r="AE226" s="29"/>
      <c r="AF226" s="29"/>
      <c r="AG226" s="29"/>
    </row>
    <row r="227" spans="1:33" x14ac:dyDescent="0.2">
      <c r="A227" s="26">
        <v>225</v>
      </c>
      <c r="B227" s="28">
        <f>(VLOOKUP(Inputs!D226,Charge_Categories!B$2:C$380,2,FALSE))</f>
        <v>1321</v>
      </c>
      <c r="C227" s="28">
        <f>IF(Inputs!N226="true"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B227)</f>
        <v>1329</v>
      </c>
      <c r="D227" s="28">
        <f>IF(Inputs!G226="true",C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C227)</f>
        <v>1338</v>
      </c>
      <c r="E227" s="28">
        <f>IF(Inputs!M226="null",Calcs!D227,Calcs!D227*Inputs!M226)</f>
        <v>1338</v>
      </c>
      <c r="F227" s="28">
        <f>E227*IF(Inputs!R226=Reduction_Values!B$6,Reduction_Values!C$6,Reduction_Values!C$7)</f>
        <v>669</v>
      </c>
      <c r="G227" s="29">
        <f>F227*IF(Inputs!L226=Reduction_Values!B$4,Reduction_Values!C$4,Reduction_Values!C$5)</f>
        <v>669</v>
      </c>
      <c r="H227" s="29">
        <f>IF(Inputs!I226="null",G227,G227*(Inputs!I226))</f>
        <v>669</v>
      </c>
      <c r="I227" s="29">
        <f>IF(Inputs!J226="null",H227,H227*(Inputs!J226))</f>
        <v>669</v>
      </c>
      <c r="J227" s="29">
        <f>I227*(IF(Inputs!K226=Reduction_Values!B$2,Reduction_Values!C$2,Reduction_Values!C$3))</f>
        <v>669</v>
      </c>
      <c r="K227" s="29">
        <f>IF(Inputs!B226="false",(Inputs!P226/Inputs!Q226)*Calcs!J227,Calcs!J227)</f>
        <v>616.00990099009903</v>
      </c>
      <c r="L227" s="29" t="str">
        <f>IF(AND(Inputs!C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C226="true",Inputs!N226="false"),B227,""))</f>
        <v/>
      </c>
      <c r="M227" s="29" t="str">
        <f>IF(Inputs!C226="true",IF(Inputs!M226="null",Calcs!L227,Calcs!L227*Inputs!M226),"")</f>
        <v/>
      </c>
      <c r="N227" s="29" t="str">
        <f>IF(Inputs!C226="true",M227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,"")</f>
        <v/>
      </c>
      <c r="O227" s="29" t="str">
        <f>IF(Inputs!C226="true",N227*IF(Inputs!R226=Reduction_Values!B$6,Reduction_Values!C$6,Reduction_Values!C$7),"")</f>
        <v/>
      </c>
      <c r="P227" s="29" t="str">
        <f>IF(Inputs!C226="true",O227*IF(Inputs!L226=Reduction_Values!B$4,Reduction_Values!C$4,Reduction_Values!C$5),"")</f>
        <v/>
      </c>
      <c r="Q227" s="29" t="str">
        <f>IF(Inputs!C226="true",IF(Inputs!I226="null",P227,P227*(Inputs!I226)),"")</f>
        <v/>
      </c>
      <c r="R227" s="29" t="str">
        <f>IF(Inputs!C226="true",IF(Inputs!J226="null",Calcs!Q227,Calcs!Q227*Inputs!J226),"")</f>
        <v/>
      </c>
      <c r="S227" s="29" t="str">
        <f>IF(Inputs!C226="true",(Inputs!P226/Inputs!Q226)*Calcs!R227,"0.0")</f>
        <v>0.0</v>
      </c>
      <c r="T227" s="29" t="str">
        <f>IF(AND(Inputs!B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B226="true",Inputs!N226="false"),B227,""))</f>
        <v/>
      </c>
      <c r="U227" s="29" t="str">
        <f>IF(AND(Inputs!B226="true",Inputs!G226="true"),T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T227)</f>
        <v/>
      </c>
      <c r="V227" s="29" t="str">
        <f>IF(Inputs!B226="false","",IF(Inputs!M226="null",Calcs!D227,Calcs!D227*Inputs!M226))</f>
        <v/>
      </c>
      <c r="W227" s="29" t="str">
        <f>IF(Inputs!B226="true",V227*IF(Inputs!R226=Reduction_Values!B$6,Reduction_Values!C$6,Reduction_Values!C$7),"")</f>
        <v/>
      </c>
      <c r="X227" s="29" t="str">
        <f>IF(Inputs!B226="true",W227*IF(Inputs!L226=Reduction_Values!B$4,Reduction_Values!C$4,Reduction_Values!C$5),"")</f>
        <v/>
      </c>
      <c r="Y227" s="29" t="str">
        <f>IF(Inputs!B226="true",IF(Inputs!I226="null",X227,X227*(Inputs!I226)),"")</f>
        <v/>
      </c>
      <c r="Z227" s="29" t="str">
        <f>IF(Inputs!B226="true",IF(Inputs!J226="null",Y227,Y227*(Inputs!J226)),"")</f>
        <v/>
      </c>
      <c r="AA227" s="29" t="str">
        <f>IF(Inputs!B226="true",(Inputs!S226/Inputs!T226)*Calcs!Z227,"")</f>
        <v/>
      </c>
      <c r="AB227" s="29" t="str">
        <f>IF(Inputs!B226="true",Calcs!AA227*0.5,"")</f>
        <v/>
      </c>
      <c r="AC227" s="29"/>
      <c r="AD227" s="29"/>
      <c r="AE227" s="29"/>
      <c r="AF227" s="29"/>
      <c r="AG227" s="29"/>
    </row>
    <row r="228" spans="1:33" x14ac:dyDescent="0.2">
      <c r="A228" s="26">
        <v>226</v>
      </c>
      <c r="B228" s="28">
        <f>(VLOOKUP(Inputs!D227,Charge_Categories!B$2:C$380,2,FALSE))</f>
        <v>1380</v>
      </c>
      <c r="C228" s="28">
        <f>IF(Inputs!N227="true"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B228)</f>
        <v>1380</v>
      </c>
      <c r="D228" s="28">
        <f>IF(Inputs!G227="true",C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C228)</f>
        <v>309485</v>
      </c>
      <c r="E228" s="28">
        <f>IF(Inputs!M227="null",Calcs!D228,Calcs!D228*Inputs!M227)</f>
        <v>309485</v>
      </c>
      <c r="F228" s="28">
        <f>E228*IF(Inputs!R227=Reduction_Values!B$6,Reduction_Values!C$6,Reduction_Values!C$7)</f>
        <v>309485</v>
      </c>
      <c r="G228" s="29">
        <f>F228*IF(Inputs!L227=Reduction_Values!B$4,Reduction_Values!C$4,Reduction_Values!C$5)</f>
        <v>309485</v>
      </c>
      <c r="H228" s="29">
        <f>IF(Inputs!I227="null",G228,G228*(Inputs!I227))</f>
        <v>272346.8</v>
      </c>
      <c r="I228" s="29">
        <f>IF(Inputs!J227="null",H228,H228*(Inputs!J227))</f>
        <v>272346.8</v>
      </c>
      <c r="J228" s="29">
        <f>I228*(IF(Inputs!K227=Reduction_Values!B$2,Reduction_Values!C$2,Reduction_Values!C$3))</f>
        <v>136173.4</v>
      </c>
      <c r="K228" s="29">
        <f>IF(Inputs!B227="false",(Inputs!P227/Inputs!Q227)*Calcs!J228,Calcs!J228)</f>
        <v>136173.4</v>
      </c>
      <c r="L228" s="29" t="str">
        <f>IF(AND(Inputs!C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C227="true",Inputs!N227="false"),B228,""))</f>
        <v/>
      </c>
      <c r="M228" s="29" t="str">
        <f>IF(Inputs!C227="true",IF(Inputs!M227="null",Calcs!L228,Calcs!L228*Inputs!M227),"")</f>
        <v/>
      </c>
      <c r="N228" s="29" t="str">
        <f>IF(Inputs!C227="true",M228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,"")</f>
        <v/>
      </c>
      <c r="O228" s="29" t="str">
        <f>IF(Inputs!C227="true",N228*IF(Inputs!R227=Reduction_Values!B$6,Reduction_Values!C$6,Reduction_Values!C$7),"")</f>
        <v/>
      </c>
      <c r="P228" s="29" t="str">
        <f>IF(Inputs!C227="true",O228*IF(Inputs!L227=Reduction_Values!B$4,Reduction_Values!C$4,Reduction_Values!C$5),"")</f>
        <v/>
      </c>
      <c r="Q228" s="29" t="str">
        <f>IF(Inputs!C227="true",IF(Inputs!I227="null",P228,P228*(Inputs!I227)),"")</f>
        <v/>
      </c>
      <c r="R228" s="29" t="str">
        <f>IF(Inputs!C227="true",IF(Inputs!J227="null",Calcs!Q228,Calcs!Q228*Inputs!J227),"")</f>
        <v/>
      </c>
      <c r="S228" s="29" t="str">
        <f>IF(Inputs!C227="true",(Inputs!P227/Inputs!Q227)*Calcs!R228,"0.0")</f>
        <v>0.0</v>
      </c>
      <c r="T228" s="29">
        <f>IF(AND(Inputs!B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B227="true",Inputs!N227="false"),B228,""))</f>
        <v>1380</v>
      </c>
      <c r="U228" s="29">
        <f>IF(AND(Inputs!B227="true",Inputs!G227="true"),T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T228)</f>
        <v>309485</v>
      </c>
      <c r="V228" s="29">
        <f>IF(Inputs!B227="false","",IF(Inputs!M227="null",Calcs!D228,Calcs!D228*Inputs!M227))</f>
        <v>309485</v>
      </c>
      <c r="W228" s="29">
        <f>IF(Inputs!B227="true",V228*IF(Inputs!R227=Reduction_Values!B$6,Reduction_Values!C$6,Reduction_Values!C$7),"")</f>
        <v>309485</v>
      </c>
      <c r="X228" s="29">
        <f>IF(Inputs!B227="true",W228*IF(Inputs!L227=Reduction_Values!B$4,Reduction_Values!C$4,Reduction_Values!C$5),"")</f>
        <v>309485</v>
      </c>
      <c r="Y228" s="29">
        <f>IF(Inputs!B227="true",IF(Inputs!I227="null",X228,X228*(Inputs!I227)),"")</f>
        <v>272346.8</v>
      </c>
      <c r="Z228" s="29">
        <f>IF(Inputs!B227="true",IF(Inputs!J227="null",Y228,Y228*(Inputs!J227)),"")</f>
        <v>272346.8</v>
      </c>
      <c r="AA228" s="29">
        <f>IF(Inputs!B227="true",(Inputs!S227/Inputs!T227)*Calcs!Z228,"")</f>
        <v>114209.94838709677</v>
      </c>
      <c r="AB228" s="29">
        <f>IF(Inputs!B227="true",Calcs!AA228*0.5,"")</f>
        <v>57104.974193548383</v>
      </c>
      <c r="AC228" s="29"/>
      <c r="AD228" s="29"/>
      <c r="AE228" s="29"/>
      <c r="AF228" s="29"/>
      <c r="AG228" s="29"/>
    </row>
    <row r="229" spans="1:33" x14ac:dyDescent="0.2">
      <c r="A229" s="26">
        <v>227</v>
      </c>
      <c r="B229" s="28">
        <f>(VLOOKUP(Inputs!D228,Charge_Categories!B$2:C$380,2,FALSE))</f>
        <v>1438</v>
      </c>
      <c r="C229" s="28">
        <f>IF(Inputs!N228="true"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B229)</f>
        <v>1438</v>
      </c>
      <c r="D229" s="28">
        <f>IF(Inputs!G228="true",C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C229)</f>
        <v>1438</v>
      </c>
      <c r="E229" s="28">
        <f>IF(Inputs!M228="null",Calcs!D229,Calcs!D229*Inputs!M228)</f>
        <v>1438</v>
      </c>
      <c r="F229" s="28">
        <f>E229*IF(Inputs!R228=Reduction_Values!B$6,Reduction_Values!C$6,Reduction_Values!C$7)</f>
        <v>1438</v>
      </c>
      <c r="G229" s="29">
        <f>F229*IF(Inputs!L228=Reduction_Values!B$4,Reduction_Values!C$4,Reduction_Values!C$5)</f>
        <v>719</v>
      </c>
      <c r="H229" s="29">
        <f>IF(Inputs!I228="null",G229,G229*(Inputs!I228))</f>
        <v>719</v>
      </c>
      <c r="I229" s="29">
        <f>IF(Inputs!J228="null",H229,H229*(Inputs!J228))</f>
        <v>647.1</v>
      </c>
      <c r="J229" s="29">
        <f>I229*(IF(Inputs!K228=Reduction_Values!B$2,Reduction_Values!C$2,Reduction_Values!C$3))</f>
        <v>647.1</v>
      </c>
      <c r="K229" s="29">
        <f>IF(Inputs!B228="false",(Inputs!P228/Inputs!Q228)*Calcs!J229,Calcs!J229)</f>
        <v>634.32828947368421</v>
      </c>
      <c r="L229" s="29">
        <f>IF(AND(Inputs!C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C228="true",Inputs!N228="false"),B229,""))</f>
        <v>1438</v>
      </c>
      <c r="M229" s="29">
        <f>IF(Inputs!C228="true",IF(Inputs!M228="null",Calcs!L229,Calcs!L229*Inputs!M228),"")</f>
        <v>1438</v>
      </c>
      <c r="N229" s="29">
        <f>IF(Inputs!C228="true",M229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,"")</f>
        <v>0</v>
      </c>
      <c r="O229" s="29">
        <f>IF(Inputs!C228="true",N229*IF(Inputs!R228=Reduction_Values!B$6,Reduction_Values!C$6,Reduction_Values!C$7),"")</f>
        <v>0</v>
      </c>
      <c r="P229" s="29">
        <f>IF(Inputs!C228="true",O229*IF(Inputs!L228=Reduction_Values!B$4,Reduction_Values!C$4,Reduction_Values!C$5),"")</f>
        <v>0</v>
      </c>
      <c r="Q229" s="29">
        <f>IF(Inputs!C228="true",IF(Inputs!I228="null",P229,P229*(Inputs!I228)),"")</f>
        <v>0</v>
      </c>
      <c r="R229" s="29">
        <f>IF(Inputs!C228="true",IF(Inputs!J228="null",Calcs!Q229,Calcs!Q229*Inputs!J228),"")</f>
        <v>0</v>
      </c>
      <c r="S229" s="29">
        <f>IF(Inputs!C228="true",(Inputs!P228/Inputs!Q228)*Calcs!R229,"0.0")</f>
        <v>0</v>
      </c>
      <c r="T229" s="29" t="str">
        <f>IF(AND(Inputs!B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B228="true",Inputs!N228="false"),B229,""))</f>
        <v/>
      </c>
      <c r="U229" s="29" t="str">
        <f>IF(AND(Inputs!B228="true",Inputs!G228="true"),T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T229)</f>
        <v/>
      </c>
      <c r="V229" s="29" t="str">
        <f>IF(Inputs!B228="false","",IF(Inputs!M228="null",Calcs!D229,Calcs!D229*Inputs!M228))</f>
        <v/>
      </c>
      <c r="W229" s="29" t="str">
        <f>IF(Inputs!B228="true",V229*IF(Inputs!R228=Reduction_Values!B$6,Reduction_Values!C$6,Reduction_Values!C$7),"")</f>
        <v/>
      </c>
      <c r="X229" s="29" t="str">
        <f>IF(Inputs!B228="true",W229*IF(Inputs!L228=Reduction_Values!B$4,Reduction_Values!C$4,Reduction_Values!C$5),"")</f>
        <v/>
      </c>
      <c r="Y229" s="29" t="str">
        <f>IF(Inputs!B228="true",IF(Inputs!I228="null",X229,X229*(Inputs!I228)),"")</f>
        <v/>
      </c>
      <c r="Z229" s="29" t="str">
        <f>IF(Inputs!B228="true",IF(Inputs!J228="null",Y229,Y229*(Inputs!J228)),"")</f>
        <v/>
      </c>
      <c r="AA229" s="29" t="str">
        <f>IF(Inputs!B228="true",(Inputs!S228/Inputs!T228)*Calcs!Z229,"")</f>
        <v/>
      </c>
      <c r="AB229" s="29" t="str">
        <f>IF(Inputs!B228="true",Calcs!AA229*0.5,"")</f>
        <v/>
      </c>
      <c r="AC229" s="29"/>
      <c r="AD229" s="29"/>
      <c r="AE229" s="29"/>
      <c r="AF229" s="29"/>
      <c r="AG229" s="29"/>
    </row>
    <row r="230" spans="1:33" x14ac:dyDescent="0.2">
      <c r="A230" s="26">
        <v>228</v>
      </c>
      <c r="B230" s="28">
        <f>(VLOOKUP(Inputs!D229,Charge_Categories!B$2:C$380,2,FALSE))</f>
        <v>1539</v>
      </c>
      <c r="C230" s="28">
        <f>IF(Inputs!N229="true"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B230)</f>
        <v>1539</v>
      </c>
      <c r="D230" s="28">
        <f>IF(Inputs!G229="true",C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C230)</f>
        <v>1725</v>
      </c>
      <c r="E230" s="28">
        <f>IF(Inputs!M229="null",Calcs!D230,Calcs!D230*Inputs!M229)</f>
        <v>1725</v>
      </c>
      <c r="F230" s="28">
        <f>E230*IF(Inputs!R229=Reduction_Values!B$6,Reduction_Values!C$6,Reduction_Values!C$7)</f>
        <v>1725</v>
      </c>
      <c r="G230" s="29">
        <f>F230*IF(Inputs!L229=Reduction_Values!B$4,Reduction_Values!C$4,Reduction_Values!C$5)</f>
        <v>1725</v>
      </c>
      <c r="H230" s="29">
        <f>IF(Inputs!I229="null",G230,G230*(Inputs!I229))</f>
        <v>345</v>
      </c>
      <c r="I230" s="29">
        <f>IF(Inputs!J229="null",H230,H230*(Inputs!J229))</f>
        <v>172.5</v>
      </c>
      <c r="J230" s="29">
        <f>I230*(IF(Inputs!K229=Reduction_Values!B$2,Reduction_Values!C$2,Reduction_Values!C$3))</f>
        <v>172.5</v>
      </c>
      <c r="K230" s="29">
        <f>IF(Inputs!B229="false",(Inputs!P229/Inputs!Q229)*Calcs!J230,Calcs!J230)</f>
        <v>143.16326530612247</v>
      </c>
      <c r="L230" s="29" t="str">
        <f>IF(AND(Inputs!C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C229="true",Inputs!N229="false"),B230,""))</f>
        <v/>
      </c>
      <c r="M230" s="29" t="str">
        <f>IF(Inputs!C229="true",IF(Inputs!M229="null",Calcs!L230,Calcs!L230*Inputs!M229),"")</f>
        <v/>
      </c>
      <c r="N230" s="29" t="str">
        <f>IF(Inputs!C229="true",M230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,"")</f>
        <v/>
      </c>
      <c r="O230" s="29" t="str">
        <f>IF(Inputs!C229="true",N230*IF(Inputs!R229=Reduction_Values!B$6,Reduction_Values!C$6,Reduction_Values!C$7),"")</f>
        <v/>
      </c>
      <c r="P230" s="29" t="str">
        <f>IF(Inputs!C229="true",O230*IF(Inputs!L229=Reduction_Values!B$4,Reduction_Values!C$4,Reduction_Values!C$5),"")</f>
        <v/>
      </c>
      <c r="Q230" s="29" t="str">
        <f>IF(Inputs!C229="true",IF(Inputs!I229="null",P230,P230*(Inputs!I229)),"")</f>
        <v/>
      </c>
      <c r="R230" s="29" t="str">
        <f>IF(Inputs!C229="true",IF(Inputs!J229="null",Calcs!Q230,Calcs!Q230*Inputs!J229),"")</f>
        <v/>
      </c>
      <c r="S230" s="29" t="str">
        <f>IF(Inputs!C229="true",(Inputs!P229/Inputs!Q229)*Calcs!R230,"0.0")</f>
        <v>0.0</v>
      </c>
      <c r="T230" s="29" t="str">
        <f>IF(AND(Inputs!B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B229="true",Inputs!N229="false"),B230,""))</f>
        <v/>
      </c>
      <c r="U230" s="29" t="str">
        <f>IF(AND(Inputs!B229="true",Inputs!G229="true"),T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T230)</f>
        <v/>
      </c>
      <c r="V230" s="29" t="str">
        <f>IF(Inputs!B229="false","",IF(Inputs!M229="null",Calcs!D230,Calcs!D230*Inputs!M229))</f>
        <v/>
      </c>
      <c r="W230" s="29" t="str">
        <f>IF(Inputs!B229="true",V230*IF(Inputs!R229=Reduction_Values!B$6,Reduction_Values!C$6,Reduction_Values!C$7),"")</f>
        <v/>
      </c>
      <c r="X230" s="29" t="str">
        <f>IF(Inputs!B229="true",W230*IF(Inputs!L229=Reduction_Values!B$4,Reduction_Values!C$4,Reduction_Values!C$5),"")</f>
        <v/>
      </c>
      <c r="Y230" s="29" t="str">
        <f>IF(Inputs!B229="true",IF(Inputs!I229="null",X230,X230*(Inputs!I229)),"")</f>
        <v/>
      </c>
      <c r="Z230" s="29" t="str">
        <f>IF(Inputs!B229="true",IF(Inputs!J229="null",Y230,Y230*(Inputs!J229)),"")</f>
        <v/>
      </c>
      <c r="AA230" s="29" t="str">
        <f>IF(Inputs!B229="true",(Inputs!S229/Inputs!T229)*Calcs!Z230,"")</f>
        <v/>
      </c>
      <c r="AB230" s="29" t="str">
        <f>IF(Inputs!B229="true",Calcs!AA230*0.5,"")</f>
        <v/>
      </c>
      <c r="AC230" s="29"/>
      <c r="AD230" s="29"/>
      <c r="AE230" s="29"/>
      <c r="AF230" s="29"/>
      <c r="AG230" s="29"/>
    </row>
    <row r="231" spans="1:33" x14ac:dyDescent="0.2">
      <c r="A231" s="26">
        <v>229</v>
      </c>
      <c r="B231" s="28">
        <f>(VLOOKUP(Inputs!D230,Charge_Categories!B$2:C$380,2,FALSE))</f>
        <v>1783</v>
      </c>
      <c r="C231" s="28">
        <f>IF(Inputs!N230="true"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B231)</f>
        <v>1924</v>
      </c>
      <c r="D231" s="28">
        <f>IF(Inputs!G230="true",C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C231)</f>
        <v>11999</v>
      </c>
      <c r="E231" s="28">
        <f>IF(Inputs!M230="null",Calcs!D231,Calcs!D231*Inputs!M230)</f>
        <v>11999</v>
      </c>
      <c r="F231" s="28">
        <f>E231*IF(Inputs!R230=Reduction_Values!B$6,Reduction_Values!C$6,Reduction_Values!C$7)</f>
        <v>5999.5</v>
      </c>
      <c r="G231" s="29">
        <f>F231*IF(Inputs!L230=Reduction_Values!B$4,Reduction_Values!C$4,Reduction_Values!C$5)</f>
        <v>5999.5</v>
      </c>
      <c r="H231" s="29">
        <f>IF(Inputs!I230="null",G231,G231*(Inputs!I230))</f>
        <v>5999.5</v>
      </c>
      <c r="I231" s="29">
        <f>IF(Inputs!J230="null",H231,H231*(Inputs!J230))</f>
        <v>5999.5</v>
      </c>
      <c r="J231" s="29">
        <f>I231*(IF(Inputs!K230=Reduction_Values!B$2,Reduction_Values!C$2,Reduction_Values!C$3))</f>
        <v>5999.5</v>
      </c>
      <c r="K231" s="29">
        <f>IF(Inputs!B230="false",(Inputs!P230/Inputs!Q230)*Calcs!J231,Calcs!J231)</f>
        <v>5999.5</v>
      </c>
      <c r="L231" s="29" t="str">
        <f>IF(AND(Inputs!C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C230="true",Inputs!N230="false"),B231,""))</f>
        <v/>
      </c>
      <c r="M231" s="29" t="str">
        <f>IF(Inputs!C230="true",IF(Inputs!M230="null",Calcs!L231,Calcs!L231*Inputs!M230),"")</f>
        <v/>
      </c>
      <c r="N231" s="29" t="str">
        <f>IF(Inputs!C230="true",M231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,"")</f>
        <v/>
      </c>
      <c r="O231" s="29" t="str">
        <f>IF(Inputs!C230="true",N231*IF(Inputs!R230=Reduction_Values!B$6,Reduction_Values!C$6,Reduction_Values!C$7),"")</f>
        <v/>
      </c>
      <c r="P231" s="29" t="str">
        <f>IF(Inputs!C230="true",O231*IF(Inputs!L230=Reduction_Values!B$4,Reduction_Values!C$4,Reduction_Values!C$5),"")</f>
        <v/>
      </c>
      <c r="Q231" s="29" t="str">
        <f>IF(Inputs!C230="true",IF(Inputs!I230="null",P231,P231*(Inputs!I230)),"")</f>
        <v/>
      </c>
      <c r="R231" s="29" t="str">
        <f>IF(Inputs!C230="true",IF(Inputs!J230="null",Calcs!Q231,Calcs!Q231*Inputs!J230),"")</f>
        <v/>
      </c>
      <c r="S231" s="29" t="str">
        <f>IF(Inputs!C230="true",(Inputs!P230/Inputs!Q230)*Calcs!R231,"0.0")</f>
        <v>0.0</v>
      </c>
      <c r="T231" s="29" t="str">
        <f>IF(AND(Inputs!B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B230="true",Inputs!N230="false"),B231,""))</f>
        <v/>
      </c>
      <c r="U231" s="29" t="str">
        <f>IF(AND(Inputs!B230="true",Inputs!G230="true"),T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T231)</f>
        <v/>
      </c>
      <c r="V231" s="29" t="str">
        <f>IF(Inputs!B230="false","",IF(Inputs!M230="null",Calcs!D231,Calcs!D231*Inputs!M230))</f>
        <v/>
      </c>
      <c r="W231" s="29" t="str">
        <f>IF(Inputs!B230="true",V231*IF(Inputs!R230=Reduction_Values!B$6,Reduction_Values!C$6,Reduction_Values!C$7),"")</f>
        <v/>
      </c>
      <c r="X231" s="29" t="str">
        <f>IF(Inputs!B230="true",W231*IF(Inputs!L230=Reduction_Values!B$4,Reduction_Values!C$4,Reduction_Values!C$5),"")</f>
        <v/>
      </c>
      <c r="Y231" s="29" t="str">
        <f>IF(Inputs!B230="true",IF(Inputs!I230="null",X231,X231*(Inputs!I230)),"")</f>
        <v/>
      </c>
      <c r="Z231" s="29" t="str">
        <f>IF(Inputs!B230="true",IF(Inputs!J230="null",Y231,Y231*(Inputs!J230)),"")</f>
        <v/>
      </c>
      <c r="AA231" s="29" t="str">
        <f>IF(Inputs!B230="true",(Inputs!S230/Inputs!T230)*Calcs!Z231,"")</f>
        <v/>
      </c>
      <c r="AB231" s="29" t="str">
        <f>IF(Inputs!B230="true",Calcs!AA231*0.5,"")</f>
        <v/>
      </c>
      <c r="AC231" s="29"/>
      <c r="AD231" s="29"/>
      <c r="AE231" s="29"/>
      <c r="AF231" s="29"/>
      <c r="AG231" s="29"/>
    </row>
    <row r="232" spans="1:33" x14ac:dyDescent="0.2">
      <c r="A232" s="26">
        <v>230</v>
      </c>
      <c r="B232" s="28">
        <f>(VLOOKUP(Inputs!D231,Charge_Categories!B$2:C$380,2,FALSE))</f>
        <v>1871</v>
      </c>
      <c r="C232" s="28">
        <f>IF(Inputs!N231="true"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B232)</f>
        <v>1871</v>
      </c>
      <c r="D232" s="28">
        <f>IF(Inputs!G231="true",C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C232)</f>
        <v>2402</v>
      </c>
      <c r="E232" s="28">
        <f>IF(Inputs!M231="null",Calcs!D232,Calcs!D232*Inputs!M231)</f>
        <v>2402</v>
      </c>
      <c r="F232" s="28">
        <f>E232*IF(Inputs!R231=Reduction_Values!B$6,Reduction_Values!C$6,Reduction_Values!C$7)</f>
        <v>2402</v>
      </c>
      <c r="G232" s="29">
        <f>F232*IF(Inputs!L231=Reduction_Values!B$4,Reduction_Values!C$4,Reduction_Values!C$5)</f>
        <v>2402</v>
      </c>
      <c r="H232" s="29">
        <f>IF(Inputs!I231="null",G232,G232*(Inputs!I231))</f>
        <v>2402</v>
      </c>
      <c r="I232" s="29">
        <f>IF(Inputs!J231="null",H232,H232*(Inputs!J231))</f>
        <v>2402</v>
      </c>
      <c r="J232" s="29">
        <f>I232*(IF(Inputs!K231=Reduction_Values!B$2,Reduction_Values!C$2,Reduction_Values!C$3))</f>
        <v>1201</v>
      </c>
      <c r="K232" s="29">
        <f>IF(Inputs!B231="false",(Inputs!P231/Inputs!Q231)*Calcs!J232,Calcs!J232)</f>
        <v>1201</v>
      </c>
      <c r="L232" s="29" t="str">
        <f>IF(AND(Inputs!C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C231="true",Inputs!N231="false"),B232,""))</f>
        <v/>
      </c>
      <c r="M232" s="29" t="str">
        <f>IF(Inputs!C231="true",IF(Inputs!M231="null",Calcs!L232,Calcs!L232*Inputs!M231),"")</f>
        <v/>
      </c>
      <c r="N232" s="29" t="str">
        <f>IF(Inputs!C231="true",M232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,"")</f>
        <v/>
      </c>
      <c r="O232" s="29" t="str">
        <f>IF(Inputs!C231="true",N232*IF(Inputs!R231=Reduction_Values!B$6,Reduction_Values!C$6,Reduction_Values!C$7),"")</f>
        <v/>
      </c>
      <c r="P232" s="29" t="str">
        <f>IF(Inputs!C231="true",O232*IF(Inputs!L231=Reduction_Values!B$4,Reduction_Values!C$4,Reduction_Values!C$5),"")</f>
        <v/>
      </c>
      <c r="Q232" s="29" t="str">
        <f>IF(Inputs!C231="true",IF(Inputs!I231="null",P232,P232*(Inputs!I231)),"")</f>
        <v/>
      </c>
      <c r="R232" s="29" t="str">
        <f>IF(Inputs!C231="true",IF(Inputs!J231="null",Calcs!Q232,Calcs!Q232*Inputs!J231),"")</f>
        <v/>
      </c>
      <c r="S232" s="29" t="str">
        <f>IF(Inputs!C231="true",(Inputs!P231/Inputs!Q231)*Calcs!R232,"0.0")</f>
        <v>0.0</v>
      </c>
      <c r="T232" s="29">
        <f>IF(AND(Inputs!B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B231="true",Inputs!N231="false"),B232,""))</f>
        <v>1871</v>
      </c>
      <c r="U232" s="29">
        <f>IF(AND(Inputs!B231="true",Inputs!G231="true"),T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T232)</f>
        <v>2402</v>
      </c>
      <c r="V232" s="29">
        <f>IF(Inputs!B231="false","",IF(Inputs!M231="null",Calcs!D232,Calcs!D232*Inputs!M231))</f>
        <v>2402</v>
      </c>
      <c r="W232" s="29">
        <f>IF(Inputs!B231="true",V232*IF(Inputs!R231=Reduction_Values!B$6,Reduction_Values!C$6,Reduction_Values!C$7),"")</f>
        <v>2402</v>
      </c>
      <c r="X232" s="29">
        <f>IF(Inputs!B231="true",W232*IF(Inputs!L231=Reduction_Values!B$4,Reduction_Values!C$4,Reduction_Values!C$5),"")</f>
        <v>2402</v>
      </c>
      <c r="Y232" s="29">
        <f>IF(Inputs!B231="true",IF(Inputs!I231="null",X232,X232*(Inputs!I231)),"")</f>
        <v>2402</v>
      </c>
      <c r="Z232" s="29">
        <f>IF(Inputs!B231="true",IF(Inputs!J231="null",Y232,Y232*(Inputs!J231)),"")</f>
        <v>2402</v>
      </c>
      <c r="AA232" s="29">
        <f>IF(Inputs!B231="true",(Inputs!S231/Inputs!T231)*Calcs!Z232,"")</f>
        <v>2402</v>
      </c>
      <c r="AB232" s="29">
        <f>IF(Inputs!B231="true",Calcs!AA232*0.5,"")</f>
        <v>1201</v>
      </c>
      <c r="AC232" s="29"/>
      <c r="AD232" s="29"/>
      <c r="AE232" s="29"/>
      <c r="AF232" s="29"/>
      <c r="AG232" s="29"/>
    </row>
    <row r="233" spans="1:33" x14ac:dyDescent="0.2">
      <c r="A233" s="26">
        <v>231</v>
      </c>
      <c r="B233" s="28">
        <f>(VLOOKUP(Inputs!D232,Charge_Categories!B$2:C$380,2,FALSE))</f>
        <v>2027</v>
      </c>
      <c r="C233" s="28">
        <f>IF(Inputs!N232="true"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B233)</f>
        <v>2027</v>
      </c>
      <c r="D233" s="28">
        <f>IF(Inputs!G232="true",C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C233)</f>
        <v>2027</v>
      </c>
      <c r="E233" s="28">
        <f>IF(Inputs!M232="null",Calcs!D233,Calcs!D233*Inputs!M232)</f>
        <v>2027</v>
      </c>
      <c r="F233" s="28">
        <f>E233*IF(Inputs!R232=Reduction_Values!B$6,Reduction_Values!C$6,Reduction_Values!C$7)</f>
        <v>2027</v>
      </c>
      <c r="G233" s="29">
        <f>F233*IF(Inputs!L232=Reduction_Values!B$4,Reduction_Values!C$4,Reduction_Values!C$5)</f>
        <v>2027</v>
      </c>
      <c r="H233" s="29">
        <f>IF(Inputs!I232="null",G233,G233*(Inputs!I232))</f>
        <v>810.80000000000007</v>
      </c>
      <c r="I233" s="29">
        <f>IF(Inputs!J232="null",H233,H233*(Inputs!J232))</f>
        <v>810.80000000000007</v>
      </c>
      <c r="J233" s="29">
        <f>I233*(IF(Inputs!K232=Reduction_Values!B$2,Reduction_Values!C$2,Reduction_Values!C$3))</f>
        <v>810.80000000000007</v>
      </c>
      <c r="K233" s="29">
        <f>IF(Inputs!B232="false",(Inputs!P232/Inputs!Q232)*Calcs!J233,Calcs!J233)</f>
        <v>752.36396396396401</v>
      </c>
      <c r="L233" s="29">
        <f>IF(AND(Inputs!C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C232="true",Inputs!N232="false"),B233,""))</f>
        <v>2027</v>
      </c>
      <c r="M233" s="29">
        <f>IF(Inputs!C232="true",IF(Inputs!M232="null",Calcs!L233,Calcs!L233*Inputs!M232),"")</f>
        <v>2027</v>
      </c>
      <c r="N233" s="29">
        <f>IF(Inputs!C232="true",M233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,"")</f>
        <v>0</v>
      </c>
      <c r="O233" s="29">
        <f>IF(Inputs!C232="true",N233*IF(Inputs!R232=Reduction_Values!B$6,Reduction_Values!C$6,Reduction_Values!C$7),"")</f>
        <v>0</v>
      </c>
      <c r="P233" s="29">
        <f>IF(Inputs!C232="true",O233*IF(Inputs!L232=Reduction_Values!B$4,Reduction_Values!C$4,Reduction_Values!C$5),"")</f>
        <v>0</v>
      </c>
      <c r="Q233" s="29">
        <f>IF(Inputs!C232="true",IF(Inputs!I232="null",P233,P233*(Inputs!I232)),"")</f>
        <v>0</v>
      </c>
      <c r="R233" s="29">
        <f>IF(Inputs!C232="true",IF(Inputs!J232="null",Calcs!Q233,Calcs!Q233*Inputs!J232),"")</f>
        <v>0</v>
      </c>
      <c r="S233" s="29">
        <f>IF(Inputs!C232="true",(Inputs!P232/Inputs!Q232)*Calcs!R233,"0.0")</f>
        <v>0</v>
      </c>
      <c r="T233" s="29" t="str">
        <f>IF(AND(Inputs!B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B232="true",Inputs!N232="false"),B233,""))</f>
        <v/>
      </c>
      <c r="U233" s="29" t="str">
        <f>IF(AND(Inputs!B232="true",Inputs!G232="true"),T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T233)</f>
        <v/>
      </c>
      <c r="V233" s="29" t="str">
        <f>IF(Inputs!B232="false","",IF(Inputs!M232="null",Calcs!D233,Calcs!D233*Inputs!M232))</f>
        <v/>
      </c>
      <c r="W233" s="29" t="str">
        <f>IF(Inputs!B232="true",V233*IF(Inputs!R232=Reduction_Values!B$6,Reduction_Values!C$6,Reduction_Values!C$7),"")</f>
        <v/>
      </c>
      <c r="X233" s="29" t="str">
        <f>IF(Inputs!B232="true",W233*IF(Inputs!L232=Reduction_Values!B$4,Reduction_Values!C$4,Reduction_Values!C$5),"")</f>
        <v/>
      </c>
      <c r="Y233" s="29" t="str">
        <f>IF(Inputs!B232="true",IF(Inputs!I232="null",X233,X233*(Inputs!I232)),"")</f>
        <v/>
      </c>
      <c r="Z233" s="29" t="str">
        <f>IF(Inputs!B232="true",IF(Inputs!J232="null",Y233,Y233*(Inputs!J232)),"")</f>
        <v/>
      </c>
      <c r="AA233" s="29" t="str">
        <f>IF(Inputs!B232="true",(Inputs!S232/Inputs!T232)*Calcs!Z233,"")</f>
        <v/>
      </c>
      <c r="AB233" s="29" t="str">
        <f>IF(Inputs!B232="true",Calcs!AA233*0.5,"")</f>
        <v/>
      </c>
      <c r="AC233" s="29"/>
      <c r="AD233" s="29"/>
      <c r="AE233" s="29"/>
      <c r="AF233" s="29"/>
      <c r="AG233" s="29"/>
    </row>
    <row r="234" spans="1:33" x14ac:dyDescent="0.2">
      <c r="A234" s="26">
        <v>232</v>
      </c>
      <c r="B234" s="28">
        <f>(VLOOKUP(Inputs!D233,Charge_Categories!B$2:C$380,2,FALSE))</f>
        <v>2117</v>
      </c>
      <c r="C234" s="28">
        <f>IF(Inputs!N233="true"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B234)</f>
        <v>2117</v>
      </c>
      <c r="D234" s="28">
        <f>IF(Inputs!G233="true",C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C234)</f>
        <v>2280</v>
      </c>
      <c r="E234" s="28">
        <f>IF(Inputs!M233="null",Calcs!D234,Calcs!D234*Inputs!M233)</f>
        <v>2280</v>
      </c>
      <c r="F234" s="28">
        <f>E234*IF(Inputs!R233=Reduction_Values!B$6,Reduction_Values!C$6,Reduction_Values!C$7)</f>
        <v>2280</v>
      </c>
      <c r="G234" s="29">
        <f>F234*IF(Inputs!L233=Reduction_Values!B$4,Reduction_Values!C$4,Reduction_Values!C$5)</f>
        <v>2280</v>
      </c>
      <c r="H234" s="29">
        <f>IF(Inputs!I233="null",G234,G234*(Inputs!I233))</f>
        <v>1140</v>
      </c>
      <c r="I234" s="29">
        <f>IF(Inputs!J233="null",H234,H234*(Inputs!J233))</f>
        <v>570</v>
      </c>
      <c r="J234" s="29">
        <f>I234*(IF(Inputs!K233=Reduction_Values!B$2,Reduction_Values!C$2,Reduction_Values!C$3))</f>
        <v>570</v>
      </c>
      <c r="K234" s="29">
        <f>IF(Inputs!B233="false",(Inputs!P233/Inputs!Q233)*Calcs!J234,Calcs!J234)</f>
        <v>71.25</v>
      </c>
      <c r="L234" s="29" t="str">
        <f>IF(AND(Inputs!C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C233="true",Inputs!N233="false"),B234,""))</f>
        <v/>
      </c>
      <c r="M234" s="29" t="str">
        <f>IF(Inputs!C233="true",IF(Inputs!M233="null",Calcs!L234,Calcs!L234*Inputs!M233),"")</f>
        <v/>
      </c>
      <c r="N234" s="29" t="str">
        <f>IF(Inputs!C233="true",M234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,"")</f>
        <v/>
      </c>
      <c r="O234" s="29" t="str">
        <f>IF(Inputs!C233="true",N234*IF(Inputs!R233=Reduction_Values!B$6,Reduction_Values!C$6,Reduction_Values!C$7),"")</f>
        <v/>
      </c>
      <c r="P234" s="29" t="str">
        <f>IF(Inputs!C233="true",O234*IF(Inputs!L233=Reduction_Values!B$4,Reduction_Values!C$4,Reduction_Values!C$5),"")</f>
        <v/>
      </c>
      <c r="Q234" s="29" t="str">
        <f>IF(Inputs!C233="true",IF(Inputs!I233="null",P234,P234*(Inputs!I233)),"")</f>
        <v/>
      </c>
      <c r="R234" s="29" t="str">
        <f>IF(Inputs!C233="true",IF(Inputs!J233="null",Calcs!Q234,Calcs!Q234*Inputs!J233),"")</f>
        <v/>
      </c>
      <c r="S234" s="29" t="str">
        <f>IF(Inputs!C233="true",(Inputs!P233/Inputs!Q233)*Calcs!R234,"0.0")</f>
        <v>0.0</v>
      </c>
      <c r="T234" s="29" t="str">
        <f>IF(AND(Inputs!B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B233="true",Inputs!N233="false"),B234,""))</f>
        <v/>
      </c>
      <c r="U234" s="29" t="str">
        <f>IF(AND(Inputs!B233="true",Inputs!G233="true"),T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T234)</f>
        <v/>
      </c>
      <c r="V234" s="29" t="str">
        <f>IF(Inputs!B233="false","",IF(Inputs!M233="null",Calcs!D234,Calcs!D234*Inputs!M233))</f>
        <v/>
      </c>
      <c r="W234" s="29" t="str">
        <f>IF(Inputs!B233="true",V234*IF(Inputs!R233=Reduction_Values!B$6,Reduction_Values!C$6,Reduction_Values!C$7),"")</f>
        <v/>
      </c>
      <c r="X234" s="29" t="str">
        <f>IF(Inputs!B233="true",W234*IF(Inputs!L233=Reduction_Values!B$4,Reduction_Values!C$4,Reduction_Values!C$5),"")</f>
        <v/>
      </c>
      <c r="Y234" s="29" t="str">
        <f>IF(Inputs!B233="true",IF(Inputs!I233="null",X234,X234*(Inputs!I233)),"")</f>
        <v/>
      </c>
      <c r="Z234" s="29" t="str">
        <f>IF(Inputs!B233="true",IF(Inputs!J233="null",Y234,Y234*(Inputs!J233)),"")</f>
        <v/>
      </c>
      <c r="AA234" s="29" t="str">
        <f>IF(Inputs!B233="true",(Inputs!S233/Inputs!T233)*Calcs!Z234,"")</f>
        <v/>
      </c>
      <c r="AB234" s="29" t="str">
        <f>IF(Inputs!B233="true",Calcs!AA234*0.5,"")</f>
        <v/>
      </c>
      <c r="AC234" s="29"/>
      <c r="AD234" s="29"/>
      <c r="AE234" s="29"/>
      <c r="AF234" s="29"/>
      <c r="AG234" s="29"/>
    </row>
    <row r="235" spans="1:33" x14ac:dyDescent="0.2">
      <c r="A235" s="26">
        <v>233</v>
      </c>
      <c r="B235" s="28">
        <f>(VLOOKUP(Inputs!D234,Charge_Categories!B$2:C$380,2,FALSE))</f>
        <v>2205</v>
      </c>
      <c r="C235" s="28">
        <f>IF(Inputs!N234="true"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B235)</f>
        <v>2205</v>
      </c>
      <c r="D235" s="28">
        <f>IF(Inputs!G234="true",C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C235)</f>
        <v>2205</v>
      </c>
      <c r="E235" s="28">
        <f>IF(Inputs!M234="null",Calcs!D235,Calcs!D235*Inputs!M234)</f>
        <v>2205</v>
      </c>
      <c r="F235" s="28">
        <f>E235*IF(Inputs!R234=Reduction_Values!B$6,Reduction_Values!C$6,Reduction_Values!C$7)</f>
        <v>1102.5</v>
      </c>
      <c r="G235" s="29">
        <f>F235*IF(Inputs!L234=Reduction_Values!B$4,Reduction_Values!C$4,Reduction_Values!C$5)</f>
        <v>1102.5</v>
      </c>
      <c r="H235" s="29">
        <f>IF(Inputs!I234="null",G235,G235*(Inputs!I234))</f>
        <v>1102.5</v>
      </c>
      <c r="I235" s="29">
        <f>IF(Inputs!J234="null",H235,H235*(Inputs!J234))</f>
        <v>1102.5</v>
      </c>
      <c r="J235" s="29">
        <f>I235*(IF(Inputs!K234=Reduction_Values!B$2,Reduction_Values!C$2,Reduction_Values!C$3))</f>
        <v>551.25</v>
      </c>
      <c r="K235" s="29">
        <f>IF(Inputs!B234="false",(Inputs!P234/Inputs!Q234)*Calcs!J235,Calcs!J235)</f>
        <v>549.50553797468353</v>
      </c>
      <c r="L235" s="29" t="str">
        <f>IF(AND(Inputs!C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C234="true",Inputs!N234="false"),B235,""))</f>
        <v/>
      </c>
      <c r="M235" s="29" t="str">
        <f>IF(Inputs!C234="true",IF(Inputs!M234="null",Calcs!L235,Calcs!L235*Inputs!M234),"")</f>
        <v/>
      </c>
      <c r="N235" s="29" t="str">
        <f>IF(Inputs!C234="true",M235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,"")</f>
        <v/>
      </c>
      <c r="O235" s="29" t="str">
        <f>IF(Inputs!C234="true",N235*IF(Inputs!R234=Reduction_Values!B$6,Reduction_Values!C$6,Reduction_Values!C$7),"")</f>
        <v/>
      </c>
      <c r="P235" s="29" t="str">
        <f>IF(Inputs!C234="true",O235*IF(Inputs!L234=Reduction_Values!B$4,Reduction_Values!C$4,Reduction_Values!C$5),"")</f>
        <v/>
      </c>
      <c r="Q235" s="29" t="str">
        <f>IF(Inputs!C234="true",IF(Inputs!I234="null",P235,P235*(Inputs!I234)),"")</f>
        <v/>
      </c>
      <c r="R235" s="29" t="str">
        <f>IF(Inputs!C234="true",IF(Inputs!J234="null",Calcs!Q235,Calcs!Q235*Inputs!J234),"")</f>
        <v/>
      </c>
      <c r="S235" s="29" t="str">
        <f>IF(Inputs!C234="true",(Inputs!P234/Inputs!Q234)*Calcs!R235,"0.0")</f>
        <v>0.0</v>
      </c>
      <c r="T235" s="29" t="str">
        <f>IF(AND(Inputs!B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B234="true",Inputs!N234="false"),B235,""))</f>
        <v/>
      </c>
      <c r="U235" s="29" t="str">
        <f>IF(AND(Inputs!B234="true",Inputs!G234="true"),T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T235)</f>
        <v/>
      </c>
      <c r="V235" s="29" t="str">
        <f>IF(Inputs!B234="false","",IF(Inputs!M234="null",Calcs!D235,Calcs!D235*Inputs!M234))</f>
        <v/>
      </c>
      <c r="W235" s="29" t="str">
        <f>IF(Inputs!B234="true",V235*IF(Inputs!R234=Reduction_Values!B$6,Reduction_Values!C$6,Reduction_Values!C$7),"")</f>
        <v/>
      </c>
      <c r="X235" s="29" t="str">
        <f>IF(Inputs!B234="true",W235*IF(Inputs!L234=Reduction_Values!B$4,Reduction_Values!C$4,Reduction_Values!C$5),"")</f>
        <v/>
      </c>
      <c r="Y235" s="29" t="str">
        <f>IF(Inputs!B234="true",IF(Inputs!I234="null",X235,X235*(Inputs!I234)),"")</f>
        <v/>
      </c>
      <c r="Z235" s="29" t="str">
        <f>IF(Inputs!B234="true",IF(Inputs!J234="null",Y235,Y235*(Inputs!J234)),"")</f>
        <v/>
      </c>
      <c r="AA235" s="29" t="str">
        <f>IF(Inputs!B234="true",(Inputs!S234/Inputs!T234)*Calcs!Z235,"")</f>
        <v/>
      </c>
      <c r="AB235" s="29" t="str">
        <f>IF(Inputs!B234="true",Calcs!AA235*0.5,"")</f>
        <v/>
      </c>
      <c r="AC235" s="29"/>
      <c r="AD235" s="29"/>
      <c r="AE235" s="29"/>
      <c r="AF235" s="29"/>
      <c r="AG235" s="29"/>
    </row>
    <row r="236" spans="1:33" x14ac:dyDescent="0.2">
      <c r="A236" s="26">
        <v>234</v>
      </c>
      <c r="B236" s="28">
        <f>(VLOOKUP(Inputs!D235,Charge_Categories!B$2:C$380,2,FALSE))</f>
        <v>2361</v>
      </c>
      <c r="C236" s="28">
        <f>IF(Inputs!N235="true"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B236)</f>
        <v>2361</v>
      </c>
      <c r="D236" s="28">
        <f>IF(Inputs!G235="true",C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C236)</f>
        <v>3068</v>
      </c>
      <c r="E236" s="28">
        <f>IF(Inputs!M235="null",Calcs!D236,Calcs!D236*Inputs!M235)</f>
        <v>3068</v>
      </c>
      <c r="F236" s="28">
        <f>E236*IF(Inputs!R235=Reduction_Values!B$6,Reduction_Values!C$6,Reduction_Values!C$7)</f>
        <v>3068</v>
      </c>
      <c r="G236" s="29">
        <f>F236*IF(Inputs!L235=Reduction_Values!B$4,Reduction_Values!C$4,Reduction_Values!C$5)</f>
        <v>3068</v>
      </c>
      <c r="H236" s="29">
        <f>IF(Inputs!I235="null",G236,G236*(Inputs!I235))</f>
        <v>3068</v>
      </c>
      <c r="I236" s="29">
        <f>IF(Inputs!J235="null",H236,H236*(Inputs!J235))</f>
        <v>3068</v>
      </c>
      <c r="J236" s="29">
        <f>I236*(IF(Inputs!K235=Reduction_Values!B$2,Reduction_Values!C$2,Reduction_Values!C$3))</f>
        <v>1534</v>
      </c>
      <c r="K236" s="29">
        <f>IF(Inputs!B235="false",(Inputs!P235/Inputs!Q235)*Calcs!J236,Calcs!J236)</f>
        <v>1534</v>
      </c>
      <c r="L236" s="29" t="str">
        <f>IF(AND(Inputs!C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C235="true",Inputs!N235="false"),B236,""))</f>
        <v/>
      </c>
      <c r="M236" s="29" t="str">
        <f>IF(Inputs!C235="true",IF(Inputs!M235="null",Calcs!L236,Calcs!L236*Inputs!M235),"")</f>
        <v/>
      </c>
      <c r="N236" s="29" t="str">
        <f>IF(Inputs!C235="true",M236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,"")</f>
        <v/>
      </c>
      <c r="O236" s="29" t="str">
        <f>IF(Inputs!C235="true",N236*IF(Inputs!R235=Reduction_Values!B$6,Reduction_Values!C$6,Reduction_Values!C$7),"")</f>
        <v/>
      </c>
      <c r="P236" s="29" t="str">
        <f>IF(Inputs!C235="true",O236*IF(Inputs!L235=Reduction_Values!B$4,Reduction_Values!C$4,Reduction_Values!C$5),"")</f>
        <v/>
      </c>
      <c r="Q236" s="29" t="str">
        <f>IF(Inputs!C235="true",IF(Inputs!I235="null",P236,P236*(Inputs!I235)),"")</f>
        <v/>
      </c>
      <c r="R236" s="29" t="str">
        <f>IF(Inputs!C235="true",IF(Inputs!J235="null",Calcs!Q236,Calcs!Q236*Inputs!J235),"")</f>
        <v/>
      </c>
      <c r="S236" s="29" t="str">
        <f>IF(Inputs!C235="true",(Inputs!P235/Inputs!Q235)*Calcs!R236,"0.0")</f>
        <v>0.0</v>
      </c>
      <c r="T236" s="29">
        <f>IF(AND(Inputs!B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B235="true",Inputs!N235="false"),B236,""))</f>
        <v>2361</v>
      </c>
      <c r="U236" s="29">
        <f>IF(AND(Inputs!B235="true",Inputs!G235="true"),T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T236)</f>
        <v>3068</v>
      </c>
      <c r="V236" s="29">
        <f>IF(Inputs!B235="false","",IF(Inputs!M235="null",Calcs!D236,Calcs!D236*Inputs!M235))</f>
        <v>3068</v>
      </c>
      <c r="W236" s="29">
        <f>IF(Inputs!B235="true",V236*IF(Inputs!R235=Reduction_Values!B$6,Reduction_Values!C$6,Reduction_Values!C$7),"")</f>
        <v>3068</v>
      </c>
      <c r="X236" s="29">
        <f>IF(Inputs!B235="true",W236*IF(Inputs!L235=Reduction_Values!B$4,Reduction_Values!C$4,Reduction_Values!C$5),"")</f>
        <v>3068</v>
      </c>
      <c r="Y236" s="29">
        <f>IF(Inputs!B235="true",IF(Inputs!I235="null",X236,X236*(Inputs!I235)),"")</f>
        <v>3068</v>
      </c>
      <c r="Z236" s="29">
        <f>IF(Inputs!B235="true",IF(Inputs!J235="null",Y236,Y236*(Inputs!J235)),"")</f>
        <v>3068</v>
      </c>
      <c r="AA236" s="29">
        <f>IF(Inputs!B235="true",(Inputs!S235/Inputs!T235)*Calcs!Z236,"")</f>
        <v>357.17978947368425</v>
      </c>
      <c r="AB236" s="29">
        <f>IF(Inputs!B235="true",Calcs!AA236*0.5,"")</f>
        <v>178.58989473684213</v>
      </c>
      <c r="AC236" s="29"/>
      <c r="AD236" s="29"/>
      <c r="AE236" s="29"/>
      <c r="AF236" s="29"/>
      <c r="AG236" s="29"/>
    </row>
    <row r="237" spans="1:33" x14ac:dyDescent="0.2">
      <c r="A237" s="26">
        <v>235</v>
      </c>
      <c r="B237" s="28">
        <f>(VLOOKUP(Inputs!D236,Charge_Categories!B$2:C$380,2,FALSE))</f>
        <v>2889</v>
      </c>
      <c r="C237" s="28">
        <f>IF(Inputs!N236="true"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B237)</f>
        <v>2889</v>
      </c>
      <c r="D237" s="28">
        <f>IF(Inputs!G236="true",C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C237)</f>
        <v>2889</v>
      </c>
      <c r="E237" s="28">
        <f>IF(Inputs!M236="null",Calcs!D237,Calcs!D237*Inputs!M236)</f>
        <v>2889</v>
      </c>
      <c r="F237" s="28">
        <f>E237*IF(Inputs!R236=Reduction_Values!B$6,Reduction_Values!C$6,Reduction_Values!C$7)</f>
        <v>1444.5</v>
      </c>
      <c r="G237" s="29">
        <f>F237*IF(Inputs!L236=Reduction_Values!B$4,Reduction_Values!C$4,Reduction_Values!C$5)</f>
        <v>1444.5</v>
      </c>
      <c r="H237" s="29">
        <f>IF(Inputs!I236="null",G237,G237*(Inputs!I236))</f>
        <v>1444.5</v>
      </c>
      <c r="I237" s="29">
        <f>IF(Inputs!J236="null",H237,H237*(Inputs!J236))</f>
        <v>722.25</v>
      </c>
      <c r="J237" s="29">
        <f>I237*(IF(Inputs!K236=Reduction_Values!B$2,Reduction_Values!C$2,Reduction_Values!C$3))</f>
        <v>722.25</v>
      </c>
      <c r="K237" s="29">
        <f>IF(Inputs!B236="false",(Inputs!P236/Inputs!Q236)*Calcs!J237,Calcs!J237)</f>
        <v>682.9297994269341</v>
      </c>
      <c r="L237" s="29">
        <f>IF(AND(Inputs!C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C236="true",Inputs!N236="false"),B237,""))</f>
        <v>2889</v>
      </c>
      <c r="M237" s="29">
        <f>IF(Inputs!C236="true",IF(Inputs!M236="null",Calcs!L237,Calcs!L237*Inputs!M236),"")</f>
        <v>2889</v>
      </c>
      <c r="N237" s="29">
        <f>IF(Inputs!C236="true",M237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,"")</f>
        <v>0</v>
      </c>
      <c r="O237" s="29">
        <f>IF(Inputs!C236="true",N237*IF(Inputs!R236=Reduction_Values!B$6,Reduction_Values!C$6,Reduction_Values!C$7),"")</f>
        <v>0</v>
      </c>
      <c r="P237" s="29">
        <f>IF(Inputs!C236="true",O237*IF(Inputs!L236=Reduction_Values!B$4,Reduction_Values!C$4,Reduction_Values!C$5),"")</f>
        <v>0</v>
      </c>
      <c r="Q237" s="29">
        <f>IF(Inputs!C236="true",IF(Inputs!I236="null",P237,P237*(Inputs!I236)),"")</f>
        <v>0</v>
      </c>
      <c r="R237" s="29">
        <f>IF(Inputs!C236="true",IF(Inputs!J236="null",Calcs!Q237,Calcs!Q237*Inputs!J236),"")</f>
        <v>0</v>
      </c>
      <c r="S237" s="29">
        <f>IF(Inputs!C236="true",(Inputs!P236/Inputs!Q236)*Calcs!R237,"0.0")</f>
        <v>0</v>
      </c>
      <c r="T237" s="29" t="str">
        <f>IF(AND(Inputs!B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B236="true",Inputs!N236="false"),B237,""))</f>
        <v/>
      </c>
      <c r="U237" s="29" t="str">
        <f>IF(AND(Inputs!B236="true",Inputs!G236="true"),T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T237)</f>
        <v/>
      </c>
      <c r="V237" s="29" t="str">
        <f>IF(Inputs!B236="false","",IF(Inputs!M236="null",Calcs!D237,Calcs!D237*Inputs!M236))</f>
        <v/>
      </c>
      <c r="W237" s="29" t="str">
        <f>IF(Inputs!B236="true",V237*IF(Inputs!R236=Reduction_Values!B$6,Reduction_Values!C$6,Reduction_Values!C$7),"")</f>
        <v/>
      </c>
      <c r="X237" s="29" t="str">
        <f>IF(Inputs!B236="true",W237*IF(Inputs!L236=Reduction_Values!B$4,Reduction_Values!C$4,Reduction_Values!C$5),"")</f>
        <v/>
      </c>
      <c r="Y237" s="29" t="str">
        <f>IF(Inputs!B236="true",IF(Inputs!I236="null",X237,X237*(Inputs!I236)),"")</f>
        <v/>
      </c>
      <c r="Z237" s="29" t="str">
        <f>IF(Inputs!B236="true",IF(Inputs!J236="null",Y237,Y237*(Inputs!J236)),"")</f>
        <v/>
      </c>
      <c r="AA237" s="29" t="str">
        <f>IF(Inputs!B236="true",(Inputs!S236/Inputs!T236)*Calcs!Z237,"")</f>
        <v/>
      </c>
      <c r="AB237" s="29" t="str">
        <f>IF(Inputs!B236="true",Calcs!AA237*0.5,"")</f>
        <v/>
      </c>
      <c r="AC237" s="29"/>
      <c r="AD237" s="29"/>
      <c r="AE237" s="29"/>
      <c r="AF237" s="29"/>
      <c r="AG237" s="29"/>
    </row>
    <row r="238" spans="1:33" x14ac:dyDescent="0.2">
      <c r="A238" s="26">
        <v>236</v>
      </c>
      <c r="B238" s="28">
        <f>(VLOOKUP(Inputs!D237,Charge_Categories!B$2:C$380,2,FALSE))</f>
        <v>3032</v>
      </c>
      <c r="C238" s="28">
        <f>IF(Inputs!N237="true"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B238)</f>
        <v>3032</v>
      </c>
      <c r="D238" s="28">
        <f>IF(Inputs!G237="true",C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C238)</f>
        <v>10524</v>
      </c>
      <c r="E238" s="28">
        <f>IF(Inputs!M237="null",Calcs!D238,Calcs!D238*Inputs!M237)</f>
        <v>10524</v>
      </c>
      <c r="F238" s="28">
        <f>E238*IF(Inputs!R237=Reduction_Values!B$6,Reduction_Values!C$6,Reduction_Values!C$7)</f>
        <v>10524</v>
      </c>
      <c r="G238" s="29">
        <f>F238*IF(Inputs!L237=Reduction_Values!B$4,Reduction_Values!C$4,Reduction_Values!C$5)</f>
        <v>10524</v>
      </c>
      <c r="H238" s="29">
        <f>IF(Inputs!I237="null",G238,G238*(Inputs!I237))</f>
        <v>9471.6</v>
      </c>
      <c r="I238" s="29">
        <f>IF(Inputs!J237="null",H238,H238*(Inputs!J237))</f>
        <v>94.716000000000008</v>
      </c>
      <c r="J238" s="29">
        <f>I238*(IF(Inputs!K237=Reduction_Values!B$2,Reduction_Values!C$2,Reduction_Values!C$3))</f>
        <v>94.716000000000008</v>
      </c>
      <c r="K238" s="29">
        <f>IF(Inputs!B237="false",(Inputs!P237/Inputs!Q237)*Calcs!J238,Calcs!J238)</f>
        <v>77.012074766355141</v>
      </c>
      <c r="L238" s="29" t="str">
        <f>IF(AND(Inputs!C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C237="true",Inputs!N237="false"),B238,""))</f>
        <v/>
      </c>
      <c r="M238" s="29" t="str">
        <f>IF(Inputs!C237="true",IF(Inputs!M237="null",Calcs!L238,Calcs!L238*Inputs!M237),"")</f>
        <v/>
      </c>
      <c r="N238" s="29" t="str">
        <f>IF(Inputs!C237="true",M238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,"")</f>
        <v/>
      </c>
      <c r="O238" s="29" t="str">
        <f>IF(Inputs!C237="true",N238*IF(Inputs!R237=Reduction_Values!B$6,Reduction_Values!C$6,Reduction_Values!C$7),"")</f>
        <v/>
      </c>
      <c r="P238" s="29" t="str">
        <f>IF(Inputs!C237="true",O238*IF(Inputs!L237=Reduction_Values!B$4,Reduction_Values!C$4,Reduction_Values!C$5),"")</f>
        <v/>
      </c>
      <c r="Q238" s="29" t="str">
        <f>IF(Inputs!C237="true",IF(Inputs!I237="null",P238,P238*(Inputs!I237)),"")</f>
        <v/>
      </c>
      <c r="R238" s="29" t="str">
        <f>IF(Inputs!C237="true",IF(Inputs!J237="null",Calcs!Q238,Calcs!Q238*Inputs!J237),"")</f>
        <v/>
      </c>
      <c r="S238" s="29" t="str">
        <f>IF(Inputs!C237="true",(Inputs!P237/Inputs!Q237)*Calcs!R238,"0.0")</f>
        <v>0.0</v>
      </c>
      <c r="T238" s="29" t="str">
        <f>IF(AND(Inputs!B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B237="true",Inputs!N237="false"),B238,""))</f>
        <v/>
      </c>
      <c r="U238" s="29" t="str">
        <f>IF(AND(Inputs!B237="true",Inputs!G237="true"),T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T238)</f>
        <v/>
      </c>
      <c r="V238" s="29" t="str">
        <f>IF(Inputs!B237="false","",IF(Inputs!M237="null",Calcs!D238,Calcs!D238*Inputs!M237))</f>
        <v/>
      </c>
      <c r="W238" s="29" t="str">
        <f>IF(Inputs!B237="true",V238*IF(Inputs!R237=Reduction_Values!B$6,Reduction_Values!C$6,Reduction_Values!C$7),"")</f>
        <v/>
      </c>
      <c r="X238" s="29" t="str">
        <f>IF(Inputs!B237="true",W238*IF(Inputs!L237=Reduction_Values!B$4,Reduction_Values!C$4,Reduction_Values!C$5),"")</f>
        <v/>
      </c>
      <c r="Y238" s="29" t="str">
        <f>IF(Inputs!B237="true",IF(Inputs!I237="null",X238,X238*(Inputs!I237)),"")</f>
        <v/>
      </c>
      <c r="Z238" s="29" t="str">
        <f>IF(Inputs!B237="true",IF(Inputs!J237="null",Y238,Y238*(Inputs!J237)),"")</f>
        <v/>
      </c>
      <c r="AA238" s="29" t="str">
        <f>IF(Inputs!B237="true",(Inputs!S237/Inputs!T237)*Calcs!Z238,"")</f>
        <v/>
      </c>
      <c r="AB238" s="29" t="str">
        <f>IF(Inputs!B237="true",Calcs!AA238*0.5,"")</f>
        <v/>
      </c>
      <c r="AC238" s="29"/>
      <c r="AD238" s="29"/>
      <c r="AE238" s="29"/>
      <c r="AF238" s="29"/>
      <c r="AG238" s="29"/>
    </row>
    <row r="239" spans="1:33" x14ac:dyDescent="0.2">
      <c r="A239" s="26">
        <v>237</v>
      </c>
      <c r="B239" s="28">
        <f>(VLOOKUP(Inputs!D238,Charge_Categories!B$2:C$380,2,FALSE))</f>
        <v>3283</v>
      </c>
      <c r="C239" s="28">
        <f>IF(Inputs!N238="true"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B239)</f>
        <v>8453</v>
      </c>
      <c r="D239" s="28">
        <f>IF(Inputs!G238="true",C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C239)</f>
        <v>68299</v>
      </c>
      <c r="E239" s="28">
        <f>IF(Inputs!M238="null",Calcs!D239,Calcs!D239*Inputs!M238)</f>
        <v>68299</v>
      </c>
      <c r="F239" s="28">
        <f>E239*IF(Inputs!R238=Reduction_Values!B$6,Reduction_Values!C$6,Reduction_Values!C$7)</f>
        <v>34149.5</v>
      </c>
      <c r="G239" s="29">
        <f>F239*IF(Inputs!L238=Reduction_Values!B$4,Reduction_Values!C$4,Reduction_Values!C$5)</f>
        <v>34149.5</v>
      </c>
      <c r="H239" s="29">
        <f>IF(Inputs!I238="null",G239,G239*(Inputs!I238))</f>
        <v>34149.5</v>
      </c>
      <c r="I239" s="29">
        <f>IF(Inputs!J238="null",H239,H239*(Inputs!J238))</f>
        <v>34149.5</v>
      </c>
      <c r="J239" s="29">
        <f>I239*(IF(Inputs!K238=Reduction_Values!B$2,Reduction_Values!C$2,Reduction_Values!C$3))</f>
        <v>34149.5</v>
      </c>
      <c r="K239" s="29">
        <f>IF(Inputs!B238="false",(Inputs!P238/Inputs!Q238)*Calcs!J239,Calcs!J239)</f>
        <v>29426.696808510638</v>
      </c>
      <c r="L239" s="29" t="str">
        <f>IF(AND(Inputs!C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C238="true",Inputs!N238="false"),B239,""))</f>
        <v/>
      </c>
      <c r="M239" s="29" t="str">
        <f>IF(Inputs!C238="true",IF(Inputs!M238="null",Calcs!L239,Calcs!L239*Inputs!M238),"")</f>
        <v/>
      </c>
      <c r="N239" s="29" t="str">
        <f>IF(Inputs!C238="true",M239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,"")</f>
        <v/>
      </c>
      <c r="O239" s="29" t="str">
        <f>IF(Inputs!C238="true",N239*IF(Inputs!R238=Reduction_Values!B$6,Reduction_Values!C$6,Reduction_Values!C$7),"")</f>
        <v/>
      </c>
      <c r="P239" s="29" t="str">
        <f>IF(Inputs!C238="true",O239*IF(Inputs!L238=Reduction_Values!B$4,Reduction_Values!C$4,Reduction_Values!C$5),"")</f>
        <v/>
      </c>
      <c r="Q239" s="29" t="str">
        <f>IF(Inputs!C238="true",IF(Inputs!I238="null",P239,P239*(Inputs!I238)),"")</f>
        <v/>
      </c>
      <c r="R239" s="29" t="str">
        <f>IF(Inputs!C238="true",IF(Inputs!J238="null",Calcs!Q239,Calcs!Q239*Inputs!J238),"")</f>
        <v/>
      </c>
      <c r="S239" s="29" t="str">
        <f>IF(Inputs!C238="true",(Inputs!P238/Inputs!Q238)*Calcs!R239,"0.0")</f>
        <v>0.0</v>
      </c>
      <c r="T239" s="29" t="str">
        <f>IF(AND(Inputs!B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B238="true",Inputs!N238="false"),B239,""))</f>
        <v/>
      </c>
      <c r="U239" s="29" t="str">
        <f>IF(AND(Inputs!B238="true",Inputs!G238="true"),T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T239)</f>
        <v/>
      </c>
      <c r="V239" s="29" t="str">
        <f>IF(Inputs!B238="false","",IF(Inputs!M238="null",Calcs!D239,Calcs!D239*Inputs!M238))</f>
        <v/>
      </c>
      <c r="W239" s="29" t="str">
        <f>IF(Inputs!B238="true",V239*IF(Inputs!R238=Reduction_Values!B$6,Reduction_Values!C$6,Reduction_Values!C$7),"")</f>
        <v/>
      </c>
      <c r="X239" s="29" t="str">
        <f>IF(Inputs!B238="true",W239*IF(Inputs!L238=Reduction_Values!B$4,Reduction_Values!C$4,Reduction_Values!C$5),"")</f>
        <v/>
      </c>
      <c r="Y239" s="29" t="str">
        <f>IF(Inputs!B238="true",IF(Inputs!I238="null",X239,X239*(Inputs!I238)),"")</f>
        <v/>
      </c>
      <c r="Z239" s="29" t="str">
        <f>IF(Inputs!B238="true",IF(Inputs!J238="null",Y239,Y239*(Inputs!J238)),"")</f>
        <v/>
      </c>
      <c r="AA239" s="29" t="str">
        <f>IF(Inputs!B238="true",(Inputs!S238/Inputs!T238)*Calcs!Z239,"")</f>
        <v/>
      </c>
      <c r="AB239" s="29" t="str">
        <f>IF(Inputs!B238="true",Calcs!AA239*0.5,"")</f>
        <v/>
      </c>
      <c r="AC239" s="29"/>
      <c r="AD239" s="29"/>
      <c r="AE239" s="29"/>
      <c r="AF239" s="29"/>
      <c r="AG239" s="29"/>
    </row>
    <row r="240" spans="1:33" x14ac:dyDescent="0.2">
      <c r="A240" s="26">
        <v>238</v>
      </c>
      <c r="B240" s="28">
        <f>(VLOOKUP(Inputs!D239,Charge_Categories!B$2:C$380,2,FALSE))</f>
        <v>3431</v>
      </c>
      <c r="C240" s="28">
        <f>IF(Inputs!N239="true"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B240)</f>
        <v>3431</v>
      </c>
      <c r="D240" s="28">
        <f>IF(Inputs!G239="true",C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C240)</f>
        <v>368438</v>
      </c>
      <c r="E240" s="28">
        <f>IF(Inputs!M239="null",Calcs!D240,Calcs!D240*Inputs!M239)</f>
        <v>368438</v>
      </c>
      <c r="F240" s="28">
        <f>E240*IF(Inputs!R239=Reduction_Values!B$6,Reduction_Values!C$6,Reduction_Values!C$7)</f>
        <v>368438</v>
      </c>
      <c r="G240" s="29">
        <f>F240*IF(Inputs!L239=Reduction_Values!B$4,Reduction_Values!C$4,Reduction_Values!C$5)</f>
        <v>368438</v>
      </c>
      <c r="H240" s="29">
        <f>IF(Inputs!I239="null",G240,G240*(Inputs!I239))</f>
        <v>368438</v>
      </c>
      <c r="I240" s="29">
        <f>IF(Inputs!J239="null",H240,H240*(Inputs!J239))</f>
        <v>368438</v>
      </c>
      <c r="J240" s="29">
        <f>I240*(IF(Inputs!K239=Reduction_Values!B$2,Reduction_Values!C$2,Reduction_Values!C$3))</f>
        <v>184219</v>
      </c>
      <c r="K240" s="29">
        <f>IF(Inputs!B239="false",(Inputs!P239/Inputs!Q239)*Calcs!J240,Calcs!J240)</f>
        <v>184219</v>
      </c>
      <c r="L240" s="29" t="str">
        <f>IF(AND(Inputs!C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C239="true",Inputs!N239="false"),B240,""))</f>
        <v/>
      </c>
      <c r="M240" s="29" t="str">
        <f>IF(Inputs!C239="true",IF(Inputs!M239="null",Calcs!L240,Calcs!L240*Inputs!M239),"")</f>
        <v/>
      </c>
      <c r="N240" s="29" t="str">
        <f>IF(Inputs!C239="true",M240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,"")</f>
        <v/>
      </c>
      <c r="O240" s="29" t="str">
        <f>IF(Inputs!C239="true",N240*IF(Inputs!R239=Reduction_Values!B$6,Reduction_Values!C$6,Reduction_Values!C$7),"")</f>
        <v/>
      </c>
      <c r="P240" s="29" t="str">
        <f>IF(Inputs!C239="true",O240*IF(Inputs!L239=Reduction_Values!B$4,Reduction_Values!C$4,Reduction_Values!C$5),"")</f>
        <v/>
      </c>
      <c r="Q240" s="29" t="str">
        <f>IF(Inputs!C239="true",IF(Inputs!I239="null",P240,P240*(Inputs!I239)),"")</f>
        <v/>
      </c>
      <c r="R240" s="29" t="str">
        <f>IF(Inputs!C239="true",IF(Inputs!J239="null",Calcs!Q240,Calcs!Q240*Inputs!J239),"")</f>
        <v/>
      </c>
      <c r="S240" s="29" t="str">
        <f>IF(Inputs!C239="true",(Inputs!P239/Inputs!Q239)*Calcs!R240,"0.0")</f>
        <v>0.0</v>
      </c>
      <c r="T240" s="29">
        <f>IF(AND(Inputs!B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B239="true",Inputs!N239="false"),B240,""))</f>
        <v>3431</v>
      </c>
      <c r="U240" s="29">
        <f>IF(AND(Inputs!B239="true",Inputs!G239="true"),T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T240)</f>
        <v>368438</v>
      </c>
      <c r="V240" s="29">
        <f>IF(Inputs!B239="false","",IF(Inputs!M239="null",Calcs!D240,Calcs!D240*Inputs!M239))</f>
        <v>368438</v>
      </c>
      <c r="W240" s="29">
        <f>IF(Inputs!B239="true",V240*IF(Inputs!R239=Reduction_Values!B$6,Reduction_Values!C$6,Reduction_Values!C$7),"")</f>
        <v>368438</v>
      </c>
      <c r="X240" s="29">
        <f>IF(Inputs!B239="true",W240*IF(Inputs!L239=Reduction_Values!B$4,Reduction_Values!C$4,Reduction_Values!C$5),"")</f>
        <v>368438</v>
      </c>
      <c r="Y240" s="29">
        <f>IF(Inputs!B239="true",IF(Inputs!I239="null",X240,X240*(Inputs!I239)),"")</f>
        <v>368438</v>
      </c>
      <c r="Z240" s="29">
        <f>IF(Inputs!B239="true",IF(Inputs!J239="null",Y240,Y240*(Inputs!J239)),"")</f>
        <v>368438</v>
      </c>
      <c r="AA240" s="29">
        <f>IF(Inputs!B239="true",(Inputs!S239/Inputs!T239)*Calcs!Z240,"")</f>
        <v>1.2066746724890829</v>
      </c>
      <c r="AB240" s="29">
        <f>IF(Inputs!B239="true",Calcs!AA240*0.5,"")</f>
        <v>0.60333733624454144</v>
      </c>
      <c r="AC240" s="29"/>
      <c r="AD240" s="29"/>
      <c r="AE240" s="29"/>
      <c r="AF240" s="29"/>
      <c r="AG240" s="29"/>
    </row>
    <row r="241" spans="1:33" x14ac:dyDescent="0.2">
      <c r="A241" s="26">
        <v>239</v>
      </c>
      <c r="B241" s="28">
        <f>(VLOOKUP(Inputs!D240,Charge_Categories!B$2:C$380,2,FALSE))</f>
        <v>3574</v>
      </c>
      <c r="C241" s="28">
        <f>IF(Inputs!N240="true"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B241)</f>
        <v>3574</v>
      </c>
      <c r="D241" s="28">
        <f>IF(Inputs!G240="true",C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C241)</f>
        <v>3574</v>
      </c>
      <c r="E241" s="28">
        <f>IF(Inputs!M240="null",Calcs!D241,Calcs!D241*Inputs!M240)</f>
        <v>3574</v>
      </c>
      <c r="F241" s="28">
        <f>E241*IF(Inputs!R240=Reduction_Values!B$6,Reduction_Values!C$6,Reduction_Values!C$7)</f>
        <v>1787</v>
      </c>
      <c r="G241" s="29">
        <f>F241*IF(Inputs!L240=Reduction_Values!B$4,Reduction_Values!C$4,Reduction_Values!C$5)</f>
        <v>893.5</v>
      </c>
      <c r="H241" s="29">
        <f>IF(Inputs!I240="null",G241,G241*(Inputs!I240))</f>
        <v>89.350000000000009</v>
      </c>
      <c r="I241" s="29">
        <f>IF(Inputs!J240="null",H241,H241*(Inputs!J240))</f>
        <v>2.6805000000000003</v>
      </c>
      <c r="J241" s="29">
        <f>I241*(IF(Inputs!K240=Reduction_Values!B$2,Reduction_Values!C$2,Reduction_Values!C$3))</f>
        <v>2.6805000000000003</v>
      </c>
      <c r="K241" s="29">
        <f>IF(Inputs!B240="false",(Inputs!P240/Inputs!Q240)*Calcs!J241,Calcs!J241)</f>
        <v>2.5273285714285718</v>
      </c>
      <c r="L241" s="29">
        <f>IF(AND(Inputs!C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C240="true",Inputs!N240="false"),B241,""))</f>
        <v>3574</v>
      </c>
      <c r="M241" s="29">
        <f>IF(Inputs!C240="true",IF(Inputs!M240="null",Calcs!L241,Calcs!L241*Inputs!M240),"")</f>
        <v>3574</v>
      </c>
      <c r="N241" s="29">
        <f>IF(Inputs!C240="true",M241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,"")</f>
        <v>0</v>
      </c>
      <c r="O241" s="29">
        <f>IF(Inputs!C240="true",N241*IF(Inputs!R240=Reduction_Values!B$6,Reduction_Values!C$6,Reduction_Values!C$7),"")</f>
        <v>0</v>
      </c>
      <c r="P241" s="29">
        <f>IF(Inputs!C240="true",O241*IF(Inputs!L240=Reduction_Values!B$4,Reduction_Values!C$4,Reduction_Values!C$5),"")</f>
        <v>0</v>
      </c>
      <c r="Q241" s="29">
        <f>IF(Inputs!C240="true",IF(Inputs!I240="null",P241,P241*(Inputs!I240)),"")</f>
        <v>0</v>
      </c>
      <c r="R241" s="29">
        <f>IF(Inputs!C240="true",IF(Inputs!J240="null",Calcs!Q241,Calcs!Q241*Inputs!J240),"")</f>
        <v>0</v>
      </c>
      <c r="S241" s="29">
        <f>IF(Inputs!C240="true",(Inputs!P240/Inputs!Q240)*Calcs!R241,"0.0")</f>
        <v>0</v>
      </c>
      <c r="T241" s="29" t="str">
        <f>IF(AND(Inputs!B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B240="true",Inputs!N240="false"),B241,""))</f>
        <v/>
      </c>
      <c r="U241" s="29" t="str">
        <f>IF(AND(Inputs!B240="true",Inputs!G240="true"),T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T241)</f>
        <v/>
      </c>
      <c r="V241" s="29" t="str">
        <f>IF(Inputs!B240="false","",IF(Inputs!M240="null",Calcs!D241,Calcs!D241*Inputs!M240))</f>
        <v/>
      </c>
      <c r="W241" s="29" t="str">
        <f>IF(Inputs!B240="true",V241*IF(Inputs!R240=Reduction_Values!B$6,Reduction_Values!C$6,Reduction_Values!C$7),"")</f>
        <v/>
      </c>
      <c r="X241" s="29" t="str">
        <f>IF(Inputs!B240="true",W241*IF(Inputs!L240=Reduction_Values!B$4,Reduction_Values!C$4,Reduction_Values!C$5),"")</f>
        <v/>
      </c>
      <c r="Y241" s="29" t="str">
        <f>IF(Inputs!B240="true",IF(Inputs!I240="null",X241,X241*(Inputs!I240)),"")</f>
        <v/>
      </c>
      <c r="Z241" s="29" t="str">
        <f>IF(Inputs!B240="true",IF(Inputs!J240="null",Y241,Y241*(Inputs!J240)),"")</f>
        <v/>
      </c>
      <c r="AA241" s="29" t="str">
        <f>IF(Inputs!B240="true",(Inputs!S240/Inputs!T240)*Calcs!Z241,"")</f>
        <v/>
      </c>
      <c r="AB241" s="29" t="str">
        <f>IF(Inputs!B240="true",Calcs!AA241*0.5,"")</f>
        <v/>
      </c>
      <c r="AC241" s="29"/>
      <c r="AD241" s="29"/>
      <c r="AE241" s="29"/>
      <c r="AF241" s="29"/>
      <c r="AG241" s="29"/>
    </row>
    <row r="242" spans="1:33" x14ac:dyDescent="0.2">
      <c r="A242" s="26">
        <v>240</v>
      </c>
      <c r="B242" s="28">
        <f>(VLOOKUP(Inputs!D241,Charge_Categories!B$2:C$380,2,FALSE))</f>
        <v>3825</v>
      </c>
      <c r="C242" s="28">
        <f>IF(Inputs!N241="true"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B242)</f>
        <v>3825</v>
      </c>
      <c r="D242" s="28">
        <f>IF(Inputs!G241="true",C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C242)</f>
        <v>3860</v>
      </c>
      <c r="E242" s="28">
        <f>IF(Inputs!M241="null",Calcs!D242,Calcs!D242*Inputs!M241)</f>
        <v>3860</v>
      </c>
      <c r="F242" s="28">
        <f>E242*IF(Inputs!R241=Reduction_Values!B$6,Reduction_Values!C$6,Reduction_Values!C$7)</f>
        <v>3860</v>
      </c>
      <c r="G242" s="29">
        <f>F242*IF(Inputs!L241=Reduction_Values!B$4,Reduction_Values!C$4,Reduction_Values!C$5)</f>
        <v>3860</v>
      </c>
      <c r="H242" s="29">
        <f>IF(Inputs!I241="null",G242,G242*(Inputs!I241))</f>
        <v>3860</v>
      </c>
      <c r="I242" s="29">
        <f>IF(Inputs!J241="null",H242,H242*(Inputs!J241))</f>
        <v>3435.4</v>
      </c>
      <c r="J242" s="29">
        <f>I242*(IF(Inputs!K241=Reduction_Values!B$2,Reduction_Values!C$2,Reduction_Values!C$3))</f>
        <v>3435.4</v>
      </c>
      <c r="K242" s="29">
        <f>IF(Inputs!B241="false",(Inputs!P241/Inputs!Q241)*Calcs!J242,Calcs!J242)</f>
        <v>3407.0862637362638</v>
      </c>
      <c r="L242" s="29" t="str">
        <f>IF(AND(Inputs!C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C241="true",Inputs!N241="false"),B242,""))</f>
        <v/>
      </c>
      <c r="M242" s="29" t="str">
        <f>IF(Inputs!C241="true",IF(Inputs!M241="null",Calcs!L242,Calcs!L242*Inputs!M241),"")</f>
        <v/>
      </c>
      <c r="N242" s="29" t="str">
        <f>IF(Inputs!C241="true",M242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,"")</f>
        <v/>
      </c>
      <c r="O242" s="29" t="str">
        <f>IF(Inputs!C241="true",N242*IF(Inputs!R241=Reduction_Values!B$6,Reduction_Values!C$6,Reduction_Values!C$7),"")</f>
        <v/>
      </c>
      <c r="P242" s="29" t="str">
        <f>IF(Inputs!C241="true",O242*IF(Inputs!L241=Reduction_Values!B$4,Reduction_Values!C$4,Reduction_Values!C$5),"")</f>
        <v/>
      </c>
      <c r="Q242" s="29" t="str">
        <f>IF(Inputs!C241="true",IF(Inputs!I241="null",P242,P242*(Inputs!I241)),"")</f>
        <v/>
      </c>
      <c r="R242" s="29" t="str">
        <f>IF(Inputs!C241="true",IF(Inputs!J241="null",Calcs!Q242,Calcs!Q242*Inputs!J241),"")</f>
        <v/>
      </c>
      <c r="S242" s="29" t="str">
        <f>IF(Inputs!C241="true",(Inputs!P241/Inputs!Q241)*Calcs!R242,"0.0")</f>
        <v>0.0</v>
      </c>
      <c r="T242" s="29" t="str">
        <f>IF(AND(Inputs!B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B241="true",Inputs!N241="false"),B242,""))</f>
        <v/>
      </c>
      <c r="U242" s="29" t="str">
        <f>IF(AND(Inputs!B241="true",Inputs!G241="true"),T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T242)</f>
        <v/>
      </c>
      <c r="V242" s="29" t="str">
        <f>IF(Inputs!B241="false","",IF(Inputs!M241="null",Calcs!D242,Calcs!D242*Inputs!M241))</f>
        <v/>
      </c>
      <c r="W242" s="29" t="str">
        <f>IF(Inputs!B241="true",V242*IF(Inputs!R241=Reduction_Values!B$6,Reduction_Values!C$6,Reduction_Values!C$7),"")</f>
        <v/>
      </c>
      <c r="X242" s="29" t="str">
        <f>IF(Inputs!B241="true",W242*IF(Inputs!L241=Reduction_Values!B$4,Reduction_Values!C$4,Reduction_Values!C$5),"")</f>
        <v/>
      </c>
      <c r="Y242" s="29" t="str">
        <f>IF(Inputs!B241="true",IF(Inputs!I241="null",X242,X242*(Inputs!I241)),"")</f>
        <v/>
      </c>
      <c r="Z242" s="29" t="str">
        <f>IF(Inputs!B241="true",IF(Inputs!J241="null",Y242,Y242*(Inputs!J241)),"")</f>
        <v/>
      </c>
      <c r="AA242" s="29" t="str">
        <f>IF(Inputs!B241="true",(Inputs!S241/Inputs!T241)*Calcs!Z242,"")</f>
        <v/>
      </c>
      <c r="AB242" s="29" t="str">
        <f>IF(Inputs!B241="true",Calcs!AA242*0.5,"")</f>
        <v/>
      </c>
      <c r="AC242" s="29"/>
      <c r="AD242" s="29"/>
      <c r="AE242" s="29"/>
      <c r="AF242" s="29"/>
      <c r="AG242" s="29"/>
    </row>
    <row r="243" spans="1:33" x14ac:dyDescent="0.2">
      <c r="A243" s="26">
        <v>241</v>
      </c>
      <c r="B243" s="28">
        <f>(VLOOKUP(Inputs!D242,Charge_Categories!B$2:C$380,2,FALSE))</f>
        <v>5258</v>
      </c>
      <c r="C243" s="28">
        <f>IF(Inputs!N242="true"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B243)</f>
        <v>5266</v>
      </c>
      <c r="D243" s="28">
        <f>IF(Inputs!G242="true",C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C243)</f>
        <v>5340</v>
      </c>
      <c r="E243" s="28">
        <f>IF(Inputs!M242="null",Calcs!D243,Calcs!D243*Inputs!M242)</f>
        <v>5340</v>
      </c>
      <c r="F243" s="28">
        <f>E243*IF(Inputs!R242=Reduction_Values!B$6,Reduction_Values!C$6,Reduction_Values!C$7)</f>
        <v>2670</v>
      </c>
      <c r="G243" s="29">
        <f>F243*IF(Inputs!L242=Reduction_Values!B$4,Reduction_Values!C$4,Reduction_Values!C$5)</f>
        <v>2670</v>
      </c>
      <c r="H243" s="29">
        <f>IF(Inputs!I242="null",G243,G243*(Inputs!I242))</f>
        <v>2670</v>
      </c>
      <c r="I243" s="29">
        <f>IF(Inputs!J242="null",H243,H243*(Inputs!J242))</f>
        <v>2670</v>
      </c>
      <c r="J243" s="29">
        <f>I243*(IF(Inputs!K242=Reduction_Values!B$2,Reduction_Values!C$2,Reduction_Values!C$3))</f>
        <v>2670</v>
      </c>
      <c r="K243" s="29">
        <f>IF(Inputs!B242="false",(Inputs!P242/Inputs!Q242)*Calcs!J243,Calcs!J243)</f>
        <v>2469.75</v>
      </c>
      <c r="L243" s="29" t="str">
        <f>IF(AND(Inputs!C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C242="true",Inputs!N242="false"),B243,""))</f>
        <v/>
      </c>
      <c r="M243" s="29" t="str">
        <f>IF(Inputs!C242="true",IF(Inputs!M242="null",Calcs!L243,Calcs!L243*Inputs!M242),"")</f>
        <v/>
      </c>
      <c r="N243" s="29" t="str">
        <f>IF(Inputs!C242="true",M243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,"")</f>
        <v/>
      </c>
      <c r="O243" s="29" t="str">
        <f>IF(Inputs!C242="true",N243*IF(Inputs!R242=Reduction_Values!B$6,Reduction_Values!C$6,Reduction_Values!C$7),"")</f>
        <v/>
      </c>
      <c r="P243" s="29" t="str">
        <f>IF(Inputs!C242="true",O243*IF(Inputs!L242=Reduction_Values!B$4,Reduction_Values!C$4,Reduction_Values!C$5),"")</f>
        <v/>
      </c>
      <c r="Q243" s="29" t="str">
        <f>IF(Inputs!C242="true",IF(Inputs!I242="null",P243,P243*(Inputs!I242)),"")</f>
        <v/>
      </c>
      <c r="R243" s="29" t="str">
        <f>IF(Inputs!C242="true",IF(Inputs!J242="null",Calcs!Q243,Calcs!Q243*Inputs!J242),"")</f>
        <v/>
      </c>
      <c r="S243" s="29" t="str">
        <f>IF(Inputs!C242="true",(Inputs!P242/Inputs!Q242)*Calcs!R243,"0.0")</f>
        <v>0.0</v>
      </c>
      <c r="T243" s="29" t="str">
        <f>IF(AND(Inputs!B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B242="true",Inputs!N242="false"),B243,""))</f>
        <v/>
      </c>
      <c r="U243" s="29" t="str">
        <f>IF(AND(Inputs!B242="true",Inputs!G242="true"),T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T243)</f>
        <v/>
      </c>
      <c r="V243" s="29" t="str">
        <f>IF(Inputs!B242="false","",IF(Inputs!M242="null",Calcs!D243,Calcs!D243*Inputs!M242))</f>
        <v/>
      </c>
      <c r="W243" s="29" t="str">
        <f>IF(Inputs!B242="true",V243*IF(Inputs!R242=Reduction_Values!B$6,Reduction_Values!C$6,Reduction_Values!C$7),"")</f>
        <v/>
      </c>
      <c r="X243" s="29" t="str">
        <f>IF(Inputs!B242="true",W243*IF(Inputs!L242=Reduction_Values!B$4,Reduction_Values!C$4,Reduction_Values!C$5),"")</f>
        <v/>
      </c>
      <c r="Y243" s="29" t="str">
        <f>IF(Inputs!B242="true",IF(Inputs!I242="null",X243,X243*(Inputs!I242)),"")</f>
        <v/>
      </c>
      <c r="Z243" s="29" t="str">
        <f>IF(Inputs!B242="true",IF(Inputs!J242="null",Y243,Y243*(Inputs!J242)),"")</f>
        <v/>
      </c>
      <c r="AA243" s="29" t="str">
        <f>IF(Inputs!B242="true",(Inputs!S242/Inputs!T242)*Calcs!Z243,"")</f>
        <v/>
      </c>
      <c r="AB243" s="29" t="str">
        <f>IF(Inputs!B242="true",Calcs!AA243*0.5,"")</f>
        <v/>
      </c>
      <c r="AC243" s="29"/>
      <c r="AD243" s="29"/>
      <c r="AE243" s="29"/>
      <c r="AF243" s="29"/>
      <c r="AG243" s="29"/>
    </row>
    <row r="244" spans="1:33" x14ac:dyDescent="0.2">
      <c r="A244" s="26">
        <v>242</v>
      </c>
      <c r="B244" s="28">
        <f>(VLOOKUP(Inputs!D243,Charge_Categories!B$2:C$380,2,FALSE))</f>
        <v>5519</v>
      </c>
      <c r="C244" s="28">
        <f>IF(Inputs!N243="true"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B244)</f>
        <v>5519</v>
      </c>
      <c r="D244" s="28">
        <f>IF(Inputs!G243="true",C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C244)</f>
        <v>5624</v>
      </c>
      <c r="E244" s="28">
        <f>IF(Inputs!M243="null",Calcs!D244,Calcs!D244*Inputs!M243)</f>
        <v>5624</v>
      </c>
      <c r="F244" s="28">
        <f>E244*IF(Inputs!R243=Reduction_Values!B$6,Reduction_Values!C$6,Reduction_Values!C$7)</f>
        <v>5624</v>
      </c>
      <c r="G244" s="29">
        <f>F244*IF(Inputs!L243=Reduction_Values!B$4,Reduction_Values!C$4,Reduction_Values!C$5)</f>
        <v>2812</v>
      </c>
      <c r="H244" s="29">
        <f>IF(Inputs!I243="null",G244,G244*(Inputs!I243))</f>
        <v>2812</v>
      </c>
      <c r="I244" s="29">
        <f>IF(Inputs!J243="null",H244,H244*(Inputs!J243))</f>
        <v>2812</v>
      </c>
      <c r="J244" s="29">
        <f>I244*(IF(Inputs!K243=Reduction_Values!B$2,Reduction_Values!C$2,Reduction_Values!C$3))</f>
        <v>1406</v>
      </c>
      <c r="K244" s="29">
        <f>IF(Inputs!B243="false",(Inputs!P243/Inputs!Q243)*Calcs!J244,Calcs!J244)</f>
        <v>1406</v>
      </c>
      <c r="L244" s="29" t="str">
        <f>IF(AND(Inputs!C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C243="true",Inputs!N243="false"),B244,""))</f>
        <v/>
      </c>
      <c r="M244" s="29" t="str">
        <f>IF(Inputs!C243="true",IF(Inputs!M243="null",Calcs!L244,Calcs!L244*Inputs!M243),"")</f>
        <v/>
      </c>
      <c r="N244" s="29" t="str">
        <f>IF(Inputs!C243="true",M244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,"")</f>
        <v/>
      </c>
      <c r="O244" s="29" t="str">
        <f>IF(Inputs!C243="true",N244*IF(Inputs!R243=Reduction_Values!B$6,Reduction_Values!C$6,Reduction_Values!C$7),"")</f>
        <v/>
      </c>
      <c r="P244" s="29" t="str">
        <f>IF(Inputs!C243="true",O244*IF(Inputs!L243=Reduction_Values!B$4,Reduction_Values!C$4,Reduction_Values!C$5),"")</f>
        <v/>
      </c>
      <c r="Q244" s="29" t="str">
        <f>IF(Inputs!C243="true",IF(Inputs!I243="null",P244,P244*(Inputs!I243)),"")</f>
        <v/>
      </c>
      <c r="R244" s="29" t="str">
        <f>IF(Inputs!C243="true",IF(Inputs!J243="null",Calcs!Q244,Calcs!Q244*Inputs!J243),"")</f>
        <v/>
      </c>
      <c r="S244" s="29" t="str">
        <f>IF(Inputs!C243="true",(Inputs!P243/Inputs!Q243)*Calcs!R244,"0.0")</f>
        <v>0.0</v>
      </c>
      <c r="T244" s="29">
        <f>IF(AND(Inputs!B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B243="true",Inputs!N243="false"),B244,""))</f>
        <v>5519</v>
      </c>
      <c r="U244" s="29">
        <f>IF(AND(Inputs!B243="true",Inputs!G243="true"),T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T244)</f>
        <v>5624</v>
      </c>
      <c r="V244" s="29">
        <f>IF(Inputs!B243="false","",IF(Inputs!M243="null",Calcs!D244,Calcs!D244*Inputs!M243))</f>
        <v>5624</v>
      </c>
      <c r="W244" s="29">
        <f>IF(Inputs!B243="true",V244*IF(Inputs!R243=Reduction_Values!B$6,Reduction_Values!C$6,Reduction_Values!C$7),"")</f>
        <v>5624</v>
      </c>
      <c r="X244" s="29">
        <f>IF(Inputs!B243="true",W244*IF(Inputs!L243=Reduction_Values!B$4,Reduction_Values!C$4,Reduction_Values!C$5),"")</f>
        <v>2812</v>
      </c>
      <c r="Y244" s="29">
        <f>IF(Inputs!B243="true",IF(Inputs!I243="null",X244,X244*(Inputs!I243)),"")</f>
        <v>2812</v>
      </c>
      <c r="Z244" s="29">
        <f>IF(Inputs!B243="true",IF(Inputs!J243="null",Y244,Y244*(Inputs!J243)),"")</f>
        <v>2812</v>
      </c>
      <c r="AA244" s="29">
        <f>IF(Inputs!B243="true",(Inputs!S243/Inputs!T243)*Calcs!Z244,"")</f>
        <v>32.30177298050139</v>
      </c>
      <c r="AB244" s="29">
        <f>IF(Inputs!B243="true",Calcs!AA244*0.5,"")</f>
        <v>16.150886490250695</v>
      </c>
      <c r="AC244" s="29"/>
      <c r="AD244" s="29"/>
      <c r="AE244" s="29"/>
      <c r="AF244" s="29"/>
      <c r="AG244" s="29"/>
    </row>
    <row r="245" spans="1:33" x14ac:dyDescent="0.2">
      <c r="A245" s="26">
        <v>243</v>
      </c>
      <c r="B245" s="28">
        <f>(VLOOKUP(Inputs!D244,Charge_Categories!B$2:C$380,2,FALSE))</f>
        <v>5976</v>
      </c>
      <c r="C245" s="28">
        <f>IF(Inputs!N244="true"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B245)</f>
        <v>5976</v>
      </c>
      <c r="D245" s="28">
        <f>IF(Inputs!G244="true",C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C245)</f>
        <v>5976</v>
      </c>
      <c r="E245" s="28">
        <f>IF(Inputs!M244="null",Calcs!D245,Calcs!D245*Inputs!M244)</f>
        <v>5976</v>
      </c>
      <c r="F245" s="28">
        <f>E245*IF(Inputs!R244=Reduction_Values!B$6,Reduction_Values!C$6,Reduction_Values!C$7)</f>
        <v>5976</v>
      </c>
      <c r="G245" s="29">
        <f>F245*IF(Inputs!L244=Reduction_Values!B$4,Reduction_Values!C$4,Reduction_Values!C$5)</f>
        <v>2988</v>
      </c>
      <c r="H245" s="29">
        <f>IF(Inputs!I244="null",G245,G245*(Inputs!I244))</f>
        <v>2988</v>
      </c>
      <c r="I245" s="29">
        <f>IF(Inputs!J244="null",H245,H245*(Inputs!J244))</f>
        <v>2988</v>
      </c>
      <c r="J245" s="29">
        <f>I245*(IF(Inputs!K244=Reduction_Values!B$2,Reduction_Values!C$2,Reduction_Values!C$3))</f>
        <v>2988</v>
      </c>
      <c r="K245" s="29">
        <f>IF(Inputs!B244="false",(Inputs!P244/Inputs!Q244)*Calcs!J245,Calcs!J245)</f>
        <v>2768.294117647059</v>
      </c>
      <c r="L245" s="29">
        <f>IF(AND(Inputs!C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C244="true",Inputs!N244="false"),B245,""))</f>
        <v>5976</v>
      </c>
      <c r="M245" s="29">
        <f>IF(Inputs!C244="true",IF(Inputs!M244="null",Calcs!L245,Calcs!L245*Inputs!M244),"")</f>
        <v>5976</v>
      </c>
      <c r="N245" s="29">
        <f>IF(Inputs!C244="true",M245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,"")</f>
        <v>0</v>
      </c>
      <c r="O245" s="29">
        <f>IF(Inputs!C244="true",N245*IF(Inputs!R244=Reduction_Values!B$6,Reduction_Values!C$6,Reduction_Values!C$7),"")</f>
        <v>0</v>
      </c>
      <c r="P245" s="29">
        <f>IF(Inputs!C244="true",O245*IF(Inputs!L244=Reduction_Values!B$4,Reduction_Values!C$4,Reduction_Values!C$5),"")</f>
        <v>0</v>
      </c>
      <c r="Q245" s="29">
        <f>IF(Inputs!C244="true",IF(Inputs!I244="null",P245,P245*(Inputs!I244)),"")</f>
        <v>0</v>
      </c>
      <c r="R245" s="29">
        <f>IF(Inputs!C244="true",IF(Inputs!J244="null",Calcs!Q245,Calcs!Q245*Inputs!J244),"")</f>
        <v>0</v>
      </c>
      <c r="S245" s="29">
        <f>IF(Inputs!C244="true",(Inputs!P244/Inputs!Q244)*Calcs!R245,"0.0")</f>
        <v>0</v>
      </c>
      <c r="T245" s="29" t="str">
        <f>IF(AND(Inputs!B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B244="true",Inputs!N244="false"),B245,""))</f>
        <v/>
      </c>
      <c r="U245" s="29" t="str">
        <f>IF(AND(Inputs!B244="true",Inputs!G244="true"),T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T245)</f>
        <v/>
      </c>
      <c r="V245" s="29" t="str">
        <f>IF(Inputs!B244="false","",IF(Inputs!M244="null",Calcs!D245,Calcs!D245*Inputs!M244))</f>
        <v/>
      </c>
      <c r="W245" s="29" t="str">
        <f>IF(Inputs!B244="true",V245*IF(Inputs!R244=Reduction_Values!B$6,Reduction_Values!C$6,Reduction_Values!C$7),"")</f>
        <v/>
      </c>
      <c r="X245" s="29" t="str">
        <f>IF(Inputs!B244="true",W245*IF(Inputs!L244=Reduction_Values!B$4,Reduction_Values!C$4,Reduction_Values!C$5),"")</f>
        <v/>
      </c>
      <c r="Y245" s="29" t="str">
        <f>IF(Inputs!B244="true",IF(Inputs!I244="null",X245,X245*(Inputs!I244)),"")</f>
        <v/>
      </c>
      <c r="Z245" s="29" t="str">
        <f>IF(Inputs!B244="true",IF(Inputs!J244="null",Y245,Y245*(Inputs!J244)),"")</f>
        <v/>
      </c>
      <c r="AA245" s="29" t="str">
        <f>IF(Inputs!B244="true",(Inputs!S244/Inputs!T244)*Calcs!Z245,"")</f>
        <v/>
      </c>
      <c r="AB245" s="29" t="str">
        <f>IF(Inputs!B244="true",Calcs!AA245*0.5,"")</f>
        <v/>
      </c>
      <c r="AC245" s="29"/>
      <c r="AD245" s="29"/>
      <c r="AE245" s="29"/>
      <c r="AF245" s="29"/>
      <c r="AG245" s="29"/>
    </row>
    <row r="246" spans="1:33" x14ac:dyDescent="0.2">
      <c r="A246" s="26">
        <v>244</v>
      </c>
      <c r="B246" s="28">
        <f>(VLOOKUP(Inputs!D245,Charge_Categories!B$2:C$380,2,FALSE))</f>
        <v>6244</v>
      </c>
      <c r="C246" s="28">
        <f>IF(Inputs!N245="true"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B246)</f>
        <v>6244</v>
      </c>
      <c r="D246" s="28">
        <f>IF(Inputs!G245="true",C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C246)</f>
        <v>6244</v>
      </c>
      <c r="E246" s="28">
        <f>IF(Inputs!M245="null",Calcs!D246,Calcs!D246*Inputs!M245)</f>
        <v>6244</v>
      </c>
      <c r="F246" s="28">
        <f>E246*IF(Inputs!R245=Reduction_Values!B$6,Reduction_Values!C$6,Reduction_Values!C$7)</f>
        <v>6244</v>
      </c>
      <c r="G246" s="29">
        <f>F246*IF(Inputs!L245=Reduction_Values!B$4,Reduction_Values!C$4,Reduction_Values!C$5)</f>
        <v>6244</v>
      </c>
      <c r="H246" s="29">
        <f>IF(Inputs!I245="null",G246,G246*(Inputs!I245))</f>
        <v>6244</v>
      </c>
      <c r="I246" s="29">
        <f>IF(Inputs!J245="null",H246,H246*(Inputs!J245))</f>
        <v>6181.5599999999995</v>
      </c>
      <c r="J246" s="29">
        <f>I246*(IF(Inputs!K245=Reduction_Values!B$2,Reduction_Values!C$2,Reduction_Values!C$3))</f>
        <v>6181.5599999999995</v>
      </c>
      <c r="K246" s="29">
        <f>IF(Inputs!B245="false",(Inputs!P245/Inputs!Q245)*Calcs!J246,Calcs!J246)</f>
        <v>951.00923076923073</v>
      </c>
      <c r="L246" s="29" t="str">
        <f>IF(AND(Inputs!C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C245="true",Inputs!N245="false"),B246,""))</f>
        <v/>
      </c>
      <c r="M246" s="29" t="str">
        <f>IF(Inputs!C245="true",IF(Inputs!M245="null",Calcs!L246,Calcs!L246*Inputs!M245),"")</f>
        <v/>
      </c>
      <c r="N246" s="29" t="str">
        <f>IF(Inputs!C245="true",M246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,"")</f>
        <v/>
      </c>
      <c r="O246" s="29" t="str">
        <f>IF(Inputs!C245="true",N246*IF(Inputs!R245=Reduction_Values!B$6,Reduction_Values!C$6,Reduction_Values!C$7),"")</f>
        <v/>
      </c>
      <c r="P246" s="29" t="str">
        <f>IF(Inputs!C245="true",O246*IF(Inputs!L245=Reduction_Values!B$4,Reduction_Values!C$4,Reduction_Values!C$5),"")</f>
        <v/>
      </c>
      <c r="Q246" s="29" t="str">
        <f>IF(Inputs!C245="true",IF(Inputs!I245="null",P246,P246*(Inputs!I245)),"")</f>
        <v/>
      </c>
      <c r="R246" s="29" t="str">
        <f>IF(Inputs!C245="true",IF(Inputs!J245="null",Calcs!Q246,Calcs!Q246*Inputs!J245),"")</f>
        <v/>
      </c>
      <c r="S246" s="29" t="str">
        <f>IF(Inputs!C245="true",(Inputs!P245/Inputs!Q245)*Calcs!R246,"0.0")</f>
        <v>0.0</v>
      </c>
      <c r="T246" s="29" t="str">
        <f>IF(AND(Inputs!B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B245="true",Inputs!N245="false"),B246,""))</f>
        <v/>
      </c>
      <c r="U246" s="29" t="str">
        <f>IF(AND(Inputs!B245="true",Inputs!G245="true"),T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T246)</f>
        <v/>
      </c>
      <c r="V246" s="29" t="str">
        <f>IF(Inputs!B245="false","",IF(Inputs!M245="null",Calcs!D246,Calcs!D246*Inputs!M245))</f>
        <v/>
      </c>
      <c r="W246" s="29" t="str">
        <f>IF(Inputs!B245="true",V246*IF(Inputs!R245=Reduction_Values!B$6,Reduction_Values!C$6,Reduction_Values!C$7),"")</f>
        <v/>
      </c>
      <c r="X246" s="29" t="str">
        <f>IF(Inputs!B245="true",W246*IF(Inputs!L245=Reduction_Values!B$4,Reduction_Values!C$4,Reduction_Values!C$5),"")</f>
        <v/>
      </c>
      <c r="Y246" s="29" t="str">
        <f>IF(Inputs!B245="true",IF(Inputs!I245="null",X246,X246*(Inputs!I245)),"")</f>
        <v/>
      </c>
      <c r="Z246" s="29" t="str">
        <f>IF(Inputs!B245="true",IF(Inputs!J245="null",Y246,Y246*(Inputs!J245)),"")</f>
        <v/>
      </c>
      <c r="AA246" s="29" t="str">
        <f>IF(Inputs!B245="true",(Inputs!S245/Inputs!T245)*Calcs!Z246,"")</f>
        <v/>
      </c>
      <c r="AB246" s="29" t="str">
        <f>IF(Inputs!B245="true",Calcs!AA246*0.5,"")</f>
        <v/>
      </c>
      <c r="AC246" s="29"/>
      <c r="AD246" s="29"/>
      <c r="AE246" s="29"/>
      <c r="AF246" s="29"/>
      <c r="AG246" s="29"/>
    </row>
    <row r="247" spans="1:33" x14ac:dyDescent="0.2">
      <c r="A247" s="26">
        <v>245</v>
      </c>
      <c r="B247" s="28">
        <f>(VLOOKUP(Inputs!D246,Charge_Categories!B$2:C$380,2,FALSE))</f>
        <v>6505</v>
      </c>
      <c r="C247" s="28">
        <f>IF(Inputs!N246="true"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B247)</f>
        <v>6546</v>
      </c>
      <c r="D247" s="28">
        <f>IF(Inputs!G246="true",C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C247)</f>
        <v>7375</v>
      </c>
      <c r="E247" s="28">
        <f>IF(Inputs!M246="null",Calcs!D247,Calcs!D247*Inputs!M246)</f>
        <v>7375</v>
      </c>
      <c r="F247" s="28">
        <f>E247*IF(Inputs!R246=Reduction_Values!B$6,Reduction_Values!C$6,Reduction_Values!C$7)</f>
        <v>3687.5</v>
      </c>
      <c r="G247" s="29">
        <f>F247*IF(Inputs!L246=Reduction_Values!B$4,Reduction_Values!C$4,Reduction_Values!C$5)</f>
        <v>3687.5</v>
      </c>
      <c r="H247" s="29">
        <f>IF(Inputs!I246="null",G247,G247*(Inputs!I246))</f>
        <v>3687.5</v>
      </c>
      <c r="I247" s="29">
        <f>IF(Inputs!J246="null",H247,H247*(Inputs!J246))</f>
        <v>3687.5</v>
      </c>
      <c r="J247" s="29">
        <f>I247*(IF(Inputs!K246=Reduction_Values!B$2,Reduction_Values!C$2,Reduction_Values!C$3))</f>
        <v>3687.5</v>
      </c>
      <c r="K247" s="29">
        <f>IF(Inputs!B246="false",(Inputs!P246/Inputs!Q246)*Calcs!J247,Calcs!J247)</f>
        <v>3401.4008620689656</v>
      </c>
      <c r="L247" s="29" t="str">
        <f>IF(AND(Inputs!C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C246="true",Inputs!N246="false"),B247,""))</f>
        <v/>
      </c>
      <c r="M247" s="29" t="str">
        <f>IF(Inputs!C246="true",IF(Inputs!M246="null",Calcs!L247,Calcs!L247*Inputs!M246),"")</f>
        <v/>
      </c>
      <c r="N247" s="29" t="str">
        <f>IF(Inputs!C246="true",M247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,"")</f>
        <v/>
      </c>
      <c r="O247" s="29" t="str">
        <f>IF(Inputs!C246="true",N247*IF(Inputs!R246=Reduction_Values!B$6,Reduction_Values!C$6,Reduction_Values!C$7),"")</f>
        <v/>
      </c>
      <c r="P247" s="29" t="str">
        <f>IF(Inputs!C246="true",O247*IF(Inputs!L246=Reduction_Values!B$4,Reduction_Values!C$4,Reduction_Values!C$5),"")</f>
        <v/>
      </c>
      <c r="Q247" s="29" t="str">
        <f>IF(Inputs!C246="true",IF(Inputs!I246="null",P247,P247*(Inputs!I246)),"")</f>
        <v/>
      </c>
      <c r="R247" s="29" t="str">
        <f>IF(Inputs!C246="true",IF(Inputs!J246="null",Calcs!Q247,Calcs!Q247*Inputs!J246),"")</f>
        <v/>
      </c>
      <c r="S247" s="29" t="str">
        <f>IF(Inputs!C246="true",(Inputs!P246/Inputs!Q246)*Calcs!R247,"0.0")</f>
        <v>0.0</v>
      </c>
      <c r="T247" s="29" t="str">
        <f>IF(AND(Inputs!B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B246="true",Inputs!N246="false"),B247,""))</f>
        <v/>
      </c>
      <c r="U247" s="29" t="str">
        <f>IF(AND(Inputs!B246="true",Inputs!G246="true"),T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T247)</f>
        <v/>
      </c>
      <c r="V247" s="29" t="str">
        <f>IF(Inputs!B246="false","",IF(Inputs!M246="null",Calcs!D247,Calcs!D247*Inputs!M246))</f>
        <v/>
      </c>
      <c r="W247" s="29" t="str">
        <f>IF(Inputs!B246="true",V247*IF(Inputs!R246=Reduction_Values!B$6,Reduction_Values!C$6,Reduction_Values!C$7),"")</f>
        <v/>
      </c>
      <c r="X247" s="29" t="str">
        <f>IF(Inputs!B246="true",W247*IF(Inputs!L246=Reduction_Values!B$4,Reduction_Values!C$4,Reduction_Values!C$5),"")</f>
        <v/>
      </c>
      <c r="Y247" s="29" t="str">
        <f>IF(Inputs!B246="true",IF(Inputs!I246="null",X247,X247*(Inputs!I246)),"")</f>
        <v/>
      </c>
      <c r="Z247" s="29" t="str">
        <f>IF(Inputs!B246="true",IF(Inputs!J246="null",Y247,Y247*(Inputs!J246)),"")</f>
        <v/>
      </c>
      <c r="AA247" s="29" t="str">
        <f>IF(Inputs!B246="true",(Inputs!S246/Inputs!T246)*Calcs!Z247,"")</f>
        <v/>
      </c>
      <c r="AB247" s="29" t="str">
        <f>IF(Inputs!B246="true",Calcs!AA247*0.5,"")</f>
        <v/>
      </c>
      <c r="AC247" s="29"/>
      <c r="AD247" s="29"/>
      <c r="AE247" s="29"/>
      <c r="AF247" s="29"/>
      <c r="AG247" s="29"/>
    </row>
    <row r="248" spans="1:33" x14ac:dyDescent="0.2">
      <c r="A248" s="26">
        <v>246</v>
      </c>
      <c r="B248" s="28">
        <f>(VLOOKUP(Inputs!D247,Charge_Categories!B$2:C$380,2,FALSE))</f>
        <v>6962</v>
      </c>
      <c r="C248" s="28">
        <f>IF(Inputs!N247="true"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B248)</f>
        <v>6962</v>
      </c>
      <c r="D248" s="28">
        <f>IF(Inputs!G247="true",C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C248)</f>
        <v>6962</v>
      </c>
      <c r="E248" s="28">
        <f>IF(Inputs!M247="null",Calcs!D248,Calcs!D248*Inputs!M247)</f>
        <v>6962</v>
      </c>
      <c r="F248" s="28">
        <f>E248*IF(Inputs!R247=Reduction_Values!B$6,Reduction_Values!C$6,Reduction_Values!C$7)</f>
        <v>6962</v>
      </c>
      <c r="G248" s="29">
        <f>F248*IF(Inputs!L247=Reduction_Values!B$4,Reduction_Values!C$4,Reduction_Values!C$5)</f>
        <v>3481</v>
      </c>
      <c r="H248" s="29">
        <f>IF(Inputs!I247="null",G248,G248*(Inputs!I247))</f>
        <v>3098.09</v>
      </c>
      <c r="I248" s="29">
        <f>IF(Inputs!J247="null",H248,H248*(Inputs!J247))</f>
        <v>3098.09</v>
      </c>
      <c r="J248" s="29">
        <f>I248*(IF(Inputs!K247=Reduction_Values!B$2,Reduction_Values!C$2,Reduction_Values!C$3))</f>
        <v>3098.09</v>
      </c>
      <c r="K248" s="29">
        <f>IF(Inputs!B247="false",(Inputs!P247/Inputs!Q247)*Calcs!J248,Calcs!J248)</f>
        <v>2201.2744736842105</v>
      </c>
      <c r="L248" s="29">
        <f>IF(AND(Inputs!C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C247="true",Inputs!N247="false"),B248,""))</f>
        <v>6962</v>
      </c>
      <c r="M248" s="29">
        <f>IF(Inputs!C247="true",IF(Inputs!M247="null",Calcs!L248,Calcs!L248*Inputs!M247),"")</f>
        <v>6962</v>
      </c>
      <c r="N248" s="29">
        <f>IF(Inputs!C247="true",M248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,"")</f>
        <v>0</v>
      </c>
      <c r="O248" s="29">
        <f>IF(Inputs!C247="true",N248*IF(Inputs!R247=Reduction_Values!B$6,Reduction_Values!C$6,Reduction_Values!C$7),"")</f>
        <v>0</v>
      </c>
      <c r="P248" s="29">
        <f>IF(Inputs!C247="true",O248*IF(Inputs!L247=Reduction_Values!B$4,Reduction_Values!C$4,Reduction_Values!C$5),"")</f>
        <v>0</v>
      </c>
      <c r="Q248" s="29">
        <f>IF(Inputs!C247="true",IF(Inputs!I247="null",P248,P248*(Inputs!I247)),"")</f>
        <v>0</v>
      </c>
      <c r="R248" s="29">
        <f>IF(Inputs!C247="true",IF(Inputs!J247="null",Calcs!Q248,Calcs!Q248*Inputs!J247),"")</f>
        <v>0</v>
      </c>
      <c r="S248" s="29">
        <f>IF(Inputs!C247="true",(Inputs!P247/Inputs!Q247)*Calcs!R248,"0.0")</f>
        <v>0</v>
      </c>
      <c r="T248" s="29" t="str">
        <f>IF(AND(Inputs!B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B247="true",Inputs!N247="false"),B248,""))</f>
        <v/>
      </c>
      <c r="U248" s="29" t="str">
        <f>IF(AND(Inputs!B247="true",Inputs!G247="true"),T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T248)</f>
        <v/>
      </c>
      <c r="V248" s="29" t="str">
        <f>IF(Inputs!B247="false","",IF(Inputs!M247="null",Calcs!D248,Calcs!D248*Inputs!M247))</f>
        <v/>
      </c>
      <c r="W248" s="29" t="str">
        <f>IF(Inputs!B247="true",V248*IF(Inputs!R247=Reduction_Values!B$6,Reduction_Values!C$6,Reduction_Values!C$7),"")</f>
        <v/>
      </c>
      <c r="X248" s="29" t="str">
        <f>IF(Inputs!B247="true",W248*IF(Inputs!L247=Reduction_Values!B$4,Reduction_Values!C$4,Reduction_Values!C$5),"")</f>
        <v/>
      </c>
      <c r="Y248" s="29" t="str">
        <f>IF(Inputs!B247="true",IF(Inputs!I247="null",X248,X248*(Inputs!I247)),"")</f>
        <v/>
      </c>
      <c r="Z248" s="29" t="str">
        <f>IF(Inputs!B247="true",IF(Inputs!J247="null",Y248,Y248*(Inputs!J247)),"")</f>
        <v/>
      </c>
      <c r="AA248" s="29" t="str">
        <f>IF(Inputs!B247="true",(Inputs!S247/Inputs!T247)*Calcs!Z248,"")</f>
        <v/>
      </c>
      <c r="AB248" s="29" t="str">
        <f>IF(Inputs!B247="true",Calcs!AA248*0.5,"")</f>
        <v/>
      </c>
      <c r="AC248" s="29"/>
      <c r="AD248" s="29"/>
      <c r="AE248" s="29"/>
      <c r="AF248" s="29"/>
      <c r="AG248" s="29"/>
    </row>
    <row r="249" spans="1:33" x14ac:dyDescent="0.2">
      <c r="A249" s="26">
        <v>247</v>
      </c>
      <c r="B249" s="28">
        <f>(VLOOKUP(Inputs!D248,Charge_Categories!B$2:C$380,2,FALSE))</f>
        <v>9938</v>
      </c>
      <c r="C249" s="28">
        <f>IF(Inputs!N248="true"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B249)</f>
        <v>9938</v>
      </c>
      <c r="D249" s="28">
        <f>IF(Inputs!G248="true",C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C249)</f>
        <v>46331</v>
      </c>
      <c r="E249" s="28">
        <f>IF(Inputs!M248="null",Calcs!D249,Calcs!D249*Inputs!M248)</f>
        <v>46331</v>
      </c>
      <c r="F249" s="28">
        <f>E249*IF(Inputs!R248=Reduction_Values!B$6,Reduction_Values!C$6,Reduction_Values!C$7)</f>
        <v>46331</v>
      </c>
      <c r="G249" s="29">
        <f>F249*IF(Inputs!L248=Reduction_Values!B$4,Reduction_Values!C$4,Reduction_Values!C$5)</f>
        <v>46331</v>
      </c>
      <c r="H249" s="29">
        <f>IF(Inputs!I248="null",G249,G249*(Inputs!I248))</f>
        <v>46331</v>
      </c>
      <c r="I249" s="29">
        <f>IF(Inputs!J248="null",H249,H249*(Inputs!J248))</f>
        <v>46331</v>
      </c>
      <c r="J249" s="29">
        <f>I249*(IF(Inputs!K248=Reduction_Values!B$2,Reduction_Values!C$2,Reduction_Values!C$3))</f>
        <v>23165.5</v>
      </c>
      <c r="K249" s="29">
        <f>IF(Inputs!B248="false",(Inputs!P248/Inputs!Q248)*Calcs!J249,Calcs!J249)</f>
        <v>23165.5</v>
      </c>
      <c r="L249" s="29" t="str">
        <f>IF(AND(Inputs!C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C248="true",Inputs!N248="false"),B249,""))</f>
        <v/>
      </c>
      <c r="M249" s="29" t="str">
        <f>IF(Inputs!C248="true",IF(Inputs!M248="null",Calcs!L249,Calcs!L249*Inputs!M248),"")</f>
        <v/>
      </c>
      <c r="N249" s="29" t="str">
        <f>IF(Inputs!C248="true",M249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,"")</f>
        <v/>
      </c>
      <c r="O249" s="29" t="str">
        <f>IF(Inputs!C248="true",N249*IF(Inputs!R248=Reduction_Values!B$6,Reduction_Values!C$6,Reduction_Values!C$7),"")</f>
        <v/>
      </c>
      <c r="P249" s="29" t="str">
        <f>IF(Inputs!C248="true",O249*IF(Inputs!L248=Reduction_Values!B$4,Reduction_Values!C$4,Reduction_Values!C$5),"")</f>
        <v/>
      </c>
      <c r="Q249" s="29" t="str">
        <f>IF(Inputs!C248="true",IF(Inputs!I248="null",P249,P249*(Inputs!I248)),"")</f>
        <v/>
      </c>
      <c r="R249" s="29" t="str">
        <f>IF(Inputs!C248="true",IF(Inputs!J248="null",Calcs!Q249,Calcs!Q249*Inputs!J248),"")</f>
        <v/>
      </c>
      <c r="S249" s="29" t="str">
        <f>IF(Inputs!C248="true",(Inputs!P248/Inputs!Q248)*Calcs!R249,"0.0")</f>
        <v>0.0</v>
      </c>
      <c r="T249" s="29">
        <f>IF(AND(Inputs!B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B248="true",Inputs!N248="false"),B249,""))</f>
        <v>9938</v>
      </c>
      <c r="U249" s="29">
        <f>IF(AND(Inputs!B248="true",Inputs!G248="true"),T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T249)</f>
        <v>46331</v>
      </c>
      <c r="V249" s="29">
        <f>IF(Inputs!B248="false","",IF(Inputs!M248="null",Calcs!D249,Calcs!D249*Inputs!M248))</f>
        <v>46331</v>
      </c>
      <c r="W249" s="29">
        <f>IF(Inputs!B248="true",V249*IF(Inputs!R248=Reduction_Values!B$6,Reduction_Values!C$6,Reduction_Values!C$7),"")</f>
        <v>46331</v>
      </c>
      <c r="X249" s="29">
        <f>IF(Inputs!B248="true",W249*IF(Inputs!L248=Reduction_Values!B$4,Reduction_Values!C$4,Reduction_Values!C$5),"")</f>
        <v>46331</v>
      </c>
      <c r="Y249" s="29">
        <f>IF(Inputs!B248="true",IF(Inputs!I248="null",X249,X249*(Inputs!I248)),"")</f>
        <v>46331</v>
      </c>
      <c r="Z249" s="29">
        <f>IF(Inputs!B248="true",IF(Inputs!J248="null",Y249,Y249*(Inputs!J248)),"")</f>
        <v>46331</v>
      </c>
      <c r="AA249" s="29">
        <f>IF(Inputs!B248="true",(Inputs!S248/Inputs!T248)*Calcs!Z249,"")</f>
        <v>1.2738795710750619E-2</v>
      </c>
      <c r="AB249" s="29">
        <f>IF(Inputs!B248="true",Calcs!AA249*0.5,"")</f>
        <v>6.3693978553753094E-3</v>
      </c>
      <c r="AC249" s="29"/>
      <c r="AD249" s="29"/>
      <c r="AE249" s="29"/>
      <c r="AF249" s="29"/>
      <c r="AG249" s="29"/>
    </row>
    <row r="250" spans="1:33" x14ac:dyDescent="0.2">
      <c r="A250" s="26">
        <v>248</v>
      </c>
      <c r="B250" s="28">
        <f>(VLOOKUP(Inputs!D249,Charge_Categories!B$2:C$380,2,FALSE))</f>
        <v>10431</v>
      </c>
      <c r="C250" s="28">
        <f>IF(Inputs!N249="true"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B250)</f>
        <v>10431</v>
      </c>
      <c r="D250" s="28">
        <f>IF(Inputs!G249="true",C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C250)</f>
        <v>11655</v>
      </c>
      <c r="E250" s="28">
        <f>IF(Inputs!M249="null",Calcs!D250,Calcs!D250*Inputs!M249)</f>
        <v>11655</v>
      </c>
      <c r="F250" s="28">
        <f>E250*IF(Inputs!R249=Reduction_Values!B$6,Reduction_Values!C$6,Reduction_Values!C$7)</f>
        <v>11655</v>
      </c>
      <c r="G250" s="29">
        <f>F250*IF(Inputs!L249=Reduction_Values!B$4,Reduction_Values!C$4,Reduction_Values!C$5)</f>
        <v>11655</v>
      </c>
      <c r="H250" s="29">
        <f>IF(Inputs!I249="null",G250,G250*(Inputs!I249))</f>
        <v>10489.5</v>
      </c>
      <c r="I250" s="29">
        <f>IF(Inputs!J249="null",H250,H250*(Inputs!J249))</f>
        <v>9440.5500000000011</v>
      </c>
      <c r="J250" s="29">
        <f>I250*(IF(Inputs!K249=Reduction_Values!B$2,Reduction_Values!C$2,Reduction_Values!C$3))</f>
        <v>9440.5500000000011</v>
      </c>
      <c r="K250" s="29">
        <f>IF(Inputs!B249="false",(Inputs!P249/Inputs!Q249)*Calcs!J250,Calcs!J250)</f>
        <v>9440.5500000000011</v>
      </c>
      <c r="L250" s="29" t="str">
        <f>IF(AND(Inputs!C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C249="true",Inputs!N249="false"),B250,""))</f>
        <v/>
      </c>
      <c r="M250" s="29" t="str">
        <f>IF(Inputs!C249="true",IF(Inputs!M249="null",Calcs!L250,Calcs!L250*Inputs!M249),"")</f>
        <v/>
      </c>
      <c r="N250" s="29" t="str">
        <f>IF(Inputs!C249="true",M250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,"")</f>
        <v/>
      </c>
      <c r="O250" s="29" t="str">
        <f>IF(Inputs!C249="true",N250*IF(Inputs!R249=Reduction_Values!B$6,Reduction_Values!C$6,Reduction_Values!C$7),"")</f>
        <v/>
      </c>
      <c r="P250" s="29" t="str">
        <f>IF(Inputs!C249="true",O250*IF(Inputs!L249=Reduction_Values!B$4,Reduction_Values!C$4,Reduction_Values!C$5),"")</f>
        <v/>
      </c>
      <c r="Q250" s="29" t="str">
        <f>IF(Inputs!C249="true",IF(Inputs!I249="null",P250,P250*(Inputs!I249)),"")</f>
        <v/>
      </c>
      <c r="R250" s="29" t="str">
        <f>IF(Inputs!C249="true",IF(Inputs!J249="null",Calcs!Q250,Calcs!Q250*Inputs!J249),"")</f>
        <v/>
      </c>
      <c r="S250" s="29" t="str">
        <f>IF(Inputs!C249="true",(Inputs!P249/Inputs!Q249)*Calcs!R250,"0.0")</f>
        <v>0.0</v>
      </c>
      <c r="T250" s="29" t="str">
        <f>IF(AND(Inputs!B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B249="true",Inputs!N249="false"),B250,""))</f>
        <v/>
      </c>
      <c r="U250" s="29" t="str">
        <f>IF(AND(Inputs!B249="true",Inputs!G249="true"),T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T250)</f>
        <v/>
      </c>
      <c r="V250" s="29" t="str">
        <f>IF(Inputs!B249="false","",IF(Inputs!M249="null",Calcs!D250,Calcs!D250*Inputs!M249))</f>
        <v/>
      </c>
      <c r="W250" s="29" t="str">
        <f>IF(Inputs!B249="true",V250*IF(Inputs!R249=Reduction_Values!B$6,Reduction_Values!C$6,Reduction_Values!C$7),"")</f>
        <v/>
      </c>
      <c r="X250" s="29" t="str">
        <f>IF(Inputs!B249="true",W250*IF(Inputs!L249=Reduction_Values!B$4,Reduction_Values!C$4,Reduction_Values!C$5),"")</f>
        <v/>
      </c>
      <c r="Y250" s="29" t="str">
        <f>IF(Inputs!B249="true",IF(Inputs!I249="null",X250,X250*(Inputs!I249)),"")</f>
        <v/>
      </c>
      <c r="Z250" s="29" t="str">
        <f>IF(Inputs!B249="true",IF(Inputs!J249="null",Y250,Y250*(Inputs!J249)),"")</f>
        <v/>
      </c>
      <c r="AA250" s="29" t="str">
        <f>IF(Inputs!B249="true",(Inputs!S249/Inputs!T249)*Calcs!Z250,"")</f>
        <v/>
      </c>
      <c r="AB250" s="29" t="str">
        <f>IF(Inputs!B249="true",Calcs!AA250*0.5,"")</f>
        <v/>
      </c>
      <c r="AC250" s="29"/>
      <c r="AD250" s="29"/>
      <c r="AE250" s="29"/>
      <c r="AF250" s="29"/>
      <c r="AG250" s="29"/>
    </row>
    <row r="251" spans="1:33" x14ac:dyDescent="0.2">
      <c r="A251" s="26">
        <v>249</v>
      </c>
      <c r="B251" s="28">
        <f>(VLOOKUP(Inputs!D250,Charge_Categories!B$2:C$380,2,FALSE))</f>
        <v>11295</v>
      </c>
      <c r="C251" s="28">
        <f>IF(Inputs!N250="true"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B251)</f>
        <v>31633</v>
      </c>
      <c r="D251" s="28">
        <f>IF(Inputs!G250="true",C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C251)</f>
        <v>31633</v>
      </c>
      <c r="E251" s="28">
        <f>IF(Inputs!M250="null",Calcs!D251,Calcs!D251*Inputs!M250)</f>
        <v>31633</v>
      </c>
      <c r="F251" s="28">
        <f>E251*IF(Inputs!R250=Reduction_Values!B$6,Reduction_Values!C$6,Reduction_Values!C$7)</f>
        <v>15816.5</v>
      </c>
      <c r="G251" s="29">
        <f>F251*IF(Inputs!L250=Reduction_Values!B$4,Reduction_Values!C$4,Reduction_Values!C$5)</f>
        <v>7908.25</v>
      </c>
      <c r="H251" s="29">
        <f>IF(Inputs!I250="null",G251,G251*(Inputs!I250))</f>
        <v>7908.25</v>
      </c>
      <c r="I251" s="29">
        <f>IF(Inputs!J250="null",H251,H251*(Inputs!J250))</f>
        <v>3954.125</v>
      </c>
      <c r="J251" s="29">
        <f>I251*(IF(Inputs!K250=Reduction_Values!B$2,Reduction_Values!C$2,Reduction_Values!C$3))</f>
        <v>3954.125</v>
      </c>
      <c r="K251" s="29">
        <f>IF(Inputs!B250="false",(Inputs!P250/Inputs!Q250)*Calcs!J251,Calcs!J251)</f>
        <v>3954.125</v>
      </c>
      <c r="L251" s="29">
        <f>IF(AND(Inputs!C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C250="true",Inputs!N250="false"),B251,""))</f>
        <v>31633</v>
      </c>
      <c r="M251" s="29">
        <f>IF(Inputs!C250="true",IF(Inputs!M250="null",Calcs!L251,Calcs!L251*Inputs!M250),"")</f>
        <v>31633</v>
      </c>
      <c r="N251" s="29">
        <f>IF(Inputs!C250="true",M251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,"")</f>
        <v>0</v>
      </c>
      <c r="O251" s="29">
        <f>IF(Inputs!C250="true",N251*IF(Inputs!R250=Reduction_Values!B$6,Reduction_Values!C$6,Reduction_Values!C$7),"")</f>
        <v>0</v>
      </c>
      <c r="P251" s="29">
        <f>IF(Inputs!C250="true",O251*IF(Inputs!L250=Reduction_Values!B$4,Reduction_Values!C$4,Reduction_Values!C$5),"")</f>
        <v>0</v>
      </c>
      <c r="Q251" s="29">
        <f>IF(Inputs!C250="true",IF(Inputs!I250="null",P251,P251*(Inputs!I250)),"")</f>
        <v>0</v>
      </c>
      <c r="R251" s="29">
        <f>IF(Inputs!C250="true",IF(Inputs!J250="null",Calcs!Q251,Calcs!Q251*Inputs!J250),"")</f>
        <v>0</v>
      </c>
      <c r="S251" s="29">
        <f>IF(Inputs!C250="true",(Inputs!P250/Inputs!Q250)*Calcs!R251,"0.0")</f>
        <v>0</v>
      </c>
      <c r="T251" s="29" t="str">
        <f>IF(AND(Inputs!B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B250="true",Inputs!N250="false"),B251,""))</f>
        <v/>
      </c>
      <c r="U251" s="29" t="str">
        <f>IF(AND(Inputs!B250="true",Inputs!G250="true"),T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T251)</f>
        <v/>
      </c>
      <c r="V251" s="29" t="str">
        <f>IF(Inputs!B250="false","",IF(Inputs!M250="null",Calcs!D251,Calcs!D251*Inputs!M250))</f>
        <v/>
      </c>
      <c r="W251" s="29" t="str">
        <f>IF(Inputs!B250="true",V251*IF(Inputs!R250=Reduction_Values!B$6,Reduction_Values!C$6,Reduction_Values!C$7),"")</f>
        <v/>
      </c>
      <c r="X251" s="29" t="str">
        <f>IF(Inputs!B250="true",W251*IF(Inputs!L250=Reduction_Values!B$4,Reduction_Values!C$4,Reduction_Values!C$5),"")</f>
        <v/>
      </c>
      <c r="Y251" s="29" t="str">
        <f>IF(Inputs!B250="true",IF(Inputs!I250="null",X251,X251*(Inputs!I250)),"")</f>
        <v/>
      </c>
      <c r="Z251" s="29" t="str">
        <f>IF(Inputs!B250="true",IF(Inputs!J250="null",Y251,Y251*(Inputs!J250)),"")</f>
        <v/>
      </c>
      <c r="AA251" s="29" t="str">
        <f>IF(Inputs!B250="true",(Inputs!S250/Inputs!T250)*Calcs!Z251,"")</f>
        <v/>
      </c>
      <c r="AB251" s="29" t="str">
        <f>IF(Inputs!B250="true",Calcs!AA251*0.5,"")</f>
        <v/>
      </c>
      <c r="AC251" s="29"/>
      <c r="AD251" s="29"/>
      <c r="AE251" s="29"/>
      <c r="AF251" s="29"/>
      <c r="AG251" s="29"/>
    </row>
    <row r="252" spans="1:33" x14ac:dyDescent="0.2">
      <c r="A252" s="26">
        <v>250</v>
      </c>
      <c r="B252" s="28">
        <f>(VLOOKUP(Inputs!D251,Charge_Categories!B$2:C$380,2,FALSE))</f>
        <v>11801</v>
      </c>
      <c r="C252" s="28">
        <f>IF(Inputs!N251="true"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B252)</f>
        <v>12586</v>
      </c>
      <c r="D252" s="28">
        <f>IF(Inputs!G251="true",C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C252)</f>
        <v>352272</v>
      </c>
      <c r="E252" s="28">
        <f>IF(Inputs!M251="null",Calcs!D252,Calcs!D252*Inputs!M251)</f>
        <v>352272</v>
      </c>
      <c r="F252" s="28">
        <f>E252*IF(Inputs!R251=Reduction_Values!B$6,Reduction_Values!C$6,Reduction_Values!C$7)</f>
        <v>176136</v>
      </c>
      <c r="G252" s="29">
        <f>F252*IF(Inputs!L251=Reduction_Values!B$4,Reduction_Values!C$4,Reduction_Values!C$5)</f>
        <v>176136</v>
      </c>
      <c r="H252" s="29">
        <f>IF(Inputs!I251="null",G252,G252*(Inputs!I251))</f>
        <v>174374.63999999998</v>
      </c>
      <c r="I252" s="29">
        <f>IF(Inputs!J251="null",H252,H252*(Inputs!J251))</f>
        <v>174374.63999999998</v>
      </c>
      <c r="J252" s="29">
        <f>I252*(IF(Inputs!K251=Reduction_Values!B$2,Reduction_Values!C$2,Reduction_Values!C$3))</f>
        <v>87187.319999999992</v>
      </c>
      <c r="K252" s="29">
        <f>IF(Inputs!B251="false",(Inputs!P251/Inputs!Q251)*Calcs!J252,Calcs!J252)</f>
        <v>87187.319999999992</v>
      </c>
      <c r="L252" s="29" t="str">
        <f>IF(AND(Inputs!C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C251="true",Inputs!N251="false"),B252,""))</f>
        <v/>
      </c>
      <c r="M252" s="29" t="str">
        <f>IF(Inputs!C251="true",IF(Inputs!M251="null",Calcs!L252,Calcs!L252*Inputs!M251),"")</f>
        <v/>
      </c>
      <c r="N252" s="29" t="str">
        <f>IF(Inputs!C251="true",M252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,"")</f>
        <v/>
      </c>
      <c r="O252" s="29" t="str">
        <f>IF(Inputs!C251="true",N252*IF(Inputs!R251=Reduction_Values!B$6,Reduction_Values!C$6,Reduction_Values!C$7),"")</f>
        <v/>
      </c>
      <c r="P252" s="29" t="str">
        <f>IF(Inputs!C251="true",O252*IF(Inputs!L251=Reduction_Values!B$4,Reduction_Values!C$4,Reduction_Values!C$5),"")</f>
        <v/>
      </c>
      <c r="Q252" s="29" t="str">
        <f>IF(Inputs!C251="true",IF(Inputs!I251="null",P252,P252*(Inputs!I251)),"")</f>
        <v/>
      </c>
      <c r="R252" s="29" t="str">
        <f>IF(Inputs!C251="true",IF(Inputs!J251="null",Calcs!Q252,Calcs!Q252*Inputs!J251),"")</f>
        <v/>
      </c>
      <c r="S252" s="29" t="str">
        <f>IF(Inputs!C251="true",(Inputs!P251/Inputs!Q251)*Calcs!R252,"0.0")</f>
        <v>0.0</v>
      </c>
      <c r="T252" s="29">
        <f>IF(AND(Inputs!B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B251="true",Inputs!N251="false"),B252,""))</f>
        <v>12586</v>
      </c>
      <c r="U252" s="29">
        <f>IF(AND(Inputs!B251="true",Inputs!G251="true"),T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T252)</f>
        <v>352272</v>
      </c>
      <c r="V252" s="29">
        <f>IF(Inputs!B251="false","",IF(Inputs!M251="null",Calcs!D252,Calcs!D252*Inputs!M251))</f>
        <v>352272</v>
      </c>
      <c r="W252" s="29">
        <f>IF(Inputs!B251="true",V252*IF(Inputs!R251=Reduction_Values!B$6,Reduction_Values!C$6,Reduction_Values!C$7),"")</f>
        <v>176136</v>
      </c>
      <c r="X252" s="29">
        <f>IF(Inputs!B251="true",W252*IF(Inputs!L251=Reduction_Values!B$4,Reduction_Values!C$4,Reduction_Values!C$5),"")</f>
        <v>176136</v>
      </c>
      <c r="Y252" s="29">
        <f>IF(Inputs!B251="true",IF(Inputs!I251="null",X252,X252*(Inputs!I251)),"")</f>
        <v>174374.63999999998</v>
      </c>
      <c r="Z252" s="29">
        <f>IF(Inputs!B251="true",IF(Inputs!J251="null",Y252,Y252*(Inputs!J251)),"")</f>
        <v>174374.63999999998</v>
      </c>
      <c r="AA252" s="29">
        <f>IF(Inputs!B251="true",(Inputs!S251/Inputs!T251)*Calcs!Z252,"")</f>
        <v>190.2897857142857</v>
      </c>
      <c r="AB252" s="29">
        <f>IF(Inputs!B251="true",Calcs!AA252*0.5,"")</f>
        <v>95.14489285714285</v>
      </c>
      <c r="AC252" s="29"/>
      <c r="AD252" s="29"/>
      <c r="AE252" s="29"/>
      <c r="AF252" s="29"/>
      <c r="AG252" s="29"/>
    </row>
    <row r="253" spans="1:33" x14ac:dyDescent="0.2">
      <c r="A253" s="26">
        <v>251</v>
      </c>
      <c r="B253" s="28">
        <f>(VLOOKUP(Inputs!D252,Charge_Categories!B$2:C$380,2,FALSE))</f>
        <v>12294</v>
      </c>
      <c r="C253" s="28">
        <f>IF(Inputs!N252="true"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B253)</f>
        <v>12294</v>
      </c>
      <c r="D253" s="28">
        <f>IF(Inputs!G252="true",C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C253)</f>
        <v>13486</v>
      </c>
      <c r="E253" s="28">
        <f>IF(Inputs!M252="null",Calcs!D253,Calcs!D253*Inputs!M252)</f>
        <v>13486</v>
      </c>
      <c r="F253" s="28">
        <f>E253*IF(Inputs!R252=Reduction_Values!B$6,Reduction_Values!C$6,Reduction_Values!C$7)</f>
        <v>13486</v>
      </c>
      <c r="G253" s="29">
        <f>F253*IF(Inputs!L252=Reduction_Values!B$4,Reduction_Values!C$4,Reduction_Values!C$5)</f>
        <v>13486</v>
      </c>
      <c r="H253" s="29">
        <f>IF(Inputs!I252="null",G253,G253*(Inputs!I252))</f>
        <v>13486</v>
      </c>
      <c r="I253" s="29">
        <f>IF(Inputs!J252="null",H253,H253*(Inputs!J252))</f>
        <v>13486</v>
      </c>
      <c r="J253" s="29">
        <f>I253*(IF(Inputs!K252=Reduction_Values!B$2,Reduction_Values!C$2,Reduction_Values!C$3))</f>
        <v>6743</v>
      </c>
      <c r="K253" s="29">
        <f>IF(Inputs!B252="false",(Inputs!P252/Inputs!Q252)*Calcs!J253,Calcs!J253)</f>
        <v>6743</v>
      </c>
      <c r="L253" s="29" t="str">
        <f>IF(AND(Inputs!C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C252="true",Inputs!N252="false"),B253,""))</f>
        <v/>
      </c>
      <c r="M253" s="29" t="str">
        <f>IF(Inputs!C252="true",IF(Inputs!M252="null",Calcs!L253,Calcs!L253*Inputs!M252),"")</f>
        <v/>
      </c>
      <c r="N253" s="29" t="str">
        <f>IF(Inputs!C252="true",M253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,"")</f>
        <v/>
      </c>
      <c r="O253" s="29" t="str">
        <f>IF(Inputs!C252="true",N253*IF(Inputs!R252=Reduction_Values!B$6,Reduction_Values!C$6,Reduction_Values!C$7),"")</f>
        <v/>
      </c>
      <c r="P253" s="29" t="str">
        <f>IF(Inputs!C252="true",O253*IF(Inputs!L252=Reduction_Values!B$4,Reduction_Values!C$4,Reduction_Values!C$5),"")</f>
        <v/>
      </c>
      <c r="Q253" s="29" t="str">
        <f>IF(Inputs!C252="true",IF(Inputs!I252="null",P253,P253*(Inputs!I252)),"")</f>
        <v/>
      </c>
      <c r="R253" s="29" t="str">
        <f>IF(Inputs!C252="true",IF(Inputs!J252="null",Calcs!Q253,Calcs!Q253*Inputs!J252),"")</f>
        <v/>
      </c>
      <c r="S253" s="29" t="str">
        <f>IF(Inputs!C252="true",(Inputs!P252/Inputs!Q252)*Calcs!R253,"0.0")</f>
        <v>0.0</v>
      </c>
      <c r="T253" s="29">
        <f>IF(AND(Inputs!B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B252="true",Inputs!N252="false"),B253,""))</f>
        <v>12294</v>
      </c>
      <c r="U253" s="29">
        <f>IF(AND(Inputs!B252="true",Inputs!G252="true"),T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T253)</f>
        <v>13486</v>
      </c>
      <c r="V253" s="29">
        <f>IF(Inputs!B252="false","",IF(Inputs!M252="null",Calcs!D253,Calcs!D253*Inputs!M252))</f>
        <v>13486</v>
      </c>
      <c r="W253" s="29">
        <f>IF(Inputs!B252="true",V253*IF(Inputs!R252=Reduction_Values!B$6,Reduction_Values!C$6,Reduction_Values!C$7),"")</f>
        <v>13486</v>
      </c>
      <c r="X253" s="29">
        <f>IF(Inputs!B252="true",W253*IF(Inputs!L252=Reduction_Values!B$4,Reduction_Values!C$4,Reduction_Values!C$5),"")</f>
        <v>13486</v>
      </c>
      <c r="Y253" s="29">
        <f>IF(Inputs!B252="true",IF(Inputs!I252="null",X253,X253*(Inputs!I252)),"")</f>
        <v>13486</v>
      </c>
      <c r="Z253" s="29">
        <f>IF(Inputs!B252="true",IF(Inputs!J252="null",Y253,Y253*(Inputs!J252)),"")</f>
        <v>13486</v>
      </c>
      <c r="AA253" s="29">
        <f>IF(Inputs!B252="true",(Inputs!S252/Inputs!T252)*Calcs!Z253,"")</f>
        <v>54537.923439999999</v>
      </c>
      <c r="AB253" s="29">
        <f>IF(Inputs!B252="true",Calcs!AA253*0.5,"")</f>
        <v>27268.961719999999</v>
      </c>
      <c r="AC253" s="29"/>
      <c r="AD253" s="29"/>
      <c r="AE253" s="29"/>
      <c r="AF253" s="29"/>
      <c r="AG253" s="29"/>
    </row>
    <row r="254" spans="1:33" x14ac:dyDescent="0.2">
      <c r="A254" s="26">
        <v>252</v>
      </c>
      <c r="B254" s="28">
        <f>(VLOOKUP(Inputs!D253,Charge_Categories!B$2:C$380,2,FALSE))</f>
        <v>13158</v>
      </c>
      <c r="C254" s="28">
        <f>IF(Inputs!N253="true"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B254)</f>
        <v>13158</v>
      </c>
      <c r="D254" s="28">
        <f>IF(Inputs!G253="true",C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C254)</f>
        <v>13344</v>
      </c>
      <c r="E254" s="28">
        <f>IF(Inputs!M253="null",Calcs!D254,Calcs!D254*Inputs!M253)</f>
        <v>13344</v>
      </c>
      <c r="F254" s="28">
        <f>E254*IF(Inputs!R253=Reduction_Values!B$6,Reduction_Values!C$6,Reduction_Values!C$7)</f>
        <v>13344</v>
      </c>
      <c r="G254" s="29">
        <f>F254*IF(Inputs!L253=Reduction_Values!B$4,Reduction_Values!C$4,Reduction_Values!C$5)</f>
        <v>13344</v>
      </c>
      <c r="H254" s="29">
        <f>IF(Inputs!I253="null",G254,G254*(Inputs!I253))</f>
        <v>1467.84</v>
      </c>
      <c r="I254" s="29">
        <f>IF(Inputs!J253="null",H254,H254*(Inputs!J253))</f>
        <v>1467.84</v>
      </c>
      <c r="J254" s="29">
        <f>I254*(IF(Inputs!K253=Reduction_Values!B$2,Reduction_Values!C$2,Reduction_Values!C$3))</f>
        <v>733.92</v>
      </c>
      <c r="K254" s="29">
        <f>IF(Inputs!B253="false",(Inputs!P253/Inputs!Q253)*Calcs!J254,Calcs!J254)</f>
        <v>733.92</v>
      </c>
      <c r="L254" s="29" t="str">
        <f>IF(AND(Inputs!C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C253="true",Inputs!N253="false"),B254,""))</f>
        <v/>
      </c>
      <c r="M254" s="29" t="str">
        <f>IF(Inputs!C253="true",IF(Inputs!M253="null",Calcs!L254,Calcs!L254*Inputs!M253),"")</f>
        <v/>
      </c>
      <c r="N254" s="29" t="str">
        <f>IF(Inputs!C253="true",M254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,"")</f>
        <v/>
      </c>
      <c r="O254" s="29" t="str">
        <f>IF(Inputs!C253="true",N254*IF(Inputs!R253=Reduction_Values!B$6,Reduction_Values!C$6,Reduction_Values!C$7),"")</f>
        <v/>
      </c>
      <c r="P254" s="29" t="str">
        <f>IF(Inputs!C253="true",O254*IF(Inputs!L253=Reduction_Values!B$4,Reduction_Values!C$4,Reduction_Values!C$5),"")</f>
        <v/>
      </c>
      <c r="Q254" s="29" t="str">
        <f>IF(Inputs!C253="true",IF(Inputs!I253="null",P254,P254*(Inputs!I253)),"")</f>
        <v/>
      </c>
      <c r="R254" s="29" t="str">
        <f>IF(Inputs!C253="true",IF(Inputs!J253="null",Calcs!Q254,Calcs!Q254*Inputs!J253),"")</f>
        <v/>
      </c>
      <c r="S254" s="29" t="str">
        <f>IF(Inputs!C253="true",(Inputs!P253/Inputs!Q253)*Calcs!R254,"0.0")</f>
        <v>0.0</v>
      </c>
      <c r="T254" s="29">
        <f>IF(AND(Inputs!B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B253="true",Inputs!N253="false"),B254,""))</f>
        <v>13158</v>
      </c>
      <c r="U254" s="29">
        <f>IF(AND(Inputs!B253="true",Inputs!G253="true"),T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T254)</f>
        <v>13344</v>
      </c>
      <c r="V254" s="29">
        <f>IF(Inputs!B253="false","",IF(Inputs!M253="null",Calcs!D254,Calcs!D254*Inputs!M253))</f>
        <v>13344</v>
      </c>
      <c r="W254" s="29">
        <f>IF(Inputs!B253="true",V254*IF(Inputs!R253=Reduction_Values!B$6,Reduction_Values!C$6,Reduction_Values!C$7),"")</f>
        <v>13344</v>
      </c>
      <c r="X254" s="29">
        <f>IF(Inputs!B253="true",W254*IF(Inputs!L253=Reduction_Values!B$4,Reduction_Values!C$4,Reduction_Values!C$5),"")</f>
        <v>13344</v>
      </c>
      <c r="Y254" s="29">
        <f>IF(Inputs!B253="true",IF(Inputs!I253="null",X254,X254*(Inputs!I253)),"")</f>
        <v>1467.84</v>
      </c>
      <c r="Z254" s="29">
        <f>IF(Inputs!B253="true",IF(Inputs!J253="null",Y254,Y254*(Inputs!J253)),"")</f>
        <v>1467.84</v>
      </c>
      <c r="AA254" s="29">
        <f>IF(Inputs!B253="true",(Inputs!S253/Inputs!T253)*Calcs!Z254,"")</f>
        <v>2769.5094339622638</v>
      </c>
      <c r="AB254" s="29">
        <f>IF(Inputs!B253="true",Calcs!AA254*0.5,"")</f>
        <v>1384.7547169811319</v>
      </c>
      <c r="AC254" s="29"/>
      <c r="AD254" s="29"/>
      <c r="AE254" s="29"/>
      <c r="AF254" s="29"/>
      <c r="AG254" s="29"/>
    </row>
    <row r="255" spans="1:33" x14ac:dyDescent="0.2">
      <c r="A255" s="26">
        <v>253</v>
      </c>
      <c r="B255" s="28">
        <f>(VLOOKUP(Inputs!D254,Charge_Categories!B$2:C$380,2,FALSE))</f>
        <v>18437</v>
      </c>
      <c r="C255" s="28">
        <f>IF(Inputs!N254="true"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B255)</f>
        <v>18437</v>
      </c>
      <c r="D255" s="28">
        <f>IF(Inputs!G254="true",C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C255)</f>
        <v>18987</v>
      </c>
      <c r="E255" s="28">
        <f>IF(Inputs!M254="null",Calcs!D255,Calcs!D255*Inputs!M254)</f>
        <v>18987</v>
      </c>
      <c r="F255" s="28">
        <f>E255*IF(Inputs!R254=Reduction_Values!B$6,Reduction_Values!C$6,Reduction_Values!C$7)</f>
        <v>18987</v>
      </c>
      <c r="G255" s="29">
        <f>F255*IF(Inputs!L254=Reduction_Values!B$4,Reduction_Values!C$4,Reduction_Values!C$5)</f>
        <v>18987</v>
      </c>
      <c r="H255" s="29">
        <f>IF(Inputs!I254="null",G255,G255*(Inputs!I254))</f>
        <v>18987</v>
      </c>
      <c r="I255" s="29">
        <f>IF(Inputs!J254="null",H255,H255*(Inputs!J254))</f>
        <v>9493.5</v>
      </c>
      <c r="J255" s="29">
        <f>I255*(IF(Inputs!K254=Reduction_Values!B$2,Reduction_Values!C$2,Reduction_Values!C$3))</f>
        <v>4746.75</v>
      </c>
      <c r="K255" s="29">
        <f>IF(Inputs!B254="false",(Inputs!P254/Inputs!Q254)*Calcs!J255,Calcs!J255)</f>
        <v>4746.75</v>
      </c>
      <c r="L255" s="29" t="str">
        <f>IF(AND(Inputs!C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C254="true",Inputs!N254="false"),B255,""))</f>
        <v/>
      </c>
      <c r="M255" s="29" t="str">
        <f>IF(Inputs!C254="true",IF(Inputs!M254="null",Calcs!L255,Calcs!L255*Inputs!M254),"")</f>
        <v/>
      </c>
      <c r="N255" s="29" t="str">
        <f>IF(Inputs!C254="true",M255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,"")</f>
        <v/>
      </c>
      <c r="O255" s="29" t="str">
        <f>IF(Inputs!C254="true",N255*IF(Inputs!R254=Reduction_Values!B$6,Reduction_Values!C$6,Reduction_Values!C$7),"")</f>
        <v/>
      </c>
      <c r="P255" s="29" t="str">
        <f>IF(Inputs!C254="true",O255*IF(Inputs!L254=Reduction_Values!B$4,Reduction_Values!C$4,Reduction_Values!C$5),"")</f>
        <v/>
      </c>
      <c r="Q255" s="29" t="str">
        <f>IF(Inputs!C254="true",IF(Inputs!I254="null",P255,P255*(Inputs!I254)),"")</f>
        <v/>
      </c>
      <c r="R255" s="29" t="str">
        <f>IF(Inputs!C254="true",IF(Inputs!J254="null",Calcs!Q255,Calcs!Q255*Inputs!J254),"")</f>
        <v/>
      </c>
      <c r="S255" s="29" t="str">
        <f>IF(Inputs!C254="true",(Inputs!P254/Inputs!Q254)*Calcs!R255,"0.0")</f>
        <v>0.0</v>
      </c>
      <c r="T255" s="29">
        <f>IF(AND(Inputs!B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B254="true",Inputs!N254="false"),B255,""))</f>
        <v>18437</v>
      </c>
      <c r="U255" s="29">
        <f>IF(AND(Inputs!B254="true",Inputs!G254="true"),T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T255)</f>
        <v>18987</v>
      </c>
      <c r="V255" s="29">
        <f>IF(Inputs!B254="false","",IF(Inputs!M254="null",Calcs!D255,Calcs!D255*Inputs!M254))</f>
        <v>18987</v>
      </c>
      <c r="W255" s="29">
        <f>IF(Inputs!B254="true",V255*IF(Inputs!R254=Reduction_Values!B$6,Reduction_Values!C$6,Reduction_Values!C$7),"")</f>
        <v>18987</v>
      </c>
      <c r="X255" s="29">
        <f>IF(Inputs!B254="true",W255*IF(Inputs!L254=Reduction_Values!B$4,Reduction_Values!C$4,Reduction_Values!C$5),"")</f>
        <v>18987</v>
      </c>
      <c r="Y255" s="29">
        <f>IF(Inputs!B254="true",IF(Inputs!I254="null",X255,X255*(Inputs!I254)),"")</f>
        <v>18987</v>
      </c>
      <c r="Z255" s="29">
        <f>IF(Inputs!B254="true",IF(Inputs!J254="null",Y255,Y255*(Inputs!J254)),"")</f>
        <v>9493.5</v>
      </c>
      <c r="AA255" s="29">
        <f>IF(Inputs!B254="true",(Inputs!S254/Inputs!T254)*Calcs!Z255,"")</f>
        <v>32.193481537302183</v>
      </c>
      <c r="AB255" s="29">
        <f>IF(Inputs!B254="true",Calcs!AA255*0.5,"")</f>
        <v>16.096740768651092</v>
      </c>
      <c r="AC255" s="29"/>
      <c r="AD255" s="29"/>
      <c r="AE255" s="29"/>
      <c r="AF255" s="29"/>
      <c r="AG255" s="29"/>
    </row>
    <row r="256" spans="1:33" x14ac:dyDescent="0.2">
      <c r="A256" s="26">
        <v>254</v>
      </c>
      <c r="B256" s="28">
        <f>(VLOOKUP(Inputs!D255,Charge_Categories!B$2:C$380,2,FALSE))</f>
        <v>19351</v>
      </c>
      <c r="C256" s="28">
        <f>IF(Inputs!N255="true"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B256)</f>
        <v>19351</v>
      </c>
      <c r="D256" s="28">
        <f>IF(Inputs!G255="true",C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C256)</f>
        <v>19882</v>
      </c>
      <c r="E256" s="28">
        <f>IF(Inputs!M255="null",Calcs!D256,Calcs!D256*Inputs!M255)</f>
        <v>19882</v>
      </c>
      <c r="F256" s="28">
        <f>E256*IF(Inputs!R255=Reduction_Values!B$6,Reduction_Values!C$6,Reduction_Values!C$7)</f>
        <v>19882</v>
      </c>
      <c r="G256" s="29">
        <f>F256*IF(Inputs!L255=Reduction_Values!B$4,Reduction_Values!C$4,Reduction_Values!C$5)</f>
        <v>9941</v>
      </c>
      <c r="H256" s="29">
        <f>IF(Inputs!I255="null",G256,G256*(Inputs!I255))</f>
        <v>8847.49</v>
      </c>
      <c r="I256" s="29">
        <f>IF(Inputs!J255="null",H256,H256*(Inputs!J255))</f>
        <v>8847.49</v>
      </c>
      <c r="J256" s="29">
        <f>I256*(IF(Inputs!K255=Reduction_Values!B$2,Reduction_Values!C$2,Reduction_Values!C$3))</f>
        <v>4423.7449999999999</v>
      </c>
      <c r="K256" s="29">
        <f>IF(Inputs!B255="false",(Inputs!P255/Inputs!Q255)*Calcs!J256,Calcs!J256)</f>
        <v>4423.7449999999999</v>
      </c>
      <c r="L256" s="29" t="str">
        <f>IF(AND(Inputs!C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C255="true",Inputs!N255="false"),B256,""))</f>
        <v/>
      </c>
      <c r="M256" s="29" t="str">
        <f>IF(Inputs!C255="true",IF(Inputs!M255="null",Calcs!L256,Calcs!L256*Inputs!M255),"")</f>
        <v/>
      </c>
      <c r="N256" s="29" t="str">
        <f>IF(Inputs!C255="true",M256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,"")</f>
        <v/>
      </c>
      <c r="O256" s="29" t="str">
        <f>IF(Inputs!C255="true",N256*IF(Inputs!R255=Reduction_Values!B$6,Reduction_Values!C$6,Reduction_Values!C$7),"")</f>
        <v/>
      </c>
      <c r="P256" s="29" t="str">
        <f>IF(Inputs!C255="true",O256*IF(Inputs!L255=Reduction_Values!B$4,Reduction_Values!C$4,Reduction_Values!C$5),"")</f>
        <v/>
      </c>
      <c r="Q256" s="29" t="str">
        <f>IF(Inputs!C255="true",IF(Inputs!I255="null",P256,P256*(Inputs!I255)),"")</f>
        <v/>
      </c>
      <c r="R256" s="29" t="str">
        <f>IF(Inputs!C255="true",IF(Inputs!J255="null",Calcs!Q256,Calcs!Q256*Inputs!J255),"")</f>
        <v/>
      </c>
      <c r="S256" s="29" t="str">
        <f>IF(Inputs!C255="true",(Inputs!P255/Inputs!Q255)*Calcs!R256,"0.0")</f>
        <v>0.0</v>
      </c>
      <c r="T256" s="29">
        <f>IF(AND(Inputs!B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B255="true",Inputs!N255="false"),B256,""))</f>
        <v>19351</v>
      </c>
      <c r="U256" s="29">
        <f>IF(AND(Inputs!B255="true",Inputs!G255="true"),T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T256)</f>
        <v>19882</v>
      </c>
      <c r="V256" s="29">
        <f>IF(Inputs!B255="false","",IF(Inputs!M255="null",Calcs!D256,Calcs!D256*Inputs!M255))</f>
        <v>19882</v>
      </c>
      <c r="W256" s="29">
        <f>IF(Inputs!B255="true",V256*IF(Inputs!R255=Reduction_Values!B$6,Reduction_Values!C$6,Reduction_Values!C$7),"")</f>
        <v>19882</v>
      </c>
      <c r="X256" s="29">
        <f>IF(Inputs!B255="true",W256*IF(Inputs!L255=Reduction_Values!B$4,Reduction_Values!C$4,Reduction_Values!C$5),"")</f>
        <v>9941</v>
      </c>
      <c r="Y256" s="29">
        <f>IF(Inputs!B255="true",IF(Inputs!I255="null",X256,X256*(Inputs!I255)),"")</f>
        <v>8847.49</v>
      </c>
      <c r="Z256" s="29">
        <f>IF(Inputs!B255="true",IF(Inputs!J255="null",Y256,Y256*(Inputs!J255)),"")</f>
        <v>8847.49</v>
      </c>
      <c r="AA256" s="29">
        <f>IF(Inputs!B255="true",(Inputs!S255/Inputs!T255)*Calcs!Z256,"")</f>
        <v>8856.3463463463468</v>
      </c>
      <c r="AB256" s="29">
        <f>IF(Inputs!B255="true",Calcs!AA256*0.5,"")</f>
        <v>4428.1731731731734</v>
      </c>
      <c r="AC256" s="29"/>
      <c r="AD256" s="29"/>
      <c r="AE256" s="29"/>
      <c r="AF256" s="29"/>
      <c r="AG256" s="29"/>
    </row>
    <row r="257" spans="1:33" x14ac:dyDescent="0.2">
      <c r="A257" s="26">
        <v>255</v>
      </c>
      <c r="B257" s="28">
        <f>(VLOOKUP(Inputs!D256,Charge_Categories!B$2:C$380,2,FALSE))</f>
        <v>20955</v>
      </c>
      <c r="C257" s="28">
        <f>IF(Inputs!N256="true"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B257)</f>
        <v>20955</v>
      </c>
      <c r="D257" s="28">
        <f>IF(Inputs!G256="true",C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C257)</f>
        <v>20955</v>
      </c>
      <c r="E257" s="28">
        <f>IF(Inputs!M256="null",Calcs!D257,Calcs!D257*Inputs!M256)</f>
        <v>20955</v>
      </c>
      <c r="F257" s="28">
        <f>E257*IF(Inputs!R256=Reduction_Values!B$6,Reduction_Values!C$6,Reduction_Values!C$7)</f>
        <v>20955</v>
      </c>
      <c r="G257" s="29">
        <f>F257*IF(Inputs!L256=Reduction_Values!B$4,Reduction_Values!C$4,Reduction_Values!C$5)</f>
        <v>20955</v>
      </c>
      <c r="H257" s="29">
        <f>IF(Inputs!I256="null",G257,G257*(Inputs!I256))</f>
        <v>20955</v>
      </c>
      <c r="I257" s="29">
        <f>IF(Inputs!J256="null",H257,H257*(Inputs!J256))</f>
        <v>20955</v>
      </c>
      <c r="J257" s="29">
        <f>I257*(IF(Inputs!K256=Reduction_Values!B$2,Reduction_Values!C$2,Reduction_Values!C$3))</f>
        <v>10477.5</v>
      </c>
      <c r="K257" s="29">
        <f>IF(Inputs!B256="false",(Inputs!P256/Inputs!Q256)*Calcs!J257,Calcs!J257)</f>
        <v>10477.5</v>
      </c>
      <c r="L257" s="29" t="str">
        <f>IF(AND(Inputs!C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C256="true",Inputs!N256="false"),B257,""))</f>
        <v/>
      </c>
      <c r="M257" s="29" t="str">
        <f>IF(Inputs!C256="true",IF(Inputs!M256="null",Calcs!L257,Calcs!L257*Inputs!M256),"")</f>
        <v/>
      </c>
      <c r="N257" s="29" t="str">
        <f>IF(Inputs!C256="true",M257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,"")</f>
        <v/>
      </c>
      <c r="O257" s="29" t="str">
        <f>IF(Inputs!C256="true",N257*IF(Inputs!R256=Reduction_Values!B$6,Reduction_Values!C$6,Reduction_Values!C$7),"")</f>
        <v/>
      </c>
      <c r="P257" s="29" t="str">
        <f>IF(Inputs!C256="true",O257*IF(Inputs!L256=Reduction_Values!B$4,Reduction_Values!C$4,Reduction_Values!C$5),"")</f>
        <v/>
      </c>
      <c r="Q257" s="29" t="str">
        <f>IF(Inputs!C256="true",IF(Inputs!I256="null",P257,P257*(Inputs!I256)),"")</f>
        <v/>
      </c>
      <c r="R257" s="29" t="str">
        <f>IF(Inputs!C256="true",IF(Inputs!J256="null",Calcs!Q257,Calcs!Q257*Inputs!J256),"")</f>
        <v/>
      </c>
      <c r="S257" s="29" t="str">
        <f>IF(Inputs!C256="true",(Inputs!P256/Inputs!Q256)*Calcs!R257,"0.0")</f>
        <v>0.0</v>
      </c>
      <c r="T257" s="29">
        <f>IF(AND(Inputs!B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B256="true",Inputs!N256="false"),B257,""))</f>
        <v>20955</v>
      </c>
      <c r="U257" s="29">
        <f>IF(AND(Inputs!B256="true",Inputs!G256="true"),T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T257)</f>
        <v>20955</v>
      </c>
      <c r="V257" s="29">
        <f>IF(Inputs!B256="false","",IF(Inputs!M256="null",Calcs!D257,Calcs!D257*Inputs!M256))</f>
        <v>20955</v>
      </c>
      <c r="W257" s="29">
        <f>IF(Inputs!B256="true",V257*IF(Inputs!R256=Reduction_Values!B$6,Reduction_Values!C$6,Reduction_Values!C$7),"")</f>
        <v>20955</v>
      </c>
      <c r="X257" s="29">
        <f>IF(Inputs!B256="true",W257*IF(Inputs!L256=Reduction_Values!B$4,Reduction_Values!C$4,Reduction_Values!C$5),"")</f>
        <v>20955</v>
      </c>
      <c r="Y257" s="29">
        <f>IF(Inputs!B256="true",IF(Inputs!I256="null",X257,X257*(Inputs!I256)),"")</f>
        <v>20955</v>
      </c>
      <c r="Z257" s="29">
        <f>IF(Inputs!B256="true",IF(Inputs!J256="null",Y257,Y257*(Inputs!J256)),"")</f>
        <v>20955</v>
      </c>
      <c r="AA257" s="29">
        <f>IF(Inputs!B256="true",(Inputs!S256/Inputs!T256)*Calcs!Z257,"")</f>
        <v>2093404.4999999998</v>
      </c>
      <c r="AB257" s="29">
        <f>IF(Inputs!B256="true",Calcs!AA257*0.5,"")</f>
        <v>1046702.2499999999</v>
      </c>
      <c r="AC257" s="29"/>
      <c r="AD257" s="29"/>
      <c r="AE257" s="29"/>
      <c r="AF257" s="29"/>
      <c r="AG257" s="29"/>
    </row>
    <row r="258" spans="1:33" x14ac:dyDescent="0.2">
      <c r="A258" s="26">
        <v>256</v>
      </c>
      <c r="B258" s="28">
        <f>(VLOOKUP(Inputs!D257,Charge_Categories!B$2:C$380,2,FALSE))</f>
        <v>21894</v>
      </c>
      <c r="C258" s="28">
        <f>IF(Inputs!N257="true"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B258)</f>
        <v>21894</v>
      </c>
      <c r="D258" s="28">
        <f>IF(Inputs!G257="true",C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C258)</f>
        <v>23837</v>
      </c>
      <c r="E258" s="28">
        <f>IF(Inputs!M257="null",Calcs!D258,Calcs!D258*Inputs!M257)</f>
        <v>23837</v>
      </c>
      <c r="F258" s="28">
        <f>E258*IF(Inputs!R257=Reduction_Values!B$6,Reduction_Values!C$6,Reduction_Values!C$7)</f>
        <v>23837</v>
      </c>
      <c r="G258" s="29">
        <f>F258*IF(Inputs!L257=Reduction_Values!B$4,Reduction_Values!C$4,Reduction_Values!C$5)</f>
        <v>23837</v>
      </c>
      <c r="H258" s="29">
        <f>IF(Inputs!I257="null",G258,G258*(Inputs!I257))</f>
        <v>953.48</v>
      </c>
      <c r="I258" s="29">
        <f>IF(Inputs!J257="null",H258,H258*(Inputs!J257))</f>
        <v>476.74</v>
      </c>
      <c r="J258" s="29">
        <f>I258*(IF(Inputs!K257=Reduction_Values!B$2,Reduction_Values!C$2,Reduction_Values!C$3))</f>
        <v>238.37</v>
      </c>
      <c r="K258" s="29">
        <f>IF(Inputs!B257="false",(Inputs!P257/Inputs!Q257)*Calcs!J258,Calcs!J258)</f>
        <v>238.37</v>
      </c>
      <c r="L258" s="29" t="str">
        <f>IF(AND(Inputs!C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C257="true",Inputs!N257="false"),B258,""))</f>
        <v/>
      </c>
      <c r="M258" s="29" t="str">
        <f>IF(Inputs!C257="true",IF(Inputs!M257="null",Calcs!L258,Calcs!L258*Inputs!M257),"")</f>
        <v/>
      </c>
      <c r="N258" s="29" t="str">
        <f>IF(Inputs!C257="true",M258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,"")</f>
        <v/>
      </c>
      <c r="O258" s="29" t="str">
        <f>IF(Inputs!C257="true",N258*IF(Inputs!R257=Reduction_Values!B$6,Reduction_Values!C$6,Reduction_Values!C$7),"")</f>
        <v/>
      </c>
      <c r="P258" s="29" t="str">
        <f>IF(Inputs!C257="true",O258*IF(Inputs!L257=Reduction_Values!B$4,Reduction_Values!C$4,Reduction_Values!C$5),"")</f>
        <v/>
      </c>
      <c r="Q258" s="29" t="str">
        <f>IF(Inputs!C257="true",IF(Inputs!I257="null",P258,P258*(Inputs!I257)),"")</f>
        <v/>
      </c>
      <c r="R258" s="29" t="str">
        <f>IF(Inputs!C257="true",IF(Inputs!J257="null",Calcs!Q258,Calcs!Q258*Inputs!J257),"")</f>
        <v/>
      </c>
      <c r="S258" s="29" t="str">
        <f>IF(Inputs!C257="true",(Inputs!P257/Inputs!Q257)*Calcs!R258,"0.0")</f>
        <v>0.0</v>
      </c>
      <c r="T258" s="29">
        <f>IF(AND(Inputs!B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B257="true",Inputs!N257="false"),B258,""))</f>
        <v>21894</v>
      </c>
      <c r="U258" s="29">
        <f>IF(AND(Inputs!B257="true",Inputs!G257="true"),T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T258)</f>
        <v>23837</v>
      </c>
      <c r="V258" s="29">
        <f>IF(Inputs!B257="false","",IF(Inputs!M257="null",Calcs!D258,Calcs!D258*Inputs!M257))</f>
        <v>23837</v>
      </c>
      <c r="W258" s="29">
        <f>IF(Inputs!B257="true",V258*IF(Inputs!R257=Reduction_Values!B$6,Reduction_Values!C$6,Reduction_Values!C$7),"")</f>
        <v>23837</v>
      </c>
      <c r="X258" s="29">
        <f>IF(Inputs!B257="true",W258*IF(Inputs!L257=Reduction_Values!B$4,Reduction_Values!C$4,Reduction_Values!C$5),"")</f>
        <v>23837</v>
      </c>
      <c r="Y258" s="29">
        <f>IF(Inputs!B257="true",IF(Inputs!I257="null",X258,X258*(Inputs!I257)),"")</f>
        <v>953.48</v>
      </c>
      <c r="Z258" s="29">
        <f>IF(Inputs!B257="true",IF(Inputs!J257="null",Y258,Y258*(Inputs!J257)),"")</f>
        <v>476.74</v>
      </c>
      <c r="AA258" s="29">
        <f>IF(Inputs!B257="true",(Inputs!S257/Inputs!T257)*Calcs!Z258,"")</f>
        <v>350.54707324002925</v>
      </c>
      <c r="AB258" s="29">
        <f>IF(Inputs!B257="true",Calcs!AA258*0.5,"")</f>
        <v>175.27353662001462</v>
      </c>
      <c r="AC258" s="29"/>
      <c r="AD258" s="29"/>
      <c r="AE258" s="29"/>
      <c r="AF258" s="29"/>
      <c r="AG258" s="29"/>
    </row>
    <row r="259" spans="1:33" x14ac:dyDescent="0.2">
      <c r="A259" s="26">
        <v>257</v>
      </c>
      <c r="B259" s="28">
        <f>(VLOOKUP(Inputs!D258,Charge_Categories!B$2:C$380,2,FALSE))</f>
        <v>22808</v>
      </c>
      <c r="C259" s="28">
        <f>IF(Inputs!N258="true"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B259)</f>
        <v>22816</v>
      </c>
      <c r="D259" s="28">
        <f>IF(Inputs!G258="true",C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C259)</f>
        <v>22859</v>
      </c>
      <c r="E259" s="28">
        <f>IF(Inputs!M258="null",Calcs!D259,Calcs!D259*Inputs!M258)</f>
        <v>22859</v>
      </c>
      <c r="F259" s="28">
        <f>E259*IF(Inputs!R258=Reduction_Values!B$6,Reduction_Values!C$6,Reduction_Values!C$7)</f>
        <v>11429.5</v>
      </c>
      <c r="G259" s="29">
        <f>F259*IF(Inputs!L258=Reduction_Values!B$4,Reduction_Values!C$4,Reduction_Values!C$5)</f>
        <v>11429.5</v>
      </c>
      <c r="H259" s="29">
        <f>IF(Inputs!I258="null",G259,G259*(Inputs!I258))</f>
        <v>11429.5</v>
      </c>
      <c r="I259" s="29">
        <f>IF(Inputs!J258="null",H259,H259*(Inputs!J258))</f>
        <v>114.295</v>
      </c>
      <c r="J259" s="29">
        <f>I259*(IF(Inputs!K258=Reduction_Values!B$2,Reduction_Values!C$2,Reduction_Values!C$3))</f>
        <v>57.147500000000001</v>
      </c>
      <c r="K259" s="29">
        <f>IF(Inputs!B258="false",(Inputs!P258/Inputs!Q258)*Calcs!J259,Calcs!J259)</f>
        <v>57.147500000000001</v>
      </c>
      <c r="L259" s="29" t="str">
        <f>IF(AND(Inputs!C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C258="true",Inputs!N258="false"),B259,""))</f>
        <v/>
      </c>
      <c r="M259" s="29" t="str">
        <f>IF(Inputs!C258="true",IF(Inputs!M258="null",Calcs!L259,Calcs!L259*Inputs!M258),"")</f>
        <v/>
      </c>
      <c r="N259" s="29" t="str">
        <f>IF(Inputs!C258="true",M259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,"")</f>
        <v/>
      </c>
      <c r="O259" s="29" t="str">
        <f>IF(Inputs!C258="true",N259*IF(Inputs!R258=Reduction_Values!B$6,Reduction_Values!C$6,Reduction_Values!C$7),"")</f>
        <v/>
      </c>
      <c r="P259" s="29" t="str">
        <f>IF(Inputs!C258="true",O259*IF(Inputs!L258=Reduction_Values!B$4,Reduction_Values!C$4,Reduction_Values!C$5),"")</f>
        <v/>
      </c>
      <c r="Q259" s="29" t="str">
        <f>IF(Inputs!C258="true",IF(Inputs!I258="null",P259,P259*(Inputs!I258)),"")</f>
        <v/>
      </c>
      <c r="R259" s="29" t="str">
        <f>IF(Inputs!C258="true",IF(Inputs!J258="null",Calcs!Q259,Calcs!Q259*Inputs!J258),"")</f>
        <v/>
      </c>
      <c r="S259" s="29" t="str">
        <f>IF(Inputs!C258="true",(Inputs!P258/Inputs!Q258)*Calcs!R259,"0.0")</f>
        <v>0.0</v>
      </c>
      <c r="T259" s="29">
        <f>IF(AND(Inputs!B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B258="true",Inputs!N258="false"),B259,""))</f>
        <v>22816</v>
      </c>
      <c r="U259" s="29">
        <f>IF(AND(Inputs!B258="true",Inputs!G258="true"),T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T259)</f>
        <v>22859</v>
      </c>
      <c r="V259" s="29">
        <f>IF(Inputs!B258="false","",IF(Inputs!M258="null",Calcs!D259,Calcs!D259*Inputs!M258))</f>
        <v>22859</v>
      </c>
      <c r="W259" s="29">
        <f>IF(Inputs!B258="true",V259*IF(Inputs!R258=Reduction_Values!B$6,Reduction_Values!C$6,Reduction_Values!C$7),"")</f>
        <v>11429.5</v>
      </c>
      <c r="X259" s="29">
        <f>IF(Inputs!B258="true",W259*IF(Inputs!L258=Reduction_Values!B$4,Reduction_Values!C$4,Reduction_Values!C$5),"")</f>
        <v>11429.5</v>
      </c>
      <c r="Y259" s="29">
        <f>IF(Inputs!B258="true",IF(Inputs!I258="null",X259,X259*(Inputs!I258)),"")</f>
        <v>11429.5</v>
      </c>
      <c r="Z259" s="29">
        <f>IF(Inputs!B258="true",IF(Inputs!J258="null",Y259,Y259*(Inputs!J258)),"")</f>
        <v>114.295</v>
      </c>
      <c r="AA259" s="29">
        <f>IF(Inputs!B258="true",(Inputs!S258/Inputs!T258)*Calcs!Z259,"")</f>
        <v>4792389350</v>
      </c>
      <c r="AB259" s="29">
        <f>IF(Inputs!B258="true",Calcs!AA259*0.5,"")</f>
        <v>2396194675</v>
      </c>
      <c r="AC259" s="29"/>
      <c r="AD259" s="29"/>
      <c r="AE259" s="29"/>
      <c r="AF259" s="29"/>
      <c r="AG259" s="29"/>
    </row>
    <row r="260" spans="1:33" x14ac:dyDescent="0.2">
      <c r="A260" s="26">
        <v>258</v>
      </c>
      <c r="B260" s="28">
        <f>(VLOOKUP(Inputs!D259,Charge_Categories!B$2:C$380,2,FALSE))</f>
        <v>24412</v>
      </c>
      <c r="C260" s="28">
        <f>IF(Inputs!N259="true"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B260)</f>
        <v>44750</v>
      </c>
      <c r="D260" s="28">
        <f>IF(Inputs!G259="true",C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C260)</f>
        <v>119466</v>
      </c>
      <c r="E260" s="28">
        <f>IF(Inputs!M259="null",Calcs!D260,Calcs!D260*Inputs!M259)</f>
        <v>119466</v>
      </c>
      <c r="F260" s="28">
        <f>E260*IF(Inputs!R259=Reduction_Values!B$6,Reduction_Values!C$6,Reduction_Values!C$7)</f>
        <v>59733</v>
      </c>
      <c r="G260" s="29">
        <f>F260*IF(Inputs!L259=Reduction_Values!B$4,Reduction_Values!C$4,Reduction_Values!C$5)</f>
        <v>59733</v>
      </c>
      <c r="H260" s="29">
        <f>IF(Inputs!I259="null",G260,G260*(Inputs!I259))</f>
        <v>59733</v>
      </c>
      <c r="I260" s="29">
        <f>IF(Inputs!J259="null",H260,H260*(Inputs!J259))</f>
        <v>59733</v>
      </c>
      <c r="J260" s="29">
        <f>I260*(IF(Inputs!K259=Reduction_Values!B$2,Reduction_Values!C$2,Reduction_Values!C$3))</f>
        <v>29866.5</v>
      </c>
      <c r="K260" s="29">
        <f>IF(Inputs!B259="false",(Inputs!P259/Inputs!Q259)*Calcs!J260,Calcs!J260)</f>
        <v>29866.5</v>
      </c>
      <c r="L260" s="29" t="str">
        <f>IF(AND(Inputs!C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C259="true",Inputs!N259="false"),B260,""))</f>
        <v/>
      </c>
      <c r="M260" s="29" t="str">
        <f>IF(Inputs!C259="true",IF(Inputs!M259="null",Calcs!L260,Calcs!L260*Inputs!M259),"")</f>
        <v/>
      </c>
      <c r="N260" s="29" t="str">
        <f>IF(Inputs!C259="true",M260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,"")</f>
        <v/>
      </c>
      <c r="O260" s="29" t="str">
        <f>IF(Inputs!C259="true",N260*IF(Inputs!R259=Reduction_Values!B$6,Reduction_Values!C$6,Reduction_Values!C$7),"")</f>
        <v/>
      </c>
      <c r="P260" s="29" t="str">
        <f>IF(Inputs!C259="true",O260*IF(Inputs!L259=Reduction_Values!B$4,Reduction_Values!C$4,Reduction_Values!C$5),"")</f>
        <v/>
      </c>
      <c r="Q260" s="29" t="str">
        <f>IF(Inputs!C259="true",IF(Inputs!I259="null",P260,P260*(Inputs!I259)),"")</f>
        <v/>
      </c>
      <c r="R260" s="29" t="str">
        <f>IF(Inputs!C259="true",IF(Inputs!J259="null",Calcs!Q260,Calcs!Q260*Inputs!J259),"")</f>
        <v/>
      </c>
      <c r="S260" s="29" t="str">
        <f>IF(Inputs!C259="true",(Inputs!P259/Inputs!Q259)*Calcs!R260,"0.0")</f>
        <v>0.0</v>
      </c>
      <c r="T260" s="29">
        <f>IF(AND(Inputs!B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B259="true",Inputs!N259="false"),B260,""))</f>
        <v>44750</v>
      </c>
      <c r="U260" s="29">
        <f>IF(AND(Inputs!B259="true",Inputs!G259="true"),T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T260)</f>
        <v>119466</v>
      </c>
      <c r="V260" s="29">
        <f>IF(Inputs!B259="false","",IF(Inputs!M259="null",Calcs!D260,Calcs!D260*Inputs!M259))</f>
        <v>119466</v>
      </c>
      <c r="W260" s="29">
        <f>IF(Inputs!B259="true",V260*IF(Inputs!R259=Reduction_Values!B$6,Reduction_Values!C$6,Reduction_Values!C$7),"")</f>
        <v>59733</v>
      </c>
      <c r="X260" s="29">
        <f>IF(Inputs!B259="true",W260*IF(Inputs!L259=Reduction_Values!B$4,Reduction_Values!C$4,Reduction_Values!C$5),"")</f>
        <v>59733</v>
      </c>
      <c r="Y260" s="29">
        <f>IF(Inputs!B259="true",IF(Inputs!I259="null",X260,X260*(Inputs!I259)),"")</f>
        <v>59733</v>
      </c>
      <c r="Z260" s="29">
        <f>IF(Inputs!B259="true",IF(Inputs!J259="null",Y260,Y260*(Inputs!J259)),"")</f>
        <v>59733</v>
      </c>
      <c r="AA260" s="29">
        <f>IF(Inputs!B259="true",(Inputs!S259/Inputs!T259)*Calcs!Z260,"")</f>
        <v>13533.896970695441</v>
      </c>
      <c r="AB260" s="29">
        <f>IF(Inputs!B259="true",Calcs!AA260*0.5,"")</f>
        <v>6766.9484853477206</v>
      </c>
      <c r="AC260" s="29"/>
      <c r="AD260" s="29"/>
      <c r="AE260" s="29"/>
      <c r="AF260" s="29"/>
      <c r="AG260" s="29"/>
    </row>
    <row r="261" spans="1:33" x14ac:dyDescent="0.2">
      <c r="A261" s="26">
        <v>259</v>
      </c>
      <c r="B261" s="28">
        <f>(VLOOKUP(Inputs!D260,Charge_Categories!B$2:C$380,2,FALSE))</f>
        <v>31621</v>
      </c>
      <c r="C261" s="28">
        <f>IF(Inputs!N260="true"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B261)</f>
        <v>31629</v>
      </c>
      <c r="D261" s="28">
        <f>IF(Inputs!G260="true",C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C261)</f>
        <v>31703</v>
      </c>
      <c r="E261" s="28">
        <f>IF(Inputs!M260="null",Calcs!D261,Calcs!D261*Inputs!M260)</f>
        <v>31703</v>
      </c>
      <c r="F261" s="28">
        <f>E261*IF(Inputs!R260=Reduction_Values!B$6,Reduction_Values!C$6,Reduction_Values!C$7)</f>
        <v>15851.5</v>
      </c>
      <c r="G261" s="29">
        <f>F261*IF(Inputs!L260=Reduction_Values!B$4,Reduction_Values!C$4,Reduction_Values!C$5)</f>
        <v>15851.5</v>
      </c>
      <c r="H261" s="29">
        <f>IF(Inputs!I260="null",G261,G261*(Inputs!I260))</f>
        <v>0</v>
      </c>
      <c r="I261" s="29">
        <f>IF(Inputs!J260="null",H261,H261*(Inputs!J260))</f>
        <v>0</v>
      </c>
      <c r="J261" s="29">
        <f>I261*(IF(Inputs!K260=Reduction_Values!B$2,Reduction_Values!C$2,Reduction_Values!C$3))</f>
        <v>0</v>
      </c>
      <c r="K261" s="29">
        <f>IF(Inputs!B260="false",(Inputs!P260/Inputs!Q260)*Calcs!J261,Calcs!J261)</f>
        <v>0</v>
      </c>
      <c r="L261" s="29" t="str">
        <f>IF(AND(Inputs!C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C260="true",Inputs!N260="false"),B261,""))</f>
        <v/>
      </c>
      <c r="M261" s="29" t="str">
        <f>IF(Inputs!C260="true",IF(Inputs!M260="null",Calcs!L261,Calcs!L261*Inputs!M260),"")</f>
        <v/>
      </c>
      <c r="N261" s="29" t="str">
        <f>IF(Inputs!C260="true",M261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,"")</f>
        <v/>
      </c>
      <c r="O261" s="29" t="str">
        <f>IF(Inputs!C260="true",N261*IF(Inputs!R260=Reduction_Values!B$6,Reduction_Values!C$6,Reduction_Values!C$7),"")</f>
        <v/>
      </c>
      <c r="P261" s="29" t="str">
        <f>IF(Inputs!C260="true",O261*IF(Inputs!L260=Reduction_Values!B$4,Reduction_Values!C$4,Reduction_Values!C$5),"")</f>
        <v/>
      </c>
      <c r="Q261" s="29" t="str">
        <f>IF(Inputs!C260="true",IF(Inputs!I260="null",P261,P261*(Inputs!I260)),"")</f>
        <v/>
      </c>
      <c r="R261" s="29" t="str">
        <f>IF(Inputs!C260="true",IF(Inputs!J260="null",Calcs!Q261,Calcs!Q261*Inputs!J260),"")</f>
        <v/>
      </c>
      <c r="S261" s="29" t="str">
        <f>IF(Inputs!C260="true",(Inputs!P260/Inputs!Q260)*Calcs!R261,"0.0")</f>
        <v>0.0</v>
      </c>
      <c r="T261" s="29">
        <f>IF(AND(Inputs!B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B260="true",Inputs!N260="false"),B261,""))</f>
        <v>31629</v>
      </c>
      <c r="U261" s="29">
        <f>IF(AND(Inputs!B260="true",Inputs!G260="true"),T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T261)</f>
        <v>31703</v>
      </c>
      <c r="V261" s="29">
        <f>IF(Inputs!B260="false","",IF(Inputs!M260="null",Calcs!D261,Calcs!D261*Inputs!M260))</f>
        <v>31703</v>
      </c>
      <c r="W261" s="29">
        <f>IF(Inputs!B260="true",V261*IF(Inputs!R260=Reduction_Values!B$6,Reduction_Values!C$6,Reduction_Values!C$7),"")</f>
        <v>15851.5</v>
      </c>
      <c r="X261" s="29">
        <f>IF(Inputs!B260="true",W261*IF(Inputs!L260=Reduction_Values!B$4,Reduction_Values!C$4,Reduction_Values!C$5),"")</f>
        <v>15851.5</v>
      </c>
      <c r="Y261" s="29">
        <f>IF(Inputs!B260="true",IF(Inputs!I260="null",X261,X261*(Inputs!I260)),"")</f>
        <v>0</v>
      </c>
      <c r="Z261" s="29">
        <f>IF(Inputs!B260="true",IF(Inputs!J260="null",Y261,Y261*(Inputs!J260)),"")</f>
        <v>0</v>
      </c>
      <c r="AA261" s="29">
        <f>IF(Inputs!B260="true",(Inputs!S260/Inputs!T260)*Calcs!Z261,"")</f>
        <v>0</v>
      </c>
      <c r="AB261" s="29">
        <f>IF(Inputs!B260="true",Calcs!AA261*0.5,"")</f>
        <v>0</v>
      </c>
      <c r="AC261" s="29"/>
      <c r="AD261" s="29"/>
      <c r="AE261" s="29"/>
      <c r="AF261" s="29"/>
      <c r="AG261" s="29"/>
    </row>
    <row r="262" spans="1:33" x14ac:dyDescent="0.2">
      <c r="A262" s="26">
        <v>260</v>
      </c>
      <c r="B262" s="28">
        <f>(VLOOKUP(Inputs!D261,Charge_Categories!B$2:C$380,2,FALSE))</f>
        <v>33189</v>
      </c>
      <c r="C262" s="28">
        <f>IF(Inputs!N261="true"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B262)</f>
        <v>33330</v>
      </c>
      <c r="D262" s="28">
        <f>IF(Inputs!G261="true",C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C262)</f>
        <v>33330</v>
      </c>
      <c r="E262" s="28">
        <f>IF(Inputs!M261="null",Calcs!D262,Calcs!D262*Inputs!M261)</f>
        <v>33330</v>
      </c>
      <c r="F262" s="28">
        <f>E262*IF(Inputs!R261=Reduction_Values!B$6,Reduction_Values!C$6,Reduction_Values!C$7)</f>
        <v>16665</v>
      </c>
      <c r="G262" s="29">
        <f>F262*IF(Inputs!L261=Reduction_Values!B$4,Reduction_Values!C$4,Reduction_Values!C$5)</f>
        <v>8332.5</v>
      </c>
      <c r="H262" s="29">
        <f>IF(Inputs!I261="null",G262,G262*(Inputs!I261))</f>
        <v>8332.5</v>
      </c>
      <c r="I262" s="29">
        <f>IF(Inputs!J261="null",H262,H262*(Inputs!J261))</f>
        <v>249.97499999999999</v>
      </c>
      <c r="J262" s="29">
        <f>I262*(IF(Inputs!K261=Reduction_Values!B$2,Reduction_Values!C$2,Reduction_Values!C$3))</f>
        <v>249.97499999999999</v>
      </c>
      <c r="K262" s="29">
        <f>IF(Inputs!B261="false",(Inputs!P261/Inputs!Q261)*Calcs!J262,Calcs!J262)</f>
        <v>244.27524429967426</v>
      </c>
      <c r="L262" s="29">
        <f>IF(AND(Inputs!C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C261="true",Inputs!N261="false"),B262,""))</f>
        <v>33330</v>
      </c>
      <c r="M262" s="29">
        <f>IF(Inputs!C261="true",IF(Inputs!M261="null",Calcs!L262,Calcs!L262*Inputs!M261),"")</f>
        <v>33330</v>
      </c>
      <c r="N262" s="29">
        <f>IF(Inputs!C261="true",M262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,"")</f>
        <v>16665</v>
      </c>
      <c r="O262" s="29">
        <f>IF(Inputs!C261="true",N262*IF(Inputs!R261=Reduction_Values!B$6,Reduction_Values!C$6,Reduction_Values!C$7),"")</f>
        <v>8332.5</v>
      </c>
      <c r="P262" s="29">
        <f>IF(Inputs!C261="true",O262*IF(Inputs!L261=Reduction_Values!B$4,Reduction_Values!C$4,Reduction_Values!C$5),"")</f>
        <v>4166.25</v>
      </c>
      <c r="Q262" s="29">
        <f>IF(Inputs!C261="true",IF(Inputs!I261="null",P262,P262*(Inputs!I261)),"")</f>
        <v>4166.25</v>
      </c>
      <c r="R262" s="29">
        <f>IF(Inputs!C261="true",IF(Inputs!J261="null",Calcs!Q262,Calcs!Q262*Inputs!J261),"")</f>
        <v>124.9875</v>
      </c>
      <c r="S262" s="29">
        <f>IF(Inputs!C261="true",(Inputs!P261/Inputs!Q261)*Calcs!R262,"0.0")</f>
        <v>122.13762214983713</v>
      </c>
      <c r="T262" s="29" t="str">
        <f>IF(AND(Inputs!B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B261="true",Inputs!N261="false"),B262,""))</f>
        <v/>
      </c>
      <c r="U262" s="29" t="str">
        <f>IF(AND(Inputs!B261="true",Inputs!G261="true"),T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T262)</f>
        <v/>
      </c>
      <c r="V262" s="29" t="str">
        <f>IF(Inputs!B261="false","",IF(Inputs!M261="null",Calcs!D262,Calcs!D262*Inputs!M261))</f>
        <v/>
      </c>
      <c r="W262" s="29" t="str">
        <f>IF(Inputs!B261="true",V262*IF(Inputs!R261=Reduction_Values!B$6,Reduction_Values!C$6,Reduction_Values!C$7),"")</f>
        <v/>
      </c>
      <c r="X262" s="29" t="str">
        <f>IF(Inputs!B261="true",W262*IF(Inputs!L261=Reduction_Values!B$4,Reduction_Values!C$4,Reduction_Values!C$5),"")</f>
        <v/>
      </c>
      <c r="Y262" s="29" t="str">
        <f>IF(Inputs!B261="true",IF(Inputs!I261="null",X262,X262*(Inputs!I261)),"")</f>
        <v/>
      </c>
      <c r="Z262" s="29" t="str">
        <f>IF(Inputs!B261="true",IF(Inputs!J261="null",Y262,Y262*(Inputs!J261)),"")</f>
        <v/>
      </c>
      <c r="AA262" s="29" t="str">
        <f>IF(Inputs!B261="true",(Inputs!S261/Inputs!T261)*Calcs!Z262,"")</f>
        <v/>
      </c>
      <c r="AB262" s="29" t="str">
        <f>IF(Inputs!B261="true",Calcs!AA262*0.5,"")</f>
        <v/>
      </c>
      <c r="AC262" s="29"/>
      <c r="AD262" s="29"/>
      <c r="AE262" s="29"/>
      <c r="AF262" s="29"/>
      <c r="AG262" s="29"/>
    </row>
    <row r="263" spans="1:33" x14ac:dyDescent="0.2">
      <c r="A263" s="26">
        <v>261</v>
      </c>
      <c r="B263" s="28">
        <f>(VLOOKUP(Inputs!D262,Charge_Categories!B$2:C$380,2,FALSE))</f>
        <v>35940</v>
      </c>
      <c r="C263" s="28">
        <f>IF(Inputs!N262="true"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B263)</f>
        <v>35948</v>
      </c>
      <c r="D263" s="28">
        <f>IF(Inputs!G262="true",C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C263)</f>
        <v>35948</v>
      </c>
      <c r="E263" s="28">
        <f>IF(Inputs!M262="null",Calcs!D263,Calcs!D263*Inputs!M262)</f>
        <v>35948</v>
      </c>
      <c r="F263" s="28">
        <f>E263*IF(Inputs!R262=Reduction_Values!B$6,Reduction_Values!C$6,Reduction_Values!C$7)</f>
        <v>17974</v>
      </c>
      <c r="G263" s="29">
        <f>F263*IF(Inputs!L262=Reduction_Values!B$4,Reduction_Values!C$4,Reduction_Values!C$5)</f>
        <v>17974</v>
      </c>
      <c r="H263" s="29">
        <f>IF(Inputs!I262="null",G263,G263*(Inputs!I262))</f>
        <v>17974</v>
      </c>
      <c r="I263" s="29">
        <f>IF(Inputs!J262="null",H263,H263*(Inputs!J262))</f>
        <v>15996.86</v>
      </c>
      <c r="J263" s="29">
        <f>I263*(IF(Inputs!K262=Reduction_Values!B$2,Reduction_Values!C$2,Reduction_Values!C$3))</f>
        <v>15996.86</v>
      </c>
      <c r="K263" s="29">
        <f>IF(Inputs!B262="false",(Inputs!P262/Inputs!Q262)*Calcs!J263,Calcs!J263)</f>
        <v>14555.701441441443</v>
      </c>
      <c r="L263" s="29">
        <f>IF(AND(Inputs!C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C262="true",Inputs!N262="false"),B263,""))</f>
        <v>35948</v>
      </c>
      <c r="M263" s="29">
        <f>IF(Inputs!C262="true",IF(Inputs!M262="null",Calcs!L263,Calcs!L263*Inputs!M262),"")</f>
        <v>35948</v>
      </c>
      <c r="N263" s="29">
        <f>IF(Inputs!C262="true",M263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,"")</f>
        <v>0</v>
      </c>
      <c r="O263" s="29">
        <f>IF(Inputs!C262="true",N263*IF(Inputs!R262=Reduction_Values!B$6,Reduction_Values!C$6,Reduction_Values!C$7),"")</f>
        <v>0</v>
      </c>
      <c r="P263" s="29">
        <f>IF(Inputs!C262="true",O263*IF(Inputs!L262=Reduction_Values!B$4,Reduction_Values!C$4,Reduction_Values!C$5),"")</f>
        <v>0</v>
      </c>
      <c r="Q263" s="29">
        <f>IF(Inputs!C262="true",IF(Inputs!I262="null",P263,P263*(Inputs!I262)),"")</f>
        <v>0</v>
      </c>
      <c r="R263" s="29">
        <f>IF(Inputs!C262="true",IF(Inputs!J262="null",Calcs!Q263,Calcs!Q263*Inputs!J262),"")</f>
        <v>0</v>
      </c>
      <c r="S263" s="29">
        <f>IF(Inputs!C262="true",(Inputs!P262/Inputs!Q262)*Calcs!R263,"0.0")</f>
        <v>0</v>
      </c>
      <c r="T263" s="29" t="str">
        <f>IF(AND(Inputs!B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B262="true",Inputs!N262="false"),B263,""))</f>
        <v/>
      </c>
      <c r="U263" s="29" t="str">
        <f>IF(AND(Inputs!B262="true",Inputs!G262="true"),T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T263)</f>
        <v/>
      </c>
      <c r="V263" s="29" t="str">
        <f>IF(Inputs!B262="false","",IF(Inputs!M262="null",Calcs!D263,Calcs!D263*Inputs!M262))</f>
        <v/>
      </c>
      <c r="W263" s="29" t="str">
        <f>IF(Inputs!B262="true",V263*IF(Inputs!R262=Reduction_Values!B$6,Reduction_Values!C$6,Reduction_Values!C$7),"")</f>
        <v/>
      </c>
      <c r="X263" s="29" t="str">
        <f>IF(Inputs!B262="true",W263*IF(Inputs!L262=Reduction_Values!B$4,Reduction_Values!C$4,Reduction_Values!C$5),"")</f>
        <v/>
      </c>
      <c r="Y263" s="29" t="str">
        <f>IF(Inputs!B262="true",IF(Inputs!I262="null",X263,X263*(Inputs!I262)),"")</f>
        <v/>
      </c>
      <c r="Z263" s="29" t="str">
        <f>IF(Inputs!B262="true",IF(Inputs!J262="null",Y263,Y263*(Inputs!J262)),"")</f>
        <v/>
      </c>
      <c r="AA263" s="29" t="str">
        <f>IF(Inputs!B262="true",(Inputs!S262/Inputs!T262)*Calcs!Z263,"")</f>
        <v/>
      </c>
      <c r="AB263" s="29" t="str">
        <f>IF(Inputs!B262="true",Calcs!AA263*0.5,"")</f>
        <v/>
      </c>
      <c r="AC263" s="29"/>
      <c r="AD263" s="29"/>
      <c r="AE263" s="29"/>
      <c r="AF263" s="29"/>
      <c r="AG263" s="29"/>
    </row>
    <row r="264" spans="1:33" x14ac:dyDescent="0.2">
      <c r="A264" s="26">
        <v>262</v>
      </c>
      <c r="B264" s="28">
        <f>(VLOOKUP(Inputs!D263,Charge_Categories!B$2:C$380,2,FALSE))</f>
        <v>37550</v>
      </c>
      <c r="C264" s="28">
        <f>IF(Inputs!N263="true"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B264)</f>
        <v>37558</v>
      </c>
      <c r="D264" s="28">
        <f>IF(Inputs!G263="true",C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C264)</f>
        <v>37558</v>
      </c>
      <c r="E264" s="28">
        <f>IF(Inputs!M263="null",Calcs!D264,Calcs!D264*Inputs!M263)</f>
        <v>37558</v>
      </c>
      <c r="F264" s="28">
        <f>E264*IF(Inputs!R263=Reduction_Values!B$6,Reduction_Values!C$6,Reduction_Values!C$7)</f>
        <v>18779</v>
      </c>
      <c r="G264" s="29">
        <f>F264*IF(Inputs!L263=Reduction_Values!B$4,Reduction_Values!C$4,Reduction_Values!C$5)</f>
        <v>9389.5</v>
      </c>
      <c r="H264" s="29">
        <f>IF(Inputs!I263="null",G264,G264*(Inputs!I263))</f>
        <v>9389.5</v>
      </c>
      <c r="I264" s="29">
        <f>IF(Inputs!J263="null",H264,H264*(Inputs!J263))</f>
        <v>9389.5</v>
      </c>
      <c r="J264" s="29">
        <f>I264*(IF(Inputs!K263=Reduction_Values!B$2,Reduction_Values!C$2,Reduction_Values!C$3))</f>
        <v>9389.5</v>
      </c>
      <c r="K264" s="29">
        <f>IF(Inputs!B263="false",(Inputs!P263/Inputs!Q263)*Calcs!J264,Calcs!J264)</f>
        <v>9128.6805555555547</v>
      </c>
      <c r="L264" s="29">
        <f>IF(AND(Inputs!C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C263="true",Inputs!N263="false"),B264,""))</f>
        <v>37558</v>
      </c>
      <c r="M264" s="29">
        <f>IF(Inputs!C263="true",IF(Inputs!M263="null",Calcs!L264,Calcs!L264*Inputs!M263),"")</f>
        <v>37558</v>
      </c>
      <c r="N264" s="29">
        <f>IF(Inputs!C263="true",M264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,"")</f>
        <v>0</v>
      </c>
      <c r="O264" s="29">
        <f>IF(Inputs!C263="true",N264*IF(Inputs!R263=Reduction_Values!B$6,Reduction_Values!C$6,Reduction_Values!C$7),"")</f>
        <v>0</v>
      </c>
      <c r="P264" s="29">
        <f>IF(Inputs!C263="true",O264*IF(Inputs!L263=Reduction_Values!B$4,Reduction_Values!C$4,Reduction_Values!C$5),"")</f>
        <v>0</v>
      </c>
      <c r="Q264" s="29">
        <f>IF(Inputs!C263="true",IF(Inputs!I263="null",P264,P264*(Inputs!I263)),"")</f>
        <v>0</v>
      </c>
      <c r="R264" s="29">
        <f>IF(Inputs!C263="true",IF(Inputs!J263="null",Calcs!Q264,Calcs!Q264*Inputs!J263),"")</f>
        <v>0</v>
      </c>
      <c r="S264" s="29">
        <f>IF(Inputs!C263="true",(Inputs!P263/Inputs!Q263)*Calcs!R264,"0.0")</f>
        <v>0</v>
      </c>
      <c r="T264" s="29" t="str">
        <f>IF(AND(Inputs!B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B263="true",Inputs!N263="false"),B264,""))</f>
        <v/>
      </c>
      <c r="U264" s="29" t="str">
        <f>IF(AND(Inputs!B263="true",Inputs!G263="true"),T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T264)</f>
        <v/>
      </c>
      <c r="V264" s="29" t="str">
        <f>IF(Inputs!B263="false","",IF(Inputs!M263="null",Calcs!D264,Calcs!D264*Inputs!M263))</f>
        <v/>
      </c>
      <c r="W264" s="29" t="str">
        <f>IF(Inputs!B263="true",V264*IF(Inputs!R263=Reduction_Values!B$6,Reduction_Values!C$6,Reduction_Values!C$7),"")</f>
        <v/>
      </c>
      <c r="X264" s="29" t="str">
        <f>IF(Inputs!B263="true",W264*IF(Inputs!L263=Reduction_Values!B$4,Reduction_Values!C$4,Reduction_Values!C$5),"")</f>
        <v/>
      </c>
      <c r="Y264" s="29" t="str">
        <f>IF(Inputs!B263="true",IF(Inputs!I263="null",X264,X264*(Inputs!I263)),"")</f>
        <v/>
      </c>
      <c r="Z264" s="29" t="str">
        <f>IF(Inputs!B263="true",IF(Inputs!J263="null",Y264,Y264*(Inputs!J263)),"")</f>
        <v/>
      </c>
      <c r="AA264" s="29" t="str">
        <f>IF(Inputs!B263="true",(Inputs!S263/Inputs!T263)*Calcs!Z264,"")</f>
        <v/>
      </c>
      <c r="AB264" s="29" t="str">
        <f>IF(Inputs!B263="true",Calcs!AA264*0.5,"")</f>
        <v/>
      </c>
      <c r="AC264" s="29"/>
      <c r="AD264" s="29"/>
      <c r="AE264" s="29"/>
      <c r="AF264" s="29"/>
      <c r="AG264" s="29"/>
    </row>
    <row r="265" spans="1:33" x14ac:dyDescent="0.2">
      <c r="A265" s="26">
        <v>263</v>
      </c>
      <c r="B265" s="28">
        <f>(VLOOKUP(Inputs!D264,Charge_Categories!B$2:C$380,2,FALSE))</f>
        <v>39118</v>
      </c>
      <c r="C265" s="28">
        <f>IF(Inputs!N264="true"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B265)</f>
        <v>40574</v>
      </c>
      <c r="D265" s="28">
        <f>IF(Inputs!G264="true",C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C265)</f>
        <v>40574</v>
      </c>
      <c r="E265" s="28">
        <f>IF(Inputs!M264="null",Calcs!D265,Calcs!D265*Inputs!M264)</f>
        <v>40574</v>
      </c>
      <c r="F265" s="28">
        <f>E265*IF(Inputs!R264=Reduction_Values!B$6,Reduction_Values!C$6,Reduction_Values!C$7)</f>
        <v>20287</v>
      </c>
      <c r="G265" s="29">
        <f>F265*IF(Inputs!L264=Reduction_Values!B$4,Reduction_Values!C$4,Reduction_Values!C$5)</f>
        <v>10143.5</v>
      </c>
      <c r="H265" s="29">
        <f>IF(Inputs!I264="null",G265,G265*(Inputs!I264))</f>
        <v>5071.75</v>
      </c>
      <c r="I265" s="29">
        <f>IF(Inputs!J264="null",H265,H265*(Inputs!J264))</f>
        <v>5071.75</v>
      </c>
      <c r="J265" s="29">
        <f>I265*(IF(Inputs!K264=Reduction_Values!B$2,Reduction_Values!C$2,Reduction_Values!C$3))</f>
        <v>5071.75</v>
      </c>
      <c r="K265" s="29">
        <f>IF(Inputs!B264="false",(Inputs!P264/Inputs!Q264)*Calcs!J265,Calcs!J265)</f>
        <v>5023.2165071770332</v>
      </c>
      <c r="L265" s="29">
        <f>IF(AND(Inputs!C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C264="true",Inputs!N264="false"),B265,""))</f>
        <v>40574</v>
      </c>
      <c r="M265" s="29">
        <f>IF(Inputs!C264="true",IF(Inputs!M264="null",Calcs!L265,Calcs!L265*Inputs!M264),"")</f>
        <v>40574</v>
      </c>
      <c r="N265" s="29">
        <f>IF(Inputs!C264="true",M265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,"")</f>
        <v>0</v>
      </c>
      <c r="O265" s="29">
        <f>IF(Inputs!C264="true",N265*IF(Inputs!R264=Reduction_Values!B$6,Reduction_Values!C$6,Reduction_Values!C$7),"")</f>
        <v>0</v>
      </c>
      <c r="P265" s="29">
        <f>IF(Inputs!C264="true",O265*IF(Inputs!L264=Reduction_Values!B$4,Reduction_Values!C$4,Reduction_Values!C$5),"")</f>
        <v>0</v>
      </c>
      <c r="Q265" s="29">
        <f>IF(Inputs!C264="true",IF(Inputs!I264="null",P265,P265*(Inputs!I264)),"")</f>
        <v>0</v>
      </c>
      <c r="R265" s="29">
        <f>IF(Inputs!C264="true",IF(Inputs!J264="null",Calcs!Q265,Calcs!Q265*Inputs!J264),"")</f>
        <v>0</v>
      </c>
      <c r="S265" s="29">
        <f>IF(Inputs!C264="true",(Inputs!P264/Inputs!Q264)*Calcs!R265,"0.0")</f>
        <v>0</v>
      </c>
      <c r="T265" s="29" t="str">
        <f>IF(AND(Inputs!B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B264="true",Inputs!N264="false"),B265,""))</f>
        <v/>
      </c>
      <c r="U265" s="29" t="str">
        <f>IF(AND(Inputs!B264="true",Inputs!G264="true"),T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T265)</f>
        <v/>
      </c>
      <c r="V265" s="29" t="str">
        <f>IF(Inputs!B264="false","",IF(Inputs!M264="null",Calcs!D265,Calcs!D265*Inputs!M264))</f>
        <v/>
      </c>
      <c r="W265" s="29" t="str">
        <f>IF(Inputs!B264="true",V265*IF(Inputs!R264=Reduction_Values!B$6,Reduction_Values!C$6,Reduction_Values!C$7),"")</f>
        <v/>
      </c>
      <c r="X265" s="29" t="str">
        <f>IF(Inputs!B264="true",W265*IF(Inputs!L264=Reduction_Values!B$4,Reduction_Values!C$4,Reduction_Values!C$5),"")</f>
        <v/>
      </c>
      <c r="Y265" s="29" t="str">
        <f>IF(Inputs!B264="true",IF(Inputs!I264="null",X265,X265*(Inputs!I264)),"")</f>
        <v/>
      </c>
      <c r="Z265" s="29" t="str">
        <f>IF(Inputs!B264="true",IF(Inputs!J264="null",Y265,Y265*(Inputs!J264)),"")</f>
        <v/>
      </c>
      <c r="AA265" s="29" t="str">
        <f>IF(Inputs!B264="true",(Inputs!S264/Inputs!T264)*Calcs!Z265,"")</f>
        <v/>
      </c>
      <c r="AB265" s="29" t="str">
        <f>IF(Inputs!B264="true",Calcs!AA265*0.5,"")</f>
        <v/>
      </c>
      <c r="AC265" s="29"/>
      <c r="AD265" s="29"/>
      <c r="AE265" s="29"/>
      <c r="AF265" s="29"/>
      <c r="AG265" s="29"/>
    </row>
    <row r="266" spans="1:33" x14ac:dyDescent="0.2">
      <c r="A266" s="26">
        <v>264</v>
      </c>
      <c r="B266" s="28">
        <f>(VLOOKUP(Inputs!D265,Charge_Categories!B$2:C$380,2,FALSE))</f>
        <v>41869</v>
      </c>
      <c r="C266" s="28">
        <f>IF(Inputs!N265="true"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B266)</f>
        <v>47039</v>
      </c>
      <c r="D266" s="28">
        <f>IF(Inputs!G265="true",C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C266)</f>
        <v>47039</v>
      </c>
      <c r="E266" s="28">
        <f>IF(Inputs!M265="null",Calcs!D266,Calcs!D266*Inputs!M265)</f>
        <v>47039</v>
      </c>
      <c r="F266" s="28">
        <f>E266*IF(Inputs!R265=Reduction_Values!B$6,Reduction_Values!C$6,Reduction_Values!C$7)</f>
        <v>23519.5</v>
      </c>
      <c r="G266" s="29">
        <f>F266*IF(Inputs!L265=Reduction_Values!B$4,Reduction_Values!C$4,Reduction_Values!C$5)</f>
        <v>23519.5</v>
      </c>
      <c r="H266" s="29">
        <f>IF(Inputs!I265="null",G266,G266*(Inputs!I265))</f>
        <v>23519.5</v>
      </c>
      <c r="I266" s="29">
        <f>IF(Inputs!J265="null",H266,H266*(Inputs!J265))</f>
        <v>23519.5</v>
      </c>
      <c r="J266" s="29">
        <f>I266*(IF(Inputs!K265=Reduction_Values!B$2,Reduction_Values!C$2,Reduction_Values!C$3))</f>
        <v>23519.5</v>
      </c>
      <c r="K266" s="29">
        <f>IF(Inputs!B265="false",(Inputs!P265/Inputs!Q265)*Calcs!J266,Calcs!J266)</f>
        <v>9534.9324324324334</v>
      </c>
      <c r="L266" s="29">
        <f>IF(AND(Inputs!C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C265="true",Inputs!N265="false"),B266,""))</f>
        <v>47039</v>
      </c>
      <c r="M266" s="29">
        <f>IF(Inputs!C265="true",IF(Inputs!M265="null",Calcs!L266,Calcs!L266*Inputs!M265),"")</f>
        <v>47039</v>
      </c>
      <c r="N266" s="29">
        <f>IF(Inputs!C265="true",M266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,"")</f>
        <v>0</v>
      </c>
      <c r="O266" s="29">
        <f>IF(Inputs!C265="true",N266*IF(Inputs!R265=Reduction_Values!B$6,Reduction_Values!C$6,Reduction_Values!C$7),"")</f>
        <v>0</v>
      </c>
      <c r="P266" s="29">
        <f>IF(Inputs!C265="true",O266*IF(Inputs!L265=Reduction_Values!B$4,Reduction_Values!C$4,Reduction_Values!C$5),"")</f>
        <v>0</v>
      </c>
      <c r="Q266" s="29">
        <f>IF(Inputs!C265="true",IF(Inputs!I265="null",P266,P266*(Inputs!I265)),"")</f>
        <v>0</v>
      </c>
      <c r="R266" s="29">
        <f>IF(Inputs!C265="true",IF(Inputs!J265="null",Calcs!Q266,Calcs!Q266*Inputs!J265),"")</f>
        <v>0</v>
      </c>
      <c r="S266" s="29">
        <f>IF(Inputs!C265="true",(Inputs!P265/Inputs!Q265)*Calcs!R266,"0.0")</f>
        <v>0</v>
      </c>
      <c r="T266" s="29" t="str">
        <f>IF(AND(Inputs!B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B265="true",Inputs!N265="false"),B266,""))</f>
        <v/>
      </c>
      <c r="U266" s="29" t="str">
        <f>IF(AND(Inputs!B265="true",Inputs!G265="true"),T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T266)</f>
        <v/>
      </c>
      <c r="V266" s="29" t="str">
        <f>IF(Inputs!B265="false","",IF(Inputs!M265="null",Calcs!D266,Calcs!D266*Inputs!M265))</f>
        <v/>
      </c>
      <c r="W266" s="29" t="str">
        <f>IF(Inputs!B265="true",V266*IF(Inputs!R265=Reduction_Values!B$6,Reduction_Values!C$6,Reduction_Values!C$7),"")</f>
        <v/>
      </c>
      <c r="X266" s="29" t="str">
        <f>IF(Inputs!B265="true",W266*IF(Inputs!L265=Reduction_Values!B$4,Reduction_Values!C$4,Reduction_Values!C$5),"")</f>
        <v/>
      </c>
      <c r="Y266" s="29" t="str">
        <f>IF(Inputs!B265="true",IF(Inputs!I265="null",X266,X266*(Inputs!I265)),"")</f>
        <v/>
      </c>
      <c r="Z266" s="29" t="str">
        <f>IF(Inputs!B265="true",IF(Inputs!J265="null",Y266,Y266*(Inputs!J265)),"")</f>
        <v/>
      </c>
      <c r="AA266" s="29" t="str">
        <f>IF(Inputs!B265="true",(Inputs!S265/Inputs!T265)*Calcs!Z266,"")</f>
        <v/>
      </c>
      <c r="AB266" s="29" t="str">
        <f>IF(Inputs!B265="true",Calcs!AA266*0.5,"")</f>
        <v/>
      </c>
      <c r="AC266" s="29"/>
      <c r="AD266" s="29"/>
      <c r="AE266" s="29"/>
      <c r="AF266" s="29"/>
      <c r="AG266" s="29"/>
    </row>
    <row r="267" spans="1:33" x14ac:dyDescent="0.2">
      <c r="A267" s="26">
        <v>265</v>
      </c>
      <c r="B267" s="28">
        <f>(VLOOKUP(Inputs!D266,Charge_Categories!B$2:C$380,2,FALSE))</f>
        <v>65451</v>
      </c>
      <c r="C267" s="28">
        <f>IF(Inputs!N266="true"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B267)</f>
        <v>65459</v>
      </c>
      <c r="D267" s="28">
        <f>IF(Inputs!G266="true",C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C267)</f>
        <v>65533</v>
      </c>
      <c r="E267" s="28">
        <f>IF(Inputs!M266="null",Calcs!D267,Calcs!D267*Inputs!M266)</f>
        <v>65533</v>
      </c>
      <c r="F267" s="28">
        <f>E267*IF(Inputs!R266=Reduction_Values!B$6,Reduction_Values!C$6,Reduction_Values!C$7)</f>
        <v>32766.5</v>
      </c>
      <c r="G267" s="29">
        <f>F267*IF(Inputs!L266=Reduction_Values!B$4,Reduction_Values!C$4,Reduction_Values!C$5)</f>
        <v>32766.5</v>
      </c>
      <c r="H267" s="29">
        <f>IF(Inputs!I266="null",G267,G267*(Inputs!I266))</f>
        <v>32766.5</v>
      </c>
      <c r="I267" s="29">
        <f>IF(Inputs!J266="null",H267,H267*(Inputs!J266))</f>
        <v>32438.834999999999</v>
      </c>
      <c r="J267" s="29">
        <f>I267*(IF(Inputs!K266=Reduction_Values!B$2,Reduction_Values!C$2,Reduction_Values!C$3))</f>
        <v>32438.834999999999</v>
      </c>
      <c r="K267" s="29">
        <f>IF(Inputs!B266="false",(Inputs!P266/Inputs!Q266)*Calcs!J267,Calcs!J267)</f>
        <v>27267.426521739129</v>
      </c>
      <c r="L267" s="29" t="str">
        <f>IF(AND(Inputs!C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C266="true",Inputs!N266="false"),B267,""))</f>
        <v/>
      </c>
      <c r="M267" s="29" t="str">
        <f>IF(Inputs!C266="true",IF(Inputs!M266="null",Calcs!L267,Calcs!L267*Inputs!M266),"")</f>
        <v/>
      </c>
      <c r="N267" s="29" t="str">
        <f>IF(Inputs!C266="true",M267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,"")</f>
        <v/>
      </c>
      <c r="O267" s="29" t="str">
        <f>IF(Inputs!C266="true",N267*IF(Inputs!R266=Reduction_Values!B$6,Reduction_Values!C$6,Reduction_Values!C$7),"")</f>
        <v/>
      </c>
      <c r="P267" s="29" t="str">
        <f>IF(Inputs!C266="true",O267*IF(Inputs!L266=Reduction_Values!B$4,Reduction_Values!C$4,Reduction_Values!C$5),"")</f>
        <v/>
      </c>
      <c r="Q267" s="29" t="str">
        <f>IF(Inputs!C266="true",IF(Inputs!I266="null",P267,P267*(Inputs!I266)),"")</f>
        <v/>
      </c>
      <c r="R267" s="29" t="str">
        <f>IF(Inputs!C266="true",IF(Inputs!J266="null",Calcs!Q267,Calcs!Q267*Inputs!J266),"")</f>
        <v/>
      </c>
      <c r="S267" s="29" t="str">
        <f>IF(Inputs!C266="true",(Inputs!P266/Inputs!Q266)*Calcs!R267,"0.0")</f>
        <v>0.0</v>
      </c>
      <c r="T267" s="29" t="str">
        <f>IF(AND(Inputs!B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B266="true",Inputs!N266="false"),B267,""))</f>
        <v/>
      </c>
      <c r="U267" s="29" t="str">
        <f>IF(AND(Inputs!B266="true",Inputs!G266="true"),T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T267)</f>
        <v/>
      </c>
      <c r="V267" s="29" t="str">
        <f>IF(Inputs!B266="false","",IF(Inputs!M266="null",Calcs!D267,Calcs!D267*Inputs!M266))</f>
        <v/>
      </c>
      <c r="W267" s="29" t="str">
        <f>IF(Inputs!B266="true",V267*IF(Inputs!R266=Reduction_Values!B$6,Reduction_Values!C$6,Reduction_Values!C$7),"")</f>
        <v/>
      </c>
      <c r="X267" s="29" t="str">
        <f>IF(Inputs!B266="true",W267*IF(Inputs!L266=Reduction_Values!B$4,Reduction_Values!C$4,Reduction_Values!C$5),"")</f>
        <v/>
      </c>
      <c r="Y267" s="29" t="str">
        <f>IF(Inputs!B266="true",IF(Inputs!I266="null",X267,X267*(Inputs!I266)),"")</f>
        <v/>
      </c>
      <c r="Z267" s="29" t="str">
        <f>IF(Inputs!B266="true",IF(Inputs!J266="null",Y267,Y267*(Inputs!J266)),"")</f>
        <v/>
      </c>
      <c r="AA267" s="29" t="str">
        <f>IF(Inputs!B266="true",(Inputs!S266/Inputs!T266)*Calcs!Z267,"")</f>
        <v/>
      </c>
      <c r="AB267" s="29" t="str">
        <f>IF(Inputs!B266="true",Calcs!AA267*0.5,"")</f>
        <v/>
      </c>
      <c r="AC267" s="29"/>
      <c r="AD267" s="29"/>
      <c r="AE267" s="29"/>
      <c r="AF267" s="29"/>
      <c r="AG267" s="29"/>
    </row>
    <row r="268" spans="1:33" x14ac:dyDescent="0.2">
      <c r="A268" s="26">
        <v>266</v>
      </c>
      <c r="B268" s="28">
        <f>(VLOOKUP(Inputs!D267,Charge_Categories!B$2:C$380,2,FALSE))</f>
        <v>68697</v>
      </c>
      <c r="C268" s="28">
        <f>IF(Inputs!N267="true"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B268)</f>
        <v>69482</v>
      </c>
      <c r="D268" s="28">
        <f>IF(Inputs!G267="true",C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C268)</f>
        <v>80178</v>
      </c>
      <c r="E268" s="28">
        <f>IF(Inputs!M267="null",Calcs!D268,Calcs!D268*Inputs!M267)</f>
        <v>80178</v>
      </c>
      <c r="F268" s="28">
        <f>E268*IF(Inputs!R267=Reduction_Values!B$6,Reduction_Values!C$6,Reduction_Values!C$7)</f>
        <v>40089</v>
      </c>
      <c r="G268" s="29">
        <f>F268*IF(Inputs!L267=Reduction_Values!B$4,Reduction_Values!C$4,Reduction_Values!C$5)</f>
        <v>20044.5</v>
      </c>
      <c r="H268" s="29">
        <f>IF(Inputs!I267="null",G268,G268*(Inputs!I267))</f>
        <v>10022.25</v>
      </c>
      <c r="I268" s="29">
        <f>IF(Inputs!J267="null",H268,H268*(Inputs!J267))</f>
        <v>10022.25</v>
      </c>
      <c r="J268" s="29">
        <f>I268*(IF(Inputs!K267=Reduction_Values!B$2,Reduction_Values!C$2,Reduction_Values!C$3))</f>
        <v>5011.125</v>
      </c>
      <c r="K268" s="29">
        <f>IF(Inputs!B267="false",(Inputs!P267/Inputs!Q267)*Calcs!J268,Calcs!J268)</f>
        <v>5011.125</v>
      </c>
      <c r="L268" s="29" t="str">
        <f>IF(AND(Inputs!C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C267="true",Inputs!N267="false"),B268,""))</f>
        <v/>
      </c>
      <c r="M268" s="29" t="str">
        <f>IF(Inputs!C267="true",IF(Inputs!M267="null",Calcs!L268,Calcs!L268*Inputs!M267),"")</f>
        <v/>
      </c>
      <c r="N268" s="29" t="str">
        <f>IF(Inputs!C267="true",M268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,"")</f>
        <v/>
      </c>
      <c r="O268" s="29" t="str">
        <f>IF(Inputs!C267="true",N268*IF(Inputs!R267=Reduction_Values!B$6,Reduction_Values!C$6,Reduction_Values!C$7),"")</f>
        <v/>
      </c>
      <c r="P268" s="29" t="str">
        <f>IF(Inputs!C267="true",O268*IF(Inputs!L267=Reduction_Values!B$4,Reduction_Values!C$4,Reduction_Values!C$5),"")</f>
        <v/>
      </c>
      <c r="Q268" s="29" t="str">
        <f>IF(Inputs!C267="true",IF(Inputs!I267="null",P268,P268*(Inputs!I267)),"")</f>
        <v/>
      </c>
      <c r="R268" s="29" t="str">
        <f>IF(Inputs!C267="true",IF(Inputs!J267="null",Calcs!Q268,Calcs!Q268*Inputs!J267),"")</f>
        <v/>
      </c>
      <c r="S268" s="29" t="str">
        <f>IF(Inputs!C267="true",(Inputs!P267/Inputs!Q267)*Calcs!R268,"0.0")</f>
        <v>0.0</v>
      </c>
      <c r="T268" s="29">
        <f>IF(AND(Inputs!B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B267="true",Inputs!N267="false"),B268,""))</f>
        <v>69482</v>
      </c>
      <c r="U268" s="29">
        <f>IF(AND(Inputs!B267="true",Inputs!G267="true"),T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T268)</f>
        <v>80178</v>
      </c>
      <c r="V268" s="29">
        <f>IF(Inputs!B267="false","",IF(Inputs!M267="null",Calcs!D268,Calcs!D268*Inputs!M267))</f>
        <v>80178</v>
      </c>
      <c r="W268" s="29">
        <f>IF(Inputs!B267="true",V268*IF(Inputs!R267=Reduction_Values!B$6,Reduction_Values!C$6,Reduction_Values!C$7),"")</f>
        <v>40089</v>
      </c>
      <c r="X268" s="29">
        <f>IF(Inputs!B267="true",W268*IF(Inputs!L267=Reduction_Values!B$4,Reduction_Values!C$4,Reduction_Values!C$5),"")</f>
        <v>20044.5</v>
      </c>
      <c r="Y268" s="29">
        <f>IF(Inputs!B267="true",IF(Inputs!I267="null",X268,X268*(Inputs!I267)),"")</f>
        <v>10022.25</v>
      </c>
      <c r="Z268" s="29">
        <f>IF(Inputs!B267="true",IF(Inputs!J267="null",Y268,Y268*(Inputs!J267)),"")</f>
        <v>10022.25</v>
      </c>
      <c r="AA268" s="29">
        <f>IF(Inputs!B267="true",(Inputs!S267/Inputs!T267)*Calcs!Z268,"")</f>
        <v>100933.58333333334</v>
      </c>
      <c r="AB268" s="29">
        <f>IF(Inputs!B267="true",Calcs!AA268*0.5,"")</f>
        <v>50466.791666666672</v>
      </c>
      <c r="AC268" s="29"/>
      <c r="AD268" s="29"/>
      <c r="AE268" s="29"/>
      <c r="AF268" s="29"/>
      <c r="AG268" s="29"/>
    </row>
    <row r="269" spans="1:33" x14ac:dyDescent="0.2">
      <c r="A269" s="26">
        <v>267</v>
      </c>
      <c r="B269" s="28">
        <f>(VLOOKUP(Inputs!D268,Charge_Categories!B$2:C$380,2,FALSE))</f>
        <v>74390</v>
      </c>
      <c r="C269" s="28">
        <f>IF(Inputs!N268="true"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B269)</f>
        <v>74390</v>
      </c>
      <c r="D269" s="28">
        <f>IF(Inputs!G268="true",C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C269)</f>
        <v>74390</v>
      </c>
      <c r="E269" s="28">
        <f>IF(Inputs!M268="null",Calcs!D269,Calcs!D269*Inputs!M268)</f>
        <v>74390</v>
      </c>
      <c r="F269" s="28">
        <f>E269*IF(Inputs!R268=Reduction_Values!B$6,Reduction_Values!C$6,Reduction_Values!C$7)</f>
        <v>74390</v>
      </c>
      <c r="G269" s="29">
        <f>F269*IF(Inputs!L268=Reduction_Values!B$4,Reduction_Values!C$4,Reduction_Values!C$5)</f>
        <v>37195</v>
      </c>
      <c r="H269" s="29">
        <f>IF(Inputs!I268="null",G269,G269*(Inputs!I268))</f>
        <v>371.95</v>
      </c>
      <c r="I269" s="29">
        <f>IF(Inputs!J268="null",H269,H269*(Inputs!J268))</f>
        <v>371.95</v>
      </c>
      <c r="J269" s="29">
        <f>I269*(IF(Inputs!K268=Reduction_Values!B$2,Reduction_Values!C$2,Reduction_Values!C$3))</f>
        <v>371.95</v>
      </c>
      <c r="K269" s="29">
        <f>IF(Inputs!B268="false",(Inputs!P268/Inputs!Q268)*Calcs!J269,Calcs!J269)</f>
        <v>352.2585294117647</v>
      </c>
      <c r="L269" s="29">
        <f>IF(AND(Inputs!C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C268="true",Inputs!N268="false"),B269,""))</f>
        <v>74390</v>
      </c>
      <c r="M269" s="29">
        <f>IF(Inputs!C268="true",IF(Inputs!M268="null",Calcs!L269,Calcs!L269*Inputs!M268),"")</f>
        <v>74390</v>
      </c>
      <c r="N269" s="29">
        <f>IF(Inputs!C268="true",M269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,"")</f>
        <v>44634</v>
      </c>
      <c r="O269" s="29">
        <f>IF(Inputs!C268="true",N269*IF(Inputs!R268=Reduction_Values!B$6,Reduction_Values!C$6,Reduction_Values!C$7),"")</f>
        <v>44634</v>
      </c>
      <c r="P269" s="29">
        <f>IF(Inputs!C268="true",O269*IF(Inputs!L268=Reduction_Values!B$4,Reduction_Values!C$4,Reduction_Values!C$5),"")</f>
        <v>22317</v>
      </c>
      <c r="Q269" s="29">
        <f>IF(Inputs!C268="true",IF(Inputs!I268="null",P269,P269*(Inputs!I268)),"")</f>
        <v>223.17000000000002</v>
      </c>
      <c r="R269" s="29">
        <f>IF(Inputs!C268="true",IF(Inputs!J268="null",Calcs!Q269,Calcs!Q269*Inputs!J268),"")</f>
        <v>223.17000000000002</v>
      </c>
      <c r="S269" s="29">
        <f>IF(Inputs!C268="true",(Inputs!P268/Inputs!Q268)*Calcs!R269,"0.0")</f>
        <v>211.35511764705882</v>
      </c>
      <c r="T269" s="29" t="str">
        <f>IF(AND(Inputs!B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B268="true",Inputs!N268="false"),B269,""))</f>
        <v/>
      </c>
      <c r="U269" s="29" t="str">
        <f>IF(AND(Inputs!B268="true",Inputs!G268="true"),T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T269)</f>
        <v/>
      </c>
      <c r="V269" s="29" t="str">
        <f>IF(Inputs!B268="false","",IF(Inputs!M268="null",Calcs!D269,Calcs!D269*Inputs!M268))</f>
        <v/>
      </c>
      <c r="W269" s="29" t="str">
        <f>IF(Inputs!B268="true",V269*IF(Inputs!R268=Reduction_Values!B$6,Reduction_Values!C$6,Reduction_Values!C$7),"")</f>
        <v/>
      </c>
      <c r="X269" s="29" t="str">
        <f>IF(Inputs!B268="true",W269*IF(Inputs!L268=Reduction_Values!B$4,Reduction_Values!C$4,Reduction_Values!C$5),"")</f>
        <v/>
      </c>
      <c r="Y269" s="29" t="str">
        <f>IF(Inputs!B268="true",IF(Inputs!I268="null",X269,X269*(Inputs!I268)),"")</f>
        <v/>
      </c>
      <c r="Z269" s="29" t="str">
        <f>IF(Inputs!B268="true",IF(Inputs!J268="null",Y269,Y269*(Inputs!J268)),"")</f>
        <v/>
      </c>
      <c r="AA269" s="29" t="str">
        <f>IF(Inputs!B268="true",(Inputs!S268/Inputs!T268)*Calcs!Z269,"")</f>
        <v/>
      </c>
      <c r="AB269" s="29" t="str">
        <f>IF(Inputs!B268="true",Calcs!AA269*0.5,"")</f>
        <v/>
      </c>
      <c r="AC269" s="29"/>
      <c r="AD269" s="29"/>
      <c r="AE269" s="29"/>
      <c r="AF269" s="29"/>
      <c r="AG269" s="29"/>
    </row>
    <row r="270" spans="1:33" x14ac:dyDescent="0.2">
      <c r="A270" s="26">
        <v>268</v>
      </c>
      <c r="B270" s="28">
        <f>(VLOOKUP(Inputs!D269,Charge_Categories!B$2:C$380,2,FALSE))</f>
        <v>77723</v>
      </c>
      <c r="C270" s="28">
        <f>IF(Inputs!N269="true"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B270)</f>
        <v>77723</v>
      </c>
      <c r="D270" s="28">
        <f>IF(Inputs!G269="true",C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C270)</f>
        <v>193598</v>
      </c>
      <c r="E270" s="28">
        <f>IF(Inputs!M269="null",Calcs!D270,Calcs!D270*Inputs!M269)</f>
        <v>193598</v>
      </c>
      <c r="F270" s="28">
        <f>E270*IF(Inputs!R269=Reduction_Values!B$6,Reduction_Values!C$6,Reduction_Values!C$7)</f>
        <v>193598</v>
      </c>
      <c r="G270" s="29">
        <f>F270*IF(Inputs!L269=Reduction_Values!B$4,Reduction_Values!C$4,Reduction_Values!C$5)</f>
        <v>193598</v>
      </c>
      <c r="H270" s="29">
        <f>IF(Inputs!I269="null",G270,G270*(Inputs!I269))</f>
        <v>193598</v>
      </c>
      <c r="I270" s="29">
        <f>IF(Inputs!J269="null",H270,H270*(Inputs!J269))</f>
        <v>193598</v>
      </c>
      <c r="J270" s="29">
        <f>I270*(IF(Inputs!K269=Reduction_Values!B$2,Reduction_Values!C$2,Reduction_Values!C$3))</f>
        <v>193598</v>
      </c>
      <c r="K270" s="29">
        <f>IF(Inputs!B269="false",(Inputs!P269/Inputs!Q269)*Calcs!J270,Calcs!J270)</f>
        <v>191434.8938547486</v>
      </c>
      <c r="L270" s="29" t="str">
        <f>IF(AND(Inputs!C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C269="true",Inputs!N269="false"),B270,""))</f>
        <v/>
      </c>
      <c r="M270" s="29" t="str">
        <f>IF(Inputs!C269="true",IF(Inputs!M269="null",Calcs!L270,Calcs!L270*Inputs!M269),"")</f>
        <v/>
      </c>
      <c r="N270" s="29" t="str">
        <f>IF(Inputs!C269="true",M270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,"")</f>
        <v/>
      </c>
      <c r="O270" s="29" t="str">
        <f>IF(Inputs!C269="true",N270*IF(Inputs!R269=Reduction_Values!B$6,Reduction_Values!C$6,Reduction_Values!C$7),"")</f>
        <v/>
      </c>
      <c r="P270" s="29" t="str">
        <f>IF(Inputs!C269="true",O270*IF(Inputs!L269=Reduction_Values!B$4,Reduction_Values!C$4,Reduction_Values!C$5),"")</f>
        <v/>
      </c>
      <c r="Q270" s="29" t="str">
        <f>IF(Inputs!C269="true",IF(Inputs!I269="null",P270,P270*(Inputs!I269)),"")</f>
        <v/>
      </c>
      <c r="R270" s="29" t="str">
        <f>IF(Inputs!C269="true",IF(Inputs!J269="null",Calcs!Q270,Calcs!Q270*Inputs!J269),"")</f>
        <v/>
      </c>
      <c r="S270" s="29" t="str">
        <f>IF(Inputs!C269="true",(Inputs!P269/Inputs!Q269)*Calcs!R270,"0.0")</f>
        <v>0.0</v>
      </c>
      <c r="T270" s="29" t="str">
        <f>IF(AND(Inputs!B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B269="true",Inputs!N269="false"),B270,""))</f>
        <v/>
      </c>
      <c r="U270" s="29" t="str">
        <f>IF(AND(Inputs!B269="true",Inputs!G269="true"),T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T270)</f>
        <v/>
      </c>
      <c r="V270" s="29" t="str">
        <f>IF(Inputs!B269="false","",IF(Inputs!M269="null",Calcs!D270,Calcs!D270*Inputs!M269))</f>
        <v/>
      </c>
      <c r="W270" s="29" t="str">
        <f>IF(Inputs!B269="true",V270*IF(Inputs!R269=Reduction_Values!B$6,Reduction_Values!C$6,Reduction_Values!C$7),"")</f>
        <v/>
      </c>
      <c r="X270" s="29" t="str">
        <f>IF(Inputs!B269="true",W270*IF(Inputs!L269=Reduction_Values!B$4,Reduction_Values!C$4,Reduction_Values!C$5),"")</f>
        <v/>
      </c>
      <c r="Y270" s="29" t="str">
        <f>IF(Inputs!B269="true",IF(Inputs!I269="null",X270,X270*(Inputs!I269)),"")</f>
        <v/>
      </c>
      <c r="Z270" s="29" t="str">
        <f>IF(Inputs!B269="true",IF(Inputs!J269="null",Y270,Y270*(Inputs!J269)),"")</f>
        <v/>
      </c>
      <c r="AA270" s="29" t="str">
        <f>IF(Inputs!B269="true",(Inputs!S269/Inputs!T269)*Calcs!Z270,"")</f>
        <v/>
      </c>
      <c r="AB270" s="29" t="str">
        <f>IF(Inputs!B269="true",Calcs!AA270*0.5,"")</f>
        <v/>
      </c>
      <c r="AC270" s="29"/>
      <c r="AD270" s="29"/>
      <c r="AE270" s="29"/>
      <c r="AF270" s="29"/>
      <c r="AG270" s="29"/>
    </row>
    <row r="271" spans="1:33" x14ac:dyDescent="0.2">
      <c r="A271" s="26">
        <v>269</v>
      </c>
      <c r="B271" s="28">
        <f>(VLOOKUP(Inputs!D270,Charge_Categories!B$2:C$380,2,FALSE))</f>
        <v>80969</v>
      </c>
      <c r="C271" s="28">
        <f>IF(Inputs!N270="true"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B271)</f>
        <v>80969</v>
      </c>
      <c r="D271" s="28">
        <f>IF(Inputs!G270="true",C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C271)</f>
        <v>80969</v>
      </c>
      <c r="E271" s="28">
        <f>IF(Inputs!M270="null",Calcs!D271,Calcs!D271*Inputs!M270)</f>
        <v>80969</v>
      </c>
      <c r="F271" s="28">
        <f>E271*IF(Inputs!R270=Reduction_Values!B$6,Reduction_Values!C$6,Reduction_Values!C$7)</f>
        <v>80969</v>
      </c>
      <c r="G271" s="29">
        <f>F271*IF(Inputs!L270=Reduction_Values!B$4,Reduction_Values!C$4,Reduction_Values!C$5)</f>
        <v>80969</v>
      </c>
      <c r="H271" s="29">
        <f>IF(Inputs!I270="null",G271,G271*(Inputs!I270))</f>
        <v>80969</v>
      </c>
      <c r="I271" s="29">
        <f>IF(Inputs!J270="null",H271,H271*(Inputs!J270))</f>
        <v>72872.100000000006</v>
      </c>
      <c r="J271" s="29">
        <f>I271*(IF(Inputs!K270=Reduction_Values!B$2,Reduction_Values!C$2,Reduction_Values!C$3))</f>
        <v>72872.100000000006</v>
      </c>
      <c r="K271" s="29">
        <f>IF(Inputs!B270="false",(Inputs!P270/Inputs!Q270)*Calcs!J271,Calcs!J271)</f>
        <v>9937.1045454545456</v>
      </c>
      <c r="L271" s="29" t="str">
        <f>IF(AND(Inputs!C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C270="true",Inputs!N270="false"),B271,""))</f>
        <v/>
      </c>
      <c r="M271" s="29" t="str">
        <f>IF(Inputs!C270="true",IF(Inputs!M270="null",Calcs!L271,Calcs!L271*Inputs!M270),"")</f>
        <v/>
      </c>
      <c r="N271" s="29" t="str">
        <f>IF(Inputs!C270="true",M271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,"")</f>
        <v/>
      </c>
      <c r="O271" s="29" t="str">
        <f>IF(Inputs!C270="true",N271*IF(Inputs!R270=Reduction_Values!B$6,Reduction_Values!C$6,Reduction_Values!C$7),"")</f>
        <v/>
      </c>
      <c r="P271" s="29" t="str">
        <f>IF(Inputs!C270="true",O271*IF(Inputs!L270=Reduction_Values!B$4,Reduction_Values!C$4,Reduction_Values!C$5),"")</f>
        <v/>
      </c>
      <c r="Q271" s="29" t="str">
        <f>IF(Inputs!C270="true",IF(Inputs!I270="null",P271,P271*(Inputs!I270)),"")</f>
        <v/>
      </c>
      <c r="R271" s="29" t="str">
        <f>IF(Inputs!C270="true",IF(Inputs!J270="null",Calcs!Q271,Calcs!Q271*Inputs!J270),"")</f>
        <v/>
      </c>
      <c r="S271" s="29" t="str">
        <f>IF(Inputs!C270="true",(Inputs!P270/Inputs!Q270)*Calcs!R271,"0.0")</f>
        <v>0.0</v>
      </c>
      <c r="T271" s="29" t="str">
        <f>IF(AND(Inputs!B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B270="true",Inputs!N270="false"),B271,""))</f>
        <v/>
      </c>
      <c r="U271" s="29" t="str">
        <f>IF(AND(Inputs!B270="true",Inputs!G270="true"),T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T271)</f>
        <v/>
      </c>
      <c r="V271" s="29" t="str">
        <f>IF(Inputs!B270="false","",IF(Inputs!M270="null",Calcs!D271,Calcs!D271*Inputs!M270))</f>
        <v/>
      </c>
      <c r="W271" s="29" t="str">
        <f>IF(Inputs!B270="true",V271*IF(Inputs!R270=Reduction_Values!B$6,Reduction_Values!C$6,Reduction_Values!C$7),"")</f>
        <v/>
      </c>
      <c r="X271" s="29" t="str">
        <f>IF(Inputs!B270="true",W271*IF(Inputs!L270=Reduction_Values!B$4,Reduction_Values!C$4,Reduction_Values!C$5),"")</f>
        <v/>
      </c>
      <c r="Y271" s="29" t="str">
        <f>IF(Inputs!B270="true",IF(Inputs!I270="null",X271,X271*(Inputs!I270)),"")</f>
        <v/>
      </c>
      <c r="Z271" s="29" t="str">
        <f>IF(Inputs!B270="true",IF(Inputs!J270="null",Y271,Y271*(Inputs!J270)),"")</f>
        <v/>
      </c>
      <c r="AA271" s="29" t="str">
        <f>IF(Inputs!B270="true",(Inputs!S270/Inputs!T270)*Calcs!Z271,"")</f>
        <v/>
      </c>
      <c r="AB271" s="29" t="str">
        <f>IF(Inputs!B270="true",Calcs!AA271*0.5,"")</f>
        <v/>
      </c>
      <c r="AC271" s="29"/>
      <c r="AD271" s="29"/>
      <c r="AE271" s="29"/>
      <c r="AF271" s="29"/>
      <c r="AG271" s="29"/>
    </row>
    <row r="272" spans="1:33" x14ac:dyDescent="0.2">
      <c r="A272" s="26">
        <v>270</v>
      </c>
      <c r="B272" s="28">
        <f>(VLOOKUP(Inputs!D271,Charge_Categories!B$2:C$380,2,FALSE))</f>
        <v>86662</v>
      </c>
      <c r="C272" s="28">
        <f>IF(Inputs!N271="true"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B272)</f>
        <v>86662</v>
      </c>
      <c r="D272" s="28">
        <f>IF(Inputs!G271="true",C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C272)</f>
        <v>171767</v>
      </c>
      <c r="E272" s="28">
        <f>IF(Inputs!M271="null",Calcs!D272,Calcs!D272*Inputs!M271)</f>
        <v>171767</v>
      </c>
      <c r="F272" s="28">
        <f>E272*IF(Inputs!R271=Reduction_Values!B$6,Reduction_Values!C$6,Reduction_Values!C$7)</f>
        <v>171767</v>
      </c>
      <c r="G272" s="29">
        <f>F272*IF(Inputs!L271=Reduction_Values!B$4,Reduction_Values!C$4,Reduction_Values!C$5)</f>
        <v>171767</v>
      </c>
      <c r="H272" s="29">
        <f>IF(Inputs!I271="null",G272,G272*(Inputs!I271))</f>
        <v>5153.01</v>
      </c>
      <c r="I272" s="29">
        <f>IF(Inputs!J271="null",H272,H272*(Inputs!J271))</f>
        <v>2576.5050000000001</v>
      </c>
      <c r="J272" s="29">
        <f>I272*(IF(Inputs!K271=Reduction_Values!B$2,Reduction_Values!C$2,Reduction_Values!C$3))</f>
        <v>1288.2525000000001</v>
      </c>
      <c r="K272" s="29">
        <f>IF(Inputs!B271="false",(Inputs!P271/Inputs!Q271)*Calcs!J272,Calcs!J272)</f>
        <v>1288.2525000000001</v>
      </c>
      <c r="L272" s="29" t="str">
        <f>IF(AND(Inputs!C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C271="true",Inputs!N271="false"),B272,""))</f>
        <v/>
      </c>
      <c r="M272" s="29" t="str">
        <f>IF(Inputs!C271="true",IF(Inputs!M271="null",Calcs!L272,Calcs!L272*Inputs!M271),"")</f>
        <v/>
      </c>
      <c r="N272" s="29" t="str">
        <f>IF(Inputs!C271="true",M272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,"")</f>
        <v/>
      </c>
      <c r="O272" s="29" t="str">
        <f>IF(Inputs!C271="true",N272*IF(Inputs!R271=Reduction_Values!B$6,Reduction_Values!C$6,Reduction_Values!C$7),"")</f>
        <v/>
      </c>
      <c r="P272" s="29" t="str">
        <f>IF(Inputs!C271="true",O272*IF(Inputs!L271=Reduction_Values!B$4,Reduction_Values!C$4,Reduction_Values!C$5),"")</f>
        <v/>
      </c>
      <c r="Q272" s="29" t="str">
        <f>IF(Inputs!C271="true",IF(Inputs!I271="null",P272,P272*(Inputs!I271)),"")</f>
        <v/>
      </c>
      <c r="R272" s="29" t="str">
        <f>IF(Inputs!C271="true",IF(Inputs!J271="null",Calcs!Q272,Calcs!Q272*Inputs!J271),"")</f>
        <v/>
      </c>
      <c r="S272" s="29" t="str">
        <f>IF(Inputs!C271="true",(Inputs!P271/Inputs!Q271)*Calcs!R272,"0.0")</f>
        <v>0.0</v>
      </c>
      <c r="T272" s="29">
        <f>IF(AND(Inputs!B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B271="true",Inputs!N271="false"),B272,""))</f>
        <v>86662</v>
      </c>
      <c r="U272" s="29">
        <f>IF(AND(Inputs!B271="true",Inputs!G271="true"),T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T272)</f>
        <v>171767</v>
      </c>
      <c r="V272" s="29">
        <f>IF(Inputs!B271="false","",IF(Inputs!M271="null",Calcs!D272,Calcs!D272*Inputs!M271))</f>
        <v>171767</v>
      </c>
      <c r="W272" s="29">
        <f>IF(Inputs!B271="true",V272*IF(Inputs!R271=Reduction_Values!B$6,Reduction_Values!C$6,Reduction_Values!C$7),"")</f>
        <v>171767</v>
      </c>
      <c r="X272" s="29">
        <f>IF(Inputs!B271="true",W272*IF(Inputs!L271=Reduction_Values!B$4,Reduction_Values!C$4,Reduction_Values!C$5),"")</f>
        <v>171767</v>
      </c>
      <c r="Y272" s="29">
        <f>IF(Inputs!B271="true",IF(Inputs!I271="null",X272,X272*(Inputs!I271)),"")</f>
        <v>5153.01</v>
      </c>
      <c r="Z272" s="29">
        <f>IF(Inputs!B271="true",IF(Inputs!J271="null",Y272,Y272*(Inputs!J271)),"")</f>
        <v>2576.5050000000001</v>
      </c>
      <c r="AA272" s="29">
        <f>IF(Inputs!B271="true",(Inputs!S271/Inputs!T271)*Calcs!Z272,"")</f>
        <v>65656.731775700944</v>
      </c>
      <c r="AB272" s="29">
        <f>IF(Inputs!B271="true",Calcs!AA272*0.5,"")</f>
        <v>32828.365887850472</v>
      </c>
      <c r="AC272" s="29"/>
      <c r="AD272" s="29"/>
      <c r="AE272" s="29"/>
      <c r="AF272" s="29"/>
      <c r="AG272" s="29"/>
    </row>
    <row r="273" spans="1:33" x14ac:dyDescent="0.2">
      <c r="A273" s="26">
        <v>271</v>
      </c>
      <c r="B273" s="28">
        <f>(VLOOKUP(Inputs!D272,Charge_Categories!B$2:C$380,2,FALSE))</f>
        <v>139580</v>
      </c>
      <c r="C273" s="28">
        <f>IF(Inputs!N272="true"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B273)</f>
        <v>139580</v>
      </c>
      <c r="D273" s="28">
        <f>IF(Inputs!G272="true",C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C273)</f>
        <v>139580</v>
      </c>
      <c r="E273" s="28">
        <f>IF(Inputs!M272="null",Calcs!D273,Calcs!D273*Inputs!M272)</f>
        <v>139580</v>
      </c>
      <c r="F273" s="28">
        <f>E273*IF(Inputs!R272=Reduction_Values!B$6,Reduction_Values!C$6,Reduction_Values!C$7)</f>
        <v>139580</v>
      </c>
      <c r="G273" s="29">
        <f>F273*IF(Inputs!L272=Reduction_Values!B$4,Reduction_Values!C$4,Reduction_Values!C$5)</f>
        <v>69790</v>
      </c>
      <c r="H273" s="29">
        <f>IF(Inputs!I272="null",G273,G273*(Inputs!I272))</f>
        <v>62113.1</v>
      </c>
      <c r="I273" s="29">
        <f>IF(Inputs!J272="null",H273,H273*(Inputs!J272))</f>
        <v>62113.1</v>
      </c>
      <c r="J273" s="29">
        <f>I273*(IF(Inputs!K272=Reduction_Values!B$2,Reduction_Values!C$2,Reduction_Values!C$3))</f>
        <v>62113.1</v>
      </c>
      <c r="K273" s="29">
        <f>IF(Inputs!B272="false",(Inputs!P272/Inputs!Q272)*Calcs!J273,Calcs!J273)</f>
        <v>52240.819205298008</v>
      </c>
      <c r="L273" s="29">
        <f>IF(AND(Inputs!C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C272="true",Inputs!N272="false"),B273,""))</f>
        <v>139580</v>
      </c>
      <c r="M273" s="29">
        <f>IF(Inputs!C272="true",IF(Inputs!M272="null",Calcs!L273,Calcs!L273*Inputs!M272),"")</f>
        <v>139580</v>
      </c>
      <c r="N273" s="29">
        <f>IF(Inputs!C272="true",M273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,"")</f>
        <v>139580</v>
      </c>
      <c r="O273" s="29">
        <f>IF(Inputs!C272="true",N273*IF(Inputs!R272=Reduction_Values!B$6,Reduction_Values!C$6,Reduction_Values!C$7),"")</f>
        <v>139580</v>
      </c>
      <c r="P273" s="29">
        <f>IF(Inputs!C272="true",O273*IF(Inputs!L272=Reduction_Values!B$4,Reduction_Values!C$4,Reduction_Values!C$5),"")</f>
        <v>69790</v>
      </c>
      <c r="Q273" s="29">
        <f>IF(Inputs!C272="true",IF(Inputs!I272="null",P273,P273*(Inputs!I272)),"")</f>
        <v>62113.1</v>
      </c>
      <c r="R273" s="29">
        <f>IF(Inputs!C272="true",IF(Inputs!J272="null",Calcs!Q273,Calcs!Q273*Inputs!J272),"")</f>
        <v>62113.1</v>
      </c>
      <c r="S273" s="29">
        <f>IF(Inputs!C272="true",(Inputs!P272/Inputs!Q272)*Calcs!R273,"0.0")</f>
        <v>52240.819205298008</v>
      </c>
      <c r="T273" s="29" t="str">
        <f>IF(AND(Inputs!B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B272="true",Inputs!N272="false"),B273,""))</f>
        <v/>
      </c>
      <c r="U273" s="29" t="str">
        <f>IF(AND(Inputs!B272="true",Inputs!G272="true"),T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T273)</f>
        <v/>
      </c>
      <c r="V273" s="29" t="str">
        <f>IF(Inputs!B272="false","",IF(Inputs!M272="null",Calcs!D273,Calcs!D273*Inputs!M272))</f>
        <v/>
      </c>
      <c r="W273" s="29" t="str">
        <f>IF(Inputs!B272="true",V273*IF(Inputs!R272=Reduction_Values!B$6,Reduction_Values!C$6,Reduction_Values!C$7),"")</f>
        <v/>
      </c>
      <c r="X273" s="29" t="str">
        <f>IF(Inputs!B272="true",W273*IF(Inputs!L272=Reduction_Values!B$4,Reduction_Values!C$4,Reduction_Values!C$5),"")</f>
        <v/>
      </c>
      <c r="Y273" s="29" t="str">
        <f>IF(Inputs!B272="true",IF(Inputs!I272="null",X273,X273*(Inputs!I272)),"")</f>
        <v/>
      </c>
      <c r="Z273" s="29" t="str">
        <f>IF(Inputs!B272="true",IF(Inputs!J272="null",Y273,Y273*(Inputs!J272)),"")</f>
        <v/>
      </c>
      <c r="AA273" s="29" t="str">
        <f>IF(Inputs!B272="true",(Inputs!S272/Inputs!T272)*Calcs!Z273,"")</f>
        <v/>
      </c>
      <c r="AB273" s="29" t="str">
        <f>IF(Inputs!B272="true",Calcs!AA273*0.5,"")</f>
        <v/>
      </c>
      <c r="AC273" s="29"/>
      <c r="AD273" s="29"/>
      <c r="AE273" s="29"/>
      <c r="AF273" s="29"/>
      <c r="AG273" s="29"/>
    </row>
    <row r="274" spans="1:33" x14ac:dyDescent="0.2">
      <c r="A274" s="26">
        <v>272</v>
      </c>
      <c r="B274" s="28">
        <f>(VLOOKUP(Inputs!D273,Charge_Categories!B$2:C$380,2,FALSE))</f>
        <v>146503</v>
      </c>
      <c r="C274" s="28">
        <f>IF(Inputs!N273="true"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B274)</f>
        <v>146503</v>
      </c>
      <c r="D274" s="28">
        <f>IF(Inputs!G273="true",C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C274)</f>
        <v>146503</v>
      </c>
      <c r="E274" s="28">
        <f>IF(Inputs!M273="null",Calcs!D274,Calcs!D274*Inputs!M273)</f>
        <v>146503</v>
      </c>
      <c r="F274" s="28">
        <f>E274*IF(Inputs!R273=Reduction_Values!B$6,Reduction_Values!C$6,Reduction_Values!C$7)</f>
        <v>146503</v>
      </c>
      <c r="G274" s="29">
        <f>F274*IF(Inputs!L273=Reduction_Values!B$4,Reduction_Values!C$4,Reduction_Values!C$5)</f>
        <v>146503</v>
      </c>
      <c r="H274" s="29">
        <f>IF(Inputs!I273="null",G274,G274*(Inputs!I273))</f>
        <v>146503</v>
      </c>
      <c r="I274" s="29">
        <f>IF(Inputs!J273="null",H274,H274*(Inputs!J273))</f>
        <v>146503</v>
      </c>
      <c r="J274" s="29">
        <f>I274*(IF(Inputs!K273=Reduction_Values!B$2,Reduction_Values!C$2,Reduction_Values!C$3))</f>
        <v>146503</v>
      </c>
      <c r="K274" s="29">
        <f>IF(Inputs!B273="false",(Inputs!P273/Inputs!Q273)*Calcs!J274,Calcs!J274)</f>
        <v>133863.52549019607</v>
      </c>
      <c r="L274" s="29" t="str">
        <f>IF(AND(Inputs!C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C273="true",Inputs!N273="false"),B274,""))</f>
        <v/>
      </c>
      <c r="M274" s="29" t="str">
        <f>IF(Inputs!C273="true",IF(Inputs!M273="null",Calcs!L274,Calcs!L274*Inputs!M273),"")</f>
        <v/>
      </c>
      <c r="N274" s="29" t="str">
        <f>IF(Inputs!C273="true",M274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,"")</f>
        <v/>
      </c>
      <c r="O274" s="29" t="str">
        <f>IF(Inputs!C273="true",N274*IF(Inputs!R273=Reduction_Values!B$6,Reduction_Values!C$6,Reduction_Values!C$7),"")</f>
        <v/>
      </c>
      <c r="P274" s="29" t="str">
        <f>IF(Inputs!C273="true",O274*IF(Inputs!L273=Reduction_Values!B$4,Reduction_Values!C$4,Reduction_Values!C$5),"")</f>
        <v/>
      </c>
      <c r="Q274" s="29" t="str">
        <f>IF(Inputs!C273="true",IF(Inputs!I273="null",P274,P274*(Inputs!I273)),"")</f>
        <v/>
      </c>
      <c r="R274" s="29" t="str">
        <f>IF(Inputs!C273="true",IF(Inputs!J273="null",Calcs!Q274,Calcs!Q274*Inputs!J273),"")</f>
        <v/>
      </c>
      <c r="S274" s="29" t="str">
        <f>IF(Inputs!C273="true",(Inputs!P273/Inputs!Q273)*Calcs!R274,"0.0")</f>
        <v>0.0</v>
      </c>
      <c r="T274" s="29" t="str">
        <f>IF(AND(Inputs!B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B273="true",Inputs!N273="false"),B274,""))</f>
        <v/>
      </c>
      <c r="U274" s="29" t="str">
        <f>IF(AND(Inputs!B273="true",Inputs!G273="true"),T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T274)</f>
        <v/>
      </c>
      <c r="V274" s="29" t="str">
        <f>IF(Inputs!B273="false","",IF(Inputs!M273="null",Calcs!D274,Calcs!D274*Inputs!M273))</f>
        <v/>
      </c>
      <c r="W274" s="29" t="str">
        <f>IF(Inputs!B273="true",V274*IF(Inputs!R273=Reduction_Values!B$6,Reduction_Values!C$6,Reduction_Values!C$7),"")</f>
        <v/>
      </c>
      <c r="X274" s="29" t="str">
        <f>IF(Inputs!B273="true",W274*IF(Inputs!L273=Reduction_Values!B$4,Reduction_Values!C$4,Reduction_Values!C$5),"")</f>
        <v/>
      </c>
      <c r="Y274" s="29" t="str">
        <f>IF(Inputs!B273="true",IF(Inputs!I273="null",X274,X274*(Inputs!I273)),"")</f>
        <v/>
      </c>
      <c r="Z274" s="29" t="str">
        <f>IF(Inputs!B273="true",IF(Inputs!J273="null",Y274,Y274*(Inputs!J273)),"")</f>
        <v/>
      </c>
      <c r="AA274" s="29" t="str">
        <f>IF(Inputs!B273="true",(Inputs!S273/Inputs!T273)*Calcs!Z274,"")</f>
        <v/>
      </c>
      <c r="AB274" s="29" t="str">
        <f>IF(Inputs!B273="true",Calcs!AA274*0.5,"")</f>
        <v/>
      </c>
      <c r="AC274" s="29"/>
      <c r="AD274" s="29"/>
      <c r="AE274" s="29"/>
      <c r="AF274" s="29"/>
      <c r="AG274" s="29"/>
    </row>
    <row r="275" spans="1:33" x14ac:dyDescent="0.2">
      <c r="A275" s="26">
        <v>273</v>
      </c>
      <c r="B275" s="28">
        <f>(VLOOKUP(Inputs!D274,Charge_Categories!B$2:C$380,2,FALSE))</f>
        <v>158618</v>
      </c>
      <c r="C275" s="28">
        <f>IF(Inputs!N274="true"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B275)</f>
        <v>163788</v>
      </c>
      <c r="D275" s="28">
        <f>IF(Inputs!G274="true",C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C275)</f>
        <v>170048</v>
      </c>
      <c r="E275" s="28">
        <f>IF(Inputs!M274="null",Calcs!D275,Calcs!D275*Inputs!M274)</f>
        <v>170048</v>
      </c>
      <c r="F275" s="28">
        <f>E275*IF(Inputs!R274=Reduction_Values!B$6,Reduction_Values!C$6,Reduction_Values!C$7)</f>
        <v>85024</v>
      </c>
      <c r="G275" s="29">
        <f>F275*IF(Inputs!L274=Reduction_Values!B$4,Reduction_Values!C$4,Reduction_Values!C$5)</f>
        <v>85024</v>
      </c>
      <c r="H275" s="29">
        <f>IF(Inputs!I274="null",G275,G275*(Inputs!I274))</f>
        <v>85024</v>
      </c>
      <c r="I275" s="29">
        <f>IF(Inputs!J274="null",H275,H275*(Inputs!J274))</f>
        <v>85024</v>
      </c>
      <c r="J275" s="29">
        <f>I275*(IF(Inputs!K274=Reduction_Values!B$2,Reduction_Values!C$2,Reduction_Values!C$3))</f>
        <v>42512</v>
      </c>
      <c r="K275" s="29">
        <f>IF(Inputs!B274="false",(Inputs!P274/Inputs!Q274)*Calcs!J275,Calcs!J275)</f>
        <v>39144.712871287127</v>
      </c>
      <c r="L275" s="29" t="str">
        <f>IF(AND(Inputs!C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C274="true",Inputs!N274="false"),B275,""))</f>
        <v/>
      </c>
      <c r="M275" s="29" t="str">
        <f>IF(Inputs!C274="true",IF(Inputs!M274="null",Calcs!L275,Calcs!L275*Inputs!M274),"")</f>
        <v/>
      </c>
      <c r="N275" s="29" t="str">
        <f>IF(Inputs!C274="true",M275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,"")</f>
        <v/>
      </c>
      <c r="O275" s="29" t="str">
        <f>IF(Inputs!C274="true",N275*IF(Inputs!R274=Reduction_Values!B$6,Reduction_Values!C$6,Reduction_Values!C$7),"")</f>
        <v/>
      </c>
      <c r="P275" s="29" t="str">
        <f>IF(Inputs!C274="true",O275*IF(Inputs!L274=Reduction_Values!B$4,Reduction_Values!C$4,Reduction_Values!C$5),"")</f>
        <v/>
      </c>
      <c r="Q275" s="29" t="str">
        <f>IF(Inputs!C274="true",IF(Inputs!I274="null",P275,P275*(Inputs!I274)),"")</f>
        <v/>
      </c>
      <c r="R275" s="29" t="str">
        <f>IF(Inputs!C274="true",IF(Inputs!J274="null",Calcs!Q275,Calcs!Q275*Inputs!J274),"")</f>
        <v/>
      </c>
      <c r="S275" s="29" t="str">
        <f>IF(Inputs!C274="true",(Inputs!P274/Inputs!Q274)*Calcs!R275,"0.0")</f>
        <v>0.0</v>
      </c>
      <c r="T275" s="29" t="str">
        <f>IF(AND(Inputs!B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B274="true",Inputs!N274="false"),B275,""))</f>
        <v/>
      </c>
      <c r="U275" s="29" t="str">
        <f>IF(AND(Inputs!B274="true",Inputs!G274="true"),T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T275)</f>
        <v/>
      </c>
      <c r="V275" s="29" t="str">
        <f>IF(Inputs!B274="false","",IF(Inputs!M274="null",Calcs!D275,Calcs!D275*Inputs!M274))</f>
        <v/>
      </c>
      <c r="W275" s="29" t="str">
        <f>IF(Inputs!B274="true",V275*IF(Inputs!R274=Reduction_Values!B$6,Reduction_Values!C$6,Reduction_Values!C$7),"")</f>
        <v/>
      </c>
      <c r="X275" s="29" t="str">
        <f>IF(Inputs!B274="true",W275*IF(Inputs!L274=Reduction_Values!B$4,Reduction_Values!C$4,Reduction_Values!C$5),"")</f>
        <v/>
      </c>
      <c r="Y275" s="29" t="str">
        <f>IF(Inputs!B274="true",IF(Inputs!I274="null",X275,X275*(Inputs!I274)),"")</f>
        <v/>
      </c>
      <c r="Z275" s="29" t="str">
        <f>IF(Inputs!B274="true",IF(Inputs!J274="null",Y275,Y275*(Inputs!J274)),"")</f>
        <v/>
      </c>
      <c r="AA275" s="29" t="str">
        <f>IF(Inputs!B274="true",(Inputs!S274/Inputs!T274)*Calcs!Z275,"")</f>
        <v/>
      </c>
      <c r="AB275" s="29" t="str">
        <f>IF(Inputs!B274="true",Calcs!AA275*0.5,"")</f>
        <v/>
      </c>
      <c r="AC275" s="29"/>
      <c r="AD275" s="29"/>
      <c r="AE275" s="29"/>
      <c r="AF275" s="29"/>
      <c r="AG275" s="29"/>
    </row>
    <row r="276" spans="1:33" x14ac:dyDescent="0.2">
      <c r="A276" s="26">
        <v>274</v>
      </c>
      <c r="B276" s="28">
        <f>(VLOOKUP(Inputs!D275,Charge_Categories!B$2:C$380,2,FALSE))</f>
        <v>165751</v>
      </c>
      <c r="C276" s="28">
        <f>IF(Inputs!N275="true"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B276)</f>
        <v>165751</v>
      </c>
      <c r="D276" s="28">
        <f>IF(Inputs!G275="true",C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C276)</f>
        <v>558980</v>
      </c>
      <c r="E276" s="28">
        <f>IF(Inputs!M275="null",Calcs!D276,Calcs!D276*Inputs!M275)</f>
        <v>558980</v>
      </c>
      <c r="F276" s="28">
        <f>E276*IF(Inputs!R275=Reduction_Values!B$6,Reduction_Values!C$6,Reduction_Values!C$7)</f>
        <v>558980</v>
      </c>
      <c r="G276" s="29">
        <f>F276*IF(Inputs!L275=Reduction_Values!B$4,Reduction_Values!C$4,Reduction_Values!C$5)</f>
        <v>558980</v>
      </c>
      <c r="H276" s="29">
        <f>IF(Inputs!I275="null",G276,G276*(Inputs!I275))</f>
        <v>558980</v>
      </c>
      <c r="I276" s="29">
        <f>IF(Inputs!J275="null",H276,H276*(Inputs!J275))</f>
        <v>279490</v>
      </c>
      <c r="J276" s="29">
        <f>I276*(IF(Inputs!K275=Reduction_Values!B$2,Reduction_Values!C$2,Reduction_Values!C$3))</f>
        <v>139745</v>
      </c>
      <c r="K276" s="29">
        <f>IF(Inputs!B275="false",(Inputs!P275/Inputs!Q275)*Calcs!J276,Calcs!J276)</f>
        <v>139745</v>
      </c>
      <c r="L276" s="29" t="str">
        <f>IF(AND(Inputs!C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C275="true",Inputs!N275="false"),B276,""))</f>
        <v/>
      </c>
      <c r="M276" s="29" t="str">
        <f>IF(Inputs!C275="true",IF(Inputs!M275="null",Calcs!L276,Calcs!L276*Inputs!M275),"")</f>
        <v/>
      </c>
      <c r="N276" s="29" t="str">
        <f>IF(Inputs!C275="true",M276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,"")</f>
        <v/>
      </c>
      <c r="O276" s="29" t="str">
        <f>IF(Inputs!C275="true",N276*IF(Inputs!R275=Reduction_Values!B$6,Reduction_Values!C$6,Reduction_Values!C$7),"")</f>
        <v/>
      </c>
      <c r="P276" s="29" t="str">
        <f>IF(Inputs!C275="true",O276*IF(Inputs!L275=Reduction_Values!B$4,Reduction_Values!C$4,Reduction_Values!C$5),"")</f>
        <v/>
      </c>
      <c r="Q276" s="29" t="str">
        <f>IF(Inputs!C275="true",IF(Inputs!I275="null",P276,P276*(Inputs!I275)),"")</f>
        <v/>
      </c>
      <c r="R276" s="29" t="str">
        <f>IF(Inputs!C275="true",IF(Inputs!J275="null",Calcs!Q276,Calcs!Q276*Inputs!J275),"")</f>
        <v/>
      </c>
      <c r="S276" s="29" t="str">
        <f>IF(Inputs!C275="true",(Inputs!P275/Inputs!Q275)*Calcs!R276,"0.0")</f>
        <v>0.0</v>
      </c>
      <c r="T276" s="29">
        <f>IF(AND(Inputs!B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B275="true",Inputs!N275="false"),B276,""))</f>
        <v>165751</v>
      </c>
      <c r="U276" s="29">
        <f>IF(AND(Inputs!B275="true",Inputs!G275="true"),T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T276)</f>
        <v>558980</v>
      </c>
      <c r="V276" s="29">
        <f>IF(Inputs!B275="false","",IF(Inputs!M275="null",Calcs!D276,Calcs!D276*Inputs!M275))</f>
        <v>558980</v>
      </c>
      <c r="W276" s="29">
        <f>IF(Inputs!B275="true",V276*IF(Inputs!R275=Reduction_Values!B$6,Reduction_Values!C$6,Reduction_Values!C$7),"")</f>
        <v>558980</v>
      </c>
      <c r="X276" s="29">
        <f>IF(Inputs!B275="true",W276*IF(Inputs!L275=Reduction_Values!B$4,Reduction_Values!C$4,Reduction_Values!C$5),"")</f>
        <v>558980</v>
      </c>
      <c r="Y276" s="29">
        <f>IF(Inputs!B275="true",IF(Inputs!I275="null",X276,X276*(Inputs!I275)),"")</f>
        <v>558980</v>
      </c>
      <c r="Z276" s="29">
        <f>IF(Inputs!B275="true",IF(Inputs!J275="null",Y276,Y276*(Inputs!J275)),"")</f>
        <v>279490</v>
      </c>
      <c r="AA276" s="29">
        <f>IF(Inputs!B275="true",(Inputs!S275/Inputs!T275)*Calcs!Z276,"")</f>
        <v>1100.3237737146001</v>
      </c>
      <c r="AB276" s="29">
        <f>IF(Inputs!B275="true",Calcs!AA276*0.5,"")</f>
        <v>550.16188685730003</v>
      </c>
      <c r="AC276" s="29"/>
      <c r="AD276" s="29"/>
      <c r="AE276" s="29"/>
      <c r="AF276" s="29"/>
      <c r="AG276" s="29"/>
    </row>
    <row r="277" spans="1:33" x14ac:dyDescent="0.2">
      <c r="A277" s="26">
        <v>275</v>
      </c>
      <c r="B277" s="28">
        <f>(VLOOKUP(Inputs!D276,Charge_Categories!B$2:C$380,2,FALSE))</f>
        <v>172674</v>
      </c>
      <c r="C277" s="28">
        <f>IF(Inputs!N276="true"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B277)</f>
        <v>172674</v>
      </c>
      <c r="D277" s="28">
        <f>IF(Inputs!G276="true",C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C277)</f>
        <v>172674</v>
      </c>
      <c r="E277" s="28">
        <f>IF(Inputs!M276="null",Calcs!D277,Calcs!D277*Inputs!M276)</f>
        <v>172674</v>
      </c>
      <c r="F277" s="28">
        <f>E277*IF(Inputs!R276=Reduction_Values!B$6,Reduction_Values!C$6,Reduction_Values!C$7)</f>
        <v>172674</v>
      </c>
      <c r="G277" s="29">
        <f>F277*IF(Inputs!L276=Reduction_Values!B$4,Reduction_Values!C$4,Reduction_Values!C$5)</f>
        <v>86337</v>
      </c>
      <c r="H277" s="29">
        <f>IF(Inputs!I276="null",G277,G277*(Inputs!I276))</f>
        <v>85473.63</v>
      </c>
      <c r="I277" s="29">
        <f>IF(Inputs!J276="null",H277,H277*(Inputs!J276))</f>
        <v>85473.63</v>
      </c>
      <c r="J277" s="29">
        <f>I277*(IF(Inputs!K276=Reduction_Values!B$2,Reduction_Values!C$2,Reduction_Values!C$3))</f>
        <v>85473.63</v>
      </c>
      <c r="K277" s="29">
        <f>IF(Inputs!B276="false",(Inputs!P276/Inputs!Q276)*Calcs!J277,Calcs!J277)</f>
        <v>83786.650460526318</v>
      </c>
      <c r="L277" s="29">
        <f>IF(AND(Inputs!C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C276="true",Inputs!N276="false"),B277,""))</f>
        <v>172674</v>
      </c>
      <c r="M277" s="29">
        <f>IF(Inputs!C276="true",IF(Inputs!M276="null",Calcs!L277,Calcs!L277*Inputs!M276),"")</f>
        <v>172674</v>
      </c>
      <c r="N277" s="29">
        <f>IF(Inputs!C276="true",M277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,"")</f>
        <v>0</v>
      </c>
      <c r="O277" s="29">
        <f>IF(Inputs!C276="true",N277*IF(Inputs!R276=Reduction_Values!B$6,Reduction_Values!C$6,Reduction_Values!C$7),"")</f>
        <v>0</v>
      </c>
      <c r="P277" s="29">
        <f>IF(Inputs!C276="true",O277*IF(Inputs!L276=Reduction_Values!B$4,Reduction_Values!C$4,Reduction_Values!C$5),"")</f>
        <v>0</v>
      </c>
      <c r="Q277" s="29">
        <f>IF(Inputs!C276="true",IF(Inputs!I276="null",P277,P277*(Inputs!I276)),"")</f>
        <v>0</v>
      </c>
      <c r="R277" s="29">
        <f>IF(Inputs!C276="true",IF(Inputs!J276="null",Calcs!Q277,Calcs!Q277*Inputs!J276),"")</f>
        <v>0</v>
      </c>
      <c r="S277" s="29">
        <f>IF(Inputs!C276="true",(Inputs!P276/Inputs!Q276)*Calcs!R277,"0.0")</f>
        <v>0</v>
      </c>
      <c r="T277" s="29" t="str">
        <f>IF(AND(Inputs!B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B276="true",Inputs!N276="false"),B277,""))</f>
        <v/>
      </c>
      <c r="U277" s="29" t="str">
        <f>IF(AND(Inputs!B276="true",Inputs!G276="true"),T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T277)</f>
        <v/>
      </c>
      <c r="V277" s="29" t="str">
        <f>IF(Inputs!B276="false","",IF(Inputs!M276="null",Calcs!D277,Calcs!D277*Inputs!M276))</f>
        <v/>
      </c>
      <c r="W277" s="29" t="str">
        <f>IF(Inputs!B276="true",V277*IF(Inputs!R276=Reduction_Values!B$6,Reduction_Values!C$6,Reduction_Values!C$7),"")</f>
        <v/>
      </c>
      <c r="X277" s="29" t="str">
        <f>IF(Inputs!B276="true",W277*IF(Inputs!L276=Reduction_Values!B$4,Reduction_Values!C$4,Reduction_Values!C$5),"")</f>
        <v/>
      </c>
      <c r="Y277" s="29" t="str">
        <f>IF(Inputs!B276="true",IF(Inputs!I276="null",X277,X277*(Inputs!I276)),"")</f>
        <v/>
      </c>
      <c r="Z277" s="29" t="str">
        <f>IF(Inputs!B276="true",IF(Inputs!J276="null",Y277,Y277*(Inputs!J276)),"")</f>
        <v/>
      </c>
      <c r="AA277" s="29" t="str">
        <f>IF(Inputs!B276="true",(Inputs!S276/Inputs!T276)*Calcs!Z277,"")</f>
        <v/>
      </c>
      <c r="AB277" s="29" t="str">
        <f>IF(Inputs!B276="true",Calcs!AA277*0.5,"")</f>
        <v/>
      </c>
      <c r="AC277" s="29"/>
      <c r="AD277" s="29"/>
      <c r="AE277" s="29"/>
      <c r="AF277" s="29"/>
      <c r="AG277" s="29"/>
    </row>
    <row r="278" spans="1:33" x14ac:dyDescent="0.2">
      <c r="A278" s="26">
        <v>276</v>
      </c>
      <c r="B278" s="28">
        <f>(VLOOKUP(Inputs!D277,Charge_Categories!B$2:C$380,2,FALSE))</f>
        <v>184789</v>
      </c>
      <c r="C278" s="28">
        <f>IF(Inputs!N277="true"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B278)</f>
        <v>184789</v>
      </c>
      <c r="D278" s="28">
        <f>IF(Inputs!G277="true",C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C278)</f>
        <v>184975</v>
      </c>
      <c r="E278" s="28">
        <f>IF(Inputs!M277="null",Calcs!D278,Calcs!D278*Inputs!M277)</f>
        <v>184975</v>
      </c>
      <c r="F278" s="28">
        <f>E278*IF(Inputs!R277=Reduction_Values!B$6,Reduction_Values!C$6,Reduction_Values!C$7)</f>
        <v>184975</v>
      </c>
      <c r="G278" s="29">
        <f>F278*IF(Inputs!L277=Reduction_Values!B$4,Reduction_Values!C$4,Reduction_Values!C$5)</f>
        <v>184975</v>
      </c>
      <c r="H278" s="29">
        <f>IF(Inputs!I277="null",G278,G278*(Inputs!I277))</f>
        <v>184975</v>
      </c>
      <c r="I278" s="29">
        <f>IF(Inputs!J277="null",H278,H278*(Inputs!J277))</f>
        <v>184975</v>
      </c>
      <c r="J278" s="29">
        <f>I278*(IF(Inputs!K277=Reduction_Values!B$2,Reduction_Values!C$2,Reduction_Values!C$3))</f>
        <v>92487.5</v>
      </c>
      <c r="K278" s="29">
        <f>IF(Inputs!B277="false",(Inputs!P277/Inputs!Q277)*Calcs!J278,Calcs!J278)</f>
        <v>76758.333333333343</v>
      </c>
      <c r="L278" s="29" t="str">
        <f>IF(AND(Inputs!C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C277="true",Inputs!N277="false"),B278,""))</f>
        <v/>
      </c>
      <c r="M278" s="29" t="str">
        <f>IF(Inputs!C277="true",IF(Inputs!M277="null",Calcs!L278,Calcs!L278*Inputs!M277),"")</f>
        <v/>
      </c>
      <c r="N278" s="29" t="str">
        <f>IF(Inputs!C277="true",M278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,"")</f>
        <v/>
      </c>
      <c r="O278" s="29" t="str">
        <f>IF(Inputs!C277="true",N278*IF(Inputs!R277=Reduction_Values!B$6,Reduction_Values!C$6,Reduction_Values!C$7),"")</f>
        <v/>
      </c>
      <c r="P278" s="29" t="str">
        <f>IF(Inputs!C277="true",O278*IF(Inputs!L277=Reduction_Values!B$4,Reduction_Values!C$4,Reduction_Values!C$5),"")</f>
        <v/>
      </c>
      <c r="Q278" s="29" t="str">
        <f>IF(Inputs!C277="true",IF(Inputs!I277="null",P278,P278*(Inputs!I277)),"")</f>
        <v/>
      </c>
      <c r="R278" s="29" t="str">
        <f>IF(Inputs!C277="true",IF(Inputs!J277="null",Calcs!Q278,Calcs!Q278*Inputs!J277),"")</f>
        <v/>
      </c>
      <c r="S278" s="29" t="str">
        <f>IF(Inputs!C277="true",(Inputs!P277/Inputs!Q277)*Calcs!R278,"0.0")</f>
        <v>0.0</v>
      </c>
      <c r="T278" s="29" t="str">
        <f>IF(AND(Inputs!B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B277="true",Inputs!N277="false"),B278,""))</f>
        <v/>
      </c>
      <c r="U278" s="29" t="str">
        <f>IF(AND(Inputs!B277="true",Inputs!G277="true"),T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T278)</f>
        <v/>
      </c>
      <c r="V278" s="29" t="str">
        <f>IF(Inputs!B277="false","",IF(Inputs!M277="null",Calcs!D278,Calcs!D278*Inputs!M277))</f>
        <v/>
      </c>
      <c r="W278" s="29" t="str">
        <f>IF(Inputs!B277="true",V278*IF(Inputs!R277=Reduction_Values!B$6,Reduction_Values!C$6,Reduction_Values!C$7),"")</f>
        <v/>
      </c>
      <c r="X278" s="29" t="str">
        <f>IF(Inputs!B277="true",W278*IF(Inputs!L277=Reduction_Values!B$4,Reduction_Values!C$4,Reduction_Values!C$5),"")</f>
        <v/>
      </c>
      <c r="Y278" s="29" t="str">
        <f>IF(Inputs!B277="true",IF(Inputs!I277="null",X278,X278*(Inputs!I277)),"")</f>
        <v/>
      </c>
      <c r="Z278" s="29" t="str">
        <f>IF(Inputs!B277="true",IF(Inputs!J277="null",Y278,Y278*(Inputs!J277)),"")</f>
        <v/>
      </c>
      <c r="AA278" s="29" t="str">
        <f>IF(Inputs!B277="true",(Inputs!S277/Inputs!T277)*Calcs!Z278,"")</f>
        <v/>
      </c>
      <c r="AB278" s="29" t="str">
        <f>IF(Inputs!B277="true",Calcs!AA278*0.5,"")</f>
        <v/>
      </c>
      <c r="AC278" s="29"/>
      <c r="AD278" s="29"/>
      <c r="AE278" s="29"/>
      <c r="AF278" s="29"/>
      <c r="AG278" s="29"/>
    </row>
    <row r="279" spans="1:33" x14ac:dyDescent="0.2">
      <c r="A279" s="26">
        <v>277</v>
      </c>
      <c r="B279" s="28">
        <f>(VLOOKUP(Inputs!D278,Charge_Categories!B$2:C$380,2,FALSE))</f>
        <v>257486</v>
      </c>
      <c r="C279" s="28">
        <f>IF(Inputs!N278="true"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B279)</f>
        <v>257486</v>
      </c>
      <c r="D279" s="28">
        <f>IF(Inputs!G278="true",C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C279)</f>
        <v>258036</v>
      </c>
      <c r="E279" s="28">
        <f>IF(Inputs!M278="null",Calcs!D279,Calcs!D279*Inputs!M278)</f>
        <v>258036</v>
      </c>
      <c r="F279" s="28">
        <f>E279*IF(Inputs!R278=Reduction_Values!B$6,Reduction_Values!C$6,Reduction_Values!C$7)</f>
        <v>129018</v>
      </c>
      <c r="G279" s="29">
        <f>F279*IF(Inputs!L278=Reduction_Values!B$4,Reduction_Values!C$4,Reduction_Values!C$5)</f>
        <v>64509</v>
      </c>
      <c r="H279" s="29">
        <f>IF(Inputs!I278="null",G279,G279*(Inputs!I278))</f>
        <v>64509</v>
      </c>
      <c r="I279" s="29">
        <f>IF(Inputs!J278="null",H279,H279*(Inputs!J278))</f>
        <v>32254.5</v>
      </c>
      <c r="J279" s="29">
        <f>I279*(IF(Inputs!K278=Reduction_Values!B$2,Reduction_Values!C$2,Reduction_Values!C$3))</f>
        <v>32254.5</v>
      </c>
      <c r="K279" s="29">
        <f>IF(Inputs!B278="false",(Inputs!P278/Inputs!Q278)*Calcs!J279,Calcs!J279)</f>
        <v>32254.5</v>
      </c>
      <c r="L279" s="29" t="str">
        <f>IF(AND(Inputs!C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C278="true",Inputs!N278="false"),B279,""))</f>
        <v/>
      </c>
      <c r="M279" s="29" t="str">
        <f>IF(Inputs!C278="true",IF(Inputs!M278="null",Calcs!L279,Calcs!L279*Inputs!M278),"")</f>
        <v/>
      </c>
      <c r="N279" s="29" t="str">
        <f>IF(Inputs!C278="true",M279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,"")</f>
        <v/>
      </c>
      <c r="O279" s="29" t="str">
        <f>IF(Inputs!C278="true",N279*IF(Inputs!R278=Reduction_Values!B$6,Reduction_Values!C$6,Reduction_Values!C$7),"")</f>
        <v/>
      </c>
      <c r="P279" s="29" t="str">
        <f>IF(Inputs!C278="true",O279*IF(Inputs!L278=Reduction_Values!B$4,Reduction_Values!C$4,Reduction_Values!C$5),"")</f>
        <v/>
      </c>
      <c r="Q279" s="29" t="str">
        <f>IF(Inputs!C278="true",IF(Inputs!I278="null",P279,P279*(Inputs!I278)),"")</f>
        <v/>
      </c>
      <c r="R279" s="29" t="str">
        <f>IF(Inputs!C278="true",IF(Inputs!J278="null",Calcs!Q279,Calcs!Q279*Inputs!J278),"")</f>
        <v/>
      </c>
      <c r="S279" s="29" t="str">
        <f>IF(Inputs!C278="true",(Inputs!P278/Inputs!Q278)*Calcs!R279,"0.0")</f>
        <v>0.0</v>
      </c>
      <c r="T279" s="29" t="str">
        <f>IF(AND(Inputs!B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B278="true",Inputs!N278="false"),B279,""))</f>
        <v/>
      </c>
      <c r="U279" s="29" t="str">
        <f>IF(AND(Inputs!B278="true",Inputs!G278="true"),T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T279)</f>
        <v/>
      </c>
      <c r="V279" s="29" t="str">
        <f>IF(Inputs!B278="false","",IF(Inputs!M278="null",Calcs!D279,Calcs!D279*Inputs!M278))</f>
        <v/>
      </c>
      <c r="W279" s="29" t="str">
        <f>IF(Inputs!B278="true",V279*IF(Inputs!R278=Reduction_Values!B$6,Reduction_Values!C$6,Reduction_Values!C$7),"")</f>
        <v/>
      </c>
      <c r="X279" s="29" t="str">
        <f>IF(Inputs!B278="true",W279*IF(Inputs!L278=Reduction_Values!B$4,Reduction_Values!C$4,Reduction_Values!C$5),"")</f>
        <v/>
      </c>
      <c r="Y279" s="29" t="str">
        <f>IF(Inputs!B278="true",IF(Inputs!I278="null",X279,X279*(Inputs!I278)),"")</f>
        <v/>
      </c>
      <c r="Z279" s="29" t="str">
        <f>IF(Inputs!B278="true",IF(Inputs!J278="null",Y279,Y279*(Inputs!J278)),"")</f>
        <v/>
      </c>
      <c r="AA279" s="29" t="str">
        <f>IF(Inputs!B278="true",(Inputs!S278/Inputs!T278)*Calcs!Z279,"")</f>
        <v/>
      </c>
      <c r="AB279" s="29" t="str">
        <f>IF(Inputs!B278="true",Calcs!AA279*0.5,"")</f>
        <v/>
      </c>
      <c r="AC279" s="29"/>
      <c r="AD279" s="29"/>
      <c r="AE279" s="29"/>
      <c r="AF279" s="29"/>
      <c r="AG279" s="29"/>
    </row>
    <row r="280" spans="1:33" x14ac:dyDescent="0.2">
      <c r="A280" s="26">
        <v>278</v>
      </c>
      <c r="B280" s="28">
        <f>(VLOOKUP(Inputs!D279,Charge_Categories!B$2:C$380,2,FALSE))</f>
        <v>270257</v>
      </c>
      <c r="C280" s="28">
        <f>IF(Inputs!N279="true"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B280)</f>
        <v>270257</v>
      </c>
      <c r="D280" s="28">
        <f>IF(Inputs!G279="true",C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C280)</f>
        <v>270788</v>
      </c>
      <c r="E280" s="28">
        <f>IF(Inputs!M279="null",Calcs!D280,Calcs!D280*Inputs!M279)</f>
        <v>270788</v>
      </c>
      <c r="F280" s="28">
        <f>E280*IF(Inputs!R279=Reduction_Values!B$6,Reduction_Values!C$6,Reduction_Values!C$7)</f>
        <v>270788</v>
      </c>
      <c r="G280" s="29">
        <f>F280*IF(Inputs!L279=Reduction_Values!B$4,Reduction_Values!C$4,Reduction_Values!C$5)</f>
        <v>270788</v>
      </c>
      <c r="H280" s="29">
        <f>IF(Inputs!I279="null",G280,G280*(Inputs!I279))</f>
        <v>270788</v>
      </c>
      <c r="I280" s="29">
        <f>IF(Inputs!J279="null",H280,H280*(Inputs!J279))</f>
        <v>2707.88</v>
      </c>
      <c r="J280" s="29">
        <f>I280*(IF(Inputs!K279=Reduction_Values!B$2,Reduction_Values!C$2,Reduction_Values!C$3))</f>
        <v>1353.94</v>
      </c>
      <c r="K280" s="29">
        <f>IF(Inputs!B279="false",(Inputs!P279/Inputs!Q279)*Calcs!J280,Calcs!J280)</f>
        <v>1353.94</v>
      </c>
      <c r="L280" s="29" t="str">
        <f>IF(AND(Inputs!C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C279="true",Inputs!N279="false"),B280,""))</f>
        <v/>
      </c>
      <c r="M280" s="29" t="str">
        <f>IF(Inputs!C279="true",IF(Inputs!M279="null",Calcs!L280,Calcs!L280*Inputs!M279),"")</f>
        <v/>
      </c>
      <c r="N280" s="29" t="str">
        <f>IF(Inputs!C279="true",M280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,"")</f>
        <v/>
      </c>
      <c r="O280" s="29" t="str">
        <f>IF(Inputs!C279="true",N280*IF(Inputs!R279=Reduction_Values!B$6,Reduction_Values!C$6,Reduction_Values!C$7),"")</f>
        <v/>
      </c>
      <c r="P280" s="29" t="str">
        <f>IF(Inputs!C279="true",O280*IF(Inputs!L279=Reduction_Values!B$4,Reduction_Values!C$4,Reduction_Values!C$5),"")</f>
        <v/>
      </c>
      <c r="Q280" s="29" t="str">
        <f>IF(Inputs!C279="true",IF(Inputs!I279="null",P280,P280*(Inputs!I279)),"")</f>
        <v/>
      </c>
      <c r="R280" s="29" t="str">
        <f>IF(Inputs!C279="true",IF(Inputs!J279="null",Calcs!Q280,Calcs!Q280*Inputs!J279),"")</f>
        <v/>
      </c>
      <c r="S280" s="29" t="str">
        <f>IF(Inputs!C279="true",(Inputs!P279/Inputs!Q279)*Calcs!R280,"0.0")</f>
        <v>0.0</v>
      </c>
      <c r="T280" s="29">
        <f>IF(AND(Inputs!B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B279="true",Inputs!N279="false"),B280,""))</f>
        <v>270257</v>
      </c>
      <c r="U280" s="29">
        <f>IF(AND(Inputs!B279="true",Inputs!G279="true"),T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T280)</f>
        <v>270788</v>
      </c>
      <c r="V280" s="29">
        <f>IF(Inputs!B279="false","",IF(Inputs!M279="null",Calcs!D280,Calcs!D280*Inputs!M279))</f>
        <v>270788</v>
      </c>
      <c r="W280" s="29">
        <f>IF(Inputs!B279="true",V280*IF(Inputs!R279=Reduction_Values!B$6,Reduction_Values!C$6,Reduction_Values!C$7),"")</f>
        <v>270788</v>
      </c>
      <c r="X280" s="29">
        <f>IF(Inputs!B279="true",W280*IF(Inputs!L279=Reduction_Values!B$4,Reduction_Values!C$4,Reduction_Values!C$5),"")</f>
        <v>270788</v>
      </c>
      <c r="Y280" s="29">
        <f>IF(Inputs!B279="true",IF(Inputs!I279="null",X280,X280*(Inputs!I279)),"")</f>
        <v>270788</v>
      </c>
      <c r="Z280" s="29">
        <f>IF(Inputs!B279="true",IF(Inputs!J279="null",Y280,Y280*(Inputs!J279)),"")</f>
        <v>2707.88</v>
      </c>
      <c r="AA280" s="29">
        <f>IF(Inputs!B279="true",(Inputs!S279/Inputs!T279)*Calcs!Z280,"")</f>
        <v>20309100</v>
      </c>
      <c r="AB280" s="29">
        <f>IF(Inputs!B279="true",Calcs!AA280*0.5,"")</f>
        <v>10154550</v>
      </c>
      <c r="AC280" s="29"/>
      <c r="AD280" s="29"/>
      <c r="AE280" s="29"/>
      <c r="AF280" s="29"/>
      <c r="AG280" s="29"/>
    </row>
    <row r="281" spans="1:33" x14ac:dyDescent="0.2">
      <c r="A281" s="26">
        <v>279</v>
      </c>
      <c r="B281" s="28">
        <f>(VLOOKUP(Inputs!D280,Charge_Categories!B$2:C$380,2,FALSE))</f>
        <v>292651</v>
      </c>
      <c r="C281" s="28">
        <f>IF(Inputs!N280="true"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B281)</f>
        <v>292651</v>
      </c>
      <c r="D281" s="28">
        <f>IF(Inputs!G280="true",C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C281)</f>
        <v>292651</v>
      </c>
      <c r="E281" s="28">
        <f>IF(Inputs!M280="null",Calcs!D281,Calcs!D281*Inputs!M280)</f>
        <v>292651</v>
      </c>
      <c r="F281" s="28">
        <f>E281*IF(Inputs!R280=Reduction_Values!B$6,Reduction_Values!C$6,Reduction_Values!C$7)</f>
        <v>146325.5</v>
      </c>
      <c r="G281" s="29">
        <f>F281*IF(Inputs!L280=Reduction_Values!B$4,Reduction_Values!C$4,Reduction_Values!C$5)</f>
        <v>73162.75</v>
      </c>
      <c r="H281" s="29">
        <f>IF(Inputs!I280="null",G281,G281*(Inputs!I280))</f>
        <v>65846.475000000006</v>
      </c>
      <c r="I281" s="29">
        <f>IF(Inputs!J280="null",H281,H281*(Inputs!J280))</f>
        <v>65846.475000000006</v>
      </c>
      <c r="J281" s="29">
        <f>I281*(IF(Inputs!K280=Reduction_Values!B$2,Reduction_Values!C$2,Reduction_Values!C$3))</f>
        <v>65846.475000000006</v>
      </c>
      <c r="K281" s="29">
        <f>IF(Inputs!B280="false",(Inputs!P280/Inputs!Q280)*Calcs!J281,Calcs!J281)</f>
        <v>61100.783108108109</v>
      </c>
      <c r="L281" s="29">
        <f>IF(AND(Inputs!C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C280="true",Inputs!N280="false"),B281,""))</f>
        <v>292651</v>
      </c>
      <c r="M281" s="29">
        <f>IF(Inputs!C280="true",IF(Inputs!M280="null",Calcs!L281,Calcs!L281*Inputs!M280),"")</f>
        <v>292651</v>
      </c>
      <c r="N281" s="29">
        <f>IF(Inputs!C280="true",M281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,"")</f>
        <v>0</v>
      </c>
      <c r="O281" s="29">
        <f>IF(Inputs!C280="true",N281*IF(Inputs!R280=Reduction_Values!B$6,Reduction_Values!C$6,Reduction_Values!C$7),"")</f>
        <v>0</v>
      </c>
      <c r="P281" s="29">
        <f>IF(Inputs!C280="true",O281*IF(Inputs!L280=Reduction_Values!B$4,Reduction_Values!C$4,Reduction_Values!C$5),"")</f>
        <v>0</v>
      </c>
      <c r="Q281" s="29">
        <f>IF(Inputs!C280="true",IF(Inputs!I280="null",P281,P281*(Inputs!I280)),"")</f>
        <v>0</v>
      </c>
      <c r="R281" s="29">
        <f>IF(Inputs!C280="true",IF(Inputs!J280="null",Calcs!Q281,Calcs!Q281*Inputs!J280),"")</f>
        <v>0</v>
      </c>
      <c r="S281" s="29">
        <f>IF(Inputs!C280="true",(Inputs!P280/Inputs!Q280)*Calcs!R281,"0.0")</f>
        <v>0</v>
      </c>
      <c r="T281" s="29" t="str">
        <f>IF(AND(Inputs!B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B280="true",Inputs!N280="false"),B281,""))</f>
        <v/>
      </c>
      <c r="U281" s="29" t="str">
        <f>IF(AND(Inputs!B280="true",Inputs!G280="true"),T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T281)</f>
        <v/>
      </c>
      <c r="V281" s="29" t="str">
        <f>IF(Inputs!B280="false","",IF(Inputs!M280="null",Calcs!D281,Calcs!D281*Inputs!M280))</f>
        <v/>
      </c>
      <c r="W281" s="29" t="str">
        <f>IF(Inputs!B280="true",V281*IF(Inputs!R280=Reduction_Values!B$6,Reduction_Values!C$6,Reduction_Values!C$7),"")</f>
        <v/>
      </c>
      <c r="X281" s="29" t="str">
        <f>IF(Inputs!B280="true",W281*IF(Inputs!L280=Reduction_Values!B$4,Reduction_Values!C$4,Reduction_Values!C$5),"")</f>
        <v/>
      </c>
      <c r="Y281" s="29" t="str">
        <f>IF(Inputs!B280="true",IF(Inputs!I280="null",X281,X281*(Inputs!I280)),"")</f>
        <v/>
      </c>
      <c r="Z281" s="29" t="str">
        <f>IF(Inputs!B280="true",IF(Inputs!J280="null",Y281,Y281*(Inputs!J280)),"")</f>
        <v/>
      </c>
      <c r="AA281" s="29" t="str">
        <f>IF(Inputs!B280="true",(Inputs!S280/Inputs!T280)*Calcs!Z281,"")</f>
        <v/>
      </c>
      <c r="AB281" s="29" t="str">
        <f>IF(Inputs!B280="true",Calcs!AA281*0.5,"")</f>
        <v/>
      </c>
      <c r="AC281" s="29"/>
      <c r="AD281" s="29"/>
      <c r="AE281" s="29"/>
      <c r="AF281" s="29"/>
      <c r="AG281" s="29"/>
    </row>
    <row r="282" spans="1:33" x14ac:dyDescent="0.2">
      <c r="A282" s="26">
        <v>280</v>
      </c>
      <c r="B282" s="28">
        <f>(VLOOKUP(Inputs!D281,Charge_Categories!B$2:C$380,2,FALSE))</f>
        <v>305765</v>
      </c>
      <c r="C282" s="28">
        <f>IF(Inputs!N281="true"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B282)</f>
        <v>305765</v>
      </c>
      <c r="D282" s="28">
        <f>IF(Inputs!G281="true",C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C282)</f>
        <v>305928</v>
      </c>
      <c r="E282" s="28">
        <f>IF(Inputs!M281="null",Calcs!D282,Calcs!D282*Inputs!M281)</f>
        <v>305928</v>
      </c>
      <c r="F282" s="28">
        <f>E282*IF(Inputs!R281=Reduction_Values!B$6,Reduction_Values!C$6,Reduction_Values!C$7)</f>
        <v>305928</v>
      </c>
      <c r="G282" s="29">
        <f>F282*IF(Inputs!L281=Reduction_Values!B$4,Reduction_Values!C$4,Reduction_Values!C$5)</f>
        <v>305928</v>
      </c>
      <c r="H282" s="29">
        <f>IF(Inputs!I281="null",G282,G282*(Inputs!I281))</f>
        <v>152964</v>
      </c>
      <c r="I282" s="29">
        <f>IF(Inputs!J281="null",H282,H282*(Inputs!J281))</f>
        <v>152964</v>
      </c>
      <c r="J282" s="29">
        <f>I282*(IF(Inputs!K281=Reduction_Values!B$2,Reduction_Values!C$2,Reduction_Values!C$3))</f>
        <v>152964</v>
      </c>
      <c r="K282" s="29">
        <f>IF(Inputs!B281="false",(Inputs!P281/Inputs!Q281)*Calcs!J282,Calcs!J282)</f>
        <v>19120.5</v>
      </c>
      <c r="L282" s="29" t="str">
        <f>IF(AND(Inputs!C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C281="true",Inputs!N281="false"),B282,""))</f>
        <v/>
      </c>
      <c r="M282" s="29" t="str">
        <f>IF(Inputs!C281="true",IF(Inputs!M281="null",Calcs!L282,Calcs!L282*Inputs!M281),"")</f>
        <v/>
      </c>
      <c r="N282" s="29" t="str">
        <f>IF(Inputs!C281="true",M282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,"")</f>
        <v/>
      </c>
      <c r="O282" s="29" t="str">
        <f>IF(Inputs!C281="true",N282*IF(Inputs!R281=Reduction_Values!B$6,Reduction_Values!C$6,Reduction_Values!C$7),"")</f>
        <v/>
      </c>
      <c r="P282" s="29" t="str">
        <f>IF(Inputs!C281="true",O282*IF(Inputs!L281=Reduction_Values!B$4,Reduction_Values!C$4,Reduction_Values!C$5),"")</f>
        <v/>
      </c>
      <c r="Q282" s="29" t="str">
        <f>IF(Inputs!C281="true",IF(Inputs!I281="null",P282,P282*(Inputs!I281)),"")</f>
        <v/>
      </c>
      <c r="R282" s="29" t="str">
        <f>IF(Inputs!C281="true",IF(Inputs!J281="null",Calcs!Q282,Calcs!Q282*Inputs!J281),"")</f>
        <v/>
      </c>
      <c r="S282" s="29" t="str">
        <f>IF(Inputs!C281="true",(Inputs!P281/Inputs!Q281)*Calcs!R282,"0.0")</f>
        <v>0.0</v>
      </c>
      <c r="T282" s="29" t="str">
        <f>IF(AND(Inputs!B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B281="true",Inputs!N281="false"),B282,""))</f>
        <v/>
      </c>
      <c r="U282" s="29" t="str">
        <f>IF(AND(Inputs!B281="true",Inputs!G281="true"),T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T282)</f>
        <v/>
      </c>
      <c r="V282" s="29" t="str">
        <f>IF(Inputs!B281="false","",IF(Inputs!M281="null",Calcs!D282,Calcs!D282*Inputs!M281))</f>
        <v/>
      </c>
      <c r="W282" s="29" t="str">
        <f>IF(Inputs!B281="true",V282*IF(Inputs!R281=Reduction_Values!B$6,Reduction_Values!C$6,Reduction_Values!C$7),"")</f>
        <v/>
      </c>
      <c r="X282" s="29" t="str">
        <f>IF(Inputs!B281="true",W282*IF(Inputs!L281=Reduction_Values!B$4,Reduction_Values!C$4,Reduction_Values!C$5),"")</f>
        <v/>
      </c>
      <c r="Y282" s="29" t="str">
        <f>IF(Inputs!B281="true",IF(Inputs!I281="null",X282,X282*(Inputs!I281)),"")</f>
        <v/>
      </c>
      <c r="Z282" s="29" t="str">
        <f>IF(Inputs!B281="true",IF(Inputs!J281="null",Y282,Y282*(Inputs!J281)),"")</f>
        <v/>
      </c>
      <c r="AA282" s="29" t="str">
        <f>IF(Inputs!B281="true",(Inputs!S281/Inputs!T281)*Calcs!Z282,"")</f>
        <v/>
      </c>
      <c r="AB282" s="29" t="str">
        <f>IF(Inputs!B281="true",Calcs!AA282*0.5,"")</f>
        <v/>
      </c>
      <c r="AC282" s="29"/>
      <c r="AD282" s="29"/>
      <c r="AE282" s="29"/>
      <c r="AF282" s="29"/>
      <c r="AG282" s="29"/>
    </row>
    <row r="283" spans="1:33" x14ac:dyDescent="0.2">
      <c r="A283" s="26">
        <v>281</v>
      </c>
      <c r="B283" s="28">
        <f>(VLOOKUP(Inputs!D282,Charge_Categories!B$2:C$380,2,FALSE))</f>
        <v>318536</v>
      </c>
      <c r="C283" s="28">
        <f>IF(Inputs!N282="true"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B283)</f>
        <v>318628</v>
      </c>
      <c r="D283" s="28">
        <f>IF(Inputs!G282="true",C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C283)</f>
        <v>318628</v>
      </c>
      <c r="E283" s="28">
        <f>IF(Inputs!M282="null",Calcs!D283,Calcs!D283*Inputs!M282)</f>
        <v>318628</v>
      </c>
      <c r="F283" s="28">
        <f>E283*IF(Inputs!R282=Reduction_Values!B$6,Reduction_Values!C$6,Reduction_Values!C$7)</f>
        <v>159314</v>
      </c>
      <c r="G283" s="29">
        <f>F283*IF(Inputs!L282=Reduction_Values!B$4,Reduction_Values!C$4,Reduction_Values!C$5)</f>
        <v>159314</v>
      </c>
      <c r="H283" s="29">
        <f>IF(Inputs!I282="null",G283,G283*(Inputs!I282))</f>
        <v>159314</v>
      </c>
      <c r="I283" s="29">
        <f>IF(Inputs!J282="null",H283,H283*(Inputs!J282))</f>
        <v>4779.42</v>
      </c>
      <c r="J283" s="29">
        <f>I283*(IF(Inputs!K282=Reduction_Values!B$2,Reduction_Values!C$2,Reduction_Values!C$3))</f>
        <v>4779.42</v>
      </c>
      <c r="K283" s="29">
        <f>IF(Inputs!B282="false",(Inputs!P282/Inputs!Q282)*Calcs!J283,Calcs!J283)</f>
        <v>4764.2952531645569</v>
      </c>
      <c r="L283" s="29" t="str">
        <f>IF(AND(Inputs!C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C282="true",Inputs!N282="false"),B283,""))</f>
        <v/>
      </c>
      <c r="M283" s="29" t="str">
        <f>IF(Inputs!C282="true",IF(Inputs!M282="null",Calcs!L283,Calcs!L283*Inputs!M282),"")</f>
        <v/>
      </c>
      <c r="N283" s="29" t="str">
        <f>IF(Inputs!C282="true",M283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,"")</f>
        <v/>
      </c>
      <c r="O283" s="29" t="str">
        <f>IF(Inputs!C282="true",N283*IF(Inputs!R282=Reduction_Values!B$6,Reduction_Values!C$6,Reduction_Values!C$7),"")</f>
        <v/>
      </c>
      <c r="P283" s="29" t="str">
        <f>IF(Inputs!C282="true",O283*IF(Inputs!L282=Reduction_Values!B$4,Reduction_Values!C$4,Reduction_Values!C$5),"")</f>
        <v/>
      </c>
      <c r="Q283" s="29" t="str">
        <f>IF(Inputs!C282="true",IF(Inputs!I282="null",P283,P283*(Inputs!I282)),"")</f>
        <v/>
      </c>
      <c r="R283" s="29" t="str">
        <f>IF(Inputs!C282="true",IF(Inputs!J282="null",Calcs!Q283,Calcs!Q283*Inputs!J282),"")</f>
        <v/>
      </c>
      <c r="S283" s="29" t="str">
        <f>IF(Inputs!C282="true",(Inputs!P282/Inputs!Q282)*Calcs!R283,"0.0")</f>
        <v>0.0</v>
      </c>
      <c r="T283" s="29" t="str">
        <f>IF(AND(Inputs!B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B282="true",Inputs!N282="false"),B283,""))</f>
        <v/>
      </c>
      <c r="U283" s="29" t="str">
        <f>IF(AND(Inputs!B282="true",Inputs!G282="true"),T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T283)</f>
        <v/>
      </c>
      <c r="V283" s="29" t="str">
        <f>IF(Inputs!B282="false","",IF(Inputs!M282="null",Calcs!D283,Calcs!D283*Inputs!M282))</f>
        <v/>
      </c>
      <c r="W283" s="29" t="str">
        <f>IF(Inputs!B282="true",V283*IF(Inputs!R282=Reduction_Values!B$6,Reduction_Values!C$6,Reduction_Values!C$7),"")</f>
        <v/>
      </c>
      <c r="X283" s="29" t="str">
        <f>IF(Inputs!B282="true",W283*IF(Inputs!L282=Reduction_Values!B$4,Reduction_Values!C$4,Reduction_Values!C$5),"")</f>
        <v/>
      </c>
      <c r="Y283" s="29" t="str">
        <f>IF(Inputs!B282="true",IF(Inputs!I282="null",X283,X283*(Inputs!I282)),"")</f>
        <v/>
      </c>
      <c r="Z283" s="29" t="str">
        <f>IF(Inputs!B282="true",IF(Inputs!J282="null",Y283,Y283*(Inputs!J282)),"")</f>
        <v/>
      </c>
      <c r="AA283" s="29" t="str">
        <f>IF(Inputs!B282="true",(Inputs!S282/Inputs!T282)*Calcs!Z283,"")</f>
        <v/>
      </c>
      <c r="AB283" s="29" t="str">
        <f>IF(Inputs!B282="true",Calcs!AA283*0.5,"")</f>
        <v/>
      </c>
      <c r="AC283" s="29"/>
      <c r="AD283" s="29"/>
      <c r="AE283" s="29"/>
      <c r="AF283" s="29"/>
      <c r="AG283" s="29"/>
    </row>
    <row r="284" spans="1:33" x14ac:dyDescent="0.2">
      <c r="A284" s="26">
        <v>282</v>
      </c>
      <c r="B284" s="28">
        <f>(VLOOKUP(Inputs!D283,Charge_Categories!B$2:C$380,2,FALSE))</f>
        <v>340930</v>
      </c>
      <c r="C284" s="28">
        <f>IF(Inputs!N283="true"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B284)</f>
        <v>340930</v>
      </c>
      <c r="D284" s="28">
        <f>IF(Inputs!G283="true",C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C284)</f>
        <v>341637</v>
      </c>
      <c r="E284" s="28">
        <f>IF(Inputs!M283="null",Calcs!D284,Calcs!D284*Inputs!M283)</f>
        <v>341637</v>
      </c>
      <c r="F284" s="28">
        <f>E284*IF(Inputs!R283=Reduction_Values!B$6,Reduction_Values!C$6,Reduction_Values!C$7)</f>
        <v>341637</v>
      </c>
      <c r="G284" s="29">
        <f>F284*IF(Inputs!L283=Reduction_Values!B$4,Reduction_Values!C$4,Reduction_Values!C$5)</f>
        <v>341637</v>
      </c>
      <c r="H284" s="29">
        <f>IF(Inputs!I283="null",G284,G284*(Inputs!I283))</f>
        <v>341637</v>
      </c>
      <c r="I284" s="29">
        <f>IF(Inputs!J283="null",H284,H284*(Inputs!J283))</f>
        <v>304056.93</v>
      </c>
      <c r="J284" s="29">
        <f>I284*(IF(Inputs!K283=Reduction_Values!B$2,Reduction_Values!C$2,Reduction_Values!C$3))</f>
        <v>152028.465</v>
      </c>
      <c r="K284" s="29">
        <f>IF(Inputs!B283="false",(Inputs!P283/Inputs!Q283)*Calcs!J284,Calcs!J284)</f>
        <v>152028.465</v>
      </c>
      <c r="L284" s="29" t="str">
        <f>IF(AND(Inputs!C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C283="true",Inputs!N283="false"),B284,""))</f>
        <v/>
      </c>
      <c r="M284" s="29" t="str">
        <f>IF(Inputs!C283="true",IF(Inputs!M283="null",Calcs!L284,Calcs!L284*Inputs!M283),"")</f>
        <v/>
      </c>
      <c r="N284" s="29" t="str">
        <f>IF(Inputs!C283="true",M284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,"")</f>
        <v/>
      </c>
      <c r="O284" s="29" t="str">
        <f>IF(Inputs!C283="true",N284*IF(Inputs!R283=Reduction_Values!B$6,Reduction_Values!C$6,Reduction_Values!C$7),"")</f>
        <v/>
      </c>
      <c r="P284" s="29" t="str">
        <f>IF(Inputs!C283="true",O284*IF(Inputs!L283=Reduction_Values!B$4,Reduction_Values!C$4,Reduction_Values!C$5),"")</f>
        <v/>
      </c>
      <c r="Q284" s="29" t="str">
        <f>IF(Inputs!C283="true",IF(Inputs!I283="null",P284,P284*(Inputs!I283)),"")</f>
        <v/>
      </c>
      <c r="R284" s="29" t="str">
        <f>IF(Inputs!C283="true",IF(Inputs!J283="null",Calcs!Q284,Calcs!Q284*Inputs!J283),"")</f>
        <v/>
      </c>
      <c r="S284" s="29" t="str">
        <f>IF(Inputs!C283="true",(Inputs!P283/Inputs!Q283)*Calcs!R284,"0.0")</f>
        <v>0.0</v>
      </c>
      <c r="T284" s="29">
        <f>IF(AND(Inputs!B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B283="true",Inputs!N283="false"),B284,""))</f>
        <v>340930</v>
      </c>
      <c r="U284" s="29">
        <f>IF(AND(Inputs!B283="true",Inputs!G283="true"),T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T284)</f>
        <v>341637</v>
      </c>
      <c r="V284" s="29">
        <f>IF(Inputs!B283="false","",IF(Inputs!M283="null",Calcs!D284,Calcs!D284*Inputs!M283))</f>
        <v>341637</v>
      </c>
      <c r="W284" s="29">
        <f>IF(Inputs!B283="true",V284*IF(Inputs!R283=Reduction_Values!B$6,Reduction_Values!C$6,Reduction_Values!C$7),"")</f>
        <v>341637</v>
      </c>
      <c r="X284" s="29">
        <f>IF(Inputs!B283="true",W284*IF(Inputs!L283=Reduction_Values!B$4,Reduction_Values!C$4,Reduction_Values!C$5),"")</f>
        <v>341637</v>
      </c>
      <c r="Y284" s="29">
        <f>IF(Inputs!B283="true",IF(Inputs!I283="null",X284,X284*(Inputs!I283)),"")</f>
        <v>341637</v>
      </c>
      <c r="Z284" s="29">
        <f>IF(Inputs!B283="true",IF(Inputs!J283="null",Y284,Y284*(Inputs!J283)),"")</f>
        <v>304056.93</v>
      </c>
      <c r="AA284" s="29">
        <f>IF(Inputs!B283="true",(Inputs!S283/Inputs!T283)*Calcs!Z284,"")</f>
        <v>0.35687433098591548</v>
      </c>
      <c r="AB284" s="29">
        <f>IF(Inputs!B283="true",Calcs!AA284*0.5,"")</f>
        <v>0.17843716549295774</v>
      </c>
      <c r="AC284" s="29"/>
      <c r="AD284" s="29"/>
      <c r="AE284" s="29"/>
      <c r="AF284" s="29"/>
      <c r="AG284" s="29"/>
    </row>
    <row r="285" spans="1:33" x14ac:dyDescent="0.2">
      <c r="A285" s="26">
        <v>283</v>
      </c>
      <c r="B285" s="28">
        <f>(VLOOKUP(Inputs!D284,Charge_Categories!B$2:C$380,2,FALSE))</f>
        <v>657233</v>
      </c>
      <c r="C285" s="28">
        <f>IF(Inputs!N284="true"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B285)</f>
        <v>657233</v>
      </c>
      <c r="D285" s="28">
        <f>IF(Inputs!G284="true",C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C285)</f>
        <v>657233</v>
      </c>
      <c r="E285" s="28">
        <f>IF(Inputs!M284="null",Calcs!D285,Calcs!D285*Inputs!M284)</f>
        <v>657233</v>
      </c>
      <c r="F285" s="28">
        <f>E285*IF(Inputs!R284=Reduction_Values!B$6,Reduction_Values!C$6,Reduction_Values!C$7)</f>
        <v>328616.5</v>
      </c>
      <c r="G285" s="29">
        <f>F285*IF(Inputs!L284=Reduction_Values!B$4,Reduction_Values!C$4,Reduction_Values!C$5)</f>
        <v>164308.25</v>
      </c>
      <c r="H285" s="29">
        <f>IF(Inputs!I284="null",G285,G285*(Inputs!I284))</f>
        <v>157735.91999999998</v>
      </c>
      <c r="I285" s="29">
        <f>IF(Inputs!J284="null",H285,H285*(Inputs!J284))</f>
        <v>157735.91999999998</v>
      </c>
      <c r="J285" s="29">
        <f>I285*(IF(Inputs!K284=Reduction_Values!B$2,Reduction_Values!C$2,Reduction_Values!C$3))</f>
        <v>157735.91999999998</v>
      </c>
      <c r="K285" s="29">
        <f>IF(Inputs!B284="false",(Inputs!P284/Inputs!Q284)*Calcs!J285,Calcs!J285)</f>
        <v>149148.5776504298</v>
      </c>
      <c r="L285" s="29">
        <f>IF(AND(Inputs!C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C284="true",Inputs!N284="false"),B285,""))</f>
        <v>657233</v>
      </c>
      <c r="M285" s="29">
        <f>IF(Inputs!C284="true",IF(Inputs!M284="null",Calcs!L285,Calcs!L285*Inputs!M284),"")</f>
        <v>657233</v>
      </c>
      <c r="N285" s="29">
        <f>IF(Inputs!C284="true",M285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,"")</f>
        <v>0</v>
      </c>
      <c r="O285" s="29">
        <f>IF(Inputs!C284="true",N285*IF(Inputs!R284=Reduction_Values!B$6,Reduction_Values!C$6,Reduction_Values!C$7),"")</f>
        <v>0</v>
      </c>
      <c r="P285" s="29">
        <f>IF(Inputs!C284="true",O285*IF(Inputs!L284=Reduction_Values!B$4,Reduction_Values!C$4,Reduction_Values!C$5),"")</f>
        <v>0</v>
      </c>
      <c r="Q285" s="29">
        <f>IF(Inputs!C284="true",IF(Inputs!I284="null",P285,P285*(Inputs!I284)),"")</f>
        <v>0</v>
      </c>
      <c r="R285" s="29">
        <f>IF(Inputs!C284="true",IF(Inputs!J284="null",Calcs!Q285,Calcs!Q285*Inputs!J284),"")</f>
        <v>0</v>
      </c>
      <c r="S285" s="29">
        <f>IF(Inputs!C284="true",(Inputs!P284/Inputs!Q284)*Calcs!R285,"0.0")</f>
        <v>0</v>
      </c>
      <c r="T285" s="29" t="str">
        <f>IF(AND(Inputs!B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B284="true",Inputs!N284="false"),B285,""))</f>
        <v/>
      </c>
      <c r="U285" s="29" t="str">
        <f>IF(AND(Inputs!B284="true",Inputs!G284="true"),T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T285)</f>
        <v/>
      </c>
      <c r="V285" s="29" t="str">
        <f>IF(Inputs!B284="false","",IF(Inputs!M284="null",Calcs!D285,Calcs!D285*Inputs!M284))</f>
        <v/>
      </c>
      <c r="W285" s="29" t="str">
        <f>IF(Inputs!B284="true",V285*IF(Inputs!R284=Reduction_Values!B$6,Reduction_Values!C$6,Reduction_Values!C$7),"")</f>
        <v/>
      </c>
      <c r="X285" s="29" t="str">
        <f>IF(Inputs!B284="true",W285*IF(Inputs!L284=Reduction_Values!B$4,Reduction_Values!C$4,Reduction_Values!C$5),"")</f>
        <v/>
      </c>
      <c r="Y285" s="29" t="str">
        <f>IF(Inputs!B284="true",IF(Inputs!I284="null",X285,X285*(Inputs!I284)),"")</f>
        <v/>
      </c>
      <c r="Z285" s="29" t="str">
        <f>IF(Inputs!B284="true",IF(Inputs!J284="null",Y285,Y285*(Inputs!J284)),"")</f>
        <v/>
      </c>
      <c r="AA285" s="29" t="str">
        <f>IF(Inputs!B284="true",(Inputs!S284/Inputs!T284)*Calcs!Z285,"")</f>
        <v/>
      </c>
      <c r="AB285" s="29" t="str">
        <f>IF(Inputs!B284="true",Calcs!AA285*0.5,"")</f>
        <v/>
      </c>
      <c r="AC285" s="29"/>
      <c r="AD285" s="29"/>
      <c r="AE285" s="29"/>
      <c r="AF285" s="29"/>
      <c r="AG285" s="29"/>
    </row>
    <row r="286" spans="1:33" x14ac:dyDescent="0.2">
      <c r="A286" s="26">
        <v>284</v>
      </c>
      <c r="B286" s="28">
        <f>(VLOOKUP(Inputs!D285,Charge_Categories!B$2:C$380,2,FALSE))</f>
        <v>689830</v>
      </c>
      <c r="C286" s="28">
        <f>IF(Inputs!N285="true"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B286)</f>
        <v>689830</v>
      </c>
      <c r="D286" s="28">
        <f>IF(Inputs!G285="true",C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C286)</f>
        <v>739176</v>
      </c>
      <c r="E286" s="28">
        <f>IF(Inputs!M285="null",Calcs!D286,Calcs!D286*Inputs!M285)</f>
        <v>739176</v>
      </c>
      <c r="F286" s="28">
        <f>E286*IF(Inputs!R285=Reduction_Values!B$6,Reduction_Values!C$6,Reduction_Values!C$7)</f>
        <v>739176</v>
      </c>
      <c r="G286" s="29">
        <f>F286*IF(Inputs!L285=Reduction_Values!B$4,Reduction_Values!C$4,Reduction_Values!C$5)</f>
        <v>739176</v>
      </c>
      <c r="H286" s="29">
        <f>IF(Inputs!I285="null",G286,G286*(Inputs!I285))</f>
        <v>369588</v>
      </c>
      <c r="I286" s="29">
        <f>IF(Inputs!J285="null",H286,H286*(Inputs!J285))</f>
        <v>369588</v>
      </c>
      <c r="J286" s="29">
        <f>I286*(IF(Inputs!K285=Reduction_Values!B$2,Reduction_Values!C$2,Reduction_Values!C$3))</f>
        <v>184794</v>
      </c>
      <c r="K286" s="29">
        <f>IF(Inputs!B285="false",(Inputs!P285/Inputs!Q285)*Calcs!J286,Calcs!J286)</f>
        <v>150253.06542056074</v>
      </c>
      <c r="L286" s="29" t="str">
        <f>IF(AND(Inputs!C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C285="true",Inputs!N285="false"),B286,""))</f>
        <v/>
      </c>
      <c r="M286" s="29" t="str">
        <f>IF(Inputs!C285="true",IF(Inputs!M285="null",Calcs!L286,Calcs!L286*Inputs!M285),"")</f>
        <v/>
      </c>
      <c r="N286" s="29" t="str">
        <f>IF(Inputs!C285="true",M286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,"")</f>
        <v/>
      </c>
      <c r="O286" s="29" t="str">
        <f>IF(Inputs!C285="true",N286*IF(Inputs!R285=Reduction_Values!B$6,Reduction_Values!C$6,Reduction_Values!C$7),"")</f>
        <v/>
      </c>
      <c r="P286" s="29" t="str">
        <f>IF(Inputs!C285="true",O286*IF(Inputs!L285=Reduction_Values!B$4,Reduction_Values!C$4,Reduction_Values!C$5),"")</f>
        <v/>
      </c>
      <c r="Q286" s="29" t="str">
        <f>IF(Inputs!C285="true",IF(Inputs!I285="null",P286,P286*(Inputs!I285)),"")</f>
        <v/>
      </c>
      <c r="R286" s="29" t="str">
        <f>IF(Inputs!C285="true",IF(Inputs!J285="null",Calcs!Q286,Calcs!Q286*Inputs!J285),"")</f>
        <v/>
      </c>
      <c r="S286" s="29" t="str">
        <f>IF(Inputs!C285="true",(Inputs!P285/Inputs!Q285)*Calcs!R286,"0.0")</f>
        <v>0.0</v>
      </c>
      <c r="T286" s="29" t="str">
        <f>IF(AND(Inputs!B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B285="true",Inputs!N285="false"),B286,""))</f>
        <v/>
      </c>
      <c r="U286" s="29" t="str">
        <f>IF(AND(Inputs!B285="true",Inputs!G285="true"),T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T286)</f>
        <v/>
      </c>
      <c r="V286" s="29" t="str">
        <f>IF(Inputs!B285="false","",IF(Inputs!M285="null",Calcs!D286,Calcs!D286*Inputs!M285))</f>
        <v/>
      </c>
      <c r="W286" s="29" t="str">
        <f>IF(Inputs!B285="true",V286*IF(Inputs!R285=Reduction_Values!B$6,Reduction_Values!C$6,Reduction_Values!C$7),"")</f>
        <v/>
      </c>
      <c r="X286" s="29" t="str">
        <f>IF(Inputs!B285="true",W286*IF(Inputs!L285=Reduction_Values!B$4,Reduction_Values!C$4,Reduction_Values!C$5),"")</f>
        <v/>
      </c>
      <c r="Y286" s="29" t="str">
        <f>IF(Inputs!B285="true",IF(Inputs!I285="null",X286,X286*(Inputs!I285)),"")</f>
        <v/>
      </c>
      <c r="Z286" s="29" t="str">
        <f>IF(Inputs!B285="true",IF(Inputs!J285="null",Y286,Y286*(Inputs!J285)),"")</f>
        <v/>
      </c>
      <c r="AA286" s="29" t="str">
        <f>IF(Inputs!B285="true",(Inputs!S285/Inputs!T285)*Calcs!Z286,"")</f>
        <v/>
      </c>
      <c r="AB286" s="29" t="str">
        <f>IF(Inputs!B285="true",Calcs!AA286*0.5,"")</f>
        <v/>
      </c>
      <c r="AC286" s="29"/>
      <c r="AD286" s="29"/>
      <c r="AE286" s="29"/>
      <c r="AF286" s="29"/>
      <c r="AG286" s="29"/>
    </row>
    <row r="287" spans="1:33" x14ac:dyDescent="0.2">
      <c r="A287" s="26">
        <v>285</v>
      </c>
      <c r="B287" s="28">
        <f>(VLOOKUP(Inputs!D286,Charge_Categories!B$2:C$380,2,FALSE))</f>
        <v>746992</v>
      </c>
      <c r="C287" s="28">
        <f>IF(Inputs!N286="true"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B287)</f>
        <v>752162</v>
      </c>
      <c r="D287" s="28">
        <f>IF(Inputs!G286="true",C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C287)</f>
        <v>812008</v>
      </c>
      <c r="E287" s="28">
        <f>IF(Inputs!M286="null",Calcs!D287,Calcs!D287*Inputs!M286)</f>
        <v>812008</v>
      </c>
      <c r="F287" s="28">
        <f>E287*IF(Inputs!R286=Reduction_Values!B$6,Reduction_Values!C$6,Reduction_Values!C$7)</f>
        <v>406004</v>
      </c>
      <c r="G287" s="29">
        <f>F287*IF(Inputs!L286=Reduction_Values!B$4,Reduction_Values!C$4,Reduction_Values!C$5)</f>
        <v>406004</v>
      </c>
      <c r="H287" s="29">
        <f>IF(Inputs!I286="null",G287,G287*(Inputs!I286))</f>
        <v>406004</v>
      </c>
      <c r="I287" s="29">
        <f>IF(Inputs!J286="null",H287,H287*(Inputs!J286))</f>
        <v>406004</v>
      </c>
      <c r="J287" s="29">
        <f>I287*(IF(Inputs!K286=Reduction_Values!B$2,Reduction_Values!C$2,Reduction_Values!C$3))</f>
        <v>406004</v>
      </c>
      <c r="K287" s="29">
        <f>IF(Inputs!B286="false",(Inputs!P286/Inputs!Q286)*Calcs!J287,Calcs!J287)</f>
        <v>349854.51063829788</v>
      </c>
      <c r="L287" s="29" t="str">
        <f>IF(AND(Inputs!C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C286="true",Inputs!N286="false"),B287,""))</f>
        <v/>
      </c>
      <c r="M287" s="29" t="str">
        <f>IF(Inputs!C286="true",IF(Inputs!M286="null",Calcs!L287,Calcs!L287*Inputs!M286),"")</f>
        <v/>
      </c>
      <c r="N287" s="29" t="str">
        <f>IF(Inputs!C286="true",M287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,"")</f>
        <v/>
      </c>
      <c r="O287" s="29" t="str">
        <f>IF(Inputs!C286="true",N287*IF(Inputs!R286=Reduction_Values!B$6,Reduction_Values!C$6,Reduction_Values!C$7),"")</f>
        <v/>
      </c>
      <c r="P287" s="29" t="str">
        <f>IF(Inputs!C286="true",O287*IF(Inputs!L286=Reduction_Values!B$4,Reduction_Values!C$4,Reduction_Values!C$5),"")</f>
        <v/>
      </c>
      <c r="Q287" s="29" t="str">
        <f>IF(Inputs!C286="true",IF(Inputs!I286="null",P287,P287*(Inputs!I286)),"")</f>
        <v/>
      </c>
      <c r="R287" s="29" t="str">
        <f>IF(Inputs!C286="true",IF(Inputs!J286="null",Calcs!Q287,Calcs!Q287*Inputs!J286),"")</f>
        <v/>
      </c>
      <c r="S287" s="29" t="str">
        <f>IF(Inputs!C286="true",(Inputs!P286/Inputs!Q286)*Calcs!R287,"0.0")</f>
        <v>0.0</v>
      </c>
      <c r="T287" s="29" t="str">
        <f>IF(AND(Inputs!B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B286="true",Inputs!N286="false"),B287,""))</f>
        <v/>
      </c>
      <c r="U287" s="29" t="str">
        <f>IF(AND(Inputs!B286="true",Inputs!G286="true"),T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T287)</f>
        <v/>
      </c>
      <c r="V287" s="29" t="str">
        <f>IF(Inputs!B286="false","",IF(Inputs!M286="null",Calcs!D287,Calcs!D287*Inputs!M286))</f>
        <v/>
      </c>
      <c r="W287" s="29" t="str">
        <f>IF(Inputs!B286="true",V287*IF(Inputs!R286=Reduction_Values!B$6,Reduction_Values!C$6,Reduction_Values!C$7),"")</f>
        <v/>
      </c>
      <c r="X287" s="29" t="str">
        <f>IF(Inputs!B286="true",W287*IF(Inputs!L286=Reduction_Values!B$4,Reduction_Values!C$4,Reduction_Values!C$5),"")</f>
        <v/>
      </c>
      <c r="Y287" s="29" t="str">
        <f>IF(Inputs!B286="true",IF(Inputs!I286="null",X287,X287*(Inputs!I286)),"")</f>
        <v/>
      </c>
      <c r="Z287" s="29" t="str">
        <f>IF(Inputs!B286="true",IF(Inputs!J286="null",Y287,Y287*(Inputs!J286)),"")</f>
        <v/>
      </c>
      <c r="AA287" s="29" t="str">
        <f>IF(Inputs!B286="true",(Inputs!S286/Inputs!T286)*Calcs!Z287,"")</f>
        <v/>
      </c>
      <c r="AB287" s="29" t="str">
        <f>IF(Inputs!B286="true",Calcs!AA287*0.5,"")</f>
        <v/>
      </c>
      <c r="AC287" s="29"/>
      <c r="AD287" s="29"/>
      <c r="AE287" s="29"/>
      <c r="AF287" s="29"/>
      <c r="AG287" s="29"/>
    </row>
    <row r="288" spans="1:33" x14ac:dyDescent="0.2">
      <c r="A288" s="26">
        <v>286</v>
      </c>
      <c r="B288" s="28">
        <f>(VLOOKUP(Inputs!D287,Charge_Categories!B$2:C$380,2,FALSE))</f>
        <v>780465</v>
      </c>
      <c r="C288" s="28">
        <f>IF(Inputs!N287="true"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B288)</f>
        <v>780465</v>
      </c>
      <c r="D288" s="28">
        <f>IF(Inputs!G287="true",C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C288)</f>
        <v>2216715</v>
      </c>
      <c r="E288" s="28">
        <f>IF(Inputs!M287="null",Calcs!D288,Calcs!D288*Inputs!M287)</f>
        <v>2216715</v>
      </c>
      <c r="F288" s="28">
        <f>E288*IF(Inputs!R287=Reduction_Values!B$6,Reduction_Values!C$6,Reduction_Values!C$7)</f>
        <v>2216715</v>
      </c>
      <c r="G288" s="29">
        <f>F288*IF(Inputs!L287=Reduction_Values!B$4,Reduction_Values!C$4,Reduction_Values!C$5)</f>
        <v>2216715</v>
      </c>
      <c r="H288" s="29">
        <f>IF(Inputs!I287="null",G288,G288*(Inputs!I287))</f>
        <v>2216715</v>
      </c>
      <c r="I288" s="29">
        <f>IF(Inputs!J287="null",H288,H288*(Inputs!J287))</f>
        <v>2194547.85</v>
      </c>
      <c r="J288" s="29">
        <f>I288*(IF(Inputs!K287=Reduction_Values!B$2,Reduction_Values!C$2,Reduction_Values!C$3))</f>
        <v>1097273.925</v>
      </c>
      <c r="K288" s="29">
        <f>IF(Inputs!B287="false",(Inputs!P287/Inputs!Q287)*Calcs!J288,Calcs!J288)</f>
        <v>1097273.925</v>
      </c>
      <c r="L288" s="29" t="str">
        <f>IF(AND(Inputs!C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C287="true",Inputs!N287="false"),B288,""))</f>
        <v/>
      </c>
      <c r="M288" s="29" t="str">
        <f>IF(Inputs!C287="true",IF(Inputs!M287="null",Calcs!L288,Calcs!L288*Inputs!M287),"")</f>
        <v/>
      </c>
      <c r="N288" s="29" t="str">
        <f>IF(Inputs!C287="true",M288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,"")</f>
        <v/>
      </c>
      <c r="O288" s="29" t="str">
        <f>IF(Inputs!C287="true",N288*IF(Inputs!R287=Reduction_Values!B$6,Reduction_Values!C$6,Reduction_Values!C$7),"")</f>
        <v/>
      </c>
      <c r="P288" s="29" t="str">
        <f>IF(Inputs!C287="true",O288*IF(Inputs!L287=Reduction_Values!B$4,Reduction_Values!C$4,Reduction_Values!C$5),"")</f>
        <v/>
      </c>
      <c r="Q288" s="29" t="str">
        <f>IF(Inputs!C287="true",IF(Inputs!I287="null",P288,P288*(Inputs!I287)),"")</f>
        <v/>
      </c>
      <c r="R288" s="29" t="str">
        <f>IF(Inputs!C287="true",IF(Inputs!J287="null",Calcs!Q288,Calcs!Q288*Inputs!J287),"")</f>
        <v/>
      </c>
      <c r="S288" s="29" t="str">
        <f>IF(Inputs!C287="true",(Inputs!P287/Inputs!Q287)*Calcs!R288,"0.0")</f>
        <v>0.0</v>
      </c>
      <c r="T288" s="29">
        <f>IF(AND(Inputs!B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B287="true",Inputs!N287="false"),B288,""))</f>
        <v>780465</v>
      </c>
      <c r="U288" s="29">
        <f>IF(AND(Inputs!B287="true",Inputs!G287="true"),T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T288)</f>
        <v>2216715</v>
      </c>
      <c r="V288" s="29">
        <f>IF(Inputs!B287="false","",IF(Inputs!M287="null",Calcs!D288,Calcs!D288*Inputs!M287))</f>
        <v>2216715</v>
      </c>
      <c r="W288" s="29">
        <f>IF(Inputs!B287="true",V288*IF(Inputs!R287=Reduction_Values!B$6,Reduction_Values!C$6,Reduction_Values!C$7),"")</f>
        <v>2216715</v>
      </c>
      <c r="X288" s="29">
        <f>IF(Inputs!B287="true",W288*IF(Inputs!L287=Reduction_Values!B$4,Reduction_Values!C$4,Reduction_Values!C$5),"")</f>
        <v>2216715</v>
      </c>
      <c r="Y288" s="29">
        <f>IF(Inputs!B287="true",IF(Inputs!I287="null",X288,X288*(Inputs!I287)),"")</f>
        <v>2216715</v>
      </c>
      <c r="Z288" s="29">
        <f>IF(Inputs!B287="true",IF(Inputs!J287="null",Y288,Y288*(Inputs!J287)),"")</f>
        <v>2194547.85</v>
      </c>
      <c r="AA288" s="29">
        <f>IF(Inputs!B287="true",(Inputs!S287/Inputs!T287)*Calcs!Z288,"")</f>
        <v>406.96297635605009</v>
      </c>
      <c r="AB288" s="29">
        <f>IF(Inputs!B287="true",Calcs!AA288*0.5,"")</f>
        <v>203.48148817802505</v>
      </c>
      <c r="AC288" s="29"/>
      <c r="AD288" s="29"/>
      <c r="AE288" s="29"/>
      <c r="AF288" s="29"/>
      <c r="AG288" s="29"/>
    </row>
    <row r="289" spans="1:33" x14ac:dyDescent="0.2">
      <c r="A289" s="26">
        <v>287</v>
      </c>
      <c r="B289" s="28">
        <f>(VLOOKUP(Inputs!D288,Charge_Categories!B$2:C$380,2,FALSE))</f>
        <v>813062</v>
      </c>
      <c r="C289" s="28">
        <f>IF(Inputs!N288="true"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B289)</f>
        <v>813062</v>
      </c>
      <c r="D289" s="28">
        <f>IF(Inputs!G288="true",C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C289)</f>
        <v>813062</v>
      </c>
      <c r="E289" s="28">
        <f>IF(Inputs!M288="null",Calcs!D289,Calcs!D289*Inputs!M288)</f>
        <v>813062</v>
      </c>
      <c r="F289" s="28">
        <f>E289*IF(Inputs!R288=Reduction_Values!B$6,Reduction_Values!C$6,Reduction_Values!C$7)</f>
        <v>406531</v>
      </c>
      <c r="G289" s="29">
        <f>F289*IF(Inputs!L288=Reduction_Values!B$4,Reduction_Values!C$4,Reduction_Values!C$5)</f>
        <v>203265.5</v>
      </c>
      <c r="H289" s="29">
        <f>IF(Inputs!I288="null",G289,G289*(Inputs!I288))</f>
        <v>203265.5</v>
      </c>
      <c r="I289" s="29">
        <f>IF(Inputs!J288="null",H289,H289*(Inputs!J288))</f>
        <v>203265.5</v>
      </c>
      <c r="J289" s="29">
        <f>I289*(IF(Inputs!K288=Reduction_Values!B$2,Reduction_Values!C$2,Reduction_Values!C$3))</f>
        <v>203265.5</v>
      </c>
      <c r="K289" s="29">
        <f>IF(Inputs!B288="false",(Inputs!P288/Inputs!Q288)*Calcs!J289,Calcs!J289)</f>
        <v>191650.32857142857</v>
      </c>
      <c r="L289" s="29">
        <f>IF(AND(Inputs!C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C288="true",Inputs!N288="false"),B289,""))</f>
        <v>813062</v>
      </c>
      <c r="M289" s="29">
        <f>IF(Inputs!C288="true",IF(Inputs!M288="null",Calcs!L289,Calcs!L289*Inputs!M288),"")</f>
        <v>813062</v>
      </c>
      <c r="N289" s="29">
        <f>IF(Inputs!C288="true",M289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,"")</f>
        <v>0</v>
      </c>
      <c r="O289" s="29">
        <f>IF(Inputs!C288="true",N289*IF(Inputs!R288=Reduction_Values!B$6,Reduction_Values!C$6,Reduction_Values!C$7),"")</f>
        <v>0</v>
      </c>
      <c r="P289" s="29">
        <f>IF(Inputs!C288="true",O289*IF(Inputs!L288=Reduction_Values!B$4,Reduction_Values!C$4,Reduction_Values!C$5),"")</f>
        <v>0</v>
      </c>
      <c r="Q289" s="29">
        <f>IF(Inputs!C288="true",IF(Inputs!I288="null",P289,P289*(Inputs!I288)),"")</f>
        <v>0</v>
      </c>
      <c r="R289" s="29">
        <f>IF(Inputs!C288="true",IF(Inputs!J288="null",Calcs!Q289,Calcs!Q289*Inputs!J288),"")</f>
        <v>0</v>
      </c>
      <c r="S289" s="29">
        <f>IF(Inputs!C288="true",(Inputs!P288/Inputs!Q288)*Calcs!R289,"0.0")</f>
        <v>0</v>
      </c>
      <c r="T289" s="29" t="str">
        <f>IF(AND(Inputs!B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B288="true",Inputs!N288="false"),B289,""))</f>
        <v/>
      </c>
      <c r="U289" s="29" t="str">
        <f>IF(AND(Inputs!B288="true",Inputs!G288="true"),T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T289)</f>
        <v/>
      </c>
      <c r="V289" s="29" t="str">
        <f>IF(Inputs!B288="false","",IF(Inputs!M288="null",Calcs!D289,Calcs!D289*Inputs!M288))</f>
        <v/>
      </c>
      <c r="W289" s="29" t="str">
        <f>IF(Inputs!B288="true",V289*IF(Inputs!R288=Reduction_Values!B$6,Reduction_Values!C$6,Reduction_Values!C$7),"")</f>
        <v/>
      </c>
      <c r="X289" s="29" t="str">
        <f>IF(Inputs!B288="true",W289*IF(Inputs!L288=Reduction_Values!B$4,Reduction_Values!C$4,Reduction_Values!C$5),"")</f>
        <v/>
      </c>
      <c r="Y289" s="29" t="str">
        <f>IF(Inputs!B288="true",IF(Inputs!I288="null",X289,X289*(Inputs!I288)),"")</f>
        <v/>
      </c>
      <c r="Z289" s="29" t="str">
        <f>IF(Inputs!B288="true",IF(Inputs!J288="null",Y289,Y289*(Inputs!J288)),"")</f>
        <v/>
      </c>
      <c r="AA289" s="29" t="str">
        <f>IF(Inputs!B288="true",(Inputs!S288/Inputs!T288)*Calcs!Z289,"")</f>
        <v/>
      </c>
      <c r="AB289" s="29" t="str">
        <f>IF(Inputs!B288="true",Calcs!AA289*0.5,"")</f>
        <v/>
      </c>
      <c r="AC289" s="29"/>
      <c r="AD289" s="29"/>
      <c r="AE289" s="29"/>
      <c r="AF289" s="29"/>
      <c r="AG289" s="29"/>
    </row>
    <row r="290" spans="1:33" x14ac:dyDescent="0.2">
      <c r="A290" s="26">
        <v>288</v>
      </c>
      <c r="B290" s="28">
        <f>(VLOOKUP(Inputs!D289,Charge_Categories!B$2:C$380,2,FALSE))</f>
        <v>870224</v>
      </c>
      <c r="C290" s="28">
        <f>IF(Inputs!N289="true"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B290)</f>
        <v>870224</v>
      </c>
      <c r="D290" s="28">
        <f>IF(Inputs!G289="true",C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C290)</f>
        <v>872114</v>
      </c>
      <c r="E290" s="28">
        <f>IF(Inputs!M289="null",Calcs!D290,Calcs!D290*Inputs!M289)</f>
        <v>872114</v>
      </c>
      <c r="F290" s="28">
        <f>E290*IF(Inputs!R289=Reduction_Values!B$6,Reduction_Values!C$6,Reduction_Values!C$7)</f>
        <v>872114</v>
      </c>
      <c r="G290" s="29">
        <f>F290*IF(Inputs!L289=Reduction_Values!B$4,Reduction_Values!C$4,Reduction_Values!C$5)</f>
        <v>436057</v>
      </c>
      <c r="H290" s="29">
        <f>IF(Inputs!I289="null",G290,G290*(Inputs!I289))</f>
        <v>436057</v>
      </c>
      <c r="I290" s="29">
        <f>IF(Inputs!J289="null",H290,H290*(Inputs!J289))</f>
        <v>436057</v>
      </c>
      <c r="J290" s="29">
        <f>I290*(IF(Inputs!K289=Reduction_Values!B$2,Reduction_Values!C$2,Reduction_Values!C$3))</f>
        <v>436057</v>
      </c>
      <c r="K290" s="29">
        <f>IF(Inputs!B289="false",(Inputs!P289/Inputs!Q289)*Calcs!J290,Calcs!J290)</f>
        <v>432463.12362637365</v>
      </c>
      <c r="L290" s="29" t="str">
        <f>IF(AND(Inputs!C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C289="true",Inputs!N289="false"),B290,""))</f>
        <v/>
      </c>
      <c r="M290" s="29" t="str">
        <f>IF(Inputs!C289="true",IF(Inputs!M289="null",Calcs!L290,Calcs!L290*Inputs!M289),"")</f>
        <v/>
      </c>
      <c r="N290" s="29" t="str">
        <f>IF(Inputs!C289="true",M290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,"")</f>
        <v/>
      </c>
      <c r="O290" s="29" t="str">
        <f>IF(Inputs!C289="true",N290*IF(Inputs!R289=Reduction_Values!B$6,Reduction_Values!C$6,Reduction_Values!C$7),"")</f>
        <v/>
      </c>
      <c r="P290" s="29" t="str">
        <f>IF(Inputs!C289="true",O290*IF(Inputs!L289=Reduction_Values!B$4,Reduction_Values!C$4,Reduction_Values!C$5),"")</f>
        <v/>
      </c>
      <c r="Q290" s="29" t="str">
        <f>IF(Inputs!C289="true",IF(Inputs!I289="null",P290,P290*(Inputs!I289)),"")</f>
        <v/>
      </c>
      <c r="R290" s="29" t="str">
        <f>IF(Inputs!C289="true",IF(Inputs!J289="null",Calcs!Q290,Calcs!Q290*Inputs!J289),"")</f>
        <v/>
      </c>
      <c r="S290" s="29" t="str">
        <f>IF(Inputs!C289="true",(Inputs!P289/Inputs!Q289)*Calcs!R290,"0.0")</f>
        <v>0.0</v>
      </c>
      <c r="T290" s="29" t="str">
        <f>IF(AND(Inputs!B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B289="true",Inputs!N289="false"),B290,""))</f>
        <v/>
      </c>
      <c r="U290" s="29" t="str">
        <f>IF(AND(Inputs!B289="true",Inputs!G289="true"),T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T290)</f>
        <v/>
      </c>
      <c r="V290" s="29" t="str">
        <f>IF(Inputs!B289="false","",IF(Inputs!M289="null",Calcs!D290,Calcs!D290*Inputs!M289))</f>
        <v/>
      </c>
      <c r="W290" s="29" t="str">
        <f>IF(Inputs!B289="true",V290*IF(Inputs!R289=Reduction_Values!B$6,Reduction_Values!C$6,Reduction_Values!C$7),"")</f>
        <v/>
      </c>
      <c r="X290" s="29" t="str">
        <f>IF(Inputs!B289="true",W290*IF(Inputs!L289=Reduction_Values!B$4,Reduction_Values!C$4,Reduction_Values!C$5),"")</f>
        <v/>
      </c>
      <c r="Y290" s="29" t="str">
        <f>IF(Inputs!B289="true",IF(Inputs!I289="null",X290,X290*(Inputs!I289)),"")</f>
        <v/>
      </c>
      <c r="Z290" s="29" t="str">
        <f>IF(Inputs!B289="true",IF(Inputs!J289="null",Y290,Y290*(Inputs!J289)),"")</f>
        <v/>
      </c>
      <c r="AA290" s="29" t="str">
        <f>IF(Inputs!B289="true",(Inputs!S289/Inputs!T289)*Calcs!Z290,"")</f>
        <v/>
      </c>
      <c r="AB290" s="29" t="str">
        <f>IF(Inputs!B289="true",Calcs!AA290*0.5,"")</f>
        <v/>
      </c>
      <c r="AC290" s="29"/>
      <c r="AD290" s="29"/>
      <c r="AE290" s="29"/>
      <c r="AF290" s="29"/>
      <c r="AG290" s="29"/>
    </row>
    <row r="291" spans="1:33" x14ac:dyDescent="0.2">
      <c r="A291" s="26">
        <v>289</v>
      </c>
      <c r="B291" s="28">
        <f>(VLOOKUP(Inputs!D290,Charge_Categories!B$2:C$380,2,FALSE))</f>
        <v>3365328</v>
      </c>
      <c r="C291" s="28">
        <f>IF(Inputs!N290="true"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B291)</f>
        <v>3365336</v>
      </c>
      <c r="D291" s="28">
        <f>IF(Inputs!G290="true",C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C291)</f>
        <v>3365410</v>
      </c>
      <c r="E291" s="28">
        <f>IF(Inputs!M290="null",Calcs!D291,Calcs!D291*Inputs!M290)</f>
        <v>3365410</v>
      </c>
      <c r="F291" s="28">
        <f>E291*IF(Inputs!R290=Reduction_Values!B$6,Reduction_Values!C$6,Reduction_Values!C$7)</f>
        <v>1682705</v>
      </c>
      <c r="G291" s="29">
        <f>F291*IF(Inputs!L290=Reduction_Values!B$4,Reduction_Values!C$4,Reduction_Values!C$5)</f>
        <v>1682705</v>
      </c>
      <c r="H291" s="29">
        <f>IF(Inputs!I290="null",G291,G291*(Inputs!I290))</f>
        <v>841352.5</v>
      </c>
      <c r="I291" s="29">
        <f>IF(Inputs!J290="null",H291,H291*(Inputs!J290))</f>
        <v>841352.5</v>
      </c>
      <c r="J291" s="29">
        <f>I291*(IF(Inputs!K290=Reduction_Values!B$2,Reduction_Values!C$2,Reduction_Values!C$3))</f>
        <v>841352.5</v>
      </c>
      <c r="K291" s="29">
        <f>IF(Inputs!B290="false",(Inputs!P290/Inputs!Q290)*Calcs!J291,Calcs!J291)</f>
        <v>778251.0625</v>
      </c>
      <c r="L291" s="29" t="str">
        <f>IF(AND(Inputs!C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C290="true",Inputs!N290="false"),B291,""))</f>
        <v/>
      </c>
      <c r="M291" s="29" t="str">
        <f>IF(Inputs!C290="true",IF(Inputs!M290="null",Calcs!L291,Calcs!L291*Inputs!M290),"")</f>
        <v/>
      </c>
      <c r="N291" s="29" t="str">
        <f>IF(Inputs!C290="true",M291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,"")</f>
        <v/>
      </c>
      <c r="O291" s="29" t="str">
        <f>IF(Inputs!C290="true",N291*IF(Inputs!R290=Reduction_Values!B$6,Reduction_Values!C$6,Reduction_Values!C$7),"")</f>
        <v/>
      </c>
      <c r="P291" s="29" t="str">
        <f>IF(Inputs!C290="true",O291*IF(Inputs!L290=Reduction_Values!B$4,Reduction_Values!C$4,Reduction_Values!C$5),"")</f>
        <v/>
      </c>
      <c r="Q291" s="29" t="str">
        <f>IF(Inputs!C290="true",IF(Inputs!I290="null",P291,P291*(Inputs!I290)),"")</f>
        <v/>
      </c>
      <c r="R291" s="29" t="str">
        <f>IF(Inputs!C290="true",IF(Inputs!J290="null",Calcs!Q291,Calcs!Q291*Inputs!J290),"")</f>
        <v/>
      </c>
      <c r="S291" s="29" t="str">
        <f>IF(Inputs!C290="true",(Inputs!P290/Inputs!Q290)*Calcs!R291,"0.0")</f>
        <v>0.0</v>
      </c>
      <c r="T291" s="29" t="str">
        <f>IF(AND(Inputs!B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B290="true",Inputs!N290="false"),B291,""))</f>
        <v/>
      </c>
      <c r="U291" s="29" t="str">
        <f>IF(AND(Inputs!B290="true",Inputs!G290="true"),T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T291)</f>
        <v/>
      </c>
      <c r="V291" s="29" t="str">
        <f>IF(Inputs!B290="false","",IF(Inputs!M290="null",Calcs!D291,Calcs!D291*Inputs!M290))</f>
        <v/>
      </c>
      <c r="W291" s="29" t="str">
        <f>IF(Inputs!B290="true",V291*IF(Inputs!R290=Reduction_Values!B$6,Reduction_Values!C$6,Reduction_Values!C$7),"")</f>
        <v/>
      </c>
      <c r="X291" s="29" t="str">
        <f>IF(Inputs!B290="true",W291*IF(Inputs!L290=Reduction_Values!B$4,Reduction_Values!C$4,Reduction_Values!C$5),"")</f>
        <v/>
      </c>
      <c r="Y291" s="29" t="str">
        <f>IF(Inputs!B290="true",IF(Inputs!I290="null",X291,X291*(Inputs!I290)),"")</f>
        <v/>
      </c>
      <c r="Z291" s="29" t="str">
        <f>IF(Inputs!B290="true",IF(Inputs!J290="null",Y291,Y291*(Inputs!J290)),"")</f>
        <v/>
      </c>
      <c r="AA291" s="29" t="str">
        <f>IF(Inputs!B290="true",(Inputs!S290/Inputs!T290)*Calcs!Z291,"")</f>
        <v/>
      </c>
      <c r="AB291" s="29" t="str">
        <f>IF(Inputs!B290="true",Calcs!AA291*0.5,"")</f>
        <v/>
      </c>
      <c r="AC291" s="29"/>
      <c r="AD291" s="29"/>
      <c r="AE291" s="29"/>
      <c r="AF291" s="29"/>
      <c r="AG291" s="29"/>
    </row>
    <row r="292" spans="1:33" x14ac:dyDescent="0.2">
      <c r="A292" s="26">
        <v>290</v>
      </c>
      <c r="B292" s="28">
        <f>(VLOOKUP(Inputs!D291,Charge_Categories!B$2:C$380,2,FALSE))</f>
        <v>3532239</v>
      </c>
      <c r="C292" s="28">
        <f>IF(Inputs!N291="true"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B292)</f>
        <v>3532239</v>
      </c>
      <c r="D292" s="28">
        <f>IF(Inputs!G291="true",C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C292)</f>
        <v>3532344</v>
      </c>
      <c r="E292" s="28">
        <f>IF(Inputs!M291="null",Calcs!D292,Calcs!D292*Inputs!M291)</f>
        <v>3532344</v>
      </c>
      <c r="F292" s="28">
        <f>E292*IF(Inputs!R291=Reduction_Values!B$6,Reduction_Values!C$6,Reduction_Values!C$7)</f>
        <v>3532344</v>
      </c>
      <c r="G292" s="29">
        <f>F292*IF(Inputs!L291=Reduction_Values!B$4,Reduction_Values!C$4,Reduction_Values!C$5)</f>
        <v>1766172</v>
      </c>
      <c r="H292" s="29">
        <f>IF(Inputs!I291="null",G292,G292*(Inputs!I291))</f>
        <v>1766172</v>
      </c>
      <c r="I292" s="29">
        <f>IF(Inputs!J291="null",H292,H292*(Inputs!J291))</f>
        <v>1589554.8</v>
      </c>
      <c r="J292" s="29">
        <f>I292*(IF(Inputs!K291=Reduction_Values!B$2,Reduction_Values!C$2,Reduction_Values!C$3))</f>
        <v>794777.4</v>
      </c>
      <c r="K292" s="29">
        <f>IF(Inputs!B291="false",(Inputs!P291/Inputs!Q291)*Calcs!J292,Calcs!J292)</f>
        <v>794777.4</v>
      </c>
      <c r="L292" s="29" t="str">
        <f>IF(AND(Inputs!C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C291="true",Inputs!N291="false"),B292,""))</f>
        <v/>
      </c>
      <c r="M292" s="29" t="str">
        <f>IF(Inputs!C291="true",IF(Inputs!M291="null",Calcs!L292,Calcs!L292*Inputs!M291),"")</f>
        <v/>
      </c>
      <c r="N292" s="29" t="str">
        <f>IF(Inputs!C291="true",M292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,"")</f>
        <v/>
      </c>
      <c r="O292" s="29" t="str">
        <f>IF(Inputs!C291="true",N292*IF(Inputs!R291=Reduction_Values!B$6,Reduction_Values!C$6,Reduction_Values!C$7),"")</f>
        <v/>
      </c>
      <c r="P292" s="29" t="str">
        <f>IF(Inputs!C291="true",O292*IF(Inputs!L291=Reduction_Values!B$4,Reduction_Values!C$4,Reduction_Values!C$5),"")</f>
        <v/>
      </c>
      <c r="Q292" s="29" t="str">
        <f>IF(Inputs!C291="true",IF(Inputs!I291="null",P292,P292*(Inputs!I291)),"")</f>
        <v/>
      </c>
      <c r="R292" s="29" t="str">
        <f>IF(Inputs!C291="true",IF(Inputs!J291="null",Calcs!Q292,Calcs!Q292*Inputs!J291),"")</f>
        <v/>
      </c>
      <c r="S292" s="29" t="str">
        <f>IF(Inputs!C291="true",(Inputs!P291/Inputs!Q291)*Calcs!R292,"0.0")</f>
        <v>0.0</v>
      </c>
      <c r="T292" s="29">
        <f>IF(AND(Inputs!B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B291="true",Inputs!N291="false"),B292,""))</f>
        <v>3532239</v>
      </c>
      <c r="U292" s="29">
        <f>IF(AND(Inputs!B291="true",Inputs!G291="true"),T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T292)</f>
        <v>3532344</v>
      </c>
      <c r="V292" s="29">
        <f>IF(Inputs!B291="false","",IF(Inputs!M291="null",Calcs!D292,Calcs!D292*Inputs!M291))</f>
        <v>3532344</v>
      </c>
      <c r="W292" s="29">
        <f>IF(Inputs!B291="true",V292*IF(Inputs!R291=Reduction_Values!B$6,Reduction_Values!C$6,Reduction_Values!C$7),"")</f>
        <v>3532344</v>
      </c>
      <c r="X292" s="29">
        <f>IF(Inputs!B291="true",W292*IF(Inputs!L291=Reduction_Values!B$4,Reduction_Values!C$4,Reduction_Values!C$5),"")</f>
        <v>1766172</v>
      </c>
      <c r="Y292" s="29">
        <f>IF(Inputs!B291="true",IF(Inputs!I291="null",X292,X292*(Inputs!I291)),"")</f>
        <v>1766172</v>
      </c>
      <c r="Z292" s="29">
        <f>IF(Inputs!B291="true",IF(Inputs!J291="null",Y292,Y292*(Inputs!J291)),"")</f>
        <v>1589554.8</v>
      </c>
      <c r="AA292" s="29">
        <f>IF(Inputs!B291="true",(Inputs!S291/Inputs!T291)*Calcs!Z292,"")</f>
        <v>23848.091618323666</v>
      </c>
      <c r="AB292" s="29">
        <f>IF(Inputs!B291="true",Calcs!AA292*0.5,"")</f>
        <v>11924.045809161833</v>
      </c>
      <c r="AC292" s="29"/>
      <c r="AD292" s="29"/>
      <c r="AE292" s="29"/>
      <c r="AF292" s="29"/>
      <c r="AG292" s="29"/>
    </row>
    <row r="293" spans="1:33" x14ac:dyDescent="0.2">
      <c r="A293" s="26">
        <v>291</v>
      </c>
      <c r="B293" s="28">
        <f>(VLOOKUP(Inputs!D292,Charge_Categories!B$2:C$380,2,FALSE))</f>
        <v>3824834</v>
      </c>
      <c r="C293" s="28">
        <f>IF(Inputs!N292="true"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B293)</f>
        <v>3824834</v>
      </c>
      <c r="D293" s="28">
        <f>IF(Inputs!G292="true",C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C293)</f>
        <v>3824834</v>
      </c>
      <c r="E293" s="28">
        <f>IF(Inputs!M292="null",Calcs!D293,Calcs!D293*Inputs!M292)</f>
        <v>3824834</v>
      </c>
      <c r="F293" s="28">
        <f>E293*IF(Inputs!R292=Reduction_Values!B$6,Reduction_Values!C$6,Reduction_Values!C$7)</f>
        <v>3824834</v>
      </c>
      <c r="G293" s="29">
        <f>F293*IF(Inputs!L292=Reduction_Values!B$4,Reduction_Values!C$4,Reduction_Values!C$5)</f>
        <v>1912417</v>
      </c>
      <c r="H293" s="29">
        <f>IF(Inputs!I292="null",G293,G293*(Inputs!I292))</f>
        <v>1912417</v>
      </c>
      <c r="I293" s="29">
        <f>IF(Inputs!J292="null",H293,H293*(Inputs!J292))</f>
        <v>956208.5</v>
      </c>
      <c r="J293" s="29">
        <f>I293*(IF(Inputs!K292=Reduction_Values!B$2,Reduction_Values!C$2,Reduction_Values!C$3))</f>
        <v>956208.5</v>
      </c>
      <c r="K293" s="29">
        <f>IF(Inputs!B292="false",(Inputs!P292/Inputs!Q292)*Calcs!J293,Calcs!J293)</f>
        <v>885899.05147058831</v>
      </c>
      <c r="L293" s="29">
        <f>IF(AND(Inputs!C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C292="true",Inputs!N292="false"),B293,""))</f>
        <v>3824834</v>
      </c>
      <c r="M293" s="29">
        <f>IF(Inputs!C292="true",IF(Inputs!M292="null",Calcs!L293,Calcs!L293*Inputs!M292),"")</f>
        <v>3824834</v>
      </c>
      <c r="N293" s="29">
        <f>IF(Inputs!C292="true",M293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,"")</f>
        <v>0</v>
      </c>
      <c r="O293" s="29">
        <f>IF(Inputs!C292="true",N293*IF(Inputs!R292=Reduction_Values!B$6,Reduction_Values!C$6,Reduction_Values!C$7),"")</f>
        <v>0</v>
      </c>
      <c r="P293" s="29">
        <f>IF(Inputs!C292="true",O293*IF(Inputs!L292=Reduction_Values!B$4,Reduction_Values!C$4,Reduction_Values!C$5),"")</f>
        <v>0</v>
      </c>
      <c r="Q293" s="29">
        <f>IF(Inputs!C292="true",IF(Inputs!I292="null",P293,P293*(Inputs!I292)),"")</f>
        <v>0</v>
      </c>
      <c r="R293" s="29">
        <f>IF(Inputs!C292="true",IF(Inputs!J292="null",Calcs!Q293,Calcs!Q293*Inputs!J292),"")</f>
        <v>0</v>
      </c>
      <c r="S293" s="29">
        <f>IF(Inputs!C292="true",(Inputs!P292/Inputs!Q292)*Calcs!R293,"0.0")</f>
        <v>0</v>
      </c>
      <c r="T293" s="29" t="str">
        <f>IF(AND(Inputs!B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B292="true",Inputs!N292="false"),B293,""))</f>
        <v/>
      </c>
      <c r="U293" s="29" t="str">
        <f>IF(AND(Inputs!B292="true",Inputs!G292="true"),T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T293)</f>
        <v/>
      </c>
      <c r="V293" s="29" t="str">
        <f>IF(Inputs!B292="false","",IF(Inputs!M292="null",Calcs!D293,Calcs!D293*Inputs!M292))</f>
        <v/>
      </c>
      <c r="W293" s="29" t="str">
        <f>IF(Inputs!B292="true",V293*IF(Inputs!R292=Reduction_Values!B$6,Reduction_Values!C$6,Reduction_Values!C$7),"")</f>
        <v/>
      </c>
      <c r="X293" s="29" t="str">
        <f>IF(Inputs!B292="true",W293*IF(Inputs!L292=Reduction_Values!B$4,Reduction_Values!C$4,Reduction_Values!C$5),"")</f>
        <v/>
      </c>
      <c r="Y293" s="29" t="str">
        <f>IF(Inputs!B292="true",IF(Inputs!I292="null",X293,X293*(Inputs!I292)),"")</f>
        <v/>
      </c>
      <c r="Z293" s="29" t="str">
        <f>IF(Inputs!B292="true",IF(Inputs!J292="null",Y293,Y293*(Inputs!J292)),"")</f>
        <v/>
      </c>
      <c r="AA293" s="29" t="str">
        <f>IF(Inputs!B292="true",(Inputs!S292/Inputs!T292)*Calcs!Z293,"")</f>
        <v/>
      </c>
      <c r="AB293" s="29" t="str">
        <f>IF(Inputs!B292="true",Calcs!AA293*0.5,"")</f>
        <v/>
      </c>
      <c r="AC293" s="29"/>
      <c r="AD293" s="29"/>
      <c r="AE293" s="29"/>
      <c r="AF293" s="29"/>
      <c r="AG293" s="29"/>
    </row>
    <row r="294" spans="1:33" x14ac:dyDescent="0.2">
      <c r="A294" s="26">
        <v>292</v>
      </c>
      <c r="B294" s="28">
        <f>(VLOOKUP(Inputs!D293,Charge_Categories!B$2:C$380,2,FALSE))</f>
        <v>3996330</v>
      </c>
      <c r="C294" s="28">
        <f>IF(Inputs!N293="true"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B294)</f>
        <v>3996330</v>
      </c>
      <c r="D294" s="28">
        <f>IF(Inputs!G293="true",C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C294)</f>
        <v>4459830</v>
      </c>
      <c r="E294" s="28">
        <f>IF(Inputs!M293="null",Calcs!D294,Calcs!D294*Inputs!M293)</f>
        <v>4459830</v>
      </c>
      <c r="F294" s="28">
        <f>E294*IF(Inputs!R293=Reduction_Values!B$6,Reduction_Values!C$6,Reduction_Values!C$7)</f>
        <v>4459830</v>
      </c>
      <c r="G294" s="29">
        <f>F294*IF(Inputs!L293=Reduction_Values!B$4,Reduction_Values!C$4,Reduction_Values!C$5)</f>
        <v>4459830</v>
      </c>
      <c r="H294" s="29">
        <f>IF(Inputs!I293="null",G294,G294*(Inputs!I293))</f>
        <v>4459830</v>
      </c>
      <c r="I294" s="29">
        <f>IF(Inputs!J293="null",H294,H294*(Inputs!J293))</f>
        <v>4459830</v>
      </c>
      <c r="J294" s="29">
        <f>I294*(IF(Inputs!K293=Reduction_Values!B$2,Reduction_Values!C$2,Reduction_Values!C$3))</f>
        <v>4459830</v>
      </c>
      <c r="K294" s="29">
        <f>IF(Inputs!B293="false",(Inputs!P293/Inputs!Q293)*Calcs!J294,Calcs!J294)</f>
        <v>686127.69230769237</v>
      </c>
      <c r="L294" s="29" t="str">
        <f>IF(AND(Inputs!C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C293="true",Inputs!N293="false"),B294,""))</f>
        <v/>
      </c>
      <c r="M294" s="29" t="str">
        <f>IF(Inputs!C293="true",IF(Inputs!M293="null",Calcs!L294,Calcs!L294*Inputs!M293),"")</f>
        <v/>
      </c>
      <c r="N294" s="29" t="str">
        <f>IF(Inputs!C293="true",M294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,"")</f>
        <v/>
      </c>
      <c r="O294" s="29" t="str">
        <f>IF(Inputs!C293="true",N294*IF(Inputs!R293=Reduction_Values!B$6,Reduction_Values!C$6,Reduction_Values!C$7),"")</f>
        <v/>
      </c>
      <c r="P294" s="29" t="str">
        <f>IF(Inputs!C293="true",O294*IF(Inputs!L293=Reduction_Values!B$4,Reduction_Values!C$4,Reduction_Values!C$5),"")</f>
        <v/>
      </c>
      <c r="Q294" s="29" t="str">
        <f>IF(Inputs!C293="true",IF(Inputs!I293="null",P294,P294*(Inputs!I293)),"")</f>
        <v/>
      </c>
      <c r="R294" s="29" t="str">
        <f>IF(Inputs!C293="true",IF(Inputs!J293="null",Calcs!Q294,Calcs!Q294*Inputs!J293),"")</f>
        <v/>
      </c>
      <c r="S294" s="29" t="str">
        <f>IF(Inputs!C293="true",(Inputs!P293/Inputs!Q293)*Calcs!R294,"0.0")</f>
        <v>0.0</v>
      </c>
      <c r="T294" s="29" t="str">
        <f>IF(AND(Inputs!B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B293="true",Inputs!N293="false"),B294,""))</f>
        <v/>
      </c>
      <c r="U294" s="29" t="str">
        <f>IF(AND(Inputs!B293="true",Inputs!G293="true"),T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T294)</f>
        <v/>
      </c>
      <c r="V294" s="29" t="str">
        <f>IF(Inputs!B293="false","",IF(Inputs!M293="null",Calcs!D294,Calcs!D294*Inputs!M293))</f>
        <v/>
      </c>
      <c r="W294" s="29" t="str">
        <f>IF(Inputs!B293="true",V294*IF(Inputs!R293=Reduction_Values!B$6,Reduction_Values!C$6,Reduction_Values!C$7),"")</f>
        <v/>
      </c>
      <c r="X294" s="29" t="str">
        <f>IF(Inputs!B293="true",W294*IF(Inputs!L293=Reduction_Values!B$4,Reduction_Values!C$4,Reduction_Values!C$5),"")</f>
        <v/>
      </c>
      <c r="Y294" s="29" t="str">
        <f>IF(Inputs!B293="true",IF(Inputs!I293="null",X294,X294*(Inputs!I293)),"")</f>
        <v/>
      </c>
      <c r="Z294" s="29" t="str">
        <f>IF(Inputs!B293="true",IF(Inputs!J293="null",Y294,Y294*(Inputs!J293)),"")</f>
        <v/>
      </c>
      <c r="AA294" s="29" t="str">
        <f>IF(Inputs!B293="true",(Inputs!S293/Inputs!T293)*Calcs!Z294,"")</f>
        <v/>
      </c>
      <c r="AB294" s="29" t="str">
        <f>IF(Inputs!B293="true",Calcs!AA294*0.5,"")</f>
        <v/>
      </c>
      <c r="AC294" s="29"/>
      <c r="AD294" s="29"/>
      <c r="AE294" s="29"/>
      <c r="AF294" s="29"/>
      <c r="AG294" s="29"/>
    </row>
    <row r="295" spans="1:33" x14ac:dyDescent="0.2">
      <c r="A295" s="26">
        <v>293</v>
      </c>
      <c r="B295" s="28">
        <f>(VLOOKUP(Inputs!D294,Charge_Categories!B$2:C$380,2,FALSE))</f>
        <v>4163241</v>
      </c>
      <c r="C295" s="28">
        <f>IF(Inputs!N294="true"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B295)</f>
        <v>4163249</v>
      </c>
      <c r="D295" s="28">
        <f>IF(Inputs!G294="true",C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C295)</f>
        <v>4163406</v>
      </c>
      <c r="E295" s="28">
        <f>IF(Inputs!M294="null",Calcs!D295,Calcs!D295*Inputs!M294)</f>
        <v>4163406</v>
      </c>
      <c r="F295" s="28">
        <f>E295*IF(Inputs!R294=Reduction_Values!B$6,Reduction_Values!C$6,Reduction_Values!C$7)</f>
        <v>2081703</v>
      </c>
      <c r="G295" s="29">
        <f>F295*IF(Inputs!L294=Reduction_Values!B$4,Reduction_Values!C$4,Reduction_Values!C$5)</f>
        <v>2081703</v>
      </c>
      <c r="H295" s="29">
        <f>IF(Inputs!I294="null",G295,G295*(Inputs!I294))</f>
        <v>1852715.67</v>
      </c>
      <c r="I295" s="29">
        <f>IF(Inputs!J294="null",H295,H295*(Inputs!J294))</f>
        <v>1852715.67</v>
      </c>
      <c r="J295" s="29">
        <f>I295*(IF(Inputs!K294=Reduction_Values!B$2,Reduction_Values!C$2,Reduction_Values!C$3))</f>
        <v>1852715.67</v>
      </c>
      <c r="K295" s="29">
        <f>IF(Inputs!B294="false",(Inputs!P294/Inputs!Q294)*Calcs!J295,Calcs!J295)</f>
        <v>1708970.4887068965</v>
      </c>
      <c r="L295" s="29" t="str">
        <f>IF(AND(Inputs!C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C294="true",Inputs!N294="false"),B295,""))</f>
        <v/>
      </c>
      <c r="M295" s="29" t="str">
        <f>IF(Inputs!C294="true",IF(Inputs!M294="null",Calcs!L295,Calcs!L295*Inputs!M294),"")</f>
        <v/>
      </c>
      <c r="N295" s="29" t="str">
        <f>IF(Inputs!C294="true",M295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,"")</f>
        <v/>
      </c>
      <c r="O295" s="29" t="str">
        <f>IF(Inputs!C294="true",N295*IF(Inputs!R294=Reduction_Values!B$6,Reduction_Values!C$6,Reduction_Values!C$7),"")</f>
        <v/>
      </c>
      <c r="P295" s="29" t="str">
        <f>IF(Inputs!C294="true",O295*IF(Inputs!L294=Reduction_Values!B$4,Reduction_Values!C$4,Reduction_Values!C$5),"")</f>
        <v/>
      </c>
      <c r="Q295" s="29" t="str">
        <f>IF(Inputs!C294="true",IF(Inputs!I294="null",P295,P295*(Inputs!I294)),"")</f>
        <v/>
      </c>
      <c r="R295" s="29" t="str">
        <f>IF(Inputs!C294="true",IF(Inputs!J294="null",Calcs!Q295,Calcs!Q295*Inputs!J294),"")</f>
        <v/>
      </c>
      <c r="S295" s="29" t="str">
        <f>IF(Inputs!C294="true",(Inputs!P294/Inputs!Q294)*Calcs!R295,"0.0")</f>
        <v>0.0</v>
      </c>
      <c r="T295" s="29" t="str">
        <f>IF(AND(Inputs!B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B294="true",Inputs!N294="false"),B295,""))</f>
        <v/>
      </c>
      <c r="U295" s="29" t="str">
        <f>IF(AND(Inputs!B294="true",Inputs!G294="true"),T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T295)</f>
        <v/>
      </c>
      <c r="V295" s="29" t="str">
        <f>IF(Inputs!B294="false","",IF(Inputs!M294="null",Calcs!D295,Calcs!D295*Inputs!M294))</f>
        <v/>
      </c>
      <c r="W295" s="29" t="str">
        <f>IF(Inputs!B294="true",V295*IF(Inputs!R294=Reduction_Values!B$6,Reduction_Values!C$6,Reduction_Values!C$7),"")</f>
        <v/>
      </c>
      <c r="X295" s="29" t="str">
        <f>IF(Inputs!B294="true",W295*IF(Inputs!L294=Reduction_Values!B$4,Reduction_Values!C$4,Reduction_Values!C$5),"")</f>
        <v/>
      </c>
      <c r="Y295" s="29" t="str">
        <f>IF(Inputs!B294="true",IF(Inputs!I294="null",X295,X295*(Inputs!I294)),"")</f>
        <v/>
      </c>
      <c r="Z295" s="29" t="str">
        <f>IF(Inputs!B294="true",IF(Inputs!J294="null",Y295,Y295*(Inputs!J294)),"")</f>
        <v/>
      </c>
      <c r="AA295" s="29" t="str">
        <f>IF(Inputs!B294="true",(Inputs!S294/Inputs!T294)*Calcs!Z295,"")</f>
        <v/>
      </c>
      <c r="AB295" s="29" t="str">
        <f>IF(Inputs!B294="true",Calcs!AA295*0.5,"")</f>
        <v/>
      </c>
      <c r="AC295" s="29"/>
      <c r="AD295" s="29"/>
      <c r="AE295" s="29"/>
      <c r="AF295" s="29"/>
      <c r="AG295" s="29"/>
    </row>
    <row r="296" spans="1:33" x14ac:dyDescent="0.2">
      <c r="A296" s="26">
        <v>294</v>
      </c>
      <c r="B296" s="28">
        <f>(VLOOKUP(Inputs!D295,Charge_Categories!B$2:C$380,2,FALSE))</f>
        <v>4455836</v>
      </c>
      <c r="C296" s="28">
        <f>IF(Inputs!N295="true"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B296)</f>
        <v>4455836</v>
      </c>
      <c r="D296" s="28">
        <f>IF(Inputs!G295="true",C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C296)</f>
        <v>4455836</v>
      </c>
      <c r="E296" s="28">
        <f>IF(Inputs!M295="null",Calcs!D296,Calcs!D296*Inputs!M295)</f>
        <v>4455836</v>
      </c>
      <c r="F296" s="28">
        <f>E296*IF(Inputs!R295=Reduction_Values!B$6,Reduction_Values!C$6,Reduction_Values!C$7)</f>
        <v>4455836</v>
      </c>
      <c r="G296" s="29">
        <f>F296*IF(Inputs!L295=Reduction_Values!B$4,Reduction_Values!C$4,Reduction_Values!C$5)</f>
        <v>4455836</v>
      </c>
      <c r="H296" s="29">
        <f>IF(Inputs!I295="null",G296,G296*(Inputs!I295))</f>
        <v>4455836</v>
      </c>
      <c r="I296" s="29">
        <f>IF(Inputs!J295="null",H296,H296*(Inputs!J295))</f>
        <v>4455836</v>
      </c>
      <c r="J296" s="29">
        <f>I296*(IF(Inputs!K295=Reduction_Values!B$2,Reduction_Values!C$2,Reduction_Values!C$3))</f>
        <v>4455836</v>
      </c>
      <c r="K296" s="29">
        <f>IF(Inputs!B295="false",(Inputs!P295/Inputs!Q295)*Calcs!J296,Calcs!J296)</f>
        <v>3165988.7368421052</v>
      </c>
      <c r="L296" s="29">
        <f>IF(AND(Inputs!C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C295="true",Inputs!N295="false"),B296,""))</f>
        <v>4455836</v>
      </c>
      <c r="M296" s="29">
        <f>IF(Inputs!C295="true",IF(Inputs!M295="null",Calcs!L296,Calcs!L296*Inputs!M295),"")</f>
        <v>4455836</v>
      </c>
      <c r="N296" s="29">
        <f>IF(Inputs!C295="true",M296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,"")</f>
        <v>0</v>
      </c>
      <c r="O296" s="29">
        <f>IF(Inputs!C295="true",N296*IF(Inputs!R295=Reduction_Values!B$6,Reduction_Values!C$6,Reduction_Values!C$7),"")</f>
        <v>0</v>
      </c>
      <c r="P296" s="29">
        <f>IF(Inputs!C295="true",O296*IF(Inputs!L295=Reduction_Values!B$4,Reduction_Values!C$4,Reduction_Values!C$5),"")</f>
        <v>0</v>
      </c>
      <c r="Q296" s="29">
        <f>IF(Inputs!C295="true",IF(Inputs!I295="null",P296,P296*(Inputs!I295)),"")</f>
        <v>0</v>
      </c>
      <c r="R296" s="29">
        <f>IF(Inputs!C295="true",IF(Inputs!J295="null",Calcs!Q296,Calcs!Q296*Inputs!J295),"")</f>
        <v>0</v>
      </c>
      <c r="S296" s="29">
        <f>IF(Inputs!C295="true",(Inputs!P295/Inputs!Q295)*Calcs!R296,"0.0")</f>
        <v>0</v>
      </c>
      <c r="T296" s="29" t="str">
        <f>IF(AND(Inputs!B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B295="true",Inputs!N295="false"),B296,""))</f>
        <v/>
      </c>
      <c r="U296" s="29" t="str">
        <f>IF(AND(Inputs!B295="true",Inputs!G295="true"),T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T296)</f>
        <v/>
      </c>
      <c r="V296" s="29" t="str">
        <f>IF(Inputs!B295="false","",IF(Inputs!M295="null",Calcs!D296,Calcs!D296*Inputs!M295))</f>
        <v/>
      </c>
      <c r="W296" s="29" t="str">
        <f>IF(Inputs!B295="true",V296*IF(Inputs!R295=Reduction_Values!B$6,Reduction_Values!C$6,Reduction_Values!C$7),"")</f>
        <v/>
      </c>
      <c r="X296" s="29" t="str">
        <f>IF(Inputs!B295="true",W296*IF(Inputs!L295=Reduction_Values!B$4,Reduction_Values!C$4,Reduction_Values!C$5),"")</f>
        <v/>
      </c>
      <c r="Y296" s="29" t="str">
        <f>IF(Inputs!B295="true",IF(Inputs!I295="null",X296,X296*(Inputs!I295)),"")</f>
        <v/>
      </c>
      <c r="Z296" s="29" t="str">
        <f>IF(Inputs!B295="true",IF(Inputs!J295="null",Y296,Y296*(Inputs!J295)),"")</f>
        <v/>
      </c>
      <c r="AA296" s="29" t="str">
        <f>IF(Inputs!B295="true",(Inputs!S295/Inputs!T295)*Calcs!Z296,"")</f>
        <v/>
      </c>
      <c r="AB296" s="29" t="str">
        <f>IF(Inputs!B295="true",Calcs!AA296*0.5,"")</f>
        <v/>
      </c>
      <c r="AC296" s="29"/>
      <c r="AD296" s="29"/>
      <c r="AE296" s="29"/>
      <c r="AF296" s="29"/>
      <c r="AG296" s="29"/>
    </row>
    <row r="297" spans="1:33" x14ac:dyDescent="0.2">
      <c r="A297" s="26">
        <v>295</v>
      </c>
      <c r="B297" s="28">
        <f>(VLOOKUP(Inputs!D296,Charge_Categories!B$2:C$380,2,FALSE))</f>
        <v>97</v>
      </c>
      <c r="C297" s="28">
        <f>IF(Inputs!N296="true"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B297)</f>
        <v>97</v>
      </c>
      <c r="D297" s="28">
        <f>IF(Inputs!G296="true",C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C297)</f>
        <v>687</v>
      </c>
      <c r="E297" s="28">
        <f>IF(Inputs!M296="null",Calcs!D297,Calcs!D297*Inputs!M296)</f>
        <v>687</v>
      </c>
      <c r="F297" s="28">
        <f>E297*IF(Inputs!R296=Reduction_Values!B$6,Reduction_Values!C$6,Reduction_Values!C$7)</f>
        <v>687</v>
      </c>
      <c r="G297" s="29">
        <f>F297*IF(Inputs!L296=Reduction_Values!B$4,Reduction_Values!C$4,Reduction_Values!C$5)</f>
        <v>343.5</v>
      </c>
      <c r="H297" s="29">
        <f>IF(Inputs!I296="null",G297,G297*(Inputs!I296))</f>
        <v>343.5</v>
      </c>
      <c r="I297" s="29">
        <f>IF(Inputs!J296="null",H297,H297*(Inputs!J296))</f>
        <v>171.75</v>
      </c>
      <c r="J297" s="29">
        <f>I297*(IF(Inputs!K296=Reduction_Values!B$2,Reduction_Values!C$2,Reduction_Values!C$3))</f>
        <v>85.875</v>
      </c>
      <c r="K297" s="29">
        <f>IF(Inputs!B296="false",(Inputs!P296/Inputs!Q296)*Calcs!J297,Calcs!J297)</f>
        <v>85.875</v>
      </c>
      <c r="L297" s="29" t="str">
        <f>IF(AND(Inputs!C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C296="true",Inputs!N296="false"),B297,""))</f>
        <v/>
      </c>
      <c r="M297" s="29" t="str">
        <f>IF(Inputs!C296="true",IF(Inputs!M296="null",Calcs!L297,Calcs!L297*Inputs!M296),"")</f>
        <v/>
      </c>
      <c r="N297" s="29" t="str">
        <f>IF(Inputs!C296="true",M297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,"")</f>
        <v/>
      </c>
      <c r="O297" s="29" t="str">
        <f>IF(Inputs!C296="true",N297*IF(Inputs!R296=Reduction_Values!B$6,Reduction_Values!C$6,Reduction_Values!C$7),"")</f>
        <v/>
      </c>
      <c r="P297" s="29" t="str">
        <f>IF(Inputs!C296="true",O297*IF(Inputs!L296=Reduction_Values!B$4,Reduction_Values!C$4,Reduction_Values!C$5),"")</f>
        <v/>
      </c>
      <c r="Q297" s="29" t="str">
        <f>IF(Inputs!C296="true",IF(Inputs!I296="null",P297,P297*(Inputs!I296)),"")</f>
        <v/>
      </c>
      <c r="R297" s="29" t="str">
        <f>IF(Inputs!C296="true",IF(Inputs!J296="null",Calcs!Q297,Calcs!Q297*Inputs!J296),"")</f>
        <v/>
      </c>
      <c r="S297" s="29" t="str">
        <f>IF(Inputs!C296="true",(Inputs!P296/Inputs!Q296)*Calcs!R297,"0.0")</f>
        <v>0.0</v>
      </c>
      <c r="T297" s="29">
        <f>IF(AND(Inputs!B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B296="true",Inputs!N296="false"),B297,""))</f>
        <v>97</v>
      </c>
      <c r="U297" s="29">
        <f>IF(AND(Inputs!B296="true",Inputs!G296="true"),T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T297)</f>
        <v>687</v>
      </c>
      <c r="V297" s="29">
        <f>IF(Inputs!B296="false","",IF(Inputs!M296="null",Calcs!D297,Calcs!D297*Inputs!M296))</f>
        <v>687</v>
      </c>
      <c r="W297" s="29">
        <f>IF(Inputs!B296="true",V297*IF(Inputs!R296=Reduction_Values!B$6,Reduction_Values!C$6,Reduction_Values!C$7),"")</f>
        <v>687</v>
      </c>
      <c r="X297" s="29">
        <f>IF(Inputs!B296="true",W297*IF(Inputs!L296=Reduction_Values!B$4,Reduction_Values!C$4,Reduction_Values!C$5),"")</f>
        <v>343.5</v>
      </c>
      <c r="Y297" s="29">
        <f>IF(Inputs!B296="true",IF(Inputs!I296="null",X297,X297*(Inputs!I296)),"")</f>
        <v>343.5</v>
      </c>
      <c r="Z297" s="29">
        <f>IF(Inputs!B296="true",IF(Inputs!J296="null",Y297,Y297*(Inputs!J296)),"")</f>
        <v>171.75</v>
      </c>
      <c r="AA297" s="29">
        <f>IF(Inputs!B296="true",(Inputs!S296/Inputs!T296)*Calcs!Z297,"")</f>
        <v>65338.798828125</v>
      </c>
      <c r="AB297" s="29">
        <f>IF(Inputs!B296="true",Calcs!AA297*0.5,"")</f>
        <v>32669.3994140625</v>
      </c>
      <c r="AC297" s="29"/>
      <c r="AD297" s="29"/>
      <c r="AE297" s="29"/>
      <c r="AF297" s="29"/>
      <c r="AG297" s="29"/>
    </row>
    <row r="298" spans="1:33" x14ac:dyDescent="0.2">
      <c r="A298" s="26">
        <v>296</v>
      </c>
      <c r="B298" s="28">
        <f>(VLOOKUP(Inputs!D297,Charge_Categories!B$2:C$380,2,FALSE))</f>
        <v>102</v>
      </c>
      <c r="C298" s="28">
        <f>IF(Inputs!N297="true"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B298)</f>
        <v>102</v>
      </c>
      <c r="D298" s="28">
        <f>IF(Inputs!G297="true",C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C298)</f>
        <v>102</v>
      </c>
      <c r="E298" s="28">
        <f>IF(Inputs!M297="null",Calcs!D298,Calcs!D298*Inputs!M297)</f>
        <v>102</v>
      </c>
      <c r="F298" s="28">
        <f>E298*IF(Inputs!R297=Reduction_Values!B$6,Reduction_Values!C$6,Reduction_Values!C$7)</f>
        <v>102</v>
      </c>
      <c r="G298" s="29">
        <f>F298*IF(Inputs!L297=Reduction_Values!B$4,Reduction_Values!C$4,Reduction_Values!C$5)</f>
        <v>51</v>
      </c>
      <c r="H298" s="29">
        <f>IF(Inputs!I297="null",G298,G298*(Inputs!I297))</f>
        <v>51</v>
      </c>
      <c r="I298" s="29">
        <f>IF(Inputs!J297="null",H298,H298*(Inputs!J297))</f>
        <v>51</v>
      </c>
      <c r="J298" s="29">
        <f>I298*(IF(Inputs!K297=Reduction_Values!B$2,Reduction_Values!C$2,Reduction_Values!C$3))</f>
        <v>51</v>
      </c>
      <c r="K298" s="29">
        <f>IF(Inputs!B297="false",(Inputs!P297/Inputs!Q297)*Calcs!J298,Calcs!J298)</f>
        <v>51</v>
      </c>
      <c r="L298" s="29" t="str">
        <f>IF(AND(Inputs!C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C297="true",Inputs!N297="false"),B298,""))</f>
        <v/>
      </c>
      <c r="M298" s="29" t="str">
        <f>IF(Inputs!C297="true",IF(Inputs!M297="null",Calcs!L298,Calcs!L298*Inputs!M297),"")</f>
        <v/>
      </c>
      <c r="N298" s="29" t="str">
        <f>IF(Inputs!C297="true",M298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,"")</f>
        <v/>
      </c>
      <c r="O298" s="29" t="str">
        <f>IF(Inputs!C297="true",N298*IF(Inputs!R297=Reduction_Values!B$6,Reduction_Values!C$6,Reduction_Values!C$7),"")</f>
        <v/>
      </c>
      <c r="P298" s="29" t="str">
        <f>IF(Inputs!C297="true",O298*IF(Inputs!L297=Reduction_Values!B$4,Reduction_Values!C$4,Reduction_Values!C$5),"")</f>
        <v/>
      </c>
      <c r="Q298" s="29" t="str">
        <f>IF(Inputs!C297="true",IF(Inputs!I297="null",P298,P298*(Inputs!I297)),"")</f>
        <v/>
      </c>
      <c r="R298" s="29" t="str">
        <f>IF(Inputs!C297="true",IF(Inputs!J297="null",Calcs!Q298,Calcs!Q298*Inputs!J297),"")</f>
        <v/>
      </c>
      <c r="S298" s="29" t="str">
        <f>IF(Inputs!C297="true",(Inputs!P297/Inputs!Q297)*Calcs!R298,"0.0")</f>
        <v>0.0</v>
      </c>
      <c r="T298" s="29" t="str">
        <f>IF(AND(Inputs!B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B297="true",Inputs!N297="false"),B298,""))</f>
        <v/>
      </c>
      <c r="U298" s="29" t="str">
        <f>IF(AND(Inputs!B297="true",Inputs!G297="true"),T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T298)</f>
        <v/>
      </c>
      <c r="V298" s="29" t="str">
        <f>IF(Inputs!B297="false","",IF(Inputs!M297="null",Calcs!D298,Calcs!D298*Inputs!M297))</f>
        <v/>
      </c>
      <c r="W298" s="29" t="str">
        <f>IF(Inputs!B297="true",V298*IF(Inputs!R297=Reduction_Values!B$6,Reduction_Values!C$6,Reduction_Values!C$7),"")</f>
        <v/>
      </c>
      <c r="X298" s="29" t="str">
        <f>IF(Inputs!B297="true",W298*IF(Inputs!L297=Reduction_Values!B$4,Reduction_Values!C$4,Reduction_Values!C$5),"")</f>
        <v/>
      </c>
      <c r="Y298" s="29" t="str">
        <f>IF(Inputs!B297="true",IF(Inputs!I297="null",X298,X298*(Inputs!I297)),"")</f>
        <v/>
      </c>
      <c r="Z298" s="29" t="str">
        <f>IF(Inputs!B297="true",IF(Inputs!J297="null",Y298,Y298*(Inputs!J297)),"")</f>
        <v/>
      </c>
      <c r="AA298" s="29" t="str">
        <f>IF(Inputs!B297="true",(Inputs!S297/Inputs!T297)*Calcs!Z298,"")</f>
        <v/>
      </c>
      <c r="AB298" s="29" t="str">
        <f>IF(Inputs!B297="true",Calcs!AA298*0.5,"")</f>
        <v/>
      </c>
      <c r="AC298" s="29"/>
      <c r="AD298" s="29"/>
      <c r="AE298" s="29"/>
      <c r="AF298" s="29"/>
      <c r="AG298" s="29"/>
    </row>
    <row r="299" spans="1:33" x14ac:dyDescent="0.2">
      <c r="A299" s="26">
        <v>297</v>
      </c>
      <c r="B299" s="28">
        <f>(VLOOKUP(Inputs!D298,Charge_Categories!B$2:C$380,2,FALSE))</f>
        <v>110</v>
      </c>
      <c r="C299" s="28">
        <f>IF(Inputs!N298="true"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B299)</f>
        <v>52023</v>
      </c>
      <c r="D299" s="28">
        <f>IF(Inputs!G298="true",C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C299)</f>
        <v>52023</v>
      </c>
      <c r="E299" s="28">
        <f>IF(Inputs!M298="null",Calcs!D299,Calcs!D299*Inputs!M298)</f>
        <v>52023</v>
      </c>
      <c r="F299" s="28">
        <f>E299*IF(Inputs!R298=Reduction_Values!B$6,Reduction_Values!C$6,Reduction_Values!C$7)</f>
        <v>26011.5</v>
      </c>
      <c r="G299" s="29">
        <f>F299*IF(Inputs!L298=Reduction_Values!B$4,Reduction_Values!C$4,Reduction_Values!C$5)</f>
        <v>13005.75</v>
      </c>
      <c r="H299" s="29">
        <f>IF(Inputs!I298="null",G299,G299*(Inputs!I298))</f>
        <v>6502.875</v>
      </c>
      <c r="I299" s="29">
        <f>IF(Inputs!J298="null",H299,H299*(Inputs!J298))</f>
        <v>6502.875</v>
      </c>
      <c r="J299" s="29">
        <f>I299*(IF(Inputs!K298=Reduction_Values!B$2,Reduction_Values!C$2,Reduction_Values!C$3))</f>
        <v>6502.875</v>
      </c>
      <c r="K299" s="29">
        <f>IF(Inputs!B298="false",(Inputs!P298/Inputs!Q298)*Calcs!J299,Calcs!J299)</f>
        <v>6502.875</v>
      </c>
      <c r="L299" s="29">
        <f>IF(AND(Inputs!C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C298="true",Inputs!N298="false"),B299,""))</f>
        <v>52023</v>
      </c>
      <c r="M299" s="29">
        <f>IF(Inputs!C298="true",IF(Inputs!M298="null",Calcs!L299,Calcs!L299*Inputs!M298),"")</f>
        <v>52023</v>
      </c>
      <c r="N299" s="29">
        <f>IF(Inputs!C298="true",M299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,"")</f>
        <v>0</v>
      </c>
      <c r="O299" s="29">
        <f>IF(Inputs!C298="true",N299*IF(Inputs!R298=Reduction_Values!B$6,Reduction_Values!C$6,Reduction_Values!C$7),"")</f>
        <v>0</v>
      </c>
      <c r="P299" s="29">
        <f>IF(Inputs!C298="true",O299*IF(Inputs!L298=Reduction_Values!B$4,Reduction_Values!C$4,Reduction_Values!C$5),"")</f>
        <v>0</v>
      </c>
      <c r="Q299" s="29">
        <f>IF(Inputs!C298="true",IF(Inputs!I298="null",P299,P299*(Inputs!I298)),"")</f>
        <v>0</v>
      </c>
      <c r="R299" s="29">
        <f>IF(Inputs!C298="true",IF(Inputs!J298="null",Calcs!Q299,Calcs!Q299*Inputs!J298),"")</f>
        <v>0</v>
      </c>
      <c r="S299" s="29">
        <f>IF(Inputs!C298="true",(Inputs!P298/Inputs!Q298)*Calcs!R299,"0.0")</f>
        <v>0</v>
      </c>
      <c r="T299" s="29" t="str">
        <f>IF(AND(Inputs!B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B298="true",Inputs!N298="false"),B299,""))</f>
        <v/>
      </c>
      <c r="U299" s="29" t="str">
        <f>IF(AND(Inputs!B298="true",Inputs!G298="true"),T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T299)</f>
        <v/>
      </c>
      <c r="V299" s="29" t="str">
        <f>IF(Inputs!B298="false","",IF(Inputs!M298="null",Calcs!D299,Calcs!D299*Inputs!M298))</f>
        <v/>
      </c>
      <c r="W299" s="29" t="str">
        <f>IF(Inputs!B298="true",V299*IF(Inputs!R298=Reduction_Values!B$6,Reduction_Values!C$6,Reduction_Values!C$7),"")</f>
        <v/>
      </c>
      <c r="X299" s="29" t="str">
        <f>IF(Inputs!B298="true",W299*IF(Inputs!L298=Reduction_Values!B$4,Reduction_Values!C$4,Reduction_Values!C$5),"")</f>
        <v/>
      </c>
      <c r="Y299" s="29" t="str">
        <f>IF(Inputs!B298="true",IF(Inputs!I298="null",X299,X299*(Inputs!I298)),"")</f>
        <v/>
      </c>
      <c r="Z299" s="29" t="str">
        <f>IF(Inputs!B298="true",IF(Inputs!J298="null",Y299,Y299*(Inputs!J298)),"")</f>
        <v/>
      </c>
      <c r="AA299" s="29" t="str">
        <f>IF(Inputs!B298="true",(Inputs!S298/Inputs!T298)*Calcs!Z299,"")</f>
        <v/>
      </c>
      <c r="AB299" s="29" t="str">
        <f>IF(Inputs!B298="true",Calcs!AA299*0.5,"")</f>
        <v/>
      </c>
      <c r="AC299" s="29"/>
      <c r="AD299" s="29"/>
      <c r="AE299" s="29"/>
      <c r="AF299" s="29"/>
      <c r="AG299" s="29"/>
    </row>
    <row r="300" spans="1:33" x14ac:dyDescent="0.2">
      <c r="A300" s="26">
        <v>298</v>
      </c>
      <c r="B300" s="28">
        <f>(VLOOKUP(Inputs!D299,Charge_Categories!B$2:C$380,2,FALSE))</f>
        <v>115</v>
      </c>
      <c r="C300" s="28">
        <f>IF(Inputs!N299="true"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B300)</f>
        <v>207</v>
      </c>
      <c r="D300" s="28">
        <f>IF(Inputs!G299="true",C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C300)</f>
        <v>279667</v>
      </c>
      <c r="E300" s="28">
        <f>IF(Inputs!M299="null",Calcs!D300,Calcs!D300*Inputs!M299)</f>
        <v>279667</v>
      </c>
      <c r="F300" s="28">
        <f>E300*IF(Inputs!R299=Reduction_Values!B$6,Reduction_Values!C$6,Reduction_Values!C$7)</f>
        <v>139833.5</v>
      </c>
      <c r="G300" s="29">
        <f>F300*IF(Inputs!L299=Reduction_Values!B$4,Reduction_Values!C$4,Reduction_Values!C$5)</f>
        <v>139833.5</v>
      </c>
      <c r="H300" s="29">
        <f>IF(Inputs!I299="null",G300,G300*(Inputs!I299))</f>
        <v>139833.5</v>
      </c>
      <c r="I300" s="29">
        <f>IF(Inputs!J299="null",H300,H300*(Inputs!J299))</f>
        <v>69916.75</v>
      </c>
      <c r="J300" s="29">
        <f>I300*(IF(Inputs!K299=Reduction_Values!B$2,Reduction_Values!C$2,Reduction_Values!C$3))</f>
        <v>34958.375</v>
      </c>
      <c r="K300" s="29">
        <f>IF(Inputs!B299="false",(Inputs!P299/Inputs!Q299)*Calcs!J300,Calcs!J300)</f>
        <v>34958.375</v>
      </c>
      <c r="L300" s="29" t="str">
        <f>IF(AND(Inputs!C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C299="true",Inputs!N299="false"),B300,""))</f>
        <v/>
      </c>
      <c r="M300" s="29" t="str">
        <f>IF(Inputs!C299="true",IF(Inputs!M299="null",Calcs!L300,Calcs!L300*Inputs!M299),"")</f>
        <v/>
      </c>
      <c r="N300" s="29" t="str">
        <f>IF(Inputs!C299="true",M300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,"")</f>
        <v/>
      </c>
      <c r="O300" s="29" t="str">
        <f>IF(Inputs!C299="true",N300*IF(Inputs!R299=Reduction_Values!B$6,Reduction_Values!C$6,Reduction_Values!C$7),"")</f>
        <v/>
      </c>
      <c r="P300" s="29" t="str">
        <f>IF(Inputs!C299="true",O300*IF(Inputs!L299=Reduction_Values!B$4,Reduction_Values!C$4,Reduction_Values!C$5),"")</f>
        <v/>
      </c>
      <c r="Q300" s="29" t="str">
        <f>IF(Inputs!C299="true",IF(Inputs!I299="null",P300,P300*(Inputs!I299)),"")</f>
        <v/>
      </c>
      <c r="R300" s="29" t="str">
        <f>IF(Inputs!C299="true",IF(Inputs!J299="null",Calcs!Q300,Calcs!Q300*Inputs!J299),"")</f>
        <v/>
      </c>
      <c r="S300" s="29" t="str">
        <f>IF(Inputs!C299="true",(Inputs!P299/Inputs!Q299)*Calcs!R300,"0.0")</f>
        <v>0.0</v>
      </c>
      <c r="T300" s="29">
        <f>IF(AND(Inputs!B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B299="true",Inputs!N299="false"),B300,""))</f>
        <v>207</v>
      </c>
      <c r="U300" s="29">
        <f>IF(AND(Inputs!B299="true",Inputs!G299="true"),T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T300)</f>
        <v>279667</v>
      </c>
      <c r="V300" s="29">
        <f>IF(Inputs!B299="false","",IF(Inputs!M299="null",Calcs!D300,Calcs!D300*Inputs!M299))</f>
        <v>279667</v>
      </c>
      <c r="W300" s="29">
        <f>IF(Inputs!B299="true",V300*IF(Inputs!R299=Reduction_Values!B$6,Reduction_Values!C$6,Reduction_Values!C$7),"")</f>
        <v>139833.5</v>
      </c>
      <c r="X300" s="29">
        <f>IF(Inputs!B299="true",W300*IF(Inputs!L299=Reduction_Values!B$4,Reduction_Values!C$4,Reduction_Values!C$5),"")</f>
        <v>139833.5</v>
      </c>
      <c r="Y300" s="29">
        <f>IF(Inputs!B299="true",IF(Inputs!I299="null",X300,X300*(Inputs!I299)),"")</f>
        <v>139833.5</v>
      </c>
      <c r="Z300" s="29">
        <f>IF(Inputs!B299="true",IF(Inputs!J299="null",Y300,Y300*(Inputs!J299)),"")</f>
        <v>69916.75</v>
      </c>
      <c r="AA300" s="29">
        <f>IF(Inputs!B299="true",(Inputs!S299/Inputs!T299)*Calcs!Z300,"")</f>
        <v>2070934.135</v>
      </c>
      <c r="AB300" s="29">
        <f>IF(Inputs!B299="true",Calcs!AA300*0.5,"")</f>
        <v>1035467.0675</v>
      </c>
      <c r="AC300" s="29"/>
      <c r="AD300" s="29"/>
      <c r="AE300" s="29"/>
      <c r="AF300" s="29"/>
      <c r="AG300" s="29"/>
    </row>
    <row r="301" spans="1:33" x14ac:dyDescent="0.2">
      <c r="A301" s="26">
        <v>299</v>
      </c>
      <c r="B301" s="28">
        <f>(VLOOKUP(Inputs!D300,Charge_Categories!B$2:C$380,2,FALSE))</f>
        <v>120</v>
      </c>
      <c r="C301" s="28">
        <f>IF(Inputs!N300="true"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B301)</f>
        <v>120</v>
      </c>
      <c r="D301" s="28">
        <f>IF(Inputs!G300="true",C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C301)</f>
        <v>120</v>
      </c>
      <c r="E301" s="28">
        <f>IF(Inputs!M300="null",Calcs!D301,Calcs!D301*Inputs!M300)</f>
        <v>120</v>
      </c>
      <c r="F301" s="28">
        <f>E301*IF(Inputs!R300=Reduction_Values!B$6,Reduction_Values!C$6,Reduction_Values!C$7)</f>
        <v>120</v>
      </c>
      <c r="G301" s="29">
        <f>F301*IF(Inputs!L300=Reduction_Values!B$4,Reduction_Values!C$4,Reduction_Values!C$5)</f>
        <v>120</v>
      </c>
      <c r="H301" s="29">
        <f>IF(Inputs!I300="null",G301,G301*(Inputs!I300))</f>
        <v>120</v>
      </c>
      <c r="I301" s="29">
        <f>IF(Inputs!J300="null",H301,H301*(Inputs!J300))</f>
        <v>1.2</v>
      </c>
      <c r="J301" s="29">
        <f>I301*(IF(Inputs!K300=Reduction_Values!B$2,Reduction_Values!C$2,Reduction_Values!C$3))</f>
        <v>0.6</v>
      </c>
      <c r="K301" s="29">
        <f>IF(Inputs!B300="false",(Inputs!P300/Inputs!Q300)*Calcs!J301,Calcs!J301)</f>
        <v>0.6</v>
      </c>
      <c r="L301" s="29" t="str">
        <f>IF(AND(Inputs!C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C300="true",Inputs!N300="false"),B301,""))</f>
        <v/>
      </c>
      <c r="M301" s="29" t="str">
        <f>IF(Inputs!C300="true",IF(Inputs!M300="null",Calcs!L301,Calcs!L301*Inputs!M300),"")</f>
        <v/>
      </c>
      <c r="N301" s="29" t="str">
        <f>IF(Inputs!C300="true",M301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,"")</f>
        <v/>
      </c>
      <c r="O301" s="29" t="str">
        <f>IF(Inputs!C300="true",N301*IF(Inputs!R300=Reduction_Values!B$6,Reduction_Values!C$6,Reduction_Values!C$7),"")</f>
        <v/>
      </c>
      <c r="P301" s="29" t="str">
        <f>IF(Inputs!C300="true",O301*IF(Inputs!L300=Reduction_Values!B$4,Reduction_Values!C$4,Reduction_Values!C$5),"")</f>
        <v/>
      </c>
      <c r="Q301" s="29" t="str">
        <f>IF(Inputs!C300="true",IF(Inputs!I300="null",P301,P301*(Inputs!I300)),"")</f>
        <v/>
      </c>
      <c r="R301" s="29" t="str">
        <f>IF(Inputs!C300="true",IF(Inputs!J300="null",Calcs!Q301,Calcs!Q301*Inputs!J300),"")</f>
        <v/>
      </c>
      <c r="S301" s="29" t="str">
        <f>IF(Inputs!C300="true",(Inputs!P300/Inputs!Q300)*Calcs!R301,"0.0")</f>
        <v>0.0</v>
      </c>
      <c r="T301" s="29">
        <f>IF(AND(Inputs!B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B300="true",Inputs!N300="false"),B301,""))</f>
        <v>120</v>
      </c>
      <c r="U301" s="29">
        <f>IF(AND(Inputs!B300="true",Inputs!G300="true"),T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T301)</f>
        <v>120</v>
      </c>
      <c r="V301" s="29">
        <f>IF(Inputs!B300="false","",IF(Inputs!M300="null",Calcs!D301,Calcs!D301*Inputs!M300))</f>
        <v>120</v>
      </c>
      <c r="W301" s="29">
        <f>IF(Inputs!B300="true",V301*IF(Inputs!R300=Reduction_Values!B$6,Reduction_Values!C$6,Reduction_Values!C$7),"")</f>
        <v>120</v>
      </c>
      <c r="X301" s="29">
        <f>IF(Inputs!B300="true",W301*IF(Inputs!L300=Reduction_Values!B$4,Reduction_Values!C$4,Reduction_Values!C$5),"")</f>
        <v>120</v>
      </c>
      <c r="Y301" s="29">
        <f>IF(Inputs!B300="true",IF(Inputs!I300="null",X301,X301*(Inputs!I300)),"")</f>
        <v>120</v>
      </c>
      <c r="Z301" s="29">
        <f>IF(Inputs!B300="true",IF(Inputs!J300="null",Y301,Y301*(Inputs!J300)),"")</f>
        <v>1.2</v>
      </c>
      <c r="AA301" s="29">
        <f>IF(Inputs!B300="true",(Inputs!S300/Inputs!T300)*Calcs!Z301,"")</f>
        <v>1.5279626065438547</v>
      </c>
      <c r="AB301" s="29">
        <f>IF(Inputs!B300="true",Calcs!AA301*0.5,"")</f>
        <v>0.76398130327192737</v>
      </c>
      <c r="AC301" s="29"/>
      <c r="AD301" s="29"/>
      <c r="AE301" s="29"/>
      <c r="AF301" s="29"/>
      <c r="AG301" s="29"/>
    </row>
    <row r="302" spans="1:33" x14ac:dyDescent="0.2">
      <c r="A302" s="26">
        <v>300</v>
      </c>
      <c r="B302" s="28">
        <f>(VLOOKUP(Inputs!D301,Charge_Categories!B$2:C$380,2,FALSE))</f>
        <v>128</v>
      </c>
      <c r="C302" s="28">
        <f>IF(Inputs!N301="true"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B302)</f>
        <v>128</v>
      </c>
      <c r="D302" s="28">
        <f>IF(Inputs!G301="true",C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C302)</f>
        <v>10202</v>
      </c>
      <c r="E302" s="28">
        <f>IF(Inputs!M301="null",Calcs!D302,Calcs!D302*Inputs!M301)</f>
        <v>10202</v>
      </c>
      <c r="F302" s="28">
        <f>E302*IF(Inputs!R301=Reduction_Values!B$6,Reduction_Values!C$6,Reduction_Values!C$7)</f>
        <v>10202</v>
      </c>
      <c r="G302" s="29">
        <f>F302*IF(Inputs!L301=Reduction_Values!B$4,Reduction_Values!C$4,Reduction_Values!C$5)</f>
        <v>10202</v>
      </c>
      <c r="H302" s="29">
        <f>IF(Inputs!I301="null",G302,G302*(Inputs!I301))</f>
        <v>8977.76</v>
      </c>
      <c r="I302" s="29">
        <f>IF(Inputs!J301="null",H302,H302*(Inputs!J301))</f>
        <v>8977.76</v>
      </c>
      <c r="J302" s="29">
        <f>I302*(IF(Inputs!K301=Reduction_Values!B$2,Reduction_Values!C$2,Reduction_Values!C$3))</f>
        <v>4488.88</v>
      </c>
      <c r="K302" s="29">
        <f>IF(Inputs!B301="false",(Inputs!P301/Inputs!Q301)*Calcs!J302,Calcs!J302)</f>
        <v>4488.88</v>
      </c>
      <c r="L302" s="29" t="str">
        <f>IF(AND(Inputs!C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C301="true",Inputs!N301="false"),B302,""))</f>
        <v/>
      </c>
      <c r="M302" s="29" t="str">
        <f>IF(Inputs!C301="true",IF(Inputs!M301="null",Calcs!L302,Calcs!L302*Inputs!M301),"")</f>
        <v/>
      </c>
      <c r="N302" s="29" t="str">
        <f>IF(Inputs!C301="true",M302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,"")</f>
        <v/>
      </c>
      <c r="O302" s="29" t="str">
        <f>IF(Inputs!C301="true",N302*IF(Inputs!R301=Reduction_Values!B$6,Reduction_Values!C$6,Reduction_Values!C$7),"")</f>
        <v/>
      </c>
      <c r="P302" s="29" t="str">
        <f>IF(Inputs!C301="true",O302*IF(Inputs!L301=Reduction_Values!B$4,Reduction_Values!C$4,Reduction_Values!C$5),"")</f>
        <v/>
      </c>
      <c r="Q302" s="29" t="str">
        <f>IF(Inputs!C301="true",IF(Inputs!I301="null",P302,P302*(Inputs!I301)),"")</f>
        <v/>
      </c>
      <c r="R302" s="29" t="str">
        <f>IF(Inputs!C301="true",IF(Inputs!J301="null",Calcs!Q302,Calcs!Q302*Inputs!J301),"")</f>
        <v/>
      </c>
      <c r="S302" s="29" t="str">
        <f>IF(Inputs!C301="true",(Inputs!P301/Inputs!Q301)*Calcs!R302,"0.0")</f>
        <v>0.0</v>
      </c>
      <c r="T302" s="29">
        <f>IF(AND(Inputs!B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B301="true",Inputs!N301="false"),B302,""))</f>
        <v>128</v>
      </c>
      <c r="U302" s="29">
        <f>IF(AND(Inputs!B301="true",Inputs!G301="true"),T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T302)</f>
        <v>10202</v>
      </c>
      <c r="V302" s="29">
        <f>IF(Inputs!B301="false","",IF(Inputs!M301="null",Calcs!D302,Calcs!D302*Inputs!M301))</f>
        <v>10202</v>
      </c>
      <c r="W302" s="29">
        <f>IF(Inputs!B301="true",V302*IF(Inputs!R301=Reduction_Values!B$6,Reduction_Values!C$6,Reduction_Values!C$7),"")</f>
        <v>10202</v>
      </c>
      <c r="X302" s="29">
        <f>IF(Inputs!B301="true",W302*IF(Inputs!L301=Reduction_Values!B$4,Reduction_Values!C$4,Reduction_Values!C$5),"")</f>
        <v>10202</v>
      </c>
      <c r="Y302" s="29">
        <f>IF(Inputs!B301="true",IF(Inputs!I301="null",X302,X302*(Inputs!I301)),"")</f>
        <v>8977.76</v>
      </c>
      <c r="Z302" s="29">
        <f>IF(Inputs!B301="true",IF(Inputs!J301="null",Y302,Y302*(Inputs!J301)),"")</f>
        <v>8977.76</v>
      </c>
      <c r="AA302" s="29">
        <f>IF(Inputs!B301="true",(Inputs!S301/Inputs!T301)*Calcs!Z302,"")</f>
        <v>646.66869946869951</v>
      </c>
      <c r="AB302" s="29">
        <f>IF(Inputs!B301="true",Calcs!AA302*0.5,"")</f>
        <v>323.33434973434976</v>
      </c>
      <c r="AC302" s="29"/>
      <c r="AD302" s="29"/>
      <c r="AE302" s="29"/>
      <c r="AF302" s="29"/>
      <c r="AG302" s="29"/>
    </row>
    <row r="303" spans="1:33" x14ac:dyDescent="0.2">
      <c r="A303" s="26">
        <v>301</v>
      </c>
      <c r="B303" s="28">
        <f>(VLOOKUP(Inputs!D302,Charge_Categories!B$2:C$380,2,FALSE))</f>
        <v>513</v>
      </c>
      <c r="C303" s="28">
        <f>IF(Inputs!N302="true"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B303)</f>
        <v>513</v>
      </c>
      <c r="D303" s="28">
        <f>IF(Inputs!G302="true",C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C303)</f>
        <v>1063</v>
      </c>
      <c r="E303" s="28">
        <f>IF(Inputs!M302="null",Calcs!D303,Calcs!D303*Inputs!M302)</f>
        <v>1063</v>
      </c>
      <c r="F303" s="28">
        <f>E303*IF(Inputs!R302=Reduction_Values!B$6,Reduction_Values!C$6,Reduction_Values!C$7)</f>
        <v>1063</v>
      </c>
      <c r="G303" s="29">
        <f>F303*IF(Inputs!L302=Reduction_Values!B$4,Reduction_Values!C$4,Reduction_Values!C$5)</f>
        <v>1063</v>
      </c>
      <c r="H303" s="29">
        <f>IF(Inputs!I302="null",G303,G303*(Inputs!I302))</f>
        <v>1063</v>
      </c>
      <c r="I303" s="29">
        <f>IF(Inputs!J302="null",H303,H303*(Inputs!J302))</f>
        <v>1063</v>
      </c>
      <c r="J303" s="29">
        <f>I303*(IF(Inputs!K302=Reduction_Values!B$2,Reduction_Values!C$2,Reduction_Values!C$3))</f>
        <v>531.5</v>
      </c>
      <c r="K303" s="29">
        <f>IF(Inputs!B302="false",(Inputs!P302/Inputs!Q302)*Calcs!J303,Calcs!J303)</f>
        <v>531.5</v>
      </c>
      <c r="L303" s="29" t="str">
        <f>IF(AND(Inputs!C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C302="true",Inputs!N302="false"),B303,""))</f>
        <v/>
      </c>
      <c r="M303" s="29" t="str">
        <f>IF(Inputs!C302="true",IF(Inputs!M302="null",Calcs!L303,Calcs!L303*Inputs!M302),"")</f>
        <v/>
      </c>
      <c r="N303" s="29" t="str">
        <f>IF(Inputs!C302="true",M303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,"")</f>
        <v/>
      </c>
      <c r="O303" s="29" t="str">
        <f>IF(Inputs!C302="true",N303*IF(Inputs!R302=Reduction_Values!B$6,Reduction_Values!C$6,Reduction_Values!C$7),"")</f>
        <v/>
      </c>
      <c r="P303" s="29" t="str">
        <f>IF(Inputs!C302="true",O303*IF(Inputs!L302=Reduction_Values!B$4,Reduction_Values!C$4,Reduction_Values!C$5),"")</f>
        <v/>
      </c>
      <c r="Q303" s="29" t="str">
        <f>IF(Inputs!C302="true",IF(Inputs!I302="null",P303,P303*(Inputs!I302)),"")</f>
        <v/>
      </c>
      <c r="R303" s="29" t="str">
        <f>IF(Inputs!C302="true",IF(Inputs!J302="null",Calcs!Q303,Calcs!Q303*Inputs!J302),"")</f>
        <v/>
      </c>
      <c r="S303" s="29" t="str">
        <f>IF(Inputs!C302="true",(Inputs!P302/Inputs!Q302)*Calcs!R303,"0.0")</f>
        <v>0.0</v>
      </c>
      <c r="T303" s="29">
        <f>IF(AND(Inputs!B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B302="true",Inputs!N302="false"),B303,""))</f>
        <v>513</v>
      </c>
      <c r="U303" s="29">
        <f>IF(AND(Inputs!B302="true",Inputs!G302="true"),T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T303)</f>
        <v>1063</v>
      </c>
      <c r="V303" s="29">
        <f>IF(Inputs!B302="false","",IF(Inputs!M302="null",Calcs!D303,Calcs!D303*Inputs!M302))</f>
        <v>1063</v>
      </c>
      <c r="W303" s="29">
        <f>IF(Inputs!B302="true",V303*IF(Inputs!R302=Reduction_Values!B$6,Reduction_Values!C$6,Reduction_Values!C$7),"")</f>
        <v>1063</v>
      </c>
      <c r="X303" s="29">
        <f>IF(Inputs!B302="true",W303*IF(Inputs!L302=Reduction_Values!B$4,Reduction_Values!C$4,Reduction_Values!C$5),"")</f>
        <v>1063</v>
      </c>
      <c r="Y303" s="29">
        <f>IF(Inputs!B302="true",IF(Inputs!I302="null",X303,X303*(Inputs!I302)),"")</f>
        <v>1063</v>
      </c>
      <c r="Z303" s="29">
        <f>IF(Inputs!B302="true",IF(Inputs!J302="null",Y303,Y303*(Inputs!J302)),"")</f>
        <v>1063</v>
      </c>
      <c r="AA303" s="29">
        <f>IF(Inputs!B302="true",(Inputs!S302/Inputs!T302)*Calcs!Z303,"")</f>
        <v>46002837.398373984</v>
      </c>
      <c r="AB303" s="29">
        <f>IF(Inputs!B302="true",Calcs!AA303*0.5,"")</f>
        <v>23001418.699186992</v>
      </c>
      <c r="AC303" s="29"/>
      <c r="AD303" s="29"/>
      <c r="AE303" s="29"/>
      <c r="AF303" s="29"/>
      <c r="AG303" s="29"/>
    </row>
    <row r="304" spans="1:33" x14ac:dyDescent="0.2">
      <c r="A304" s="26">
        <v>302</v>
      </c>
      <c r="B304" s="28">
        <f>(VLOOKUP(Inputs!D303,Charge_Categories!B$2:C$380,2,FALSE))</f>
        <v>538</v>
      </c>
      <c r="C304" s="28">
        <f>IF(Inputs!N303="true"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B304)</f>
        <v>538</v>
      </c>
      <c r="D304" s="28">
        <f>IF(Inputs!G303="true",C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C304)</f>
        <v>34974</v>
      </c>
      <c r="E304" s="28">
        <f>IF(Inputs!M303="null",Calcs!D304,Calcs!D304*Inputs!M303)</f>
        <v>34974</v>
      </c>
      <c r="F304" s="28">
        <f>E304*IF(Inputs!R303=Reduction_Values!B$6,Reduction_Values!C$6,Reduction_Values!C$7)</f>
        <v>34974</v>
      </c>
      <c r="G304" s="29">
        <f>F304*IF(Inputs!L303=Reduction_Values!B$4,Reduction_Values!C$4,Reduction_Values!C$5)</f>
        <v>17487</v>
      </c>
      <c r="H304" s="29">
        <f>IF(Inputs!I303="null",G304,G304*(Inputs!I303))</f>
        <v>17487</v>
      </c>
      <c r="I304" s="29">
        <f>IF(Inputs!J303="null",H304,H304*(Inputs!J303))</f>
        <v>524.61</v>
      </c>
      <c r="J304" s="29">
        <f>I304*(IF(Inputs!K303=Reduction_Values!B$2,Reduction_Values!C$2,Reduction_Values!C$3))</f>
        <v>262.30500000000001</v>
      </c>
      <c r="K304" s="29">
        <f>IF(Inputs!B303="false",(Inputs!P303/Inputs!Q303)*Calcs!J304,Calcs!J304)</f>
        <v>262.30500000000001</v>
      </c>
      <c r="L304" s="29" t="str">
        <f>IF(AND(Inputs!C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C303="true",Inputs!N303="false"),B304,""))</f>
        <v/>
      </c>
      <c r="M304" s="29" t="str">
        <f>IF(Inputs!C303="true",IF(Inputs!M303="null",Calcs!L304,Calcs!L304*Inputs!M303),"")</f>
        <v/>
      </c>
      <c r="N304" s="29" t="str">
        <f>IF(Inputs!C303="true",M304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,"")</f>
        <v/>
      </c>
      <c r="O304" s="29" t="str">
        <f>IF(Inputs!C303="true",N304*IF(Inputs!R303=Reduction_Values!B$6,Reduction_Values!C$6,Reduction_Values!C$7),"")</f>
        <v/>
      </c>
      <c r="P304" s="29" t="str">
        <f>IF(Inputs!C303="true",O304*IF(Inputs!L303=Reduction_Values!B$4,Reduction_Values!C$4,Reduction_Values!C$5),"")</f>
        <v/>
      </c>
      <c r="Q304" s="29" t="str">
        <f>IF(Inputs!C303="true",IF(Inputs!I303="null",P304,P304*(Inputs!I303)),"")</f>
        <v/>
      </c>
      <c r="R304" s="29" t="str">
        <f>IF(Inputs!C303="true",IF(Inputs!J303="null",Calcs!Q304,Calcs!Q304*Inputs!J303),"")</f>
        <v/>
      </c>
      <c r="S304" s="29" t="str">
        <f>IF(Inputs!C303="true",(Inputs!P303/Inputs!Q303)*Calcs!R304,"0.0")</f>
        <v>0.0</v>
      </c>
      <c r="T304" s="29">
        <f>IF(AND(Inputs!B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B303="true",Inputs!N303="false"),B304,""))</f>
        <v>538</v>
      </c>
      <c r="U304" s="29">
        <f>IF(AND(Inputs!B303="true",Inputs!G303="true"),T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T304)</f>
        <v>34974</v>
      </c>
      <c r="V304" s="29">
        <f>IF(Inputs!B303="false","",IF(Inputs!M303="null",Calcs!D304,Calcs!D304*Inputs!M303))</f>
        <v>34974</v>
      </c>
      <c r="W304" s="29">
        <f>IF(Inputs!B303="true",V304*IF(Inputs!R303=Reduction_Values!B$6,Reduction_Values!C$6,Reduction_Values!C$7),"")</f>
        <v>34974</v>
      </c>
      <c r="X304" s="29">
        <f>IF(Inputs!B303="true",W304*IF(Inputs!L303=Reduction_Values!B$4,Reduction_Values!C$4,Reduction_Values!C$5),"")</f>
        <v>17487</v>
      </c>
      <c r="Y304" s="29">
        <f>IF(Inputs!B303="true",IF(Inputs!I303="null",X304,X304*(Inputs!I303)),"")</f>
        <v>17487</v>
      </c>
      <c r="Z304" s="29">
        <f>IF(Inputs!B303="true",IF(Inputs!J303="null",Y304,Y304*(Inputs!J303)),"")</f>
        <v>524.61</v>
      </c>
      <c r="AA304" s="29">
        <f>IF(Inputs!B303="true",(Inputs!S303/Inputs!T303)*Calcs!Z304,"")</f>
        <v>172.95980139026813</v>
      </c>
      <c r="AB304" s="29">
        <f>IF(Inputs!B303="true",Calcs!AA304*0.5,"")</f>
        <v>86.479900695134063</v>
      </c>
      <c r="AC304" s="29"/>
      <c r="AD304" s="29"/>
      <c r="AE304" s="29"/>
      <c r="AF304" s="29"/>
      <c r="AG304" s="29"/>
    </row>
    <row r="305" spans="1:33" x14ac:dyDescent="0.2">
      <c r="A305" s="26">
        <v>303</v>
      </c>
      <c r="B305" s="28">
        <f>(VLOOKUP(Inputs!D304,Charge_Categories!B$2:C$380,2,FALSE))</f>
        <v>588</v>
      </c>
      <c r="C305" s="28">
        <f>IF(Inputs!N304="true"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B305)</f>
        <v>588</v>
      </c>
      <c r="D305" s="28">
        <f>IF(Inputs!G304="true",C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C305)</f>
        <v>4928</v>
      </c>
      <c r="E305" s="28">
        <f>IF(Inputs!M304="null",Calcs!D305,Calcs!D305*Inputs!M304)</f>
        <v>4928</v>
      </c>
      <c r="F305" s="28">
        <f>E305*IF(Inputs!R304=Reduction_Values!B$6,Reduction_Values!C$6,Reduction_Values!C$7)</f>
        <v>4928</v>
      </c>
      <c r="G305" s="29">
        <f>F305*IF(Inputs!L304=Reduction_Values!B$4,Reduction_Values!C$4,Reduction_Values!C$5)</f>
        <v>4928</v>
      </c>
      <c r="H305" s="29">
        <f>IF(Inputs!I304="null",G305,G305*(Inputs!I304))</f>
        <v>4928</v>
      </c>
      <c r="I305" s="29">
        <f>IF(Inputs!J304="null",H305,H305*(Inputs!J304))</f>
        <v>4385.92</v>
      </c>
      <c r="J305" s="29">
        <f>I305*(IF(Inputs!K304=Reduction_Values!B$2,Reduction_Values!C$2,Reduction_Values!C$3))</f>
        <v>2192.96</v>
      </c>
      <c r="K305" s="29">
        <f>IF(Inputs!B304="false",(Inputs!P304/Inputs!Q304)*Calcs!J305,Calcs!J305)</f>
        <v>2192.96</v>
      </c>
      <c r="L305" s="29" t="str">
        <f>IF(AND(Inputs!C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C304="true",Inputs!N304="false"),B305,""))</f>
        <v/>
      </c>
      <c r="M305" s="29" t="str">
        <f>IF(Inputs!C304="true",IF(Inputs!M304="null",Calcs!L305,Calcs!L305*Inputs!M304),"")</f>
        <v/>
      </c>
      <c r="N305" s="29" t="str">
        <f>IF(Inputs!C304="true",M305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,"")</f>
        <v/>
      </c>
      <c r="O305" s="29" t="str">
        <f>IF(Inputs!C304="true",N305*IF(Inputs!R304=Reduction_Values!B$6,Reduction_Values!C$6,Reduction_Values!C$7),"")</f>
        <v/>
      </c>
      <c r="P305" s="29" t="str">
        <f>IF(Inputs!C304="true",O305*IF(Inputs!L304=Reduction_Values!B$4,Reduction_Values!C$4,Reduction_Values!C$5),"")</f>
        <v/>
      </c>
      <c r="Q305" s="29" t="str">
        <f>IF(Inputs!C304="true",IF(Inputs!I304="null",P305,P305*(Inputs!I304)),"")</f>
        <v/>
      </c>
      <c r="R305" s="29" t="str">
        <f>IF(Inputs!C304="true",IF(Inputs!J304="null",Calcs!Q305,Calcs!Q305*Inputs!J304),"")</f>
        <v/>
      </c>
      <c r="S305" s="29" t="str">
        <f>IF(Inputs!C304="true",(Inputs!P304/Inputs!Q304)*Calcs!R305,"0.0")</f>
        <v>0.0</v>
      </c>
      <c r="T305" s="29">
        <f>IF(AND(Inputs!B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B304="true",Inputs!N304="false"),B305,""))</f>
        <v>588</v>
      </c>
      <c r="U305" s="29">
        <f>IF(AND(Inputs!B304="true",Inputs!G304="true"),T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T305)</f>
        <v>4928</v>
      </c>
      <c r="V305" s="29">
        <f>IF(Inputs!B304="false","",IF(Inputs!M304="null",Calcs!D305,Calcs!D305*Inputs!M304))</f>
        <v>4928</v>
      </c>
      <c r="W305" s="29">
        <f>IF(Inputs!B304="true",V305*IF(Inputs!R304=Reduction_Values!B$6,Reduction_Values!C$6,Reduction_Values!C$7),"")</f>
        <v>4928</v>
      </c>
      <c r="X305" s="29">
        <f>IF(Inputs!B304="true",W305*IF(Inputs!L304=Reduction_Values!B$4,Reduction_Values!C$4,Reduction_Values!C$5),"")</f>
        <v>4928</v>
      </c>
      <c r="Y305" s="29">
        <f>IF(Inputs!B304="true",IF(Inputs!I304="null",X305,X305*(Inputs!I304)),"")</f>
        <v>4928</v>
      </c>
      <c r="Z305" s="29">
        <f>IF(Inputs!B304="true",IF(Inputs!J304="null",Y305,Y305*(Inputs!J304)),"")</f>
        <v>4385.92</v>
      </c>
      <c r="AA305" s="29">
        <f>IF(Inputs!B304="true",(Inputs!S304/Inputs!T304)*Calcs!Z305,"")</f>
        <v>43.859198633669827</v>
      </c>
      <c r="AB305" s="29">
        <f>IF(Inputs!B304="true",Calcs!AA305*0.5,"")</f>
        <v>21.929599316834913</v>
      </c>
      <c r="AC305" s="29"/>
      <c r="AD305" s="29"/>
      <c r="AE305" s="29"/>
      <c r="AF305" s="29"/>
      <c r="AG305" s="29"/>
    </row>
    <row r="306" spans="1:33" x14ac:dyDescent="0.2">
      <c r="A306" s="26">
        <v>304</v>
      </c>
      <c r="B306" s="28">
        <f>(VLOOKUP(Inputs!D305,Charge_Categories!B$2:C$380,2,FALSE))</f>
        <v>609</v>
      </c>
      <c r="C306" s="28">
        <f>IF(Inputs!N305="true"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B306)</f>
        <v>609</v>
      </c>
      <c r="D306" s="28">
        <f>IF(Inputs!G305="true",C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C306)</f>
        <v>609</v>
      </c>
      <c r="E306" s="28">
        <f>IF(Inputs!M305="null",Calcs!D306,Calcs!D306*Inputs!M305)</f>
        <v>609</v>
      </c>
      <c r="F306" s="28">
        <f>E306*IF(Inputs!R305=Reduction_Values!B$6,Reduction_Values!C$6,Reduction_Values!C$7)</f>
        <v>609</v>
      </c>
      <c r="G306" s="29">
        <f>F306*IF(Inputs!L305=Reduction_Values!B$4,Reduction_Values!C$4,Reduction_Values!C$5)</f>
        <v>609</v>
      </c>
      <c r="H306" s="29">
        <f>IF(Inputs!I305="null",G306,G306*(Inputs!I305))</f>
        <v>609</v>
      </c>
      <c r="I306" s="29">
        <f>IF(Inputs!J305="null",H306,H306*(Inputs!J305))</f>
        <v>609</v>
      </c>
      <c r="J306" s="29">
        <f>I306*(IF(Inputs!K305=Reduction_Values!B$2,Reduction_Values!C$2,Reduction_Values!C$3))</f>
        <v>304.5</v>
      </c>
      <c r="K306" s="29">
        <f>IF(Inputs!B305="false",(Inputs!P305/Inputs!Q305)*Calcs!J306,Calcs!J306)</f>
        <v>304.5</v>
      </c>
      <c r="L306" s="29" t="str">
        <f>IF(AND(Inputs!C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C305="true",Inputs!N305="false"),B306,""))</f>
        <v/>
      </c>
      <c r="M306" s="29" t="str">
        <f>IF(Inputs!C305="true",IF(Inputs!M305="null",Calcs!L306,Calcs!L306*Inputs!M305),"")</f>
        <v/>
      </c>
      <c r="N306" s="29" t="str">
        <f>IF(Inputs!C305="true",M306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,"")</f>
        <v/>
      </c>
      <c r="O306" s="29" t="str">
        <f>IF(Inputs!C305="true",N306*IF(Inputs!R305=Reduction_Values!B$6,Reduction_Values!C$6,Reduction_Values!C$7),"")</f>
        <v/>
      </c>
      <c r="P306" s="29" t="str">
        <f>IF(Inputs!C305="true",O306*IF(Inputs!L305=Reduction_Values!B$4,Reduction_Values!C$4,Reduction_Values!C$5),"")</f>
        <v/>
      </c>
      <c r="Q306" s="29" t="str">
        <f>IF(Inputs!C305="true",IF(Inputs!I305="null",P306,P306*(Inputs!I305)),"")</f>
        <v/>
      </c>
      <c r="R306" s="29" t="str">
        <f>IF(Inputs!C305="true",IF(Inputs!J305="null",Calcs!Q306,Calcs!Q306*Inputs!J305),"")</f>
        <v/>
      </c>
      <c r="S306" s="29" t="str">
        <f>IF(Inputs!C305="true",(Inputs!P305/Inputs!Q305)*Calcs!R306,"0.0")</f>
        <v>0.0</v>
      </c>
      <c r="T306" s="29">
        <f>IF(AND(Inputs!B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B305="true",Inputs!N305="false"),B306,""))</f>
        <v>609</v>
      </c>
      <c r="U306" s="29">
        <f>IF(AND(Inputs!B305="true",Inputs!G305="true"),T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T306)</f>
        <v>609</v>
      </c>
      <c r="V306" s="29">
        <f>IF(Inputs!B305="false","",IF(Inputs!M305="null",Calcs!D306,Calcs!D306*Inputs!M305))</f>
        <v>609</v>
      </c>
      <c r="W306" s="29">
        <f>IF(Inputs!B305="true",V306*IF(Inputs!R305=Reduction_Values!B$6,Reduction_Values!C$6,Reduction_Values!C$7),"")</f>
        <v>609</v>
      </c>
      <c r="X306" s="29">
        <f>IF(Inputs!B305="true",W306*IF(Inputs!L305=Reduction_Values!B$4,Reduction_Values!C$4,Reduction_Values!C$5),"")</f>
        <v>609</v>
      </c>
      <c r="Y306" s="29">
        <f>IF(Inputs!B305="true",IF(Inputs!I305="null",X306,X306*(Inputs!I305)),"")</f>
        <v>609</v>
      </c>
      <c r="Z306" s="29">
        <f>IF(Inputs!B305="true",IF(Inputs!J305="null",Y306,Y306*(Inputs!J305)),"")</f>
        <v>609</v>
      </c>
      <c r="AA306" s="29">
        <f>IF(Inputs!B305="true",(Inputs!S305/Inputs!T305)*Calcs!Z306,"")</f>
        <v>1.3364166666666668</v>
      </c>
      <c r="AB306" s="29">
        <f>IF(Inputs!B305="true",Calcs!AA306*0.5,"")</f>
        <v>0.6682083333333334</v>
      </c>
      <c r="AC306" s="29"/>
      <c r="AD306" s="29"/>
      <c r="AE306" s="29"/>
      <c r="AF306" s="29"/>
      <c r="AG306" s="29"/>
    </row>
    <row r="307" spans="1:33" x14ac:dyDescent="0.2">
      <c r="A307" s="26">
        <v>305</v>
      </c>
      <c r="B307" s="28">
        <f>(VLOOKUP(Inputs!D306,Charge_Categories!B$2:C$380,2,FALSE))</f>
        <v>634</v>
      </c>
      <c r="C307" s="28">
        <f>IF(Inputs!N306="true"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B307)</f>
        <v>642</v>
      </c>
      <c r="D307" s="28">
        <f>IF(Inputs!G306="true",C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C307)</f>
        <v>685</v>
      </c>
      <c r="E307" s="28">
        <f>IF(Inputs!M306="null",Calcs!D307,Calcs!D307*Inputs!M306)</f>
        <v>685</v>
      </c>
      <c r="F307" s="28">
        <f>E307*IF(Inputs!R306=Reduction_Values!B$6,Reduction_Values!C$6,Reduction_Values!C$7)</f>
        <v>342.5</v>
      </c>
      <c r="G307" s="29">
        <f>F307*IF(Inputs!L306=Reduction_Values!B$4,Reduction_Values!C$4,Reduction_Values!C$5)</f>
        <v>342.5</v>
      </c>
      <c r="H307" s="29">
        <f>IF(Inputs!I306="null",G307,G307*(Inputs!I306))</f>
        <v>342.5</v>
      </c>
      <c r="I307" s="29">
        <f>IF(Inputs!J306="null",H307,H307*(Inputs!J306))</f>
        <v>342.5</v>
      </c>
      <c r="J307" s="29">
        <f>I307*(IF(Inputs!K306=Reduction_Values!B$2,Reduction_Values!C$2,Reduction_Values!C$3))</f>
        <v>171.25</v>
      </c>
      <c r="K307" s="29">
        <f>IF(Inputs!B306="false",(Inputs!P306/Inputs!Q306)*Calcs!J307,Calcs!J307)</f>
        <v>171.25</v>
      </c>
      <c r="L307" s="29" t="str">
        <f>IF(AND(Inputs!C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C306="true",Inputs!N306="false"),B307,""))</f>
        <v/>
      </c>
      <c r="M307" s="29" t="str">
        <f>IF(Inputs!C306="true",IF(Inputs!M306="null",Calcs!L307,Calcs!L307*Inputs!M306),"")</f>
        <v/>
      </c>
      <c r="N307" s="29" t="str">
        <f>IF(Inputs!C306="true",M307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,"")</f>
        <v/>
      </c>
      <c r="O307" s="29" t="str">
        <f>IF(Inputs!C306="true",N307*IF(Inputs!R306=Reduction_Values!B$6,Reduction_Values!C$6,Reduction_Values!C$7),"")</f>
        <v/>
      </c>
      <c r="P307" s="29" t="str">
        <f>IF(Inputs!C306="true",O307*IF(Inputs!L306=Reduction_Values!B$4,Reduction_Values!C$4,Reduction_Values!C$5),"")</f>
        <v/>
      </c>
      <c r="Q307" s="29" t="str">
        <f>IF(Inputs!C306="true",IF(Inputs!I306="null",P307,P307*(Inputs!I306)),"")</f>
        <v/>
      </c>
      <c r="R307" s="29" t="str">
        <f>IF(Inputs!C306="true",IF(Inputs!J306="null",Calcs!Q307,Calcs!Q307*Inputs!J306),"")</f>
        <v/>
      </c>
      <c r="S307" s="29" t="str">
        <f>IF(Inputs!C306="true",(Inputs!P306/Inputs!Q306)*Calcs!R307,"0.0")</f>
        <v>0.0</v>
      </c>
      <c r="T307" s="29">
        <f>IF(AND(Inputs!B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B306="true",Inputs!N306="false"),B307,""))</f>
        <v>642</v>
      </c>
      <c r="U307" s="29">
        <f>IF(AND(Inputs!B306="true",Inputs!G306="true"),T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T307)</f>
        <v>685</v>
      </c>
      <c r="V307" s="29">
        <f>IF(Inputs!B306="false","",IF(Inputs!M306="null",Calcs!D307,Calcs!D307*Inputs!M306))</f>
        <v>685</v>
      </c>
      <c r="W307" s="29">
        <f>IF(Inputs!B306="true",V307*IF(Inputs!R306=Reduction_Values!B$6,Reduction_Values!C$6,Reduction_Values!C$7),"")</f>
        <v>342.5</v>
      </c>
      <c r="X307" s="29">
        <f>IF(Inputs!B306="true",W307*IF(Inputs!L306=Reduction_Values!B$4,Reduction_Values!C$4,Reduction_Values!C$5),"")</f>
        <v>342.5</v>
      </c>
      <c r="Y307" s="29">
        <f>IF(Inputs!B306="true",IF(Inputs!I306="null",X307,X307*(Inputs!I306)),"")</f>
        <v>342.5</v>
      </c>
      <c r="Z307" s="29">
        <f>IF(Inputs!B306="true",IF(Inputs!J306="null",Y307,Y307*(Inputs!J306)),"")</f>
        <v>342.5</v>
      </c>
      <c r="AA307" s="29">
        <f>IF(Inputs!B306="true",(Inputs!S306/Inputs!T306)*Calcs!Z307,"")</f>
        <v>34215.75</v>
      </c>
      <c r="AB307" s="29">
        <f>IF(Inputs!B306="true",Calcs!AA307*0.5,"")</f>
        <v>17107.875</v>
      </c>
      <c r="AC307" s="29"/>
      <c r="AD307" s="29"/>
      <c r="AE307" s="29"/>
      <c r="AF307" s="29"/>
      <c r="AG307" s="29"/>
    </row>
    <row r="308" spans="1:33" x14ac:dyDescent="0.2">
      <c r="A308" s="26">
        <v>306</v>
      </c>
      <c r="B308" s="28">
        <f>(VLOOKUP(Inputs!D307,Charge_Categories!B$2:C$380,2,FALSE))</f>
        <v>684</v>
      </c>
      <c r="C308" s="28">
        <f>IF(Inputs!N307="true"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B308)</f>
        <v>1469</v>
      </c>
      <c r="D308" s="28">
        <f>IF(Inputs!G307="true",C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C308)</f>
        <v>31496</v>
      </c>
      <c r="E308" s="28">
        <f>IF(Inputs!M307="null",Calcs!D308,Calcs!D308*Inputs!M307)</f>
        <v>31496</v>
      </c>
      <c r="F308" s="28">
        <f>E308*IF(Inputs!R307=Reduction_Values!B$6,Reduction_Values!C$6,Reduction_Values!C$7)</f>
        <v>15748</v>
      </c>
      <c r="G308" s="29">
        <f>F308*IF(Inputs!L307=Reduction_Values!B$4,Reduction_Values!C$4,Reduction_Values!C$5)</f>
        <v>15748</v>
      </c>
      <c r="H308" s="29">
        <f>IF(Inputs!I307="null",G308,G308*(Inputs!I307))</f>
        <v>15748</v>
      </c>
      <c r="I308" s="29">
        <f>IF(Inputs!J307="null",H308,H308*(Inputs!J307))</f>
        <v>15748</v>
      </c>
      <c r="J308" s="29">
        <f>I308*(IF(Inputs!K307=Reduction_Values!B$2,Reduction_Values!C$2,Reduction_Values!C$3))</f>
        <v>7874</v>
      </c>
      <c r="K308" s="29">
        <f>IF(Inputs!B307="false",(Inputs!P307/Inputs!Q307)*Calcs!J308,Calcs!J308)</f>
        <v>7874</v>
      </c>
      <c r="L308" s="29" t="str">
        <f>IF(AND(Inputs!C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C307="true",Inputs!N307="false"),B308,""))</f>
        <v/>
      </c>
      <c r="M308" s="29" t="str">
        <f>IF(Inputs!C307="true",IF(Inputs!M307="null",Calcs!L308,Calcs!L308*Inputs!M307),"")</f>
        <v/>
      </c>
      <c r="N308" s="29" t="str">
        <f>IF(Inputs!C307="true",M308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,"")</f>
        <v/>
      </c>
      <c r="O308" s="29" t="str">
        <f>IF(Inputs!C307="true",N308*IF(Inputs!R307=Reduction_Values!B$6,Reduction_Values!C$6,Reduction_Values!C$7),"")</f>
        <v/>
      </c>
      <c r="P308" s="29" t="str">
        <f>IF(Inputs!C307="true",O308*IF(Inputs!L307=Reduction_Values!B$4,Reduction_Values!C$4,Reduction_Values!C$5),"")</f>
        <v/>
      </c>
      <c r="Q308" s="29" t="str">
        <f>IF(Inputs!C307="true",IF(Inputs!I307="null",P308,P308*(Inputs!I307)),"")</f>
        <v/>
      </c>
      <c r="R308" s="29" t="str">
        <f>IF(Inputs!C307="true",IF(Inputs!J307="null",Calcs!Q308,Calcs!Q308*Inputs!J307),"")</f>
        <v/>
      </c>
      <c r="S308" s="29" t="str">
        <f>IF(Inputs!C307="true",(Inputs!P307/Inputs!Q307)*Calcs!R308,"0.0")</f>
        <v>0.0</v>
      </c>
      <c r="T308" s="29">
        <f>IF(AND(Inputs!B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B307="true",Inputs!N307="false"),B308,""))</f>
        <v>1469</v>
      </c>
      <c r="U308" s="29">
        <f>IF(AND(Inputs!B307="true",Inputs!G307="true"),T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T308)</f>
        <v>31496</v>
      </c>
      <c r="V308" s="29">
        <f>IF(Inputs!B307="false","",IF(Inputs!M307="null",Calcs!D308,Calcs!D308*Inputs!M307))</f>
        <v>31496</v>
      </c>
      <c r="W308" s="29">
        <f>IF(Inputs!B307="true",V308*IF(Inputs!R307=Reduction_Values!B$6,Reduction_Values!C$6,Reduction_Values!C$7),"")</f>
        <v>15748</v>
      </c>
      <c r="X308" s="29">
        <f>IF(Inputs!B307="true",W308*IF(Inputs!L307=Reduction_Values!B$4,Reduction_Values!C$4,Reduction_Values!C$5),"")</f>
        <v>15748</v>
      </c>
      <c r="Y308" s="29">
        <f>IF(Inputs!B307="true",IF(Inputs!I307="null",X308,X308*(Inputs!I307)),"")</f>
        <v>15748</v>
      </c>
      <c r="Z308" s="29">
        <f>IF(Inputs!B307="true",IF(Inputs!J307="null",Y308,Y308*(Inputs!J307)),"")</f>
        <v>15748</v>
      </c>
      <c r="AA308" s="29">
        <f>IF(Inputs!B307="true",(Inputs!S307/Inputs!T307)*Calcs!Z308,"")</f>
        <v>128689.95004995006</v>
      </c>
      <c r="AB308" s="29">
        <f>IF(Inputs!B307="true",Calcs!AA308*0.5,"")</f>
        <v>64344.975024975029</v>
      </c>
      <c r="AC308" s="29"/>
      <c r="AD308" s="29"/>
      <c r="AE308" s="29"/>
      <c r="AF308" s="29"/>
      <c r="AG308" s="29"/>
    </row>
    <row r="309" spans="1:33" x14ac:dyDescent="0.2">
      <c r="A309" s="26">
        <v>307</v>
      </c>
      <c r="B309" s="28">
        <f>(VLOOKUP(Inputs!D308,Charge_Categories!B$2:C$380,2,FALSE))</f>
        <v>1162</v>
      </c>
      <c r="C309" s="28">
        <f>IF(Inputs!N308="true"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B309)</f>
        <v>1170</v>
      </c>
      <c r="D309" s="28">
        <f>IF(Inputs!G308="true",C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C309)</f>
        <v>1244</v>
      </c>
      <c r="E309" s="28">
        <f>IF(Inputs!M308="null",Calcs!D309,Calcs!D309*Inputs!M308)</f>
        <v>1244</v>
      </c>
      <c r="F309" s="28">
        <f>E309*IF(Inputs!R308=Reduction_Values!B$6,Reduction_Values!C$6,Reduction_Values!C$7)</f>
        <v>622</v>
      </c>
      <c r="G309" s="29">
        <f>F309*IF(Inputs!L308=Reduction_Values!B$4,Reduction_Values!C$4,Reduction_Values!C$5)</f>
        <v>622</v>
      </c>
      <c r="H309" s="29">
        <f>IF(Inputs!I308="null",G309,G309*(Inputs!I308))</f>
        <v>622</v>
      </c>
      <c r="I309" s="29">
        <f>IF(Inputs!J308="null",H309,H309*(Inputs!J308))</f>
        <v>615.78</v>
      </c>
      <c r="J309" s="29">
        <f>I309*(IF(Inputs!K308=Reduction_Values!B$2,Reduction_Values!C$2,Reduction_Values!C$3))</f>
        <v>307.89</v>
      </c>
      <c r="K309" s="29">
        <f>IF(Inputs!B308="false",(Inputs!P308/Inputs!Q308)*Calcs!J309,Calcs!J309)</f>
        <v>307.89</v>
      </c>
      <c r="L309" s="29" t="str">
        <f>IF(AND(Inputs!C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C308="true",Inputs!N308="false"),B309,""))</f>
        <v/>
      </c>
      <c r="M309" s="29" t="str">
        <f>IF(Inputs!C308="true",IF(Inputs!M308="null",Calcs!L309,Calcs!L309*Inputs!M308),"")</f>
        <v/>
      </c>
      <c r="N309" s="29" t="str">
        <f>IF(Inputs!C308="true",M309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,"")</f>
        <v/>
      </c>
      <c r="O309" s="29" t="str">
        <f>IF(Inputs!C308="true",N309*IF(Inputs!R308=Reduction_Values!B$6,Reduction_Values!C$6,Reduction_Values!C$7),"")</f>
        <v/>
      </c>
      <c r="P309" s="29" t="str">
        <f>IF(Inputs!C308="true",O309*IF(Inputs!L308=Reduction_Values!B$4,Reduction_Values!C$4,Reduction_Values!C$5),"")</f>
        <v/>
      </c>
      <c r="Q309" s="29" t="str">
        <f>IF(Inputs!C308="true",IF(Inputs!I308="null",P309,P309*(Inputs!I308)),"")</f>
        <v/>
      </c>
      <c r="R309" s="29" t="str">
        <f>IF(Inputs!C308="true",IF(Inputs!J308="null",Calcs!Q309,Calcs!Q309*Inputs!J308),"")</f>
        <v/>
      </c>
      <c r="S309" s="29" t="str">
        <f>IF(Inputs!C308="true",(Inputs!P308/Inputs!Q308)*Calcs!R309,"0.0")</f>
        <v>0.0</v>
      </c>
      <c r="T309" s="29">
        <f>IF(AND(Inputs!B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B308="true",Inputs!N308="false"),B309,""))</f>
        <v>1170</v>
      </c>
      <c r="U309" s="29">
        <f>IF(AND(Inputs!B308="true",Inputs!G308="true"),T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T309)</f>
        <v>1244</v>
      </c>
      <c r="V309" s="29">
        <f>IF(Inputs!B308="false","",IF(Inputs!M308="null",Calcs!D309,Calcs!D309*Inputs!M308))</f>
        <v>1244</v>
      </c>
      <c r="W309" s="29">
        <f>IF(Inputs!B308="true",V309*IF(Inputs!R308=Reduction_Values!B$6,Reduction_Values!C$6,Reduction_Values!C$7),"")</f>
        <v>622</v>
      </c>
      <c r="X309" s="29">
        <f>IF(Inputs!B308="true",W309*IF(Inputs!L308=Reduction_Values!B$4,Reduction_Values!C$4,Reduction_Values!C$5),"")</f>
        <v>622</v>
      </c>
      <c r="Y309" s="29">
        <f>IF(Inputs!B308="true",IF(Inputs!I308="null",X309,X309*(Inputs!I308)),"")</f>
        <v>622</v>
      </c>
      <c r="Z309" s="29">
        <f>IF(Inputs!B308="true",IF(Inputs!J308="null",Y309,Y309*(Inputs!J308)),"")</f>
        <v>615.78</v>
      </c>
      <c r="AA309" s="29">
        <f>IF(Inputs!B308="true",(Inputs!S308/Inputs!T308)*Calcs!Z309,"")</f>
        <v>19.089179999999999</v>
      </c>
      <c r="AB309" s="29">
        <f>IF(Inputs!B308="true",Calcs!AA309*0.5,"")</f>
        <v>9.5445899999999995</v>
      </c>
      <c r="AC309" s="29"/>
      <c r="AD309" s="29"/>
      <c r="AE309" s="29"/>
      <c r="AF309" s="29"/>
      <c r="AG309" s="29"/>
    </row>
    <row r="310" spans="1:33" x14ac:dyDescent="0.2">
      <c r="A310" s="26">
        <v>308</v>
      </c>
      <c r="B310" s="28">
        <f>(VLOOKUP(Inputs!D309,Charge_Categories!B$2:C$380,2,FALSE))</f>
        <v>1220</v>
      </c>
      <c r="C310" s="28">
        <f>IF(Inputs!N309="true"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B310)</f>
        <v>1228</v>
      </c>
      <c r="D310" s="28">
        <f>IF(Inputs!G309="true",C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C310)</f>
        <v>1228</v>
      </c>
      <c r="E310" s="28">
        <f>IF(Inputs!M309="null",Calcs!D310,Calcs!D310*Inputs!M309)</f>
        <v>1228</v>
      </c>
      <c r="F310" s="28">
        <f>E310*IF(Inputs!R309=Reduction_Values!B$6,Reduction_Values!C$6,Reduction_Values!C$7)</f>
        <v>614</v>
      </c>
      <c r="G310" s="29">
        <f>F310*IF(Inputs!L309=Reduction_Values!B$4,Reduction_Values!C$4,Reduction_Values!C$5)</f>
        <v>614</v>
      </c>
      <c r="H310" s="29">
        <f>IF(Inputs!I309="null",G310,G310*(Inputs!I309))</f>
        <v>614</v>
      </c>
      <c r="I310" s="29">
        <f>IF(Inputs!J309="null",H310,H310*(Inputs!J309))</f>
        <v>614</v>
      </c>
      <c r="J310" s="29">
        <f>I310*(IF(Inputs!K309=Reduction_Values!B$2,Reduction_Values!C$2,Reduction_Values!C$3))</f>
        <v>614</v>
      </c>
      <c r="K310" s="29">
        <f>IF(Inputs!B309="false",(Inputs!P309/Inputs!Q309)*Calcs!J310,Calcs!J310)</f>
        <v>600</v>
      </c>
      <c r="L310" s="29">
        <f>IF(AND(Inputs!C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C309="true",Inputs!N309="false"),B310,""))</f>
        <v>1228</v>
      </c>
      <c r="M310" s="29">
        <f>IF(Inputs!C309="true",IF(Inputs!M309="null",Calcs!L310,Calcs!L310*Inputs!M309),"")</f>
        <v>1228</v>
      </c>
      <c r="N310" s="29">
        <f>IF(Inputs!C309="true",M310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,"")</f>
        <v>614</v>
      </c>
      <c r="O310" s="29">
        <f>IF(Inputs!C309="true",N310*IF(Inputs!R309=Reduction_Values!B$6,Reduction_Values!C$6,Reduction_Values!C$7),"")</f>
        <v>307</v>
      </c>
      <c r="P310" s="29">
        <f>IF(Inputs!C309="true",O310*IF(Inputs!L309=Reduction_Values!B$4,Reduction_Values!C$4,Reduction_Values!C$5),"")</f>
        <v>307</v>
      </c>
      <c r="Q310" s="29">
        <f>IF(Inputs!C309="true",IF(Inputs!I309="null",P310,P310*(Inputs!I309)),"")</f>
        <v>307</v>
      </c>
      <c r="R310" s="29">
        <f>IF(Inputs!C309="true",IF(Inputs!J309="null",Calcs!Q310,Calcs!Q310*Inputs!J309),"")</f>
        <v>307</v>
      </c>
      <c r="S310" s="29">
        <f>IF(Inputs!C309="true",(Inputs!P309/Inputs!Q309)*Calcs!R310,"0.0")</f>
        <v>300</v>
      </c>
      <c r="T310" s="29" t="str">
        <f>IF(AND(Inputs!B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B309="true",Inputs!N309="false"),B310,""))</f>
        <v/>
      </c>
      <c r="U310" s="29" t="str">
        <f>IF(AND(Inputs!B309="true",Inputs!G309="true"),T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T310)</f>
        <v/>
      </c>
      <c r="V310" s="29" t="str">
        <f>IF(Inputs!B309="false","",IF(Inputs!M309="null",Calcs!D310,Calcs!D310*Inputs!M309))</f>
        <v/>
      </c>
      <c r="W310" s="29" t="str">
        <f>IF(Inputs!B309="true",V310*IF(Inputs!R309=Reduction_Values!B$6,Reduction_Values!C$6,Reduction_Values!C$7),"")</f>
        <v/>
      </c>
      <c r="X310" s="29" t="str">
        <f>IF(Inputs!B309="true",W310*IF(Inputs!L309=Reduction_Values!B$4,Reduction_Values!C$4,Reduction_Values!C$5),"")</f>
        <v/>
      </c>
      <c r="Y310" s="29" t="str">
        <f>IF(Inputs!B309="true",IF(Inputs!I309="null",X310,X310*(Inputs!I309)),"")</f>
        <v/>
      </c>
      <c r="Z310" s="29" t="str">
        <f>IF(Inputs!B309="true",IF(Inputs!J309="null",Y310,Y310*(Inputs!J309)),"")</f>
        <v/>
      </c>
      <c r="AA310" s="29" t="str">
        <f>IF(Inputs!B309="true",(Inputs!S309/Inputs!T309)*Calcs!Z310,"")</f>
        <v/>
      </c>
      <c r="AB310" s="29" t="str">
        <f>IF(Inputs!B309="true",Calcs!AA310*0.5,"")</f>
        <v/>
      </c>
      <c r="AC310" s="29"/>
      <c r="AD310" s="29"/>
      <c r="AE310" s="29"/>
      <c r="AF310" s="29"/>
      <c r="AG310" s="29"/>
    </row>
    <row r="311" spans="1:33" x14ac:dyDescent="0.2">
      <c r="A311" s="26">
        <v>309</v>
      </c>
      <c r="B311" s="28">
        <f>(VLOOKUP(Inputs!D310,Charge_Categories!B$2:C$380,2,FALSE))</f>
        <v>1321</v>
      </c>
      <c r="C311" s="28">
        <f>IF(Inputs!N310="true"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B311)</f>
        <v>1329</v>
      </c>
      <c r="D311" s="28">
        <f>IF(Inputs!G310="true",C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C311)</f>
        <v>1329</v>
      </c>
      <c r="E311" s="28">
        <f>IF(Inputs!M310="null",Calcs!D311,Calcs!D311*Inputs!M310)</f>
        <v>1329</v>
      </c>
      <c r="F311" s="28">
        <f>E311*IF(Inputs!R310=Reduction_Values!B$6,Reduction_Values!C$6,Reduction_Values!C$7)</f>
        <v>664.5</v>
      </c>
      <c r="G311" s="29">
        <f>F311*IF(Inputs!L310=Reduction_Values!B$4,Reduction_Values!C$4,Reduction_Values!C$5)</f>
        <v>332.25</v>
      </c>
      <c r="H311" s="29">
        <f>IF(Inputs!I310="null",G311,G311*(Inputs!I310))</f>
        <v>9.9674999999999994</v>
      </c>
      <c r="I311" s="29">
        <f>IF(Inputs!J310="null",H311,H311*(Inputs!J310))</f>
        <v>9.9674999999999994</v>
      </c>
      <c r="J311" s="29">
        <f>I311*(IF(Inputs!K310=Reduction_Values!B$2,Reduction_Values!C$2,Reduction_Values!C$3))</f>
        <v>9.9674999999999994</v>
      </c>
      <c r="K311" s="29">
        <f>IF(Inputs!B310="false",(Inputs!P310/Inputs!Q310)*Calcs!J311,Calcs!J311)</f>
        <v>9.0695270270270267</v>
      </c>
      <c r="L311" s="29">
        <f>IF(AND(Inputs!C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C310="true",Inputs!N310="false"),B311,""))</f>
        <v>1329</v>
      </c>
      <c r="M311" s="29">
        <f>IF(Inputs!C310="true",IF(Inputs!M310="null",Calcs!L311,Calcs!L311*Inputs!M310),"")</f>
        <v>1329</v>
      </c>
      <c r="N311" s="29">
        <f>IF(Inputs!C310="true",M311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,"")</f>
        <v>0</v>
      </c>
      <c r="O311" s="29">
        <f>IF(Inputs!C310="true",N311*IF(Inputs!R310=Reduction_Values!B$6,Reduction_Values!C$6,Reduction_Values!C$7),"")</f>
        <v>0</v>
      </c>
      <c r="P311" s="29">
        <f>IF(Inputs!C310="true",O311*IF(Inputs!L310=Reduction_Values!B$4,Reduction_Values!C$4,Reduction_Values!C$5),"")</f>
        <v>0</v>
      </c>
      <c r="Q311" s="29">
        <f>IF(Inputs!C310="true",IF(Inputs!I310="null",P311,P311*(Inputs!I310)),"")</f>
        <v>0</v>
      </c>
      <c r="R311" s="29">
        <f>IF(Inputs!C310="true",IF(Inputs!J310="null",Calcs!Q311,Calcs!Q311*Inputs!J310),"")</f>
        <v>0</v>
      </c>
      <c r="S311" s="29">
        <f>IF(Inputs!C310="true",(Inputs!P310/Inputs!Q310)*Calcs!R311,"0.0")</f>
        <v>0</v>
      </c>
      <c r="T311" s="29" t="str">
        <f>IF(AND(Inputs!B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B310="true",Inputs!N310="false"),B311,""))</f>
        <v/>
      </c>
      <c r="U311" s="29" t="str">
        <f>IF(AND(Inputs!B310="true",Inputs!G310="true"),T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T311)</f>
        <v/>
      </c>
      <c r="V311" s="29" t="str">
        <f>IF(Inputs!B310="false","",IF(Inputs!M310="null",Calcs!D311,Calcs!D311*Inputs!M310))</f>
        <v/>
      </c>
      <c r="W311" s="29" t="str">
        <f>IF(Inputs!B310="true",V311*IF(Inputs!R310=Reduction_Values!B$6,Reduction_Values!C$6,Reduction_Values!C$7),"")</f>
        <v/>
      </c>
      <c r="X311" s="29" t="str">
        <f>IF(Inputs!B310="true",W311*IF(Inputs!L310=Reduction_Values!B$4,Reduction_Values!C$4,Reduction_Values!C$5),"")</f>
        <v/>
      </c>
      <c r="Y311" s="29" t="str">
        <f>IF(Inputs!B310="true",IF(Inputs!I310="null",X311,X311*(Inputs!I310)),"")</f>
        <v/>
      </c>
      <c r="Z311" s="29" t="str">
        <f>IF(Inputs!B310="true",IF(Inputs!J310="null",Y311,Y311*(Inputs!J310)),"")</f>
        <v/>
      </c>
      <c r="AA311" s="29" t="str">
        <f>IF(Inputs!B310="true",(Inputs!S310/Inputs!T310)*Calcs!Z311,"")</f>
        <v/>
      </c>
      <c r="AB311" s="29" t="str">
        <f>IF(Inputs!B310="true",Calcs!AA311*0.5,"")</f>
        <v/>
      </c>
      <c r="AC311" s="29"/>
      <c r="AD311" s="29"/>
      <c r="AE311" s="29"/>
      <c r="AF311" s="29"/>
      <c r="AG311" s="29"/>
    </row>
    <row r="312" spans="1:33" x14ac:dyDescent="0.2">
      <c r="A312" s="26">
        <v>310</v>
      </c>
      <c r="B312" s="28">
        <f>(VLOOKUP(Inputs!D311,Charge_Categories!B$2:C$380,2,FALSE))</f>
        <v>1380</v>
      </c>
      <c r="C312" s="28">
        <f>IF(Inputs!N311="true"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B312)</f>
        <v>2165</v>
      </c>
      <c r="D312" s="28">
        <f>IF(Inputs!G311="true",C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C312)</f>
        <v>2165</v>
      </c>
      <c r="E312" s="28">
        <f>IF(Inputs!M311="null",Calcs!D312,Calcs!D312*Inputs!M311)</f>
        <v>2165</v>
      </c>
      <c r="F312" s="28">
        <f>E312*IF(Inputs!R311=Reduction_Values!B$6,Reduction_Values!C$6,Reduction_Values!C$7)</f>
        <v>1082.5</v>
      </c>
      <c r="G312" s="29">
        <f>F312*IF(Inputs!L311=Reduction_Values!B$4,Reduction_Values!C$4,Reduction_Values!C$5)</f>
        <v>541.25</v>
      </c>
      <c r="H312" s="29">
        <f>IF(Inputs!I311="null",G312,G312*(Inputs!I311))</f>
        <v>541.25</v>
      </c>
      <c r="I312" s="29">
        <f>IF(Inputs!J311="null",H312,H312*(Inputs!J311))</f>
        <v>541.25</v>
      </c>
      <c r="J312" s="29">
        <f>I312*(IF(Inputs!K311=Reduction_Values!B$2,Reduction_Values!C$2,Reduction_Values!C$3))</f>
        <v>541.25</v>
      </c>
      <c r="K312" s="29">
        <f>IF(Inputs!B311="false",(Inputs!P311/Inputs!Q311)*Calcs!J312,Calcs!J312)</f>
        <v>526.21527777777771</v>
      </c>
      <c r="L312" s="29">
        <f>IF(AND(Inputs!C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C311="true",Inputs!N311="false"),B312,""))</f>
        <v>2165</v>
      </c>
      <c r="M312" s="29">
        <f>IF(Inputs!C311="true",IF(Inputs!M311="null",Calcs!L312,Calcs!L312*Inputs!M311),"")</f>
        <v>2165</v>
      </c>
      <c r="N312" s="29">
        <f>IF(Inputs!C311="true",M312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,"")</f>
        <v>0</v>
      </c>
      <c r="O312" s="29">
        <f>IF(Inputs!C311="true",N312*IF(Inputs!R311=Reduction_Values!B$6,Reduction_Values!C$6,Reduction_Values!C$7),"")</f>
        <v>0</v>
      </c>
      <c r="P312" s="29">
        <f>IF(Inputs!C311="true",O312*IF(Inputs!L311=Reduction_Values!B$4,Reduction_Values!C$4,Reduction_Values!C$5),"")</f>
        <v>0</v>
      </c>
      <c r="Q312" s="29">
        <f>IF(Inputs!C311="true",IF(Inputs!I311="null",P312,P312*(Inputs!I311)),"")</f>
        <v>0</v>
      </c>
      <c r="R312" s="29">
        <f>IF(Inputs!C311="true",IF(Inputs!J311="null",Calcs!Q312,Calcs!Q312*Inputs!J311),"")</f>
        <v>0</v>
      </c>
      <c r="S312" s="29">
        <f>IF(Inputs!C311="true",(Inputs!P311/Inputs!Q311)*Calcs!R312,"0.0")</f>
        <v>0</v>
      </c>
      <c r="T312" s="29" t="str">
        <f>IF(AND(Inputs!B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B311="true",Inputs!N311="false"),B312,""))</f>
        <v/>
      </c>
      <c r="U312" s="29" t="str">
        <f>IF(AND(Inputs!B311="true",Inputs!G311="true"),T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T312)</f>
        <v/>
      </c>
      <c r="V312" s="29" t="str">
        <f>IF(Inputs!B311="false","",IF(Inputs!M311="null",Calcs!D312,Calcs!D312*Inputs!M311))</f>
        <v/>
      </c>
      <c r="W312" s="29" t="str">
        <f>IF(Inputs!B311="true",V312*IF(Inputs!R311=Reduction_Values!B$6,Reduction_Values!C$6,Reduction_Values!C$7),"")</f>
        <v/>
      </c>
      <c r="X312" s="29" t="str">
        <f>IF(Inputs!B311="true",W312*IF(Inputs!L311=Reduction_Values!B$4,Reduction_Values!C$4,Reduction_Values!C$5),"")</f>
        <v/>
      </c>
      <c r="Y312" s="29" t="str">
        <f>IF(Inputs!B311="true",IF(Inputs!I311="null",X312,X312*(Inputs!I311)),"")</f>
        <v/>
      </c>
      <c r="Z312" s="29" t="str">
        <f>IF(Inputs!B311="true",IF(Inputs!J311="null",Y312,Y312*(Inputs!J311)),"")</f>
        <v/>
      </c>
      <c r="AA312" s="29" t="str">
        <f>IF(Inputs!B311="true",(Inputs!S311/Inputs!T311)*Calcs!Z312,"")</f>
        <v/>
      </c>
      <c r="AB312" s="29" t="str">
        <f>IF(Inputs!B311="true",Calcs!AA312*0.5,"")</f>
        <v/>
      </c>
      <c r="AC312" s="29"/>
      <c r="AD312" s="29"/>
      <c r="AE312" s="29"/>
      <c r="AF312" s="29"/>
      <c r="AG312" s="29"/>
    </row>
    <row r="313" spans="1:33" x14ac:dyDescent="0.2">
      <c r="A313" s="26">
        <v>311</v>
      </c>
      <c r="B313" s="28">
        <f>(VLOOKUP(Inputs!D312,Charge_Categories!B$2:C$380,2,FALSE))</f>
        <v>1438</v>
      </c>
      <c r="C313" s="28">
        <f>IF(Inputs!N312="true"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B313)</f>
        <v>1446</v>
      </c>
      <c r="D313" s="28">
        <f>IF(Inputs!G312="true",C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C313)</f>
        <v>1446</v>
      </c>
      <c r="E313" s="28">
        <f>IF(Inputs!M312="null",Calcs!D313,Calcs!D313*Inputs!M312)</f>
        <v>1446</v>
      </c>
      <c r="F313" s="28">
        <f>E313*IF(Inputs!R312=Reduction_Values!B$6,Reduction_Values!C$6,Reduction_Values!C$7)</f>
        <v>723</v>
      </c>
      <c r="G313" s="29">
        <f>F313*IF(Inputs!L312=Reduction_Values!B$4,Reduction_Values!C$4,Reduction_Values!C$5)</f>
        <v>361.5</v>
      </c>
      <c r="H313" s="29">
        <f>IF(Inputs!I312="null",G313,G313*(Inputs!I312))</f>
        <v>361.5</v>
      </c>
      <c r="I313" s="29">
        <f>IF(Inputs!J312="null",H313,H313*(Inputs!J312))</f>
        <v>325.35000000000002</v>
      </c>
      <c r="J313" s="29">
        <f>I313*(IF(Inputs!K312=Reduction_Values!B$2,Reduction_Values!C$2,Reduction_Values!C$3))</f>
        <v>325.35000000000002</v>
      </c>
      <c r="K313" s="29">
        <f>IF(Inputs!B312="false",(Inputs!P312/Inputs!Q312)*Calcs!J313,Calcs!J313)</f>
        <v>322.23660287081339</v>
      </c>
      <c r="L313" s="29">
        <f>IF(AND(Inputs!C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C312="true",Inputs!N312="false"),B313,""))</f>
        <v>1446</v>
      </c>
      <c r="M313" s="29">
        <f>IF(Inputs!C312="true",IF(Inputs!M312="null",Calcs!L313,Calcs!L313*Inputs!M312),"")</f>
        <v>1446</v>
      </c>
      <c r="N313" s="29">
        <f>IF(Inputs!C312="true",M313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,"")</f>
        <v>0</v>
      </c>
      <c r="O313" s="29">
        <f>IF(Inputs!C312="true",N313*IF(Inputs!R312=Reduction_Values!B$6,Reduction_Values!C$6,Reduction_Values!C$7),"")</f>
        <v>0</v>
      </c>
      <c r="P313" s="29">
        <f>IF(Inputs!C312="true",O313*IF(Inputs!L312=Reduction_Values!B$4,Reduction_Values!C$4,Reduction_Values!C$5),"")</f>
        <v>0</v>
      </c>
      <c r="Q313" s="29">
        <f>IF(Inputs!C312="true",IF(Inputs!I312="null",P313,P313*(Inputs!I312)),"")</f>
        <v>0</v>
      </c>
      <c r="R313" s="29">
        <f>IF(Inputs!C312="true",IF(Inputs!J312="null",Calcs!Q313,Calcs!Q313*Inputs!J312),"")</f>
        <v>0</v>
      </c>
      <c r="S313" s="29">
        <f>IF(Inputs!C312="true",(Inputs!P312/Inputs!Q312)*Calcs!R313,"0.0")</f>
        <v>0</v>
      </c>
      <c r="T313" s="29" t="str">
        <f>IF(AND(Inputs!B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B312="true",Inputs!N312="false"),B313,""))</f>
        <v/>
      </c>
      <c r="U313" s="29" t="str">
        <f>IF(AND(Inputs!B312="true",Inputs!G312="true"),T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T313)</f>
        <v/>
      </c>
      <c r="V313" s="29" t="str">
        <f>IF(Inputs!B312="false","",IF(Inputs!M312="null",Calcs!D313,Calcs!D313*Inputs!M312))</f>
        <v/>
      </c>
      <c r="W313" s="29" t="str">
        <f>IF(Inputs!B312="true",V313*IF(Inputs!R312=Reduction_Values!B$6,Reduction_Values!C$6,Reduction_Values!C$7),"")</f>
        <v/>
      </c>
      <c r="X313" s="29" t="str">
        <f>IF(Inputs!B312="true",W313*IF(Inputs!L312=Reduction_Values!B$4,Reduction_Values!C$4,Reduction_Values!C$5),"")</f>
        <v/>
      </c>
      <c r="Y313" s="29" t="str">
        <f>IF(Inputs!B312="true",IF(Inputs!I312="null",X313,X313*(Inputs!I312)),"")</f>
        <v/>
      </c>
      <c r="Z313" s="29" t="str">
        <f>IF(Inputs!B312="true",IF(Inputs!J312="null",Y313,Y313*(Inputs!J312)),"")</f>
        <v/>
      </c>
      <c r="AA313" s="29" t="str">
        <f>IF(Inputs!B312="true",(Inputs!S312/Inputs!T312)*Calcs!Z313,"")</f>
        <v/>
      </c>
      <c r="AB313" s="29" t="str">
        <f>IF(Inputs!B312="true",Calcs!AA313*0.5,"")</f>
        <v/>
      </c>
      <c r="AC313" s="29"/>
      <c r="AD313" s="29"/>
      <c r="AE313" s="29"/>
      <c r="AF313" s="29"/>
      <c r="AG313" s="29"/>
    </row>
    <row r="314" spans="1:33" x14ac:dyDescent="0.2">
      <c r="A314" s="26">
        <v>312</v>
      </c>
      <c r="B314" s="28">
        <f>(VLOOKUP(Inputs!D313,Charge_Categories!B$2:C$380,2,FALSE))</f>
        <v>1539</v>
      </c>
      <c r="C314" s="28">
        <f>IF(Inputs!N313="true"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B314)</f>
        <v>1547</v>
      </c>
      <c r="D314" s="28">
        <f>IF(Inputs!G313="true",C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C314)</f>
        <v>1547</v>
      </c>
      <c r="E314" s="28">
        <f>IF(Inputs!M313="null",Calcs!D314,Calcs!D314*Inputs!M313)</f>
        <v>1547</v>
      </c>
      <c r="F314" s="28">
        <f>E314*IF(Inputs!R313=Reduction_Values!B$6,Reduction_Values!C$6,Reduction_Values!C$7)</f>
        <v>773.5</v>
      </c>
      <c r="G314" s="29">
        <f>F314*IF(Inputs!L313=Reduction_Values!B$4,Reduction_Values!C$4,Reduction_Values!C$5)</f>
        <v>773.5</v>
      </c>
      <c r="H314" s="29">
        <f>IF(Inputs!I313="null",G314,G314*(Inputs!I313))</f>
        <v>773.5</v>
      </c>
      <c r="I314" s="29">
        <f>IF(Inputs!J313="null",H314,H314*(Inputs!J313))</f>
        <v>386.75</v>
      </c>
      <c r="J314" s="29">
        <f>I314*(IF(Inputs!K313=Reduction_Values!B$2,Reduction_Values!C$2,Reduction_Values!C$3))</f>
        <v>386.75</v>
      </c>
      <c r="K314" s="29">
        <f>IF(Inputs!B313="false",(Inputs!P313/Inputs!Q313)*Calcs!J314,Calcs!J314)</f>
        <v>156.79054054054055</v>
      </c>
      <c r="L314" s="29">
        <f>IF(AND(Inputs!C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C313="true",Inputs!N313="false"),B314,""))</f>
        <v>1547</v>
      </c>
      <c r="M314" s="29">
        <f>IF(Inputs!C313="true",IF(Inputs!M313="null",Calcs!L314,Calcs!L314*Inputs!M313),"")</f>
        <v>1547</v>
      </c>
      <c r="N314" s="29">
        <f>IF(Inputs!C313="true",M314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,"")</f>
        <v>0</v>
      </c>
      <c r="O314" s="29">
        <f>IF(Inputs!C313="true",N314*IF(Inputs!R313=Reduction_Values!B$6,Reduction_Values!C$6,Reduction_Values!C$7),"")</f>
        <v>0</v>
      </c>
      <c r="P314" s="29">
        <f>IF(Inputs!C313="true",O314*IF(Inputs!L313=Reduction_Values!B$4,Reduction_Values!C$4,Reduction_Values!C$5),"")</f>
        <v>0</v>
      </c>
      <c r="Q314" s="29">
        <f>IF(Inputs!C313="true",IF(Inputs!I313="null",P314,P314*(Inputs!I313)),"")</f>
        <v>0</v>
      </c>
      <c r="R314" s="29">
        <f>IF(Inputs!C313="true",IF(Inputs!J313="null",Calcs!Q314,Calcs!Q314*Inputs!J313),"")</f>
        <v>0</v>
      </c>
      <c r="S314" s="29">
        <f>IF(Inputs!C313="true",(Inputs!P313/Inputs!Q313)*Calcs!R314,"0.0")</f>
        <v>0</v>
      </c>
      <c r="T314" s="29" t="str">
        <f>IF(AND(Inputs!B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B313="true",Inputs!N313="false"),B314,""))</f>
        <v/>
      </c>
      <c r="U314" s="29" t="str">
        <f>IF(AND(Inputs!B313="true",Inputs!G313="true"),T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T314)</f>
        <v/>
      </c>
      <c r="V314" s="29" t="str">
        <f>IF(Inputs!B313="false","",IF(Inputs!M313="null",Calcs!D314,Calcs!D314*Inputs!M313))</f>
        <v/>
      </c>
      <c r="W314" s="29" t="str">
        <f>IF(Inputs!B313="true",V314*IF(Inputs!R313=Reduction_Values!B$6,Reduction_Values!C$6,Reduction_Values!C$7),"")</f>
        <v/>
      </c>
      <c r="X314" s="29" t="str">
        <f>IF(Inputs!B313="true",W314*IF(Inputs!L313=Reduction_Values!B$4,Reduction_Values!C$4,Reduction_Values!C$5),"")</f>
        <v/>
      </c>
      <c r="Y314" s="29" t="str">
        <f>IF(Inputs!B313="true",IF(Inputs!I313="null",X314,X314*(Inputs!I313)),"")</f>
        <v/>
      </c>
      <c r="Z314" s="29" t="str">
        <f>IF(Inputs!B313="true",IF(Inputs!J313="null",Y314,Y314*(Inputs!J313)),"")</f>
        <v/>
      </c>
      <c r="AA314" s="29" t="str">
        <f>IF(Inputs!B313="true",(Inputs!S313/Inputs!T313)*Calcs!Z314,"")</f>
        <v/>
      </c>
      <c r="AB314" s="29" t="str">
        <f>IF(Inputs!B313="true",Calcs!AA314*0.5,"")</f>
        <v/>
      </c>
      <c r="AC314" s="29"/>
      <c r="AD314" s="29"/>
      <c r="AE314" s="29"/>
      <c r="AF314" s="29"/>
      <c r="AG314" s="29"/>
    </row>
    <row r="315" spans="1:33" x14ac:dyDescent="0.2">
      <c r="A315" s="26">
        <v>313</v>
      </c>
      <c r="B315" s="28">
        <f>(VLOOKUP(Inputs!D314,Charge_Categories!B$2:C$380,2,FALSE))</f>
        <v>1783</v>
      </c>
      <c r="C315" s="28">
        <f>IF(Inputs!N314="true"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B315)</f>
        <v>1791</v>
      </c>
      <c r="D315" s="28">
        <f>IF(Inputs!G314="true",C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C315)</f>
        <v>1865</v>
      </c>
      <c r="E315" s="28">
        <f>IF(Inputs!M314="null",Calcs!D315,Calcs!D315*Inputs!M314)</f>
        <v>1865</v>
      </c>
      <c r="F315" s="28">
        <f>E315*IF(Inputs!R314=Reduction_Values!B$6,Reduction_Values!C$6,Reduction_Values!C$7)</f>
        <v>932.5</v>
      </c>
      <c r="G315" s="29">
        <f>F315*IF(Inputs!L314=Reduction_Values!B$4,Reduction_Values!C$4,Reduction_Values!C$5)</f>
        <v>932.5</v>
      </c>
      <c r="H315" s="29">
        <f>IF(Inputs!I314="null",G315,G315*(Inputs!I314))</f>
        <v>932.5</v>
      </c>
      <c r="I315" s="29">
        <f>IF(Inputs!J314="null",H315,H315*(Inputs!J314))</f>
        <v>932.5</v>
      </c>
      <c r="J315" s="29">
        <f>I315*(IF(Inputs!K314=Reduction_Values!B$2,Reduction_Values!C$2,Reduction_Values!C$3))</f>
        <v>932.5</v>
      </c>
      <c r="K315" s="29">
        <f>IF(Inputs!B314="false",(Inputs!P314/Inputs!Q314)*Calcs!J315,Calcs!J315)</f>
        <v>783.84057971014488</v>
      </c>
      <c r="L315" s="29" t="str">
        <f>IF(AND(Inputs!C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C314="true",Inputs!N314="false"),B315,""))</f>
        <v/>
      </c>
      <c r="M315" s="29" t="str">
        <f>IF(Inputs!C314="true",IF(Inputs!M314="null",Calcs!L315,Calcs!L315*Inputs!M314),"")</f>
        <v/>
      </c>
      <c r="N315" s="29" t="str">
        <f>IF(Inputs!C314="true",M315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,"")</f>
        <v/>
      </c>
      <c r="O315" s="29" t="str">
        <f>IF(Inputs!C314="true",N315*IF(Inputs!R314=Reduction_Values!B$6,Reduction_Values!C$6,Reduction_Values!C$7),"")</f>
        <v/>
      </c>
      <c r="P315" s="29" t="str">
        <f>IF(Inputs!C314="true",O315*IF(Inputs!L314=Reduction_Values!B$4,Reduction_Values!C$4,Reduction_Values!C$5),"")</f>
        <v/>
      </c>
      <c r="Q315" s="29" t="str">
        <f>IF(Inputs!C314="true",IF(Inputs!I314="null",P315,P315*(Inputs!I314)),"")</f>
        <v/>
      </c>
      <c r="R315" s="29" t="str">
        <f>IF(Inputs!C314="true",IF(Inputs!J314="null",Calcs!Q315,Calcs!Q315*Inputs!J314),"")</f>
        <v/>
      </c>
      <c r="S315" s="29" t="str">
        <f>IF(Inputs!C314="true",(Inputs!P314/Inputs!Q314)*Calcs!R315,"0.0")</f>
        <v>0.0</v>
      </c>
      <c r="T315" s="29" t="str">
        <f>IF(AND(Inputs!B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B314="true",Inputs!N314="false"),B315,""))</f>
        <v/>
      </c>
      <c r="U315" s="29" t="str">
        <f>IF(AND(Inputs!B314="true",Inputs!G314="true"),T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T315)</f>
        <v/>
      </c>
      <c r="V315" s="29" t="str">
        <f>IF(Inputs!B314="false","",IF(Inputs!M314="null",Calcs!D315,Calcs!D315*Inputs!M314))</f>
        <v/>
      </c>
      <c r="W315" s="29" t="str">
        <f>IF(Inputs!B314="true",V315*IF(Inputs!R314=Reduction_Values!B$6,Reduction_Values!C$6,Reduction_Values!C$7),"")</f>
        <v/>
      </c>
      <c r="X315" s="29" t="str">
        <f>IF(Inputs!B314="true",W315*IF(Inputs!L314=Reduction_Values!B$4,Reduction_Values!C$4,Reduction_Values!C$5),"")</f>
        <v/>
      </c>
      <c r="Y315" s="29" t="str">
        <f>IF(Inputs!B314="true",IF(Inputs!I314="null",X315,X315*(Inputs!I314)),"")</f>
        <v/>
      </c>
      <c r="Z315" s="29" t="str">
        <f>IF(Inputs!B314="true",IF(Inputs!J314="null",Y315,Y315*(Inputs!J314)),"")</f>
        <v/>
      </c>
      <c r="AA315" s="29" t="str">
        <f>IF(Inputs!B314="true",(Inputs!S314/Inputs!T314)*Calcs!Z315,"")</f>
        <v/>
      </c>
      <c r="AB315" s="29" t="str">
        <f>IF(Inputs!B314="true",Calcs!AA315*0.5,"")</f>
        <v/>
      </c>
      <c r="AC315" s="29"/>
      <c r="AD315" s="29"/>
      <c r="AE315" s="29"/>
      <c r="AF315" s="29"/>
      <c r="AG315" s="29"/>
    </row>
    <row r="316" spans="1:33" x14ac:dyDescent="0.2">
      <c r="A316" s="26">
        <v>314</v>
      </c>
      <c r="B316" s="28">
        <f>(VLOOKUP(Inputs!D315,Charge_Categories!B$2:C$380,2,FALSE))</f>
        <v>1871</v>
      </c>
      <c r="C316" s="28">
        <f>IF(Inputs!N315="true"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B316)</f>
        <v>1879</v>
      </c>
      <c r="D316" s="28">
        <f>IF(Inputs!G315="true",C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C316)</f>
        <v>1984</v>
      </c>
      <c r="E316" s="28">
        <f>IF(Inputs!M315="null",Calcs!D316,Calcs!D316*Inputs!M315)</f>
        <v>1984</v>
      </c>
      <c r="F316" s="28">
        <f>E316*IF(Inputs!R315=Reduction_Values!B$6,Reduction_Values!C$6,Reduction_Values!C$7)</f>
        <v>992</v>
      </c>
      <c r="G316" s="29">
        <f>F316*IF(Inputs!L315=Reduction_Values!B$4,Reduction_Values!C$4,Reduction_Values!C$5)</f>
        <v>496</v>
      </c>
      <c r="H316" s="29">
        <f>IF(Inputs!I315="null",G316,G316*(Inputs!I315))</f>
        <v>496</v>
      </c>
      <c r="I316" s="29">
        <f>IF(Inputs!J315="null",H316,H316*(Inputs!J315))</f>
        <v>496</v>
      </c>
      <c r="J316" s="29">
        <f>I316*(IF(Inputs!K315=Reduction_Values!B$2,Reduction_Values!C$2,Reduction_Values!C$3))</f>
        <v>248</v>
      </c>
      <c r="K316" s="29">
        <f>IF(Inputs!B315="false",(Inputs!P315/Inputs!Q315)*Calcs!J316,Calcs!J316)</f>
        <v>248</v>
      </c>
      <c r="L316" s="29" t="str">
        <f>IF(AND(Inputs!C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C315="true",Inputs!N315="false"),B316,""))</f>
        <v/>
      </c>
      <c r="M316" s="29" t="str">
        <f>IF(Inputs!C315="true",IF(Inputs!M315="null",Calcs!L316,Calcs!L316*Inputs!M315),"")</f>
        <v/>
      </c>
      <c r="N316" s="29" t="str">
        <f>IF(Inputs!C315="true",M316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,"")</f>
        <v/>
      </c>
      <c r="O316" s="29" t="str">
        <f>IF(Inputs!C315="true",N316*IF(Inputs!R315=Reduction_Values!B$6,Reduction_Values!C$6,Reduction_Values!C$7),"")</f>
        <v/>
      </c>
      <c r="P316" s="29" t="str">
        <f>IF(Inputs!C315="true",O316*IF(Inputs!L315=Reduction_Values!B$4,Reduction_Values!C$4,Reduction_Values!C$5),"")</f>
        <v/>
      </c>
      <c r="Q316" s="29" t="str">
        <f>IF(Inputs!C315="true",IF(Inputs!I315="null",P316,P316*(Inputs!I315)),"")</f>
        <v/>
      </c>
      <c r="R316" s="29" t="str">
        <f>IF(Inputs!C315="true",IF(Inputs!J315="null",Calcs!Q316,Calcs!Q316*Inputs!J315),"")</f>
        <v/>
      </c>
      <c r="S316" s="29" t="str">
        <f>IF(Inputs!C315="true",(Inputs!P315/Inputs!Q315)*Calcs!R316,"0.0")</f>
        <v>0.0</v>
      </c>
      <c r="T316" s="29">
        <f>IF(AND(Inputs!B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B315="true",Inputs!N315="false"),B316,""))</f>
        <v>1879</v>
      </c>
      <c r="U316" s="29">
        <f>IF(AND(Inputs!B315="true",Inputs!G315="true"),T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T316)</f>
        <v>1984</v>
      </c>
      <c r="V316" s="29">
        <f>IF(Inputs!B315="false","",IF(Inputs!M315="null",Calcs!D316,Calcs!D316*Inputs!M315))</f>
        <v>1984</v>
      </c>
      <c r="W316" s="29">
        <f>IF(Inputs!B315="true",V316*IF(Inputs!R315=Reduction_Values!B$6,Reduction_Values!C$6,Reduction_Values!C$7),"")</f>
        <v>992</v>
      </c>
      <c r="X316" s="29">
        <f>IF(Inputs!B315="true",W316*IF(Inputs!L315=Reduction_Values!B$4,Reduction_Values!C$4,Reduction_Values!C$5),"")</f>
        <v>496</v>
      </c>
      <c r="Y316" s="29">
        <f>IF(Inputs!B315="true",IF(Inputs!I315="null",X316,X316*(Inputs!I315)),"")</f>
        <v>496</v>
      </c>
      <c r="Z316" s="29">
        <f>IF(Inputs!B315="true",IF(Inputs!J315="null",Y316,Y316*(Inputs!J315)),"")</f>
        <v>496</v>
      </c>
      <c r="AA316" s="29">
        <f>IF(Inputs!B315="true",(Inputs!S315/Inputs!T315)*Calcs!Z316,"")</f>
        <v>37200</v>
      </c>
      <c r="AB316" s="29">
        <f>IF(Inputs!B315="true",Calcs!AA316*0.5,"")</f>
        <v>18600</v>
      </c>
      <c r="AC316" s="29"/>
      <c r="AD316" s="29"/>
      <c r="AE316" s="29"/>
      <c r="AF316" s="29"/>
      <c r="AG316" s="29"/>
    </row>
    <row r="317" spans="1:33" x14ac:dyDescent="0.2">
      <c r="A317" s="26">
        <v>315</v>
      </c>
      <c r="B317" s="28">
        <f>(VLOOKUP(Inputs!D316,Charge_Categories!B$2:C$380,2,FALSE))</f>
        <v>2027</v>
      </c>
      <c r="C317" s="28">
        <f>IF(Inputs!N316="true"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B317)</f>
        <v>2027</v>
      </c>
      <c r="D317" s="28">
        <f>IF(Inputs!G316="true",C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C317)</f>
        <v>2027</v>
      </c>
      <c r="E317" s="28">
        <f>IF(Inputs!M316="null",Calcs!D317,Calcs!D317*Inputs!M316)</f>
        <v>2027</v>
      </c>
      <c r="F317" s="28">
        <f>E317*IF(Inputs!R316=Reduction_Values!B$6,Reduction_Values!C$6,Reduction_Values!C$7)</f>
        <v>2027</v>
      </c>
      <c r="G317" s="29">
        <f>F317*IF(Inputs!L316=Reduction_Values!B$4,Reduction_Values!C$4,Reduction_Values!C$5)</f>
        <v>2027</v>
      </c>
      <c r="H317" s="29">
        <f>IF(Inputs!I316="null",G317,G317*(Inputs!I316))</f>
        <v>20.27</v>
      </c>
      <c r="I317" s="29">
        <f>IF(Inputs!J316="null",H317,H317*(Inputs!J316))</f>
        <v>20.27</v>
      </c>
      <c r="J317" s="29">
        <f>I317*(IF(Inputs!K316=Reduction_Values!B$2,Reduction_Values!C$2,Reduction_Values!C$3))</f>
        <v>20.27</v>
      </c>
      <c r="K317" s="29">
        <f>IF(Inputs!B316="false",(Inputs!P316/Inputs!Q316)*Calcs!J317,Calcs!J317)</f>
        <v>19.196882352941174</v>
      </c>
      <c r="L317" s="29">
        <f>IF(AND(Inputs!C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C316="true",Inputs!N316="false"),B317,""))</f>
        <v>2027</v>
      </c>
      <c r="M317" s="29">
        <f>IF(Inputs!C316="true",IF(Inputs!M316="null",Calcs!L317,Calcs!L317*Inputs!M316),"")</f>
        <v>2027</v>
      </c>
      <c r="N317" s="29">
        <f>IF(Inputs!C316="true",M317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,"")</f>
        <v>1216.2</v>
      </c>
      <c r="O317" s="29">
        <f>IF(Inputs!C316="true",N317*IF(Inputs!R316=Reduction_Values!B$6,Reduction_Values!C$6,Reduction_Values!C$7),"")</f>
        <v>1216.2</v>
      </c>
      <c r="P317" s="29">
        <f>IF(Inputs!C316="true",O317*IF(Inputs!L316=Reduction_Values!B$4,Reduction_Values!C$4,Reduction_Values!C$5),"")</f>
        <v>1216.2</v>
      </c>
      <c r="Q317" s="29">
        <f>IF(Inputs!C316="true",IF(Inputs!I316="null",P317,P317*(Inputs!I316)),"")</f>
        <v>12.162000000000001</v>
      </c>
      <c r="R317" s="29">
        <f>IF(Inputs!C316="true",IF(Inputs!J316="null",Calcs!Q317,Calcs!Q317*Inputs!J316),"")</f>
        <v>12.162000000000001</v>
      </c>
      <c r="S317" s="29">
        <f>IF(Inputs!C316="true",(Inputs!P316/Inputs!Q316)*Calcs!R317,"0.0")</f>
        <v>11.518129411764706</v>
      </c>
      <c r="T317" s="29" t="str">
        <f>IF(AND(Inputs!B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B316="true",Inputs!N316="false"),B317,""))</f>
        <v/>
      </c>
      <c r="U317" s="29" t="str">
        <f>IF(AND(Inputs!B316="true",Inputs!G316="true"),T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T317)</f>
        <v/>
      </c>
      <c r="V317" s="29" t="str">
        <f>IF(Inputs!B316="false","",IF(Inputs!M316="null",Calcs!D317,Calcs!D317*Inputs!M316))</f>
        <v/>
      </c>
      <c r="W317" s="29" t="str">
        <f>IF(Inputs!B316="true",V317*IF(Inputs!R316=Reduction_Values!B$6,Reduction_Values!C$6,Reduction_Values!C$7),"")</f>
        <v/>
      </c>
      <c r="X317" s="29" t="str">
        <f>IF(Inputs!B316="true",W317*IF(Inputs!L316=Reduction_Values!B$4,Reduction_Values!C$4,Reduction_Values!C$5),"")</f>
        <v/>
      </c>
      <c r="Y317" s="29" t="str">
        <f>IF(Inputs!B316="true",IF(Inputs!I316="null",X317,X317*(Inputs!I316)),"")</f>
        <v/>
      </c>
      <c r="Z317" s="29" t="str">
        <f>IF(Inputs!B316="true",IF(Inputs!J316="null",Y317,Y317*(Inputs!J316)),"")</f>
        <v/>
      </c>
      <c r="AA317" s="29" t="str">
        <f>IF(Inputs!B316="true",(Inputs!S316/Inputs!T316)*Calcs!Z317,"")</f>
        <v/>
      </c>
      <c r="AB317" s="29" t="str">
        <f>IF(Inputs!B316="true",Calcs!AA317*0.5,"")</f>
        <v/>
      </c>
      <c r="AC317" s="29"/>
      <c r="AD317" s="29"/>
      <c r="AE317" s="29"/>
      <c r="AF317" s="29"/>
      <c r="AG317" s="29"/>
    </row>
    <row r="318" spans="1:33" x14ac:dyDescent="0.2">
      <c r="A318" s="26">
        <v>316</v>
      </c>
      <c r="B318" s="28">
        <f>(VLOOKUP(Inputs!D317,Charge_Categories!B$2:C$380,2,FALSE))</f>
        <v>2117</v>
      </c>
      <c r="C318" s="28">
        <f>IF(Inputs!N317="true"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B318)</f>
        <v>2117</v>
      </c>
      <c r="D318" s="28">
        <f>IF(Inputs!G317="true",C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C318)</f>
        <v>4175</v>
      </c>
      <c r="E318" s="28">
        <f>IF(Inputs!M317="null",Calcs!D318,Calcs!D318*Inputs!M317)</f>
        <v>4175</v>
      </c>
      <c r="F318" s="28">
        <f>E318*IF(Inputs!R317=Reduction_Values!B$6,Reduction_Values!C$6,Reduction_Values!C$7)</f>
        <v>4175</v>
      </c>
      <c r="G318" s="29">
        <f>F318*IF(Inputs!L317=Reduction_Values!B$4,Reduction_Values!C$4,Reduction_Values!C$5)</f>
        <v>4175</v>
      </c>
      <c r="H318" s="29">
        <f>IF(Inputs!I317="null",G318,G318*(Inputs!I317))</f>
        <v>4175</v>
      </c>
      <c r="I318" s="29">
        <f>IF(Inputs!J317="null",H318,H318*(Inputs!J317))</f>
        <v>2087.5</v>
      </c>
      <c r="J318" s="29">
        <f>I318*(IF(Inputs!K317=Reduction_Values!B$2,Reduction_Values!C$2,Reduction_Values!C$3))</f>
        <v>1043.75</v>
      </c>
      <c r="K318" s="29">
        <f>IF(Inputs!B317="false",(Inputs!P317/Inputs!Q317)*Calcs!J318,Calcs!J318)</f>
        <v>1032.0879888268157</v>
      </c>
      <c r="L318" s="29" t="str">
        <f>IF(AND(Inputs!C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C317="true",Inputs!N317="false"),B318,""))</f>
        <v/>
      </c>
      <c r="M318" s="29" t="str">
        <f>IF(Inputs!C317="true",IF(Inputs!M317="null",Calcs!L318,Calcs!L318*Inputs!M317),"")</f>
        <v/>
      </c>
      <c r="N318" s="29" t="str">
        <f>IF(Inputs!C317="true",M318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,"")</f>
        <v/>
      </c>
      <c r="O318" s="29" t="str">
        <f>IF(Inputs!C317="true",N318*IF(Inputs!R317=Reduction_Values!B$6,Reduction_Values!C$6,Reduction_Values!C$7),"")</f>
        <v/>
      </c>
      <c r="P318" s="29" t="str">
        <f>IF(Inputs!C317="true",O318*IF(Inputs!L317=Reduction_Values!B$4,Reduction_Values!C$4,Reduction_Values!C$5),"")</f>
        <v/>
      </c>
      <c r="Q318" s="29" t="str">
        <f>IF(Inputs!C317="true",IF(Inputs!I317="null",P318,P318*(Inputs!I317)),"")</f>
        <v/>
      </c>
      <c r="R318" s="29" t="str">
        <f>IF(Inputs!C317="true",IF(Inputs!J317="null",Calcs!Q318,Calcs!Q318*Inputs!J317),"")</f>
        <v/>
      </c>
      <c r="S318" s="29" t="str">
        <f>IF(Inputs!C317="true",(Inputs!P317/Inputs!Q317)*Calcs!R318,"0.0")</f>
        <v>0.0</v>
      </c>
      <c r="T318" s="29" t="str">
        <f>IF(AND(Inputs!B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B317="true",Inputs!N317="false"),B318,""))</f>
        <v/>
      </c>
      <c r="U318" s="29" t="str">
        <f>IF(AND(Inputs!B317="true",Inputs!G317="true"),T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T318)</f>
        <v/>
      </c>
      <c r="V318" s="29" t="str">
        <f>IF(Inputs!B317="false","",IF(Inputs!M317="null",Calcs!D318,Calcs!D318*Inputs!M317))</f>
        <v/>
      </c>
      <c r="W318" s="29" t="str">
        <f>IF(Inputs!B317="true",V318*IF(Inputs!R317=Reduction_Values!B$6,Reduction_Values!C$6,Reduction_Values!C$7),"")</f>
        <v/>
      </c>
      <c r="X318" s="29" t="str">
        <f>IF(Inputs!B317="true",W318*IF(Inputs!L317=Reduction_Values!B$4,Reduction_Values!C$4,Reduction_Values!C$5),"")</f>
        <v/>
      </c>
      <c r="Y318" s="29" t="str">
        <f>IF(Inputs!B317="true",IF(Inputs!I317="null",X318,X318*(Inputs!I317)),"")</f>
        <v/>
      </c>
      <c r="Z318" s="29" t="str">
        <f>IF(Inputs!B317="true",IF(Inputs!J317="null",Y318,Y318*(Inputs!J317)),"")</f>
        <v/>
      </c>
      <c r="AA318" s="29" t="str">
        <f>IF(Inputs!B317="true",(Inputs!S317/Inputs!T317)*Calcs!Z318,"")</f>
        <v/>
      </c>
      <c r="AB318" s="29" t="str">
        <f>IF(Inputs!B317="true",Calcs!AA318*0.5,"")</f>
        <v/>
      </c>
      <c r="AC318" s="29"/>
      <c r="AD318" s="29"/>
      <c r="AE318" s="29"/>
      <c r="AF318" s="29"/>
      <c r="AG318" s="29"/>
    </row>
    <row r="319" spans="1:33" x14ac:dyDescent="0.2">
      <c r="A319" s="26">
        <v>317</v>
      </c>
      <c r="B319" s="28">
        <f>(VLOOKUP(Inputs!D318,Charge_Categories!B$2:C$380,2,FALSE))</f>
        <v>2205</v>
      </c>
      <c r="C319" s="28">
        <f>IF(Inputs!N318="true"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B319)</f>
        <v>2205</v>
      </c>
      <c r="D319" s="28">
        <f>IF(Inputs!G318="true",C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C319)</f>
        <v>2205</v>
      </c>
      <c r="E319" s="28">
        <f>IF(Inputs!M318="null",Calcs!D319,Calcs!D319*Inputs!M318)</f>
        <v>2205</v>
      </c>
      <c r="F319" s="28">
        <f>E319*IF(Inputs!R318=Reduction_Values!B$6,Reduction_Values!C$6,Reduction_Values!C$7)</f>
        <v>2205</v>
      </c>
      <c r="G319" s="29">
        <f>F319*IF(Inputs!L318=Reduction_Values!B$4,Reduction_Values!C$4,Reduction_Values!C$5)</f>
        <v>2205</v>
      </c>
      <c r="H319" s="29">
        <f>IF(Inputs!I318="null",G319,G319*(Inputs!I318))</f>
        <v>1940.4</v>
      </c>
      <c r="I319" s="29">
        <f>IF(Inputs!J318="null",H319,H319*(Inputs!J318))</f>
        <v>1940.4</v>
      </c>
      <c r="J319" s="29">
        <f>I319*(IF(Inputs!K318=Reduction_Values!B$2,Reduction_Values!C$2,Reduction_Values!C$3))</f>
        <v>1940.4</v>
      </c>
      <c r="K319" s="29">
        <f>IF(Inputs!B318="false",(Inputs!P318/Inputs!Q318)*Calcs!J319,Calcs!J319)</f>
        <v>264.59999999999997</v>
      </c>
      <c r="L319" s="29" t="str">
        <f>IF(AND(Inputs!C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C318="true",Inputs!N318="false"),B319,""))</f>
        <v/>
      </c>
      <c r="M319" s="29" t="str">
        <f>IF(Inputs!C318="true",IF(Inputs!M318="null",Calcs!L319,Calcs!L319*Inputs!M318),"")</f>
        <v/>
      </c>
      <c r="N319" s="29" t="str">
        <f>IF(Inputs!C318="true",M319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,"")</f>
        <v/>
      </c>
      <c r="O319" s="29" t="str">
        <f>IF(Inputs!C318="true",N319*IF(Inputs!R318=Reduction_Values!B$6,Reduction_Values!C$6,Reduction_Values!C$7),"")</f>
        <v/>
      </c>
      <c r="P319" s="29" t="str">
        <f>IF(Inputs!C318="true",O319*IF(Inputs!L318=Reduction_Values!B$4,Reduction_Values!C$4,Reduction_Values!C$5),"")</f>
        <v/>
      </c>
      <c r="Q319" s="29" t="str">
        <f>IF(Inputs!C318="true",IF(Inputs!I318="null",P319,P319*(Inputs!I318)),"")</f>
        <v/>
      </c>
      <c r="R319" s="29" t="str">
        <f>IF(Inputs!C318="true",IF(Inputs!J318="null",Calcs!Q319,Calcs!Q319*Inputs!J318),"")</f>
        <v/>
      </c>
      <c r="S319" s="29" t="str">
        <f>IF(Inputs!C318="true",(Inputs!P318/Inputs!Q318)*Calcs!R319,"0.0")</f>
        <v>0.0</v>
      </c>
      <c r="T319" s="29" t="str">
        <f>IF(AND(Inputs!B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B318="true",Inputs!N318="false"),B319,""))</f>
        <v/>
      </c>
      <c r="U319" s="29" t="str">
        <f>IF(AND(Inputs!B318="true",Inputs!G318="true"),T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T319)</f>
        <v/>
      </c>
      <c r="V319" s="29" t="str">
        <f>IF(Inputs!B318="false","",IF(Inputs!M318="null",Calcs!D319,Calcs!D319*Inputs!M318))</f>
        <v/>
      </c>
      <c r="W319" s="29" t="str">
        <f>IF(Inputs!B318="true",V319*IF(Inputs!R318=Reduction_Values!B$6,Reduction_Values!C$6,Reduction_Values!C$7),"")</f>
        <v/>
      </c>
      <c r="X319" s="29" t="str">
        <f>IF(Inputs!B318="true",W319*IF(Inputs!L318=Reduction_Values!B$4,Reduction_Values!C$4,Reduction_Values!C$5),"")</f>
        <v/>
      </c>
      <c r="Y319" s="29" t="str">
        <f>IF(Inputs!B318="true",IF(Inputs!I318="null",X319,X319*(Inputs!I318)),"")</f>
        <v/>
      </c>
      <c r="Z319" s="29" t="str">
        <f>IF(Inputs!B318="true",IF(Inputs!J318="null",Y319,Y319*(Inputs!J318)),"")</f>
        <v/>
      </c>
      <c r="AA319" s="29" t="str">
        <f>IF(Inputs!B318="true",(Inputs!S318/Inputs!T318)*Calcs!Z319,"")</f>
        <v/>
      </c>
      <c r="AB319" s="29" t="str">
        <f>IF(Inputs!B318="true",Calcs!AA319*0.5,"")</f>
        <v/>
      </c>
      <c r="AC319" s="29"/>
      <c r="AD319" s="29"/>
      <c r="AE319" s="29"/>
      <c r="AF319" s="29"/>
      <c r="AG319" s="29"/>
    </row>
    <row r="320" spans="1:33" x14ac:dyDescent="0.2">
      <c r="A320" s="26">
        <v>318</v>
      </c>
      <c r="B320" s="28">
        <f>(VLOOKUP(Inputs!D319,Charge_Categories!B$2:C$380,2,FALSE))</f>
        <v>2361</v>
      </c>
      <c r="C320" s="28">
        <f>IF(Inputs!N319="true"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B320)</f>
        <v>2361</v>
      </c>
      <c r="D320" s="28">
        <f>IF(Inputs!G319="true",C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C320)</f>
        <v>3936</v>
      </c>
      <c r="E320" s="28">
        <f>IF(Inputs!M319="null",Calcs!D320,Calcs!D320*Inputs!M319)</f>
        <v>3936</v>
      </c>
      <c r="F320" s="28">
        <f>E320*IF(Inputs!R319=Reduction_Values!B$6,Reduction_Values!C$6,Reduction_Values!C$7)</f>
        <v>3936</v>
      </c>
      <c r="G320" s="29">
        <f>F320*IF(Inputs!L319=Reduction_Values!B$4,Reduction_Values!C$4,Reduction_Values!C$5)</f>
        <v>3936</v>
      </c>
      <c r="H320" s="29">
        <f>IF(Inputs!I319="null",G320,G320*(Inputs!I319))</f>
        <v>3936</v>
      </c>
      <c r="I320" s="29">
        <f>IF(Inputs!J319="null",H320,H320*(Inputs!J319))</f>
        <v>3936</v>
      </c>
      <c r="J320" s="29">
        <f>I320*(IF(Inputs!K319=Reduction_Values!B$2,Reduction_Values!C$2,Reduction_Values!C$3))</f>
        <v>1968</v>
      </c>
      <c r="K320" s="29">
        <f>IF(Inputs!B319="false",(Inputs!P319/Inputs!Q319)*Calcs!J320,Calcs!J320)</f>
        <v>1968</v>
      </c>
      <c r="L320" s="29" t="str">
        <f>IF(AND(Inputs!C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C319="true",Inputs!N319="false"),B320,""))</f>
        <v/>
      </c>
      <c r="M320" s="29" t="str">
        <f>IF(Inputs!C319="true",IF(Inputs!M319="null",Calcs!L320,Calcs!L320*Inputs!M319),"")</f>
        <v/>
      </c>
      <c r="N320" s="29" t="str">
        <f>IF(Inputs!C319="true",M320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,"")</f>
        <v/>
      </c>
      <c r="O320" s="29" t="str">
        <f>IF(Inputs!C319="true",N320*IF(Inputs!R319=Reduction_Values!B$6,Reduction_Values!C$6,Reduction_Values!C$7),"")</f>
        <v/>
      </c>
      <c r="P320" s="29" t="str">
        <f>IF(Inputs!C319="true",O320*IF(Inputs!L319=Reduction_Values!B$4,Reduction_Values!C$4,Reduction_Values!C$5),"")</f>
        <v/>
      </c>
      <c r="Q320" s="29" t="str">
        <f>IF(Inputs!C319="true",IF(Inputs!I319="null",P320,P320*(Inputs!I319)),"")</f>
        <v/>
      </c>
      <c r="R320" s="29" t="str">
        <f>IF(Inputs!C319="true",IF(Inputs!J319="null",Calcs!Q320,Calcs!Q320*Inputs!J319),"")</f>
        <v/>
      </c>
      <c r="S320" s="29" t="str">
        <f>IF(Inputs!C319="true",(Inputs!P319/Inputs!Q319)*Calcs!R320,"0.0")</f>
        <v>0.0</v>
      </c>
      <c r="T320" s="29">
        <f>IF(AND(Inputs!B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B319="true",Inputs!N319="false"),B320,""))</f>
        <v>2361</v>
      </c>
      <c r="U320" s="29">
        <f>IF(AND(Inputs!B319="true",Inputs!G319="true"),T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T320)</f>
        <v>3936</v>
      </c>
      <c r="V320" s="29">
        <f>IF(Inputs!B319="false","",IF(Inputs!M319="null",Calcs!D320,Calcs!D320*Inputs!M319))</f>
        <v>3936</v>
      </c>
      <c r="W320" s="29">
        <f>IF(Inputs!B319="true",V320*IF(Inputs!R319=Reduction_Values!B$6,Reduction_Values!C$6,Reduction_Values!C$7),"")</f>
        <v>3936</v>
      </c>
      <c r="X320" s="29">
        <f>IF(Inputs!B319="true",W320*IF(Inputs!L319=Reduction_Values!B$4,Reduction_Values!C$4,Reduction_Values!C$5),"")</f>
        <v>3936</v>
      </c>
      <c r="Y320" s="29">
        <f>IF(Inputs!B319="true",IF(Inputs!I319="null",X320,X320*(Inputs!I319)),"")</f>
        <v>3936</v>
      </c>
      <c r="Z320" s="29">
        <f>IF(Inputs!B319="true",IF(Inputs!J319="null",Y320,Y320*(Inputs!J319)),"")</f>
        <v>3936</v>
      </c>
      <c r="AA320" s="29">
        <f>IF(Inputs!B319="true",(Inputs!S319/Inputs!T319)*Calcs!Z320,"")</f>
        <v>3.93993993993994</v>
      </c>
      <c r="AB320" s="29">
        <f>IF(Inputs!B319="true",Calcs!AA320*0.5,"")</f>
        <v>1.96996996996997</v>
      </c>
      <c r="AC320" s="29"/>
      <c r="AD320" s="29"/>
      <c r="AE320" s="29"/>
      <c r="AF320" s="29"/>
      <c r="AG320" s="29"/>
    </row>
    <row r="321" spans="1:33" x14ac:dyDescent="0.2">
      <c r="A321" s="26">
        <v>319</v>
      </c>
      <c r="B321" s="28">
        <f>(VLOOKUP(Inputs!D320,Charge_Categories!B$2:C$380,2,FALSE))</f>
        <v>2889</v>
      </c>
      <c r="C321" s="28">
        <f>IF(Inputs!N320="true"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B321)</f>
        <v>2889</v>
      </c>
      <c r="D321" s="28">
        <f>IF(Inputs!G320="true",C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C321)</f>
        <v>2889</v>
      </c>
      <c r="E321" s="28">
        <f>IF(Inputs!M320="null",Calcs!D321,Calcs!D321*Inputs!M320)</f>
        <v>2889</v>
      </c>
      <c r="F321" s="28">
        <f>E321*IF(Inputs!R320=Reduction_Values!B$6,Reduction_Values!C$6,Reduction_Values!C$7)</f>
        <v>2889</v>
      </c>
      <c r="G321" s="29">
        <f>F321*IF(Inputs!L320=Reduction_Values!B$4,Reduction_Values!C$4,Reduction_Values!C$5)</f>
        <v>1444.5</v>
      </c>
      <c r="H321" s="29">
        <f>IF(Inputs!I320="null",G321,G321*(Inputs!I320))</f>
        <v>1300.05</v>
      </c>
      <c r="I321" s="29">
        <f>IF(Inputs!J320="null",H321,H321*(Inputs!J320))</f>
        <v>650.02499999999998</v>
      </c>
      <c r="J321" s="29">
        <f>I321*(IF(Inputs!K320=Reduction_Values!B$2,Reduction_Values!C$2,Reduction_Values!C$3))</f>
        <v>650.02499999999998</v>
      </c>
      <c r="K321" s="29">
        <f>IF(Inputs!B320="false",(Inputs!P320/Inputs!Q320)*Calcs!J321,Calcs!J321)</f>
        <v>546.7097682119205</v>
      </c>
      <c r="L321" s="29">
        <f>IF(AND(Inputs!C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C320="true",Inputs!N320="false"),B321,""))</f>
        <v>2889</v>
      </c>
      <c r="M321" s="29">
        <f>IF(Inputs!C320="true",IF(Inputs!M320="null",Calcs!L321,Calcs!L321*Inputs!M320),"")</f>
        <v>2889</v>
      </c>
      <c r="N321" s="29">
        <f>IF(Inputs!C320="true",M321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,"")</f>
        <v>2889</v>
      </c>
      <c r="O321" s="29">
        <f>IF(Inputs!C320="true",N321*IF(Inputs!R320=Reduction_Values!B$6,Reduction_Values!C$6,Reduction_Values!C$7),"")</f>
        <v>2889</v>
      </c>
      <c r="P321" s="29">
        <f>IF(Inputs!C320="true",O321*IF(Inputs!L320=Reduction_Values!B$4,Reduction_Values!C$4,Reduction_Values!C$5),"")</f>
        <v>1444.5</v>
      </c>
      <c r="Q321" s="29">
        <f>IF(Inputs!C320="true",IF(Inputs!I320="null",P321,P321*(Inputs!I320)),"")</f>
        <v>1300.05</v>
      </c>
      <c r="R321" s="29">
        <f>IF(Inputs!C320="true",IF(Inputs!J320="null",Calcs!Q321,Calcs!Q321*Inputs!J320),"")</f>
        <v>650.02499999999998</v>
      </c>
      <c r="S321" s="29">
        <f>IF(Inputs!C320="true",(Inputs!P320/Inputs!Q320)*Calcs!R321,"0.0")</f>
        <v>546.7097682119205</v>
      </c>
      <c r="T321" s="29" t="str">
        <f>IF(AND(Inputs!B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B320="true",Inputs!N320="false"),B321,""))</f>
        <v/>
      </c>
      <c r="U321" s="29" t="str">
        <f>IF(AND(Inputs!B320="true",Inputs!G320="true"),T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T321)</f>
        <v/>
      </c>
      <c r="V321" s="29" t="str">
        <f>IF(Inputs!B320="false","",IF(Inputs!M320="null",Calcs!D321,Calcs!D321*Inputs!M320))</f>
        <v/>
      </c>
      <c r="W321" s="29" t="str">
        <f>IF(Inputs!B320="true",V321*IF(Inputs!R320=Reduction_Values!B$6,Reduction_Values!C$6,Reduction_Values!C$7),"")</f>
        <v/>
      </c>
      <c r="X321" s="29" t="str">
        <f>IF(Inputs!B320="true",W321*IF(Inputs!L320=Reduction_Values!B$4,Reduction_Values!C$4,Reduction_Values!C$5),"")</f>
        <v/>
      </c>
      <c r="Y321" s="29" t="str">
        <f>IF(Inputs!B320="true",IF(Inputs!I320="null",X321,X321*(Inputs!I320)),"")</f>
        <v/>
      </c>
      <c r="Z321" s="29" t="str">
        <f>IF(Inputs!B320="true",IF(Inputs!J320="null",Y321,Y321*(Inputs!J320)),"")</f>
        <v/>
      </c>
      <c r="AA321" s="29" t="str">
        <f>IF(Inputs!B320="true",(Inputs!S320/Inputs!T320)*Calcs!Z321,"")</f>
        <v/>
      </c>
      <c r="AB321" s="29" t="str">
        <f>IF(Inputs!B320="true",Calcs!AA321*0.5,"")</f>
        <v/>
      </c>
      <c r="AC321" s="29"/>
      <c r="AD321" s="29"/>
      <c r="AE321" s="29"/>
      <c r="AF321" s="29"/>
      <c r="AG321" s="29"/>
    </row>
    <row r="322" spans="1:33" x14ac:dyDescent="0.2">
      <c r="A322" s="26">
        <v>320</v>
      </c>
      <c r="B322" s="28">
        <f>(VLOOKUP(Inputs!D321,Charge_Categories!B$2:C$380,2,FALSE))</f>
        <v>3032</v>
      </c>
      <c r="C322" s="28">
        <f>IF(Inputs!N321="true"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B322)</f>
        <v>3032</v>
      </c>
      <c r="D322" s="28">
        <f>IF(Inputs!G321="true",C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C322)</f>
        <v>62990</v>
      </c>
      <c r="E322" s="28">
        <f>IF(Inputs!M321="null",Calcs!D322,Calcs!D322*Inputs!M321)</f>
        <v>62990</v>
      </c>
      <c r="F322" s="28">
        <f>E322*IF(Inputs!R321=Reduction_Values!B$6,Reduction_Values!C$6,Reduction_Values!C$7)</f>
        <v>62990</v>
      </c>
      <c r="G322" s="29">
        <f>F322*IF(Inputs!L321=Reduction_Values!B$4,Reduction_Values!C$4,Reduction_Values!C$5)</f>
        <v>62990</v>
      </c>
      <c r="H322" s="29">
        <f>IF(Inputs!I321="null",G322,G322*(Inputs!I321))</f>
        <v>62990</v>
      </c>
      <c r="I322" s="29">
        <f>IF(Inputs!J321="null",H322,H322*(Inputs!J321))</f>
        <v>629.9</v>
      </c>
      <c r="J322" s="29">
        <f>I322*(IF(Inputs!K321=Reduction_Values!B$2,Reduction_Values!C$2,Reduction_Values!C$3))</f>
        <v>629.9</v>
      </c>
      <c r="K322" s="29">
        <f>IF(Inputs!B321="false",(Inputs!P321/Inputs!Q321)*Calcs!J322,Calcs!J322)</f>
        <v>575.55568627450975</v>
      </c>
      <c r="L322" s="29" t="str">
        <f>IF(AND(Inputs!C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C321="true",Inputs!N321="false"),B322,""))</f>
        <v/>
      </c>
      <c r="M322" s="29" t="str">
        <f>IF(Inputs!C321="true",IF(Inputs!M321="null",Calcs!L322,Calcs!L322*Inputs!M321),"")</f>
        <v/>
      </c>
      <c r="N322" s="29" t="str">
        <f>IF(Inputs!C321="true",M322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,"")</f>
        <v/>
      </c>
      <c r="O322" s="29" t="str">
        <f>IF(Inputs!C321="true",N322*IF(Inputs!R321=Reduction_Values!B$6,Reduction_Values!C$6,Reduction_Values!C$7),"")</f>
        <v/>
      </c>
      <c r="P322" s="29" t="str">
        <f>IF(Inputs!C321="true",O322*IF(Inputs!L321=Reduction_Values!B$4,Reduction_Values!C$4,Reduction_Values!C$5),"")</f>
        <v/>
      </c>
      <c r="Q322" s="29" t="str">
        <f>IF(Inputs!C321="true",IF(Inputs!I321="null",P322,P322*(Inputs!I321)),"")</f>
        <v/>
      </c>
      <c r="R322" s="29" t="str">
        <f>IF(Inputs!C321="true",IF(Inputs!J321="null",Calcs!Q322,Calcs!Q322*Inputs!J321),"")</f>
        <v/>
      </c>
      <c r="S322" s="29" t="str">
        <f>IF(Inputs!C321="true",(Inputs!P321/Inputs!Q321)*Calcs!R322,"0.0")</f>
        <v>0.0</v>
      </c>
      <c r="T322" s="29" t="str">
        <f>IF(AND(Inputs!B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B321="true",Inputs!N321="false"),B322,""))</f>
        <v/>
      </c>
      <c r="U322" s="29" t="str">
        <f>IF(AND(Inputs!B321="true",Inputs!G321="true"),T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T322)</f>
        <v/>
      </c>
      <c r="V322" s="29" t="str">
        <f>IF(Inputs!B321="false","",IF(Inputs!M321="null",Calcs!D322,Calcs!D322*Inputs!M321))</f>
        <v/>
      </c>
      <c r="W322" s="29" t="str">
        <f>IF(Inputs!B321="true",V322*IF(Inputs!R321=Reduction_Values!B$6,Reduction_Values!C$6,Reduction_Values!C$7),"")</f>
        <v/>
      </c>
      <c r="X322" s="29" t="str">
        <f>IF(Inputs!B321="true",W322*IF(Inputs!L321=Reduction_Values!B$4,Reduction_Values!C$4,Reduction_Values!C$5),"")</f>
        <v/>
      </c>
      <c r="Y322" s="29" t="str">
        <f>IF(Inputs!B321="true",IF(Inputs!I321="null",X322,X322*(Inputs!I321)),"")</f>
        <v/>
      </c>
      <c r="Z322" s="29" t="str">
        <f>IF(Inputs!B321="true",IF(Inputs!J321="null",Y322,Y322*(Inputs!J321)),"")</f>
        <v/>
      </c>
      <c r="AA322" s="29" t="str">
        <f>IF(Inputs!B321="true",(Inputs!S321/Inputs!T321)*Calcs!Z322,"")</f>
        <v/>
      </c>
      <c r="AB322" s="29" t="str">
        <f>IF(Inputs!B321="true",Calcs!AA322*0.5,"")</f>
        <v/>
      </c>
      <c r="AC322" s="29"/>
      <c r="AD322" s="29"/>
      <c r="AE322" s="29"/>
      <c r="AF322" s="29"/>
      <c r="AG322" s="29"/>
    </row>
    <row r="323" spans="1:33" x14ac:dyDescent="0.2">
      <c r="A323" s="26">
        <v>321</v>
      </c>
      <c r="B323" s="28">
        <f>(VLOOKUP(Inputs!D322,Charge_Categories!B$2:C$380,2,FALSE))</f>
        <v>3283</v>
      </c>
      <c r="C323" s="28">
        <f>IF(Inputs!N322="true"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B323)</f>
        <v>3511</v>
      </c>
      <c r="D323" s="28">
        <f>IF(Inputs!G322="true",C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C323)</f>
        <v>3787</v>
      </c>
      <c r="E323" s="28">
        <f>IF(Inputs!M322="null",Calcs!D323,Calcs!D323*Inputs!M322)</f>
        <v>3787</v>
      </c>
      <c r="F323" s="28">
        <f>E323*IF(Inputs!R322=Reduction_Values!B$6,Reduction_Values!C$6,Reduction_Values!C$7)</f>
        <v>1893.5</v>
      </c>
      <c r="G323" s="29">
        <f>F323*IF(Inputs!L322=Reduction_Values!B$4,Reduction_Values!C$4,Reduction_Values!C$5)</f>
        <v>1893.5</v>
      </c>
      <c r="H323" s="29">
        <f>IF(Inputs!I322="null",G323,G323*(Inputs!I322))</f>
        <v>1893.5</v>
      </c>
      <c r="I323" s="29">
        <f>IF(Inputs!J322="null",H323,H323*(Inputs!J322))</f>
        <v>1893.5</v>
      </c>
      <c r="J323" s="29">
        <f>I323*(IF(Inputs!K322=Reduction_Values!B$2,Reduction_Values!C$2,Reduction_Values!C$3))</f>
        <v>1893.5</v>
      </c>
      <c r="K323" s="29">
        <f>IF(Inputs!B322="false",(Inputs!P322/Inputs!Q322)*Calcs!J323,Calcs!J323)</f>
        <v>1743.5198019801981</v>
      </c>
      <c r="L323" s="29" t="str">
        <f>IF(AND(Inputs!C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C322="true",Inputs!N322="false"),B323,""))</f>
        <v/>
      </c>
      <c r="M323" s="29" t="str">
        <f>IF(Inputs!C322="true",IF(Inputs!M322="null",Calcs!L323,Calcs!L323*Inputs!M322),"")</f>
        <v/>
      </c>
      <c r="N323" s="29" t="str">
        <f>IF(Inputs!C322="true",M323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,"")</f>
        <v/>
      </c>
      <c r="O323" s="29" t="str">
        <f>IF(Inputs!C322="true",N323*IF(Inputs!R322=Reduction_Values!B$6,Reduction_Values!C$6,Reduction_Values!C$7),"")</f>
        <v/>
      </c>
      <c r="P323" s="29" t="str">
        <f>IF(Inputs!C322="true",O323*IF(Inputs!L322=Reduction_Values!B$4,Reduction_Values!C$4,Reduction_Values!C$5),"")</f>
        <v/>
      </c>
      <c r="Q323" s="29" t="str">
        <f>IF(Inputs!C322="true",IF(Inputs!I322="null",P323,P323*(Inputs!I322)),"")</f>
        <v/>
      </c>
      <c r="R323" s="29" t="str">
        <f>IF(Inputs!C322="true",IF(Inputs!J322="null",Calcs!Q323,Calcs!Q323*Inputs!J322),"")</f>
        <v/>
      </c>
      <c r="S323" s="29" t="str">
        <f>IF(Inputs!C322="true",(Inputs!P322/Inputs!Q322)*Calcs!R323,"0.0")</f>
        <v>0.0</v>
      </c>
      <c r="T323" s="29" t="str">
        <f>IF(AND(Inputs!B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B322="true",Inputs!N322="false"),B323,""))</f>
        <v/>
      </c>
      <c r="U323" s="29" t="str">
        <f>IF(AND(Inputs!B322="true",Inputs!G322="true"),T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T323)</f>
        <v/>
      </c>
      <c r="V323" s="29" t="str">
        <f>IF(Inputs!B322="false","",IF(Inputs!M322="null",Calcs!D323,Calcs!D323*Inputs!M322))</f>
        <v/>
      </c>
      <c r="W323" s="29" t="str">
        <f>IF(Inputs!B322="true",V323*IF(Inputs!R322=Reduction_Values!B$6,Reduction_Values!C$6,Reduction_Values!C$7),"")</f>
        <v/>
      </c>
      <c r="X323" s="29" t="str">
        <f>IF(Inputs!B322="true",W323*IF(Inputs!L322=Reduction_Values!B$4,Reduction_Values!C$4,Reduction_Values!C$5),"")</f>
        <v/>
      </c>
      <c r="Y323" s="29" t="str">
        <f>IF(Inputs!B322="true",IF(Inputs!I322="null",X323,X323*(Inputs!I322)),"")</f>
        <v/>
      </c>
      <c r="Z323" s="29" t="str">
        <f>IF(Inputs!B322="true",IF(Inputs!J322="null",Y323,Y323*(Inputs!J322)),"")</f>
        <v/>
      </c>
      <c r="AA323" s="29" t="str">
        <f>IF(Inputs!B322="true",(Inputs!S322/Inputs!T322)*Calcs!Z323,"")</f>
        <v/>
      </c>
      <c r="AB323" s="29" t="str">
        <f>IF(Inputs!B322="true",Calcs!AA323*0.5,"")</f>
        <v/>
      </c>
      <c r="AC323" s="29"/>
      <c r="AD323" s="29"/>
      <c r="AE323" s="29"/>
      <c r="AF323" s="29"/>
      <c r="AG323" s="29"/>
    </row>
    <row r="324" spans="1:33" x14ac:dyDescent="0.2">
      <c r="A324" s="26">
        <v>322</v>
      </c>
      <c r="B324" s="28">
        <f>(VLOOKUP(Inputs!D323,Charge_Categories!B$2:C$380,2,FALSE))</f>
        <v>3431</v>
      </c>
      <c r="C324" s="28">
        <f>IF(Inputs!N323="true"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B324)</f>
        <v>3431</v>
      </c>
      <c r="D324" s="28">
        <f>IF(Inputs!G323="true",C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C324)</f>
        <v>256910</v>
      </c>
      <c r="E324" s="28">
        <f>IF(Inputs!M323="null",Calcs!D324,Calcs!D324*Inputs!M323)</f>
        <v>256910</v>
      </c>
      <c r="F324" s="28">
        <f>E324*IF(Inputs!R323=Reduction_Values!B$6,Reduction_Values!C$6,Reduction_Values!C$7)</f>
        <v>256910</v>
      </c>
      <c r="G324" s="29">
        <f>F324*IF(Inputs!L323=Reduction_Values!B$4,Reduction_Values!C$4,Reduction_Values!C$5)</f>
        <v>256910</v>
      </c>
      <c r="H324" s="29">
        <f>IF(Inputs!I323="null",G324,G324*(Inputs!I323))</f>
        <v>256910</v>
      </c>
      <c r="I324" s="29">
        <f>IF(Inputs!J323="null",H324,H324*(Inputs!J323))</f>
        <v>256910</v>
      </c>
      <c r="J324" s="29">
        <f>I324*(IF(Inputs!K323=Reduction_Values!B$2,Reduction_Values!C$2,Reduction_Values!C$3))</f>
        <v>128455</v>
      </c>
      <c r="K324" s="29">
        <f>IF(Inputs!B323="false",(Inputs!P323/Inputs!Q323)*Calcs!J324,Calcs!J324)</f>
        <v>128455</v>
      </c>
      <c r="L324" s="29" t="str">
        <f>IF(AND(Inputs!C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C323="true",Inputs!N323="false"),B324,""))</f>
        <v/>
      </c>
      <c r="M324" s="29" t="str">
        <f>IF(Inputs!C323="true",IF(Inputs!M323="null",Calcs!L324,Calcs!L324*Inputs!M323),"")</f>
        <v/>
      </c>
      <c r="N324" s="29" t="str">
        <f>IF(Inputs!C323="true",M324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,"")</f>
        <v/>
      </c>
      <c r="O324" s="29" t="str">
        <f>IF(Inputs!C323="true",N324*IF(Inputs!R323=Reduction_Values!B$6,Reduction_Values!C$6,Reduction_Values!C$7),"")</f>
        <v/>
      </c>
      <c r="P324" s="29" t="str">
        <f>IF(Inputs!C323="true",O324*IF(Inputs!L323=Reduction_Values!B$4,Reduction_Values!C$4,Reduction_Values!C$5),"")</f>
        <v/>
      </c>
      <c r="Q324" s="29" t="str">
        <f>IF(Inputs!C323="true",IF(Inputs!I323="null",P324,P324*(Inputs!I323)),"")</f>
        <v/>
      </c>
      <c r="R324" s="29" t="str">
        <f>IF(Inputs!C323="true",IF(Inputs!J323="null",Calcs!Q324,Calcs!Q324*Inputs!J323),"")</f>
        <v/>
      </c>
      <c r="S324" s="29" t="str">
        <f>IF(Inputs!C323="true",(Inputs!P323/Inputs!Q323)*Calcs!R324,"0.0")</f>
        <v>0.0</v>
      </c>
      <c r="T324" s="29">
        <f>IF(AND(Inputs!B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B323="true",Inputs!N323="false"),B324,""))</f>
        <v>3431</v>
      </c>
      <c r="U324" s="29">
        <f>IF(AND(Inputs!B323="true",Inputs!G323="true"),T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T324)</f>
        <v>256910</v>
      </c>
      <c r="V324" s="29">
        <f>IF(Inputs!B323="false","",IF(Inputs!M323="null",Calcs!D324,Calcs!D324*Inputs!M323))</f>
        <v>256910</v>
      </c>
      <c r="W324" s="29">
        <f>IF(Inputs!B323="true",V324*IF(Inputs!R323=Reduction_Values!B$6,Reduction_Values!C$6,Reduction_Values!C$7),"")</f>
        <v>256910</v>
      </c>
      <c r="X324" s="29">
        <f>IF(Inputs!B323="true",W324*IF(Inputs!L323=Reduction_Values!B$4,Reduction_Values!C$4,Reduction_Values!C$5),"")</f>
        <v>256910</v>
      </c>
      <c r="Y324" s="29">
        <f>IF(Inputs!B323="true",IF(Inputs!I323="null",X324,X324*(Inputs!I323)),"")</f>
        <v>256910</v>
      </c>
      <c r="Z324" s="29">
        <f>IF(Inputs!B323="true",IF(Inputs!J323="null",Y324,Y324*(Inputs!J323)),"")</f>
        <v>256910</v>
      </c>
      <c r="AA324" s="29">
        <f>IF(Inputs!B323="true",(Inputs!S323/Inputs!T323)*Calcs!Z324,"")</f>
        <v>232287.52260397829</v>
      </c>
      <c r="AB324" s="29">
        <f>IF(Inputs!B323="true",Calcs!AA324*0.5,"")</f>
        <v>116143.76130198914</v>
      </c>
      <c r="AC324" s="29"/>
      <c r="AD324" s="29"/>
      <c r="AE324" s="29"/>
      <c r="AF324" s="29"/>
      <c r="AG324" s="29"/>
    </row>
    <row r="325" spans="1:33" x14ac:dyDescent="0.2">
      <c r="A325" s="26">
        <v>323</v>
      </c>
      <c r="B325" s="28">
        <f>(VLOOKUP(Inputs!D324,Charge_Categories!B$2:C$380,2,FALSE))</f>
        <v>3574</v>
      </c>
      <c r="C325" s="28">
        <f>IF(Inputs!N324="true"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B325)</f>
        <v>3574</v>
      </c>
      <c r="D325" s="28">
        <f>IF(Inputs!G324="true",C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C325)</f>
        <v>3574</v>
      </c>
      <c r="E325" s="28">
        <f>IF(Inputs!M324="null",Calcs!D325,Calcs!D325*Inputs!M324)</f>
        <v>3574</v>
      </c>
      <c r="F325" s="28">
        <f>E325*IF(Inputs!R324=Reduction_Values!B$6,Reduction_Values!C$6,Reduction_Values!C$7)</f>
        <v>3574</v>
      </c>
      <c r="G325" s="29">
        <f>F325*IF(Inputs!L324=Reduction_Values!B$4,Reduction_Values!C$4,Reduction_Values!C$5)</f>
        <v>1787</v>
      </c>
      <c r="H325" s="29">
        <f>IF(Inputs!I324="null",G325,G325*(Inputs!I324))</f>
        <v>893.5</v>
      </c>
      <c r="I325" s="29">
        <f>IF(Inputs!J324="null",H325,H325*(Inputs!J324))</f>
        <v>26.805</v>
      </c>
      <c r="J325" s="29">
        <f>I325*(IF(Inputs!K324=Reduction_Values!B$2,Reduction_Values!C$2,Reduction_Values!C$3))</f>
        <v>26.805</v>
      </c>
      <c r="K325" s="29">
        <f>IF(Inputs!B324="false",(Inputs!P324/Inputs!Q324)*Calcs!J325,Calcs!J325)</f>
        <v>26.275953947368421</v>
      </c>
      <c r="L325" s="29">
        <f>IF(AND(Inputs!C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C324="true",Inputs!N324="false"),B325,""))</f>
        <v>3574</v>
      </c>
      <c r="M325" s="29">
        <f>IF(Inputs!C324="true",IF(Inputs!M324="null",Calcs!L325,Calcs!L325*Inputs!M324),"")</f>
        <v>3574</v>
      </c>
      <c r="N325" s="29">
        <f>IF(Inputs!C324="true",M325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,"")</f>
        <v>0</v>
      </c>
      <c r="O325" s="29">
        <f>IF(Inputs!C324="true",N325*IF(Inputs!R324=Reduction_Values!B$6,Reduction_Values!C$6,Reduction_Values!C$7),"")</f>
        <v>0</v>
      </c>
      <c r="P325" s="29">
        <f>IF(Inputs!C324="true",O325*IF(Inputs!L324=Reduction_Values!B$4,Reduction_Values!C$4,Reduction_Values!C$5),"")</f>
        <v>0</v>
      </c>
      <c r="Q325" s="29">
        <f>IF(Inputs!C324="true",IF(Inputs!I324="null",P325,P325*(Inputs!I324)),"")</f>
        <v>0</v>
      </c>
      <c r="R325" s="29">
        <f>IF(Inputs!C324="true",IF(Inputs!J324="null",Calcs!Q325,Calcs!Q325*Inputs!J324),"")</f>
        <v>0</v>
      </c>
      <c r="S325" s="29">
        <f>IF(Inputs!C324="true",(Inputs!P324/Inputs!Q324)*Calcs!R325,"0.0")</f>
        <v>0</v>
      </c>
      <c r="T325" s="29" t="str">
        <f>IF(AND(Inputs!B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B324="true",Inputs!N324="false"),B325,""))</f>
        <v/>
      </c>
      <c r="U325" s="29" t="str">
        <f>IF(AND(Inputs!B324="true",Inputs!G324="true"),T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T325)</f>
        <v/>
      </c>
      <c r="V325" s="29" t="str">
        <f>IF(Inputs!B324="false","",IF(Inputs!M324="null",Calcs!D325,Calcs!D325*Inputs!M324))</f>
        <v/>
      </c>
      <c r="W325" s="29" t="str">
        <f>IF(Inputs!B324="true",V325*IF(Inputs!R324=Reduction_Values!B$6,Reduction_Values!C$6,Reduction_Values!C$7),"")</f>
        <v/>
      </c>
      <c r="X325" s="29" t="str">
        <f>IF(Inputs!B324="true",W325*IF(Inputs!L324=Reduction_Values!B$4,Reduction_Values!C$4,Reduction_Values!C$5),"")</f>
        <v/>
      </c>
      <c r="Y325" s="29" t="str">
        <f>IF(Inputs!B324="true",IF(Inputs!I324="null",X325,X325*(Inputs!I324)),"")</f>
        <v/>
      </c>
      <c r="Z325" s="29" t="str">
        <f>IF(Inputs!B324="true",IF(Inputs!J324="null",Y325,Y325*(Inputs!J324)),"")</f>
        <v/>
      </c>
      <c r="AA325" s="29" t="str">
        <f>IF(Inputs!B324="true",(Inputs!S324/Inputs!T324)*Calcs!Z325,"")</f>
        <v/>
      </c>
      <c r="AB325" s="29" t="str">
        <f>IF(Inputs!B324="true",Calcs!AA325*0.5,"")</f>
        <v/>
      </c>
      <c r="AC325" s="29"/>
      <c r="AD325" s="29"/>
      <c r="AE325" s="29"/>
      <c r="AF325" s="29"/>
      <c r="AG325" s="29"/>
    </row>
    <row r="326" spans="1:33" x14ac:dyDescent="0.2">
      <c r="A326" s="26">
        <v>324</v>
      </c>
      <c r="B326" s="28">
        <f>(VLOOKUP(Inputs!D325,Charge_Categories!B$2:C$380,2,FALSE))</f>
        <v>3825</v>
      </c>
      <c r="C326" s="28">
        <f>IF(Inputs!N325="true"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B326)</f>
        <v>3825</v>
      </c>
      <c r="D326" s="28">
        <f>IF(Inputs!G325="true",C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C326)</f>
        <v>4011</v>
      </c>
      <c r="E326" s="28">
        <f>IF(Inputs!M325="null",Calcs!D326,Calcs!D326*Inputs!M325)</f>
        <v>4011</v>
      </c>
      <c r="F326" s="28">
        <f>E326*IF(Inputs!R325=Reduction_Values!B$6,Reduction_Values!C$6,Reduction_Values!C$7)</f>
        <v>4011</v>
      </c>
      <c r="G326" s="29">
        <f>F326*IF(Inputs!L325=Reduction_Values!B$4,Reduction_Values!C$4,Reduction_Values!C$5)</f>
        <v>4011</v>
      </c>
      <c r="H326" s="29">
        <f>IF(Inputs!I325="null",G326,G326*(Inputs!I325))</f>
        <v>4011</v>
      </c>
      <c r="I326" s="29">
        <f>IF(Inputs!J325="null",H326,H326*(Inputs!J325))</f>
        <v>3569.79</v>
      </c>
      <c r="J326" s="29">
        <f>I326*(IF(Inputs!K325=Reduction_Values!B$2,Reduction_Values!C$2,Reduction_Values!C$3))</f>
        <v>3569.79</v>
      </c>
      <c r="K326" s="29">
        <f>IF(Inputs!B325="false",(Inputs!P325/Inputs!Q325)*Calcs!J326,Calcs!J326)</f>
        <v>2962.6828571428573</v>
      </c>
      <c r="L326" s="29" t="str">
        <f>IF(AND(Inputs!C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C325="true",Inputs!N325="false"),B326,""))</f>
        <v/>
      </c>
      <c r="M326" s="29" t="str">
        <f>IF(Inputs!C325="true",IF(Inputs!M325="null",Calcs!L326,Calcs!L326*Inputs!M325),"")</f>
        <v/>
      </c>
      <c r="N326" s="29" t="str">
        <f>IF(Inputs!C325="true",M326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,"")</f>
        <v/>
      </c>
      <c r="O326" s="29" t="str">
        <f>IF(Inputs!C325="true",N326*IF(Inputs!R325=Reduction_Values!B$6,Reduction_Values!C$6,Reduction_Values!C$7),"")</f>
        <v/>
      </c>
      <c r="P326" s="29" t="str">
        <f>IF(Inputs!C325="true",O326*IF(Inputs!L325=Reduction_Values!B$4,Reduction_Values!C$4,Reduction_Values!C$5),"")</f>
        <v/>
      </c>
      <c r="Q326" s="29" t="str">
        <f>IF(Inputs!C325="true",IF(Inputs!I325="null",P326,P326*(Inputs!I325)),"")</f>
        <v/>
      </c>
      <c r="R326" s="29" t="str">
        <f>IF(Inputs!C325="true",IF(Inputs!J325="null",Calcs!Q326,Calcs!Q326*Inputs!J325),"")</f>
        <v/>
      </c>
      <c r="S326" s="29" t="str">
        <f>IF(Inputs!C325="true",(Inputs!P325/Inputs!Q325)*Calcs!R326,"0.0")</f>
        <v>0.0</v>
      </c>
      <c r="T326" s="29" t="str">
        <f>IF(AND(Inputs!B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B325="true",Inputs!N325="false"),B326,""))</f>
        <v/>
      </c>
      <c r="U326" s="29" t="str">
        <f>IF(AND(Inputs!B325="true",Inputs!G325="true"),T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T326)</f>
        <v/>
      </c>
      <c r="V326" s="29" t="str">
        <f>IF(Inputs!B325="false","",IF(Inputs!M325="null",Calcs!D326,Calcs!D326*Inputs!M325))</f>
        <v/>
      </c>
      <c r="W326" s="29" t="str">
        <f>IF(Inputs!B325="true",V326*IF(Inputs!R325=Reduction_Values!B$6,Reduction_Values!C$6,Reduction_Values!C$7),"")</f>
        <v/>
      </c>
      <c r="X326" s="29" t="str">
        <f>IF(Inputs!B325="true",W326*IF(Inputs!L325=Reduction_Values!B$4,Reduction_Values!C$4,Reduction_Values!C$5),"")</f>
        <v/>
      </c>
      <c r="Y326" s="29" t="str">
        <f>IF(Inputs!B325="true",IF(Inputs!I325="null",X326,X326*(Inputs!I325)),"")</f>
        <v/>
      </c>
      <c r="Z326" s="29" t="str">
        <f>IF(Inputs!B325="true",IF(Inputs!J325="null",Y326,Y326*(Inputs!J325)),"")</f>
        <v/>
      </c>
      <c r="AA326" s="29" t="str">
        <f>IF(Inputs!B325="true",(Inputs!S325/Inputs!T325)*Calcs!Z326,"")</f>
        <v/>
      </c>
      <c r="AB326" s="29" t="str">
        <f>IF(Inputs!B325="true",Calcs!AA326*0.5,"")</f>
        <v/>
      </c>
      <c r="AC326" s="29"/>
      <c r="AD326" s="29"/>
      <c r="AE326" s="29"/>
      <c r="AF326" s="29"/>
      <c r="AG326" s="29"/>
    </row>
    <row r="327" spans="1:33" x14ac:dyDescent="0.2">
      <c r="A327" s="26">
        <v>325</v>
      </c>
      <c r="B327" s="28">
        <f>(VLOOKUP(Inputs!D326,Charge_Categories!B$2:C$380,2,FALSE))</f>
        <v>5258</v>
      </c>
      <c r="C327" s="28">
        <f>IF(Inputs!N326="true"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B327)</f>
        <v>5258</v>
      </c>
      <c r="D327" s="28">
        <f>IF(Inputs!G326="true",C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C327)</f>
        <v>5808</v>
      </c>
      <c r="E327" s="28">
        <f>IF(Inputs!M326="null",Calcs!D327,Calcs!D327*Inputs!M326)</f>
        <v>5808</v>
      </c>
      <c r="F327" s="28">
        <f>E327*IF(Inputs!R326=Reduction_Values!B$6,Reduction_Values!C$6,Reduction_Values!C$7)</f>
        <v>2904</v>
      </c>
      <c r="G327" s="29">
        <f>F327*IF(Inputs!L326=Reduction_Values!B$4,Reduction_Values!C$4,Reduction_Values!C$5)</f>
        <v>2904</v>
      </c>
      <c r="H327" s="29">
        <f>IF(Inputs!I326="null",G327,G327*(Inputs!I326))</f>
        <v>2904</v>
      </c>
      <c r="I327" s="29">
        <f>IF(Inputs!J326="null",H327,H327*(Inputs!J326))</f>
        <v>2904</v>
      </c>
      <c r="J327" s="29">
        <f>I327*(IF(Inputs!K326=Reduction_Values!B$2,Reduction_Values!C$2,Reduction_Values!C$3))</f>
        <v>2904</v>
      </c>
      <c r="K327" s="29">
        <f>IF(Inputs!B326="false",(Inputs!P326/Inputs!Q326)*Calcs!J327,Calcs!J327)</f>
        <v>2904</v>
      </c>
      <c r="L327" s="29" t="str">
        <f>IF(AND(Inputs!C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C326="true",Inputs!N326="false"),B327,""))</f>
        <v/>
      </c>
      <c r="M327" s="29" t="str">
        <f>IF(Inputs!C326="true",IF(Inputs!M326="null",Calcs!L327,Calcs!L327*Inputs!M326),"")</f>
        <v/>
      </c>
      <c r="N327" s="29" t="str">
        <f>IF(Inputs!C326="true",M327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,"")</f>
        <v/>
      </c>
      <c r="O327" s="29" t="str">
        <f>IF(Inputs!C326="true",N327*IF(Inputs!R326=Reduction_Values!B$6,Reduction_Values!C$6,Reduction_Values!C$7),"")</f>
        <v/>
      </c>
      <c r="P327" s="29" t="str">
        <f>IF(Inputs!C326="true",O327*IF(Inputs!L326=Reduction_Values!B$4,Reduction_Values!C$4,Reduction_Values!C$5),"")</f>
        <v/>
      </c>
      <c r="Q327" s="29" t="str">
        <f>IF(Inputs!C326="true",IF(Inputs!I326="null",P327,P327*(Inputs!I326)),"")</f>
        <v/>
      </c>
      <c r="R327" s="29" t="str">
        <f>IF(Inputs!C326="true",IF(Inputs!J326="null",Calcs!Q327,Calcs!Q327*Inputs!J326),"")</f>
        <v/>
      </c>
      <c r="S327" s="29" t="str">
        <f>IF(Inputs!C326="true",(Inputs!P326/Inputs!Q326)*Calcs!R327,"0.0")</f>
        <v>0.0</v>
      </c>
      <c r="T327" s="29" t="str">
        <f>IF(AND(Inputs!B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B326="true",Inputs!N326="false"),B327,""))</f>
        <v/>
      </c>
      <c r="U327" s="29" t="str">
        <f>IF(AND(Inputs!B326="true",Inputs!G326="true"),T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T327)</f>
        <v/>
      </c>
      <c r="V327" s="29" t="str">
        <f>IF(Inputs!B326="false","",IF(Inputs!M326="null",Calcs!D327,Calcs!D327*Inputs!M326))</f>
        <v/>
      </c>
      <c r="W327" s="29" t="str">
        <f>IF(Inputs!B326="true",V327*IF(Inputs!R326=Reduction_Values!B$6,Reduction_Values!C$6,Reduction_Values!C$7),"")</f>
        <v/>
      </c>
      <c r="X327" s="29" t="str">
        <f>IF(Inputs!B326="true",W327*IF(Inputs!L326=Reduction_Values!B$4,Reduction_Values!C$4,Reduction_Values!C$5),"")</f>
        <v/>
      </c>
      <c r="Y327" s="29" t="str">
        <f>IF(Inputs!B326="true",IF(Inputs!I326="null",X327,X327*(Inputs!I326)),"")</f>
        <v/>
      </c>
      <c r="Z327" s="29" t="str">
        <f>IF(Inputs!B326="true",IF(Inputs!J326="null",Y327,Y327*(Inputs!J326)),"")</f>
        <v/>
      </c>
      <c r="AA327" s="29" t="str">
        <f>IF(Inputs!B326="true",(Inputs!S326/Inputs!T326)*Calcs!Z327,"")</f>
        <v/>
      </c>
      <c r="AB327" s="29" t="str">
        <f>IF(Inputs!B326="true",Calcs!AA327*0.5,"")</f>
        <v/>
      </c>
      <c r="AC327" s="29"/>
      <c r="AD327" s="29"/>
      <c r="AE327" s="29"/>
      <c r="AF327" s="29"/>
      <c r="AG327" s="29"/>
    </row>
    <row r="328" spans="1:33" x14ac:dyDescent="0.2">
      <c r="A328" s="26">
        <v>326</v>
      </c>
      <c r="B328" s="28">
        <f>(VLOOKUP(Inputs!D327,Charge_Categories!B$2:C$380,2,FALSE))</f>
        <v>5519</v>
      </c>
      <c r="C328" s="28">
        <f>IF(Inputs!N327="true"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B328)</f>
        <v>5519</v>
      </c>
      <c r="D328" s="28">
        <f>IF(Inputs!G327="true",C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C328)</f>
        <v>8318</v>
      </c>
      <c r="E328" s="28">
        <f>IF(Inputs!M327="null",Calcs!D328,Calcs!D328*Inputs!M327)</f>
        <v>8318</v>
      </c>
      <c r="F328" s="28">
        <f>E328*IF(Inputs!R327=Reduction_Values!B$6,Reduction_Values!C$6,Reduction_Values!C$7)</f>
        <v>8318</v>
      </c>
      <c r="G328" s="29">
        <f>F328*IF(Inputs!L327=Reduction_Values!B$4,Reduction_Values!C$4,Reduction_Values!C$5)</f>
        <v>8318</v>
      </c>
      <c r="H328" s="29">
        <f>IF(Inputs!I327="null",G328,G328*(Inputs!I327))</f>
        <v>8318</v>
      </c>
      <c r="I328" s="29">
        <f>IF(Inputs!J327="null",H328,H328*(Inputs!J327))</f>
        <v>8318</v>
      </c>
      <c r="J328" s="29">
        <f>I328*(IF(Inputs!K327=Reduction_Values!B$2,Reduction_Values!C$2,Reduction_Values!C$3))</f>
        <v>4159</v>
      </c>
      <c r="K328" s="29">
        <f>IF(Inputs!B327="false",(Inputs!P327/Inputs!Q327)*Calcs!J328,Calcs!J328)</f>
        <v>4159</v>
      </c>
      <c r="L328" s="29" t="str">
        <f>IF(AND(Inputs!C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C327="true",Inputs!N327="false"),B328,""))</f>
        <v/>
      </c>
      <c r="M328" s="29" t="str">
        <f>IF(Inputs!C327="true",IF(Inputs!M327="null",Calcs!L328,Calcs!L328*Inputs!M327),"")</f>
        <v/>
      </c>
      <c r="N328" s="29" t="str">
        <f>IF(Inputs!C327="true",M328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,"")</f>
        <v/>
      </c>
      <c r="O328" s="29" t="str">
        <f>IF(Inputs!C327="true",N328*IF(Inputs!R327=Reduction_Values!B$6,Reduction_Values!C$6,Reduction_Values!C$7),"")</f>
        <v/>
      </c>
      <c r="P328" s="29" t="str">
        <f>IF(Inputs!C327="true",O328*IF(Inputs!L327=Reduction_Values!B$4,Reduction_Values!C$4,Reduction_Values!C$5),"")</f>
        <v/>
      </c>
      <c r="Q328" s="29" t="str">
        <f>IF(Inputs!C327="true",IF(Inputs!I327="null",P328,P328*(Inputs!I327)),"")</f>
        <v/>
      </c>
      <c r="R328" s="29" t="str">
        <f>IF(Inputs!C327="true",IF(Inputs!J327="null",Calcs!Q328,Calcs!Q328*Inputs!J327),"")</f>
        <v/>
      </c>
      <c r="S328" s="29" t="str">
        <f>IF(Inputs!C327="true",(Inputs!P327/Inputs!Q327)*Calcs!R328,"0.0")</f>
        <v>0.0</v>
      </c>
      <c r="T328" s="29">
        <f>IF(AND(Inputs!B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B327="true",Inputs!N327="false"),B328,""))</f>
        <v>5519</v>
      </c>
      <c r="U328" s="29">
        <f>IF(AND(Inputs!B327="true",Inputs!G327="true"),T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T328)</f>
        <v>8318</v>
      </c>
      <c r="V328" s="29">
        <f>IF(Inputs!B327="false","",IF(Inputs!M327="null",Calcs!D328,Calcs!D328*Inputs!M327))</f>
        <v>8318</v>
      </c>
      <c r="W328" s="29">
        <f>IF(Inputs!B327="true",V328*IF(Inputs!R327=Reduction_Values!B$6,Reduction_Values!C$6,Reduction_Values!C$7),"")</f>
        <v>8318</v>
      </c>
      <c r="X328" s="29">
        <f>IF(Inputs!B327="true",W328*IF(Inputs!L327=Reduction_Values!B$4,Reduction_Values!C$4,Reduction_Values!C$5),"")</f>
        <v>8318</v>
      </c>
      <c r="Y328" s="29">
        <f>IF(Inputs!B327="true",IF(Inputs!I327="null",X328,X328*(Inputs!I327)),"")</f>
        <v>8318</v>
      </c>
      <c r="Z328" s="29">
        <f>IF(Inputs!B327="true",IF(Inputs!J327="null",Y328,Y328*(Inputs!J327)),"")</f>
        <v>8318</v>
      </c>
      <c r="AA328" s="29">
        <f>IF(Inputs!B327="true",(Inputs!S327/Inputs!T327)*Calcs!Z328,"")</f>
        <v>18909.702646176229</v>
      </c>
      <c r="AB328" s="29">
        <f>IF(Inputs!B327="true",Calcs!AA328*0.5,"")</f>
        <v>9454.8513230881144</v>
      </c>
      <c r="AC328" s="29"/>
      <c r="AD328" s="29"/>
      <c r="AE328" s="29"/>
      <c r="AF328" s="29"/>
      <c r="AG328" s="29"/>
    </row>
    <row r="329" spans="1:33" x14ac:dyDescent="0.2">
      <c r="A329" s="26">
        <v>327</v>
      </c>
      <c r="B329" s="28">
        <f>(VLOOKUP(Inputs!D328,Charge_Categories!B$2:C$380,2,FALSE))</f>
        <v>5976</v>
      </c>
      <c r="C329" s="28">
        <f>IF(Inputs!N328="true"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B329)</f>
        <v>5976</v>
      </c>
      <c r="D329" s="28">
        <f>IF(Inputs!G328="true",C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C329)</f>
        <v>5976</v>
      </c>
      <c r="E329" s="28">
        <f>IF(Inputs!M328="null",Calcs!D329,Calcs!D329*Inputs!M328)</f>
        <v>5976</v>
      </c>
      <c r="F329" s="28">
        <f>E329*IF(Inputs!R328=Reduction_Values!B$6,Reduction_Values!C$6,Reduction_Values!C$7)</f>
        <v>5976</v>
      </c>
      <c r="G329" s="29">
        <f>F329*IF(Inputs!L328=Reduction_Values!B$4,Reduction_Values!C$4,Reduction_Values!C$5)</f>
        <v>2988</v>
      </c>
      <c r="H329" s="29">
        <f>IF(Inputs!I328="null",G329,G329*(Inputs!I328))</f>
        <v>2629.44</v>
      </c>
      <c r="I329" s="29">
        <f>IF(Inputs!J328="null",H329,H329*(Inputs!J328))</f>
        <v>2629.44</v>
      </c>
      <c r="J329" s="29">
        <f>I329*(IF(Inputs!K328=Reduction_Values!B$2,Reduction_Values!C$2,Reduction_Values!C$3))</f>
        <v>2629.44</v>
      </c>
      <c r="K329" s="29">
        <f>IF(Inputs!B328="false",(Inputs!P328/Inputs!Q328)*Calcs!J329,Calcs!J329)</f>
        <v>2439.9308108108107</v>
      </c>
      <c r="L329" s="29">
        <f>IF(AND(Inputs!C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C328="true",Inputs!N328="false"),B329,""))</f>
        <v>5976</v>
      </c>
      <c r="M329" s="29">
        <f>IF(Inputs!C328="true",IF(Inputs!M328="null",Calcs!L329,Calcs!L329*Inputs!M328),"")</f>
        <v>5976</v>
      </c>
      <c r="N329" s="29">
        <f>IF(Inputs!C328="true",M329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,"")</f>
        <v>0</v>
      </c>
      <c r="O329" s="29">
        <f>IF(Inputs!C328="true",N329*IF(Inputs!R328=Reduction_Values!B$6,Reduction_Values!C$6,Reduction_Values!C$7),"")</f>
        <v>0</v>
      </c>
      <c r="P329" s="29">
        <f>IF(Inputs!C328="true",O329*IF(Inputs!L328=Reduction_Values!B$4,Reduction_Values!C$4,Reduction_Values!C$5),"")</f>
        <v>0</v>
      </c>
      <c r="Q329" s="29">
        <f>IF(Inputs!C328="true",IF(Inputs!I328="null",P329,P329*(Inputs!I328)),"")</f>
        <v>0</v>
      </c>
      <c r="R329" s="29">
        <f>IF(Inputs!C328="true",IF(Inputs!J328="null",Calcs!Q329,Calcs!Q329*Inputs!J328),"")</f>
        <v>0</v>
      </c>
      <c r="S329" s="29">
        <f>IF(Inputs!C328="true",(Inputs!P328/Inputs!Q328)*Calcs!R329,"0.0")</f>
        <v>0</v>
      </c>
      <c r="T329" s="29" t="str">
        <f>IF(AND(Inputs!B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B328="true",Inputs!N328="false"),B329,""))</f>
        <v/>
      </c>
      <c r="U329" s="29" t="str">
        <f>IF(AND(Inputs!B328="true",Inputs!G328="true"),T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T329)</f>
        <v/>
      </c>
      <c r="V329" s="29" t="str">
        <f>IF(Inputs!B328="false","",IF(Inputs!M328="null",Calcs!D329,Calcs!D329*Inputs!M328))</f>
        <v/>
      </c>
      <c r="W329" s="29" t="str">
        <f>IF(Inputs!B328="true",V329*IF(Inputs!R328=Reduction_Values!B$6,Reduction_Values!C$6,Reduction_Values!C$7),"")</f>
        <v/>
      </c>
      <c r="X329" s="29" t="str">
        <f>IF(Inputs!B328="true",W329*IF(Inputs!L328=Reduction_Values!B$4,Reduction_Values!C$4,Reduction_Values!C$5),"")</f>
        <v/>
      </c>
      <c r="Y329" s="29" t="str">
        <f>IF(Inputs!B328="true",IF(Inputs!I328="null",X329,X329*(Inputs!I328)),"")</f>
        <v/>
      </c>
      <c r="Z329" s="29" t="str">
        <f>IF(Inputs!B328="true",IF(Inputs!J328="null",Y329,Y329*(Inputs!J328)),"")</f>
        <v/>
      </c>
      <c r="AA329" s="29" t="str">
        <f>IF(Inputs!B328="true",(Inputs!S328/Inputs!T328)*Calcs!Z329,"")</f>
        <v/>
      </c>
      <c r="AB329" s="29" t="str">
        <f>IF(Inputs!B328="true",Calcs!AA329*0.5,"")</f>
        <v/>
      </c>
      <c r="AC329" s="29"/>
      <c r="AD329" s="29"/>
      <c r="AE329" s="29"/>
      <c r="AF329" s="29"/>
      <c r="AG329" s="29"/>
    </row>
    <row r="330" spans="1:33" x14ac:dyDescent="0.2">
      <c r="A330" s="26">
        <v>328</v>
      </c>
      <c r="B330" s="28">
        <f>(VLOOKUP(Inputs!D329,Charge_Categories!B$2:C$380,2,FALSE))</f>
        <v>6244</v>
      </c>
      <c r="C330" s="28">
        <f>IF(Inputs!N329="true"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B330)</f>
        <v>6244</v>
      </c>
      <c r="D330" s="28">
        <f>IF(Inputs!G329="true",C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C330)</f>
        <v>6407</v>
      </c>
      <c r="E330" s="28">
        <f>IF(Inputs!M329="null",Calcs!D330,Calcs!D330*Inputs!M329)</f>
        <v>6407</v>
      </c>
      <c r="F330" s="28">
        <f>E330*IF(Inputs!R329=Reduction_Values!B$6,Reduction_Values!C$6,Reduction_Values!C$7)</f>
        <v>6407</v>
      </c>
      <c r="G330" s="29">
        <f>F330*IF(Inputs!L329=Reduction_Values!B$4,Reduction_Values!C$4,Reduction_Values!C$5)</f>
        <v>6407</v>
      </c>
      <c r="H330" s="29">
        <f>IF(Inputs!I329="null",G330,G330*(Inputs!I329))</f>
        <v>6407</v>
      </c>
      <c r="I330" s="29">
        <f>IF(Inputs!J329="null",H330,H330*(Inputs!J329))</f>
        <v>6342.93</v>
      </c>
      <c r="J330" s="29">
        <f>I330*(IF(Inputs!K329=Reduction_Values!B$2,Reduction_Values!C$2,Reduction_Values!C$3))</f>
        <v>3171.4650000000001</v>
      </c>
      <c r="K330" s="29">
        <f>IF(Inputs!B329="false",(Inputs!P329/Inputs!Q329)*Calcs!J330,Calcs!J330)</f>
        <v>396.43312500000002</v>
      </c>
      <c r="L330" s="29" t="str">
        <f>IF(AND(Inputs!C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C329="true",Inputs!N329="false"),B330,""))</f>
        <v/>
      </c>
      <c r="M330" s="29" t="str">
        <f>IF(Inputs!C329="true",IF(Inputs!M329="null",Calcs!L330,Calcs!L330*Inputs!M329),"")</f>
        <v/>
      </c>
      <c r="N330" s="29" t="str">
        <f>IF(Inputs!C329="true",M330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,"")</f>
        <v/>
      </c>
      <c r="O330" s="29" t="str">
        <f>IF(Inputs!C329="true",N330*IF(Inputs!R329=Reduction_Values!B$6,Reduction_Values!C$6,Reduction_Values!C$7),"")</f>
        <v/>
      </c>
      <c r="P330" s="29" t="str">
        <f>IF(Inputs!C329="true",O330*IF(Inputs!L329=Reduction_Values!B$4,Reduction_Values!C$4,Reduction_Values!C$5),"")</f>
        <v/>
      </c>
      <c r="Q330" s="29" t="str">
        <f>IF(Inputs!C329="true",IF(Inputs!I329="null",P330,P330*(Inputs!I329)),"")</f>
        <v/>
      </c>
      <c r="R330" s="29" t="str">
        <f>IF(Inputs!C329="true",IF(Inputs!J329="null",Calcs!Q330,Calcs!Q330*Inputs!J329),"")</f>
        <v/>
      </c>
      <c r="S330" s="29" t="str">
        <f>IF(Inputs!C329="true",(Inputs!P329/Inputs!Q329)*Calcs!R330,"0.0")</f>
        <v>0.0</v>
      </c>
      <c r="T330" s="29" t="str">
        <f>IF(AND(Inputs!B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B329="true",Inputs!N329="false"),B330,""))</f>
        <v/>
      </c>
      <c r="U330" s="29" t="str">
        <f>IF(AND(Inputs!B329="true",Inputs!G329="true"),T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T330)</f>
        <v/>
      </c>
      <c r="V330" s="29" t="str">
        <f>IF(Inputs!B329="false","",IF(Inputs!M329="null",Calcs!D330,Calcs!D330*Inputs!M329))</f>
        <v/>
      </c>
      <c r="W330" s="29" t="str">
        <f>IF(Inputs!B329="true",V330*IF(Inputs!R329=Reduction_Values!B$6,Reduction_Values!C$6,Reduction_Values!C$7),"")</f>
        <v/>
      </c>
      <c r="X330" s="29" t="str">
        <f>IF(Inputs!B329="true",W330*IF(Inputs!L329=Reduction_Values!B$4,Reduction_Values!C$4,Reduction_Values!C$5),"")</f>
        <v/>
      </c>
      <c r="Y330" s="29" t="str">
        <f>IF(Inputs!B329="true",IF(Inputs!I329="null",X330,X330*(Inputs!I329)),"")</f>
        <v/>
      </c>
      <c r="Z330" s="29" t="str">
        <f>IF(Inputs!B329="true",IF(Inputs!J329="null",Y330,Y330*(Inputs!J329)),"")</f>
        <v/>
      </c>
      <c r="AA330" s="29" t="str">
        <f>IF(Inputs!B329="true",(Inputs!S329/Inputs!T329)*Calcs!Z330,"")</f>
        <v/>
      </c>
      <c r="AB330" s="29" t="str">
        <f>IF(Inputs!B329="true",Calcs!AA330*0.5,"")</f>
        <v/>
      </c>
      <c r="AC330" s="29"/>
      <c r="AD330" s="29"/>
      <c r="AE330" s="29"/>
      <c r="AF330" s="29"/>
      <c r="AG330" s="29"/>
    </row>
    <row r="331" spans="1:33" x14ac:dyDescent="0.2">
      <c r="A331" s="26">
        <v>329</v>
      </c>
      <c r="B331" s="28">
        <f>(VLOOKUP(Inputs!D330,Charge_Categories!B$2:C$380,2,FALSE))</f>
        <v>6505</v>
      </c>
      <c r="C331" s="28">
        <f>IF(Inputs!N330="true"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B331)</f>
        <v>6513</v>
      </c>
      <c r="D331" s="28">
        <f>IF(Inputs!G330="true",C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C331)</f>
        <v>6556</v>
      </c>
      <c r="E331" s="28">
        <f>IF(Inputs!M330="null",Calcs!D331,Calcs!D331*Inputs!M330)</f>
        <v>6556</v>
      </c>
      <c r="F331" s="28">
        <f>E331*IF(Inputs!R330=Reduction_Values!B$6,Reduction_Values!C$6,Reduction_Values!C$7)</f>
        <v>3278</v>
      </c>
      <c r="G331" s="29">
        <f>F331*IF(Inputs!L330=Reduction_Values!B$4,Reduction_Values!C$4,Reduction_Values!C$5)</f>
        <v>1639</v>
      </c>
      <c r="H331" s="29">
        <f>IF(Inputs!I330="null",G331,G331*(Inputs!I330))</f>
        <v>327.8</v>
      </c>
      <c r="I331" s="29">
        <f>IF(Inputs!J330="null",H331,H331*(Inputs!J330))</f>
        <v>327.8</v>
      </c>
      <c r="J331" s="29">
        <f>I331*(IF(Inputs!K330=Reduction_Values!B$2,Reduction_Values!C$2,Reduction_Values!C$3))</f>
        <v>327.8</v>
      </c>
      <c r="K331" s="29">
        <f>IF(Inputs!B330="false",(Inputs!P330/Inputs!Q330)*Calcs!J331,Calcs!J331)</f>
        <v>326.76265822784814</v>
      </c>
      <c r="L331" s="29" t="str">
        <f>IF(AND(Inputs!C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C330="true",Inputs!N330="false"),B331,""))</f>
        <v/>
      </c>
      <c r="M331" s="29" t="str">
        <f>IF(Inputs!C330="true",IF(Inputs!M330="null",Calcs!L331,Calcs!L331*Inputs!M330),"")</f>
        <v/>
      </c>
      <c r="N331" s="29" t="str">
        <f>IF(Inputs!C330="true",M331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,"")</f>
        <v/>
      </c>
      <c r="O331" s="29" t="str">
        <f>IF(Inputs!C330="true",N331*IF(Inputs!R330=Reduction_Values!B$6,Reduction_Values!C$6,Reduction_Values!C$7),"")</f>
        <v/>
      </c>
      <c r="P331" s="29" t="str">
        <f>IF(Inputs!C330="true",O331*IF(Inputs!L330=Reduction_Values!B$4,Reduction_Values!C$4,Reduction_Values!C$5),"")</f>
        <v/>
      </c>
      <c r="Q331" s="29" t="str">
        <f>IF(Inputs!C330="true",IF(Inputs!I330="null",P331,P331*(Inputs!I330)),"")</f>
        <v/>
      </c>
      <c r="R331" s="29" t="str">
        <f>IF(Inputs!C330="true",IF(Inputs!J330="null",Calcs!Q331,Calcs!Q331*Inputs!J330),"")</f>
        <v/>
      </c>
      <c r="S331" s="29" t="str">
        <f>IF(Inputs!C330="true",(Inputs!P330/Inputs!Q330)*Calcs!R331,"0.0")</f>
        <v>0.0</v>
      </c>
      <c r="T331" s="29" t="str">
        <f>IF(AND(Inputs!B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B330="true",Inputs!N330="false"),B331,""))</f>
        <v/>
      </c>
      <c r="U331" s="29" t="str">
        <f>IF(AND(Inputs!B330="true",Inputs!G330="true"),T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T331)</f>
        <v/>
      </c>
      <c r="V331" s="29" t="str">
        <f>IF(Inputs!B330="false","",IF(Inputs!M330="null",Calcs!D331,Calcs!D331*Inputs!M330))</f>
        <v/>
      </c>
      <c r="W331" s="29" t="str">
        <f>IF(Inputs!B330="true",V331*IF(Inputs!R330=Reduction_Values!B$6,Reduction_Values!C$6,Reduction_Values!C$7),"")</f>
        <v/>
      </c>
      <c r="X331" s="29" t="str">
        <f>IF(Inputs!B330="true",W331*IF(Inputs!L330=Reduction_Values!B$4,Reduction_Values!C$4,Reduction_Values!C$5),"")</f>
        <v/>
      </c>
      <c r="Y331" s="29" t="str">
        <f>IF(Inputs!B330="true",IF(Inputs!I330="null",X331,X331*(Inputs!I330)),"")</f>
        <v/>
      </c>
      <c r="Z331" s="29" t="str">
        <f>IF(Inputs!B330="true",IF(Inputs!J330="null",Y331,Y331*(Inputs!J330)),"")</f>
        <v/>
      </c>
      <c r="AA331" s="29" t="str">
        <f>IF(Inputs!B330="true",(Inputs!S330/Inputs!T330)*Calcs!Z331,"")</f>
        <v/>
      </c>
      <c r="AB331" s="29" t="str">
        <f>IF(Inputs!B330="true",Calcs!AA331*0.5,"")</f>
        <v/>
      </c>
      <c r="AC331" s="29"/>
      <c r="AD331" s="29"/>
      <c r="AE331" s="29"/>
      <c r="AF331" s="29"/>
      <c r="AG331" s="29"/>
    </row>
    <row r="332" spans="1:33" x14ac:dyDescent="0.2">
      <c r="A332" s="26">
        <v>330</v>
      </c>
      <c r="B332" s="28">
        <f>(VLOOKUP(Inputs!D331,Charge_Categories!B$2:C$380,2,FALSE))</f>
        <v>6962</v>
      </c>
      <c r="C332" s="28">
        <f>IF(Inputs!N331="true"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B332)</f>
        <v>6962</v>
      </c>
      <c r="D332" s="28">
        <f>IF(Inputs!G331="true",C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C332)</f>
        <v>7669</v>
      </c>
      <c r="E332" s="28">
        <f>IF(Inputs!M331="null",Calcs!D332,Calcs!D332*Inputs!M331)</f>
        <v>7669</v>
      </c>
      <c r="F332" s="28">
        <f>E332*IF(Inputs!R331=Reduction_Values!B$6,Reduction_Values!C$6,Reduction_Values!C$7)</f>
        <v>7669</v>
      </c>
      <c r="G332" s="29">
        <f>F332*IF(Inputs!L331=Reduction_Values!B$4,Reduction_Values!C$4,Reduction_Values!C$5)</f>
        <v>7669</v>
      </c>
      <c r="H332" s="29">
        <f>IF(Inputs!I331="null",G332,G332*(Inputs!I331))</f>
        <v>7669</v>
      </c>
      <c r="I332" s="29">
        <f>IF(Inputs!J331="null",H332,H332*(Inputs!J331))</f>
        <v>7669</v>
      </c>
      <c r="J332" s="29">
        <f>I332*(IF(Inputs!K331=Reduction_Values!B$2,Reduction_Values!C$2,Reduction_Values!C$3))</f>
        <v>3834.5</v>
      </c>
      <c r="K332" s="29">
        <f>IF(Inputs!B331="false",(Inputs!P331/Inputs!Q331)*Calcs!J332,Calcs!J332)</f>
        <v>3834.5</v>
      </c>
      <c r="L332" s="29" t="str">
        <f>IF(AND(Inputs!C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C331="true",Inputs!N331="false"),B332,""))</f>
        <v/>
      </c>
      <c r="M332" s="29" t="str">
        <f>IF(Inputs!C331="true",IF(Inputs!M331="null",Calcs!L332,Calcs!L332*Inputs!M331),"")</f>
        <v/>
      </c>
      <c r="N332" s="29" t="str">
        <f>IF(Inputs!C331="true",M332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,"")</f>
        <v/>
      </c>
      <c r="O332" s="29" t="str">
        <f>IF(Inputs!C331="true",N332*IF(Inputs!R331=Reduction_Values!B$6,Reduction_Values!C$6,Reduction_Values!C$7),"")</f>
        <v/>
      </c>
      <c r="P332" s="29" t="str">
        <f>IF(Inputs!C331="true",O332*IF(Inputs!L331=Reduction_Values!B$4,Reduction_Values!C$4,Reduction_Values!C$5),"")</f>
        <v/>
      </c>
      <c r="Q332" s="29" t="str">
        <f>IF(Inputs!C331="true",IF(Inputs!I331="null",P332,P332*(Inputs!I331)),"")</f>
        <v/>
      </c>
      <c r="R332" s="29" t="str">
        <f>IF(Inputs!C331="true",IF(Inputs!J331="null",Calcs!Q332,Calcs!Q332*Inputs!J331),"")</f>
        <v/>
      </c>
      <c r="S332" s="29" t="str">
        <f>IF(Inputs!C331="true",(Inputs!P331/Inputs!Q331)*Calcs!R332,"0.0")</f>
        <v>0.0</v>
      </c>
      <c r="T332" s="29">
        <f>IF(AND(Inputs!B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B331="true",Inputs!N331="false"),B332,""))</f>
        <v>6962</v>
      </c>
      <c r="U332" s="29">
        <f>IF(AND(Inputs!B331="true",Inputs!G331="true"),T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T332)</f>
        <v>7669</v>
      </c>
      <c r="V332" s="29">
        <f>IF(Inputs!B331="false","",IF(Inputs!M331="null",Calcs!D332,Calcs!D332*Inputs!M331))</f>
        <v>7669</v>
      </c>
      <c r="W332" s="29">
        <f>IF(Inputs!B331="true",V332*IF(Inputs!R331=Reduction_Values!B$6,Reduction_Values!C$6,Reduction_Values!C$7),"")</f>
        <v>7669</v>
      </c>
      <c r="X332" s="29">
        <f>IF(Inputs!B331="true",W332*IF(Inputs!L331=Reduction_Values!B$4,Reduction_Values!C$4,Reduction_Values!C$5),"")</f>
        <v>7669</v>
      </c>
      <c r="Y332" s="29">
        <f>IF(Inputs!B331="true",IF(Inputs!I331="null",X332,X332*(Inputs!I331)),"")</f>
        <v>7669</v>
      </c>
      <c r="Z332" s="29">
        <f>IF(Inputs!B331="true",IF(Inputs!J331="null",Y332,Y332*(Inputs!J331)),"")</f>
        <v>7669</v>
      </c>
      <c r="AA332" s="29">
        <f>IF(Inputs!B331="true",(Inputs!S331/Inputs!T331)*Calcs!Z332,"")</f>
        <v>0</v>
      </c>
      <c r="AB332" s="29">
        <f>IF(Inputs!B331="true",Calcs!AA332*0.5,"")</f>
        <v>0</v>
      </c>
      <c r="AC332" s="29"/>
      <c r="AD332" s="29"/>
      <c r="AE332" s="29"/>
      <c r="AF332" s="29"/>
      <c r="AG332" s="29"/>
    </row>
    <row r="333" spans="1:33" x14ac:dyDescent="0.2">
      <c r="A333" s="26">
        <v>331</v>
      </c>
      <c r="B333" s="28">
        <f>(VLOOKUP(Inputs!D332,Charge_Categories!B$2:C$380,2,FALSE))</f>
        <v>9938</v>
      </c>
      <c r="C333" s="28">
        <f>IF(Inputs!N332="true"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B333)</f>
        <v>9938</v>
      </c>
      <c r="D333" s="28">
        <f>IF(Inputs!G332="true",C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C333)</f>
        <v>9938</v>
      </c>
      <c r="E333" s="28">
        <f>IF(Inputs!M332="null",Calcs!D333,Calcs!D333*Inputs!M332)</f>
        <v>9938</v>
      </c>
      <c r="F333" s="28">
        <f>E333*IF(Inputs!R332=Reduction_Values!B$6,Reduction_Values!C$6,Reduction_Values!C$7)</f>
        <v>9938</v>
      </c>
      <c r="G333" s="29">
        <f>F333*IF(Inputs!L332=Reduction_Values!B$4,Reduction_Values!C$4,Reduction_Values!C$5)</f>
        <v>9938</v>
      </c>
      <c r="H333" s="29">
        <f>IF(Inputs!I332="null",G333,G333*(Inputs!I332))</f>
        <v>4969</v>
      </c>
      <c r="I333" s="29">
        <f>IF(Inputs!J332="null",H333,H333*(Inputs!J332))</f>
        <v>4969</v>
      </c>
      <c r="J333" s="29">
        <f>I333*(IF(Inputs!K332=Reduction_Values!B$2,Reduction_Values!C$2,Reduction_Values!C$3))</f>
        <v>4969</v>
      </c>
      <c r="K333" s="29">
        <f>IF(Inputs!B332="false",(Inputs!P332/Inputs!Q332)*Calcs!J333,Calcs!J333)</f>
        <v>4698.4813753581666</v>
      </c>
      <c r="L333" s="29">
        <f>IF(AND(Inputs!C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C332="true",Inputs!N332="false"),B333,""))</f>
        <v>9938</v>
      </c>
      <c r="M333" s="29">
        <f>IF(Inputs!C332="true",IF(Inputs!M332="null",Calcs!L333,Calcs!L333*Inputs!M332),"")</f>
        <v>9938</v>
      </c>
      <c r="N333" s="29">
        <f>IF(Inputs!C332="true",M333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,"")</f>
        <v>0</v>
      </c>
      <c r="O333" s="29">
        <f>IF(Inputs!C332="true",N333*IF(Inputs!R332=Reduction_Values!B$6,Reduction_Values!C$6,Reduction_Values!C$7),"")</f>
        <v>0</v>
      </c>
      <c r="P333" s="29">
        <f>IF(Inputs!C332="true",O333*IF(Inputs!L332=Reduction_Values!B$4,Reduction_Values!C$4,Reduction_Values!C$5),"")</f>
        <v>0</v>
      </c>
      <c r="Q333" s="29">
        <f>IF(Inputs!C332="true",IF(Inputs!I332="null",P333,P333*(Inputs!I332)),"")</f>
        <v>0</v>
      </c>
      <c r="R333" s="29">
        <f>IF(Inputs!C332="true",IF(Inputs!J332="null",Calcs!Q333,Calcs!Q333*Inputs!J332),"")</f>
        <v>0</v>
      </c>
      <c r="S333" s="29">
        <f>IF(Inputs!C332="true",(Inputs!P332/Inputs!Q332)*Calcs!R333,"0.0")</f>
        <v>0</v>
      </c>
      <c r="T333" s="29" t="str">
        <f>IF(AND(Inputs!B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B332="true",Inputs!N332="false"),B333,""))</f>
        <v/>
      </c>
      <c r="U333" s="29" t="str">
        <f>IF(AND(Inputs!B332="true",Inputs!G332="true"),T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T333)</f>
        <v/>
      </c>
      <c r="V333" s="29" t="str">
        <f>IF(Inputs!B332="false","",IF(Inputs!M332="null",Calcs!D333,Calcs!D333*Inputs!M332))</f>
        <v/>
      </c>
      <c r="W333" s="29" t="str">
        <f>IF(Inputs!B332="true",V333*IF(Inputs!R332=Reduction_Values!B$6,Reduction_Values!C$6,Reduction_Values!C$7),"")</f>
        <v/>
      </c>
      <c r="X333" s="29" t="str">
        <f>IF(Inputs!B332="true",W333*IF(Inputs!L332=Reduction_Values!B$4,Reduction_Values!C$4,Reduction_Values!C$5),"")</f>
        <v/>
      </c>
      <c r="Y333" s="29" t="str">
        <f>IF(Inputs!B332="true",IF(Inputs!I332="null",X333,X333*(Inputs!I332)),"")</f>
        <v/>
      </c>
      <c r="Z333" s="29" t="str">
        <f>IF(Inputs!B332="true",IF(Inputs!J332="null",Y333,Y333*(Inputs!J332)),"")</f>
        <v/>
      </c>
      <c r="AA333" s="29" t="str">
        <f>IF(Inputs!B332="true",(Inputs!S332/Inputs!T332)*Calcs!Z333,"")</f>
        <v/>
      </c>
      <c r="AB333" s="29" t="str">
        <f>IF(Inputs!B332="true",Calcs!AA333*0.5,"")</f>
        <v/>
      </c>
      <c r="AC333" s="29"/>
      <c r="AD333" s="29"/>
      <c r="AE333" s="29"/>
      <c r="AF333" s="29"/>
      <c r="AG333" s="29"/>
    </row>
    <row r="334" spans="1:33" x14ac:dyDescent="0.2">
      <c r="A334" s="26">
        <v>332</v>
      </c>
      <c r="B334" s="28">
        <f>(VLOOKUP(Inputs!D333,Charge_Categories!B$2:C$380,2,FALSE))</f>
        <v>10431</v>
      </c>
      <c r="C334" s="28">
        <f>IF(Inputs!N333="true"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B334)</f>
        <v>10431</v>
      </c>
      <c r="D334" s="28">
        <f>IF(Inputs!G333="true",C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C334)</f>
        <v>59777</v>
      </c>
      <c r="E334" s="28">
        <f>IF(Inputs!M333="null",Calcs!D334,Calcs!D334*Inputs!M333)</f>
        <v>59777</v>
      </c>
      <c r="F334" s="28">
        <f>E334*IF(Inputs!R333=Reduction_Values!B$6,Reduction_Values!C$6,Reduction_Values!C$7)</f>
        <v>59777</v>
      </c>
      <c r="G334" s="29">
        <f>F334*IF(Inputs!L333=Reduction_Values!B$4,Reduction_Values!C$4,Reduction_Values!C$5)</f>
        <v>59777</v>
      </c>
      <c r="H334" s="29">
        <f>IF(Inputs!I333="null",G334,G334*(Inputs!I333))</f>
        <v>59777</v>
      </c>
      <c r="I334" s="29">
        <f>IF(Inputs!J333="null",H334,H334*(Inputs!J333))</f>
        <v>53799.3</v>
      </c>
      <c r="J334" s="29">
        <f>I334*(IF(Inputs!K333=Reduction_Values!B$2,Reduction_Values!C$2,Reduction_Values!C$3))</f>
        <v>53799.3</v>
      </c>
      <c r="K334" s="29">
        <f>IF(Inputs!B333="false",(Inputs!P333/Inputs!Q333)*Calcs!J334,Calcs!J334)</f>
        <v>43743.356074766358</v>
      </c>
      <c r="L334" s="29" t="str">
        <f>IF(AND(Inputs!C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C333="true",Inputs!N333="false"),B334,""))</f>
        <v/>
      </c>
      <c r="M334" s="29" t="str">
        <f>IF(Inputs!C333="true",IF(Inputs!M333="null",Calcs!L334,Calcs!L334*Inputs!M333),"")</f>
        <v/>
      </c>
      <c r="N334" s="29" t="str">
        <f>IF(Inputs!C333="true",M334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,"")</f>
        <v/>
      </c>
      <c r="O334" s="29" t="str">
        <f>IF(Inputs!C333="true",N334*IF(Inputs!R333=Reduction_Values!B$6,Reduction_Values!C$6,Reduction_Values!C$7),"")</f>
        <v/>
      </c>
      <c r="P334" s="29" t="str">
        <f>IF(Inputs!C333="true",O334*IF(Inputs!L333=Reduction_Values!B$4,Reduction_Values!C$4,Reduction_Values!C$5),"")</f>
        <v/>
      </c>
      <c r="Q334" s="29" t="str">
        <f>IF(Inputs!C333="true",IF(Inputs!I333="null",P334,P334*(Inputs!I333)),"")</f>
        <v/>
      </c>
      <c r="R334" s="29" t="str">
        <f>IF(Inputs!C333="true",IF(Inputs!J333="null",Calcs!Q334,Calcs!Q334*Inputs!J333),"")</f>
        <v/>
      </c>
      <c r="S334" s="29" t="str">
        <f>IF(Inputs!C333="true",(Inputs!P333/Inputs!Q333)*Calcs!R334,"0.0")</f>
        <v>0.0</v>
      </c>
      <c r="T334" s="29" t="str">
        <f>IF(AND(Inputs!B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B333="true",Inputs!N333="false"),B334,""))</f>
        <v/>
      </c>
      <c r="U334" s="29" t="str">
        <f>IF(AND(Inputs!B333="true",Inputs!G333="true"),T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T334)</f>
        <v/>
      </c>
      <c r="V334" s="29" t="str">
        <f>IF(Inputs!B333="false","",IF(Inputs!M333="null",Calcs!D334,Calcs!D334*Inputs!M333))</f>
        <v/>
      </c>
      <c r="W334" s="29" t="str">
        <f>IF(Inputs!B333="true",V334*IF(Inputs!R333=Reduction_Values!B$6,Reduction_Values!C$6,Reduction_Values!C$7),"")</f>
        <v/>
      </c>
      <c r="X334" s="29" t="str">
        <f>IF(Inputs!B333="true",W334*IF(Inputs!L333=Reduction_Values!B$4,Reduction_Values!C$4,Reduction_Values!C$5),"")</f>
        <v/>
      </c>
      <c r="Y334" s="29" t="str">
        <f>IF(Inputs!B333="true",IF(Inputs!I333="null",X334,X334*(Inputs!I333)),"")</f>
        <v/>
      </c>
      <c r="Z334" s="29" t="str">
        <f>IF(Inputs!B333="true",IF(Inputs!J333="null",Y334,Y334*(Inputs!J333)),"")</f>
        <v/>
      </c>
      <c r="AA334" s="29" t="str">
        <f>IF(Inputs!B333="true",(Inputs!S333/Inputs!T333)*Calcs!Z334,"")</f>
        <v/>
      </c>
      <c r="AB334" s="29" t="str">
        <f>IF(Inputs!B333="true",Calcs!AA334*0.5,"")</f>
        <v/>
      </c>
      <c r="AC334" s="29"/>
      <c r="AD334" s="29"/>
      <c r="AE334" s="29"/>
      <c r="AF334" s="29"/>
      <c r="AG334" s="29"/>
    </row>
    <row r="335" spans="1:33" x14ac:dyDescent="0.2">
      <c r="A335" s="26">
        <v>333</v>
      </c>
      <c r="B335" s="28">
        <f>(VLOOKUP(Inputs!D334,Charge_Categories!B$2:C$380,2,FALSE))</f>
        <v>11295</v>
      </c>
      <c r="C335" s="28">
        <f>IF(Inputs!N334="true"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B335)</f>
        <v>11336</v>
      </c>
      <c r="D335" s="28">
        <f>IF(Inputs!G334="true",C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C335)</f>
        <v>14151</v>
      </c>
      <c r="E335" s="28">
        <f>IF(Inputs!M334="null",Calcs!D335,Calcs!D335*Inputs!M334)</f>
        <v>14151</v>
      </c>
      <c r="F335" s="28">
        <f>E335*IF(Inputs!R334=Reduction_Values!B$6,Reduction_Values!C$6,Reduction_Values!C$7)</f>
        <v>7075.5</v>
      </c>
      <c r="G335" s="29">
        <f>F335*IF(Inputs!L334=Reduction_Values!B$4,Reduction_Values!C$4,Reduction_Values!C$5)</f>
        <v>7075.5</v>
      </c>
      <c r="H335" s="29">
        <f>IF(Inputs!I334="null",G335,G335*(Inputs!I334))</f>
        <v>7075.5</v>
      </c>
      <c r="I335" s="29">
        <f>IF(Inputs!J334="null",H335,H335*(Inputs!J334))</f>
        <v>3537.75</v>
      </c>
      <c r="J335" s="29">
        <f>I335*(IF(Inputs!K334=Reduction_Values!B$2,Reduction_Values!C$2,Reduction_Values!C$3))</f>
        <v>3537.75</v>
      </c>
      <c r="K335" s="29">
        <f>IF(Inputs!B334="false",(Inputs!P334/Inputs!Q334)*Calcs!J335,Calcs!J335)</f>
        <v>3048.4867021276596</v>
      </c>
      <c r="L335" s="29" t="str">
        <f>IF(AND(Inputs!C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C334="true",Inputs!N334="false"),B335,""))</f>
        <v/>
      </c>
      <c r="M335" s="29" t="str">
        <f>IF(Inputs!C334="true",IF(Inputs!M334="null",Calcs!L335,Calcs!L335*Inputs!M334),"")</f>
        <v/>
      </c>
      <c r="N335" s="29" t="str">
        <f>IF(Inputs!C334="true",M335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,"")</f>
        <v/>
      </c>
      <c r="O335" s="29" t="str">
        <f>IF(Inputs!C334="true",N335*IF(Inputs!R334=Reduction_Values!B$6,Reduction_Values!C$6,Reduction_Values!C$7),"")</f>
        <v/>
      </c>
      <c r="P335" s="29" t="str">
        <f>IF(Inputs!C334="true",O335*IF(Inputs!L334=Reduction_Values!B$4,Reduction_Values!C$4,Reduction_Values!C$5),"")</f>
        <v/>
      </c>
      <c r="Q335" s="29" t="str">
        <f>IF(Inputs!C334="true",IF(Inputs!I334="null",P335,P335*(Inputs!I334)),"")</f>
        <v/>
      </c>
      <c r="R335" s="29" t="str">
        <f>IF(Inputs!C334="true",IF(Inputs!J334="null",Calcs!Q335,Calcs!Q335*Inputs!J334),"")</f>
        <v/>
      </c>
      <c r="S335" s="29" t="str">
        <f>IF(Inputs!C334="true",(Inputs!P334/Inputs!Q334)*Calcs!R335,"0.0")</f>
        <v>0.0</v>
      </c>
      <c r="T335" s="29" t="str">
        <f>IF(AND(Inputs!B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B334="true",Inputs!N334="false"),B335,""))</f>
        <v/>
      </c>
      <c r="U335" s="29" t="str">
        <f>IF(AND(Inputs!B334="true",Inputs!G334="true"),T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T335)</f>
        <v/>
      </c>
      <c r="V335" s="29" t="str">
        <f>IF(Inputs!B334="false","",IF(Inputs!M334="null",Calcs!D335,Calcs!D335*Inputs!M334))</f>
        <v/>
      </c>
      <c r="W335" s="29" t="str">
        <f>IF(Inputs!B334="true",V335*IF(Inputs!R334=Reduction_Values!B$6,Reduction_Values!C$6,Reduction_Values!C$7),"")</f>
        <v/>
      </c>
      <c r="X335" s="29" t="str">
        <f>IF(Inputs!B334="true",W335*IF(Inputs!L334=Reduction_Values!B$4,Reduction_Values!C$4,Reduction_Values!C$5),"")</f>
        <v/>
      </c>
      <c r="Y335" s="29" t="str">
        <f>IF(Inputs!B334="true",IF(Inputs!I334="null",X335,X335*(Inputs!I334)),"")</f>
        <v/>
      </c>
      <c r="Z335" s="29" t="str">
        <f>IF(Inputs!B334="true",IF(Inputs!J334="null",Y335,Y335*(Inputs!J334)),"")</f>
        <v/>
      </c>
      <c r="AA335" s="29" t="str">
        <f>IF(Inputs!B334="true",(Inputs!S334/Inputs!T334)*Calcs!Z335,"")</f>
        <v/>
      </c>
      <c r="AB335" s="29" t="str">
        <f>IF(Inputs!B334="true",Calcs!AA335*0.5,"")</f>
        <v/>
      </c>
      <c r="AC335" s="29"/>
      <c r="AD335" s="29"/>
      <c r="AE335" s="29"/>
      <c r="AF335" s="29"/>
      <c r="AG335" s="29"/>
    </row>
    <row r="336" spans="1:33" x14ac:dyDescent="0.2">
      <c r="A336" s="26">
        <v>334</v>
      </c>
      <c r="B336" s="28">
        <f>(VLOOKUP(Inputs!D335,Charge_Categories!B$2:C$380,2,FALSE))</f>
        <v>11801</v>
      </c>
      <c r="C336" s="28">
        <f>IF(Inputs!N335="true"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B336)</f>
        <v>11801</v>
      </c>
      <c r="D336" s="28">
        <f>IF(Inputs!G335="true",C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C336)</f>
        <v>114613</v>
      </c>
      <c r="E336" s="28">
        <f>IF(Inputs!M335="null",Calcs!D336,Calcs!D336*Inputs!M335)</f>
        <v>114613</v>
      </c>
      <c r="F336" s="28">
        <f>E336*IF(Inputs!R335=Reduction_Values!B$6,Reduction_Values!C$6,Reduction_Values!C$7)</f>
        <v>114613</v>
      </c>
      <c r="G336" s="29">
        <f>F336*IF(Inputs!L335=Reduction_Values!B$4,Reduction_Values!C$4,Reduction_Values!C$5)</f>
        <v>114613</v>
      </c>
      <c r="H336" s="29">
        <f>IF(Inputs!I335="null",G336,G336*(Inputs!I335))</f>
        <v>114613</v>
      </c>
      <c r="I336" s="29">
        <f>IF(Inputs!J335="null",H336,H336*(Inputs!J335))</f>
        <v>114613</v>
      </c>
      <c r="J336" s="29">
        <f>I336*(IF(Inputs!K335=Reduction_Values!B$2,Reduction_Values!C$2,Reduction_Values!C$3))</f>
        <v>57306.5</v>
      </c>
      <c r="K336" s="29">
        <f>IF(Inputs!B335="false",(Inputs!P335/Inputs!Q335)*Calcs!J336,Calcs!J336)</f>
        <v>57306.5</v>
      </c>
      <c r="L336" s="29" t="str">
        <f>IF(AND(Inputs!C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C335="true",Inputs!N335="false"),B336,""))</f>
        <v/>
      </c>
      <c r="M336" s="29" t="str">
        <f>IF(Inputs!C335="true",IF(Inputs!M335="null",Calcs!L336,Calcs!L336*Inputs!M335),"")</f>
        <v/>
      </c>
      <c r="N336" s="29" t="str">
        <f>IF(Inputs!C335="true",M336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,"")</f>
        <v/>
      </c>
      <c r="O336" s="29" t="str">
        <f>IF(Inputs!C335="true",N336*IF(Inputs!R335=Reduction_Values!B$6,Reduction_Values!C$6,Reduction_Values!C$7),"")</f>
        <v/>
      </c>
      <c r="P336" s="29" t="str">
        <f>IF(Inputs!C335="true",O336*IF(Inputs!L335=Reduction_Values!B$4,Reduction_Values!C$4,Reduction_Values!C$5),"")</f>
        <v/>
      </c>
      <c r="Q336" s="29" t="str">
        <f>IF(Inputs!C335="true",IF(Inputs!I335="null",P336,P336*(Inputs!I335)),"")</f>
        <v/>
      </c>
      <c r="R336" s="29" t="str">
        <f>IF(Inputs!C335="true",IF(Inputs!J335="null",Calcs!Q336,Calcs!Q336*Inputs!J335),"")</f>
        <v/>
      </c>
      <c r="S336" s="29" t="str">
        <f>IF(Inputs!C335="true",(Inputs!P335/Inputs!Q335)*Calcs!R336,"0.0")</f>
        <v>0.0</v>
      </c>
      <c r="T336" s="29">
        <f>IF(AND(Inputs!B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B335="true",Inputs!N335="false"),B336,""))</f>
        <v>11801</v>
      </c>
      <c r="U336" s="29">
        <f>IF(AND(Inputs!B335="true",Inputs!G335="true"),T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T336)</f>
        <v>114613</v>
      </c>
      <c r="V336" s="29">
        <f>IF(Inputs!B335="false","",IF(Inputs!M335="null",Calcs!D336,Calcs!D336*Inputs!M335))</f>
        <v>114613</v>
      </c>
      <c r="W336" s="29">
        <f>IF(Inputs!B335="true",V336*IF(Inputs!R335=Reduction_Values!B$6,Reduction_Values!C$6,Reduction_Values!C$7),"")</f>
        <v>114613</v>
      </c>
      <c r="X336" s="29">
        <f>IF(Inputs!B335="true",W336*IF(Inputs!L335=Reduction_Values!B$4,Reduction_Values!C$4,Reduction_Values!C$5),"")</f>
        <v>114613</v>
      </c>
      <c r="Y336" s="29">
        <f>IF(Inputs!B335="true",IF(Inputs!I335="null",X336,X336*(Inputs!I335)),"")</f>
        <v>114613</v>
      </c>
      <c r="Z336" s="29">
        <f>IF(Inputs!B335="true",IF(Inputs!J335="null",Y336,Y336*(Inputs!J335)),"")</f>
        <v>114613</v>
      </c>
      <c r="AA336" s="29">
        <f>IF(Inputs!B335="true",(Inputs!S335/Inputs!T335)*Calcs!Z336,"")</f>
        <v>0</v>
      </c>
      <c r="AB336" s="29">
        <f>IF(Inputs!B335="true",Calcs!AA336*0.5,"")</f>
        <v>0</v>
      </c>
      <c r="AC336" s="29"/>
      <c r="AD336" s="29"/>
      <c r="AE336" s="29"/>
      <c r="AF336" s="29"/>
      <c r="AG336" s="29"/>
    </row>
    <row r="337" spans="1:33" x14ac:dyDescent="0.2">
      <c r="A337" s="26">
        <v>335</v>
      </c>
      <c r="B337" s="28">
        <f>(VLOOKUP(Inputs!D336,Charge_Categories!B$2:C$380,2,FALSE))</f>
        <v>12294</v>
      </c>
      <c r="C337" s="28">
        <f>IF(Inputs!N336="true"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B337)</f>
        <v>12294</v>
      </c>
      <c r="D337" s="28">
        <f>IF(Inputs!G336="true",C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C337)</f>
        <v>12294</v>
      </c>
      <c r="E337" s="28">
        <f>IF(Inputs!M336="null",Calcs!D337,Calcs!D337*Inputs!M336)</f>
        <v>12294</v>
      </c>
      <c r="F337" s="28">
        <f>E337*IF(Inputs!R336=Reduction_Values!B$6,Reduction_Values!C$6,Reduction_Values!C$7)</f>
        <v>12294</v>
      </c>
      <c r="G337" s="29">
        <f>F337*IF(Inputs!L336=Reduction_Values!B$4,Reduction_Values!C$4,Reduction_Values!C$5)</f>
        <v>6147</v>
      </c>
      <c r="H337" s="29">
        <f>IF(Inputs!I336="null",G337,G337*(Inputs!I336))</f>
        <v>5532.3</v>
      </c>
      <c r="I337" s="29">
        <f>IF(Inputs!J336="null",H337,H337*(Inputs!J336))</f>
        <v>5532.3</v>
      </c>
      <c r="J337" s="29">
        <f>I337*(IF(Inputs!K336=Reduction_Values!B$2,Reduction_Values!C$2,Reduction_Values!C$3))</f>
        <v>5532.3</v>
      </c>
      <c r="K337" s="29">
        <f>IF(Inputs!B336="false",(Inputs!P336/Inputs!Q336)*Calcs!J337,Calcs!J337)</f>
        <v>5216.1685714285713</v>
      </c>
      <c r="L337" s="29">
        <f>IF(AND(Inputs!C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C336="true",Inputs!N336="false"),B337,""))</f>
        <v>12294</v>
      </c>
      <c r="M337" s="29">
        <f>IF(Inputs!C336="true",IF(Inputs!M336="null",Calcs!L337,Calcs!L337*Inputs!M336),"")</f>
        <v>12294</v>
      </c>
      <c r="N337" s="29">
        <f>IF(Inputs!C336="true",M337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,"")</f>
        <v>0</v>
      </c>
      <c r="O337" s="29">
        <f>IF(Inputs!C336="true",N337*IF(Inputs!R336=Reduction_Values!B$6,Reduction_Values!C$6,Reduction_Values!C$7),"")</f>
        <v>0</v>
      </c>
      <c r="P337" s="29">
        <f>IF(Inputs!C336="true",O337*IF(Inputs!L336=Reduction_Values!B$4,Reduction_Values!C$4,Reduction_Values!C$5),"")</f>
        <v>0</v>
      </c>
      <c r="Q337" s="29">
        <f>IF(Inputs!C336="true",IF(Inputs!I336="null",P337,P337*(Inputs!I336)),"")</f>
        <v>0</v>
      </c>
      <c r="R337" s="29">
        <f>IF(Inputs!C336="true",IF(Inputs!J336="null",Calcs!Q337,Calcs!Q337*Inputs!J336),"")</f>
        <v>0</v>
      </c>
      <c r="S337" s="29">
        <f>IF(Inputs!C336="true",(Inputs!P336/Inputs!Q336)*Calcs!R337,"0.0")</f>
        <v>0</v>
      </c>
      <c r="T337" s="29" t="str">
        <f>IF(AND(Inputs!B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B336="true",Inputs!N336="false"),B337,""))</f>
        <v/>
      </c>
      <c r="U337" s="29" t="str">
        <f>IF(AND(Inputs!B336="true",Inputs!G336="true"),T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T337)</f>
        <v/>
      </c>
      <c r="V337" s="29" t="str">
        <f>IF(Inputs!B336="false","",IF(Inputs!M336="null",Calcs!D337,Calcs!D337*Inputs!M336))</f>
        <v/>
      </c>
      <c r="W337" s="29" t="str">
        <f>IF(Inputs!B336="true",V337*IF(Inputs!R336=Reduction_Values!B$6,Reduction_Values!C$6,Reduction_Values!C$7),"")</f>
        <v/>
      </c>
      <c r="X337" s="29" t="str">
        <f>IF(Inputs!B336="true",W337*IF(Inputs!L336=Reduction_Values!B$4,Reduction_Values!C$4,Reduction_Values!C$5),"")</f>
        <v/>
      </c>
      <c r="Y337" s="29" t="str">
        <f>IF(Inputs!B336="true",IF(Inputs!I336="null",X337,X337*(Inputs!I336)),"")</f>
        <v/>
      </c>
      <c r="Z337" s="29" t="str">
        <f>IF(Inputs!B336="true",IF(Inputs!J336="null",Y337,Y337*(Inputs!J336)),"")</f>
        <v/>
      </c>
      <c r="AA337" s="29" t="str">
        <f>IF(Inputs!B336="true",(Inputs!S336/Inputs!T336)*Calcs!Z337,"")</f>
        <v/>
      </c>
      <c r="AB337" s="29" t="str">
        <f>IF(Inputs!B336="true",Calcs!AA337*0.5,"")</f>
        <v/>
      </c>
      <c r="AC337" s="29"/>
      <c r="AD337" s="29"/>
      <c r="AE337" s="29"/>
      <c r="AF337" s="29"/>
      <c r="AG337" s="29"/>
    </row>
    <row r="338" spans="1:33" x14ac:dyDescent="0.2">
      <c r="A338" s="26">
        <v>336</v>
      </c>
      <c r="B338" s="28">
        <f>(VLOOKUP(Inputs!D337,Charge_Categories!B$2:C$380,2,FALSE))</f>
        <v>13158</v>
      </c>
      <c r="C338" s="28">
        <f>IF(Inputs!N337="true"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B338)</f>
        <v>13158</v>
      </c>
      <c r="D338" s="28">
        <f>IF(Inputs!G337="true",C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C338)</f>
        <v>13193</v>
      </c>
      <c r="E338" s="28">
        <f>IF(Inputs!M337="null",Calcs!D338,Calcs!D338*Inputs!M337)</f>
        <v>13193</v>
      </c>
      <c r="F338" s="28">
        <f>E338*IF(Inputs!R337=Reduction_Values!B$6,Reduction_Values!C$6,Reduction_Values!C$7)</f>
        <v>13193</v>
      </c>
      <c r="G338" s="29">
        <f>F338*IF(Inputs!L337=Reduction_Values!B$4,Reduction_Values!C$4,Reduction_Values!C$5)</f>
        <v>6596.5</v>
      </c>
      <c r="H338" s="29">
        <f>IF(Inputs!I337="null",G338,G338*(Inputs!I337))</f>
        <v>6596.5</v>
      </c>
      <c r="I338" s="29">
        <f>IF(Inputs!J337="null",H338,H338*(Inputs!J337))</f>
        <v>6596.5</v>
      </c>
      <c r="J338" s="29">
        <f>I338*(IF(Inputs!K337=Reduction_Values!B$2,Reduction_Values!C$2,Reduction_Values!C$3))</f>
        <v>3298.25</v>
      </c>
      <c r="K338" s="29">
        <f>IF(Inputs!B337="false",(Inputs!P337/Inputs!Q337)*Calcs!J338,Calcs!J338)</f>
        <v>3271.0666208791208</v>
      </c>
      <c r="L338" s="29" t="str">
        <f>IF(AND(Inputs!C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C337="true",Inputs!N337="false"),B338,""))</f>
        <v/>
      </c>
      <c r="M338" s="29" t="str">
        <f>IF(Inputs!C337="true",IF(Inputs!M337="null",Calcs!L338,Calcs!L338*Inputs!M337),"")</f>
        <v/>
      </c>
      <c r="N338" s="29" t="str">
        <f>IF(Inputs!C337="true",M338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,"")</f>
        <v/>
      </c>
      <c r="O338" s="29" t="str">
        <f>IF(Inputs!C337="true",N338*IF(Inputs!R337=Reduction_Values!B$6,Reduction_Values!C$6,Reduction_Values!C$7),"")</f>
        <v/>
      </c>
      <c r="P338" s="29" t="str">
        <f>IF(Inputs!C337="true",O338*IF(Inputs!L337=Reduction_Values!B$4,Reduction_Values!C$4,Reduction_Values!C$5),"")</f>
        <v/>
      </c>
      <c r="Q338" s="29" t="str">
        <f>IF(Inputs!C337="true",IF(Inputs!I337="null",P338,P338*(Inputs!I337)),"")</f>
        <v/>
      </c>
      <c r="R338" s="29" t="str">
        <f>IF(Inputs!C337="true",IF(Inputs!J337="null",Calcs!Q338,Calcs!Q338*Inputs!J337),"")</f>
        <v/>
      </c>
      <c r="S338" s="29" t="str">
        <f>IF(Inputs!C337="true",(Inputs!P337/Inputs!Q337)*Calcs!R338,"0.0")</f>
        <v>0.0</v>
      </c>
      <c r="T338" s="29" t="str">
        <f>IF(AND(Inputs!B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B337="true",Inputs!N337="false"),B338,""))</f>
        <v/>
      </c>
      <c r="U338" s="29" t="str">
        <f>IF(AND(Inputs!B337="true",Inputs!G337="true"),T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T338)</f>
        <v/>
      </c>
      <c r="V338" s="29" t="str">
        <f>IF(Inputs!B337="false","",IF(Inputs!M337="null",Calcs!D338,Calcs!D338*Inputs!M337))</f>
        <v/>
      </c>
      <c r="W338" s="29" t="str">
        <f>IF(Inputs!B337="true",V338*IF(Inputs!R337=Reduction_Values!B$6,Reduction_Values!C$6,Reduction_Values!C$7),"")</f>
        <v/>
      </c>
      <c r="X338" s="29" t="str">
        <f>IF(Inputs!B337="true",W338*IF(Inputs!L337=Reduction_Values!B$4,Reduction_Values!C$4,Reduction_Values!C$5),"")</f>
        <v/>
      </c>
      <c r="Y338" s="29" t="str">
        <f>IF(Inputs!B337="true",IF(Inputs!I337="null",X338,X338*(Inputs!I337)),"")</f>
        <v/>
      </c>
      <c r="Z338" s="29" t="str">
        <f>IF(Inputs!B337="true",IF(Inputs!J337="null",Y338,Y338*(Inputs!J337)),"")</f>
        <v/>
      </c>
      <c r="AA338" s="29" t="str">
        <f>IF(Inputs!B337="true",(Inputs!S337/Inputs!T337)*Calcs!Z338,"")</f>
        <v/>
      </c>
      <c r="AB338" s="29" t="str">
        <f>IF(Inputs!B337="true",Calcs!AA338*0.5,"")</f>
        <v/>
      </c>
      <c r="AC338" s="29"/>
      <c r="AD338" s="29"/>
      <c r="AE338" s="29"/>
      <c r="AF338" s="29"/>
      <c r="AG338" s="29"/>
    </row>
    <row r="339" spans="1:33" x14ac:dyDescent="0.2">
      <c r="A339" s="26">
        <v>337</v>
      </c>
      <c r="B339" s="28">
        <f>(VLOOKUP(Inputs!D338,Charge_Categories!B$2:C$380,2,FALSE))</f>
        <v>18437</v>
      </c>
      <c r="C339" s="28">
        <f>IF(Inputs!N338="true"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B339)</f>
        <v>18445</v>
      </c>
      <c r="D339" s="28">
        <f>IF(Inputs!G338="true",C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C339)</f>
        <v>18519</v>
      </c>
      <c r="E339" s="28">
        <f>IF(Inputs!M338="null",Calcs!D339,Calcs!D339*Inputs!M338)</f>
        <v>18519</v>
      </c>
      <c r="F339" s="28">
        <f>E339*IF(Inputs!R338=Reduction_Values!B$6,Reduction_Values!C$6,Reduction_Values!C$7)</f>
        <v>9259.5</v>
      </c>
      <c r="G339" s="29">
        <f>F339*IF(Inputs!L338=Reduction_Values!B$4,Reduction_Values!C$4,Reduction_Values!C$5)</f>
        <v>9259.5</v>
      </c>
      <c r="H339" s="29">
        <f>IF(Inputs!I338="null",G339,G339*(Inputs!I338))</f>
        <v>9259.5</v>
      </c>
      <c r="I339" s="29">
        <f>IF(Inputs!J338="null",H339,H339*(Inputs!J338))</f>
        <v>4629.75</v>
      </c>
      <c r="J339" s="29">
        <f>I339*(IF(Inputs!K338=Reduction_Values!B$2,Reduction_Values!C$2,Reduction_Values!C$3))</f>
        <v>4629.75</v>
      </c>
      <c r="K339" s="29">
        <f>IF(Inputs!B338="false",(Inputs!P338/Inputs!Q338)*Calcs!J339,Calcs!J339)</f>
        <v>4282.5187500000002</v>
      </c>
      <c r="L339" s="29" t="str">
        <f>IF(AND(Inputs!C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C338="true",Inputs!N338="false"),B339,""))</f>
        <v/>
      </c>
      <c r="M339" s="29" t="str">
        <f>IF(Inputs!C338="true",IF(Inputs!M338="null",Calcs!L339,Calcs!L339*Inputs!M338),"")</f>
        <v/>
      </c>
      <c r="N339" s="29" t="str">
        <f>IF(Inputs!C338="true",M339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,"")</f>
        <v/>
      </c>
      <c r="O339" s="29" t="str">
        <f>IF(Inputs!C338="true",N339*IF(Inputs!R338=Reduction_Values!B$6,Reduction_Values!C$6,Reduction_Values!C$7),"")</f>
        <v/>
      </c>
      <c r="P339" s="29" t="str">
        <f>IF(Inputs!C338="true",O339*IF(Inputs!L338=Reduction_Values!B$4,Reduction_Values!C$4,Reduction_Values!C$5),"")</f>
        <v/>
      </c>
      <c r="Q339" s="29" t="str">
        <f>IF(Inputs!C338="true",IF(Inputs!I338="null",P339,P339*(Inputs!I338)),"")</f>
        <v/>
      </c>
      <c r="R339" s="29" t="str">
        <f>IF(Inputs!C338="true",IF(Inputs!J338="null",Calcs!Q339,Calcs!Q339*Inputs!J338),"")</f>
        <v/>
      </c>
      <c r="S339" s="29" t="str">
        <f>IF(Inputs!C338="true",(Inputs!P338/Inputs!Q338)*Calcs!R339,"0.0")</f>
        <v>0.0</v>
      </c>
      <c r="T339" s="29" t="str">
        <f>IF(AND(Inputs!B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B338="true",Inputs!N338="false"),B339,""))</f>
        <v/>
      </c>
      <c r="U339" s="29" t="str">
        <f>IF(AND(Inputs!B338="true",Inputs!G338="true"),T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T339)</f>
        <v/>
      </c>
      <c r="V339" s="29" t="str">
        <f>IF(Inputs!B338="false","",IF(Inputs!M338="null",Calcs!D339,Calcs!D339*Inputs!M338))</f>
        <v/>
      </c>
      <c r="W339" s="29" t="str">
        <f>IF(Inputs!B338="true",V339*IF(Inputs!R338=Reduction_Values!B$6,Reduction_Values!C$6,Reduction_Values!C$7),"")</f>
        <v/>
      </c>
      <c r="X339" s="29" t="str">
        <f>IF(Inputs!B338="true",W339*IF(Inputs!L338=Reduction_Values!B$4,Reduction_Values!C$4,Reduction_Values!C$5),"")</f>
        <v/>
      </c>
      <c r="Y339" s="29" t="str">
        <f>IF(Inputs!B338="true",IF(Inputs!I338="null",X339,X339*(Inputs!I338)),"")</f>
        <v/>
      </c>
      <c r="Z339" s="29" t="str">
        <f>IF(Inputs!B338="true",IF(Inputs!J338="null",Y339,Y339*(Inputs!J338)),"")</f>
        <v/>
      </c>
      <c r="AA339" s="29" t="str">
        <f>IF(Inputs!B338="true",(Inputs!S338/Inputs!T338)*Calcs!Z339,"")</f>
        <v/>
      </c>
      <c r="AB339" s="29" t="str">
        <f>IF(Inputs!B338="true",Calcs!AA339*0.5,"")</f>
        <v/>
      </c>
      <c r="AC339" s="29"/>
      <c r="AD339" s="29"/>
      <c r="AE339" s="29"/>
      <c r="AF339" s="29"/>
      <c r="AG339" s="29"/>
    </row>
    <row r="340" spans="1:33" x14ac:dyDescent="0.2">
      <c r="A340" s="26">
        <v>338</v>
      </c>
      <c r="B340" s="28">
        <f>(VLOOKUP(Inputs!D339,Charge_Categories!B$2:C$380,2,FALSE))</f>
        <v>19351</v>
      </c>
      <c r="C340" s="28">
        <f>IF(Inputs!N339="true"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B340)</f>
        <v>19351</v>
      </c>
      <c r="D340" s="28">
        <f>IF(Inputs!G339="true",C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C340)</f>
        <v>19456</v>
      </c>
      <c r="E340" s="28">
        <f>IF(Inputs!M339="null",Calcs!D340,Calcs!D340*Inputs!M339)</f>
        <v>19456</v>
      </c>
      <c r="F340" s="28">
        <f>E340*IF(Inputs!R339=Reduction_Values!B$6,Reduction_Values!C$6,Reduction_Values!C$7)</f>
        <v>19456</v>
      </c>
      <c r="G340" s="29">
        <f>F340*IF(Inputs!L339=Reduction_Values!B$4,Reduction_Values!C$4,Reduction_Values!C$5)</f>
        <v>19456</v>
      </c>
      <c r="H340" s="29">
        <f>IF(Inputs!I339="null",G340,G340*(Inputs!I339))</f>
        <v>1945.6000000000001</v>
      </c>
      <c r="I340" s="29">
        <f>IF(Inputs!J339="null",H340,H340*(Inputs!J339))</f>
        <v>1945.6000000000001</v>
      </c>
      <c r="J340" s="29">
        <f>I340*(IF(Inputs!K339=Reduction_Values!B$2,Reduction_Values!C$2,Reduction_Values!C$3))</f>
        <v>972.80000000000007</v>
      </c>
      <c r="K340" s="29">
        <f>IF(Inputs!B339="false",(Inputs!P339/Inputs!Q339)*Calcs!J340,Calcs!J340)</f>
        <v>972.80000000000007</v>
      </c>
      <c r="L340" s="29" t="str">
        <f>IF(AND(Inputs!C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C339="true",Inputs!N339="false"),B340,""))</f>
        <v/>
      </c>
      <c r="M340" s="29" t="str">
        <f>IF(Inputs!C339="true",IF(Inputs!M339="null",Calcs!L340,Calcs!L340*Inputs!M339),"")</f>
        <v/>
      </c>
      <c r="N340" s="29" t="str">
        <f>IF(Inputs!C339="true",M340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,"")</f>
        <v/>
      </c>
      <c r="O340" s="29" t="str">
        <f>IF(Inputs!C339="true",N340*IF(Inputs!R339=Reduction_Values!B$6,Reduction_Values!C$6,Reduction_Values!C$7),"")</f>
        <v/>
      </c>
      <c r="P340" s="29" t="str">
        <f>IF(Inputs!C339="true",O340*IF(Inputs!L339=Reduction_Values!B$4,Reduction_Values!C$4,Reduction_Values!C$5),"")</f>
        <v/>
      </c>
      <c r="Q340" s="29" t="str">
        <f>IF(Inputs!C339="true",IF(Inputs!I339="null",P340,P340*(Inputs!I339)),"")</f>
        <v/>
      </c>
      <c r="R340" s="29" t="str">
        <f>IF(Inputs!C339="true",IF(Inputs!J339="null",Calcs!Q340,Calcs!Q340*Inputs!J339),"")</f>
        <v/>
      </c>
      <c r="S340" s="29" t="str">
        <f>IF(Inputs!C339="true",(Inputs!P339/Inputs!Q339)*Calcs!R340,"0.0")</f>
        <v>0.0</v>
      </c>
      <c r="T340" s="29">
        <f>IF(AND(Inputs!B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B339="true",Inputs!N339="false"),B340,""))</f>
        <v>19351</v>
      </c>
      <c r="U340" s="29">
        <f>IF(AND(Inputs!B339="true",Inputs!G339="true"),T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T340)</f>
        <v>19456</v>
      </c>
      <c r="V340" s="29">
        <f>IF(Inputs!B339="false","",IF(Inputs!M339="null",Calcs!D340,Calcs!D340*Inputs!M339))</f>
        <v>19456</v>
      </c>
      <c r="W340" s="29">
        <f>IF(Inputs!B339="true",V340*IF(Inputs!R339=Reduction_Values!B$6,Reduction_Values!C$6,Reduction_Values!C$7),"")</f>
        <v>19456</v>
      </c>
      <c r="X340" s="29">
        <f>IF(Inputs!B339="true",W340*IF(Inputs!L339=Reduction_Values!B$4,Reduction_Values!C$4,Reduction_Values!C$5),"")</f>
        <v>19456</v>
      </c>
      <c r="Y340" s="29">
        <f>IF(Inputs!B339="true",IF(Inputs!I339="null",X340,X340*(Inputs!I339)),"")</f>
        <v>1945.6000000000001</v>
      </c>
      <c r="Z340" s="29">
        <f>IF(Inputs!B339="true",IF(Inputs!J339="null",Y340,Y340*(Inputs!J339)),"")</f>
        <v>1945.6000000000001</v>
      </c>
      <c r="AA340" s="29">
        <f>IF(Inputs!B339="true",(Inputs!S339/Inputs!T339)*Calcs!Z340,"")</f>
        <v>635239.72483151173</v>
      </c>
      <c r="AB340" s="29">
        <f>IF(Inputs!B339="true",Calcs!AA340*0.5,"")</f>
        <v>317619.86241575587</v>
      </c>
      <c r="AC340" s="29"/>
      <c r="AD340" s="29"/>
      <c r="AE340" s="29"/>
      <c r="AF340" s="29"/>
      <c r="AG340" s="29"/>
    </row>
    <row r="341" spans="1:33" x14ac:dyDescent="0.2">
      <c r="A341" s="26">
        <v>339</v>
      </c>
      <c r="B341" s="28">
        <f>(VLOOKUP(Inputs!D340,Charge_Categories!B$2:C$380,2,FALSE))</f>
        <v>20955</v>
      </c>
      <c r="C341" s="28">
        <f>IF(Inputs!N340="true"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B341)</f>
        <v>20955</v>
      </c>
      <c r="D341" s="28">
        <f>IF(Inputs!G340="true",C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C341)</f>
        <v>20955</v>
      </c>
      <c r="E341" s="28">
        <f>IF(Inputs!M340="null",Calcs!D341,Calcs!D341*Inputs!M340)</f>
        <v>20955</v>
      </c>
      <c r="F341" s="28">
        <f>E341*IF(Inputs!R340=Reduction_Values!B$6,Reduction_Values!C$6,Reduction_Values!C$7)</f>
        <v>20955</v>
      </c>
      <c r="G341" s="29">
        <f>F341*IF(Inputs!L340=Reduction_Values!B$4,Reduction_Values!C$4,Reduction_Values!C$5)</f>
        <v>10477.5</v>
      </c>
      <c r="H341" s="29">
        <f>IF(Inputs!I340="null",G341,G341*(Inputs!I340))</f>
        <v>10477.5</v>
      </c>
      <c r="I341" s="29">
        <f>IF(Inputs!J340="null",H341,H341*(Inputs!J340))</f>
        <v>10477.5</v>
      </c>
      <c r="J341" s="29">
        <f>I341*(IF(Inputs!K340=Reduction_Values!B$2,Reduction_Values!C$2,Reduction_Values!C$3))</f>
        <v>10477.5</v>
      </c>
      <c r="K341" s="29">
        <f>IF(Inputs!B340="false",(Inputs!P340/Inputs!Q340)*Calcs!J341,Calcs!J341)</f>
        <v>9707.0955882352937</v>
      </c>
      <c r="L341" s="29">
        <f>IF(AND(Inputs!C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C340="true",Inputs!N340="false"),B341,""))</f>
        <v>20955</v>
      </c>
      <c r="M341" s="29">
        <f>IF(Inputs!C340="true",IF(Inputs!M340="null",Calcs!L341,Calcs!L341*Inputs!M340),"")</f>
        <v>20955</v>
      </c>
      <c r="N341" s="29">
        <f>IF(Inputs!C340="true",M341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,"")</f>
        <v>0</v>
      </c>
      <c r="O341" s="29">
        <f>IF(Inputs!C340="true",N341*IF(Inputs!R340=Reduction_Values!B$6,Reduction_Values!C$6,Reduction_Values!C$7),"")</f>
        <v>0</v>
      </c>
      <c r="P341" s="29">
        <f>IF(Inputs!C340="true",O341*IF(Inputs!L340=Reduction_Values!B$4,Reduction_Values!C$4,Reduction_Values!C$5),"")</f>
        <v>0</v>
      </c>
      <c r="Q341" s="29">
        <f>IF(Inputs!C340="true",IF(Inputs!I340="null",P341,P341*(Inputs!I340)),"")</f>
        <v>0</v>
      </c>
      <c r="R341" s="29">
        <f>IF(Inputs!C340="true",IF(Inputs!J340="null",Calcs!Q341,Calcs!Q341*Inputs!J340),"")</f>
        <v>0</v>
      </c>
      <c r="S341" s="29">
        <f>IF(Inputs!C340="true",(Inputs!P340/Inputs!Q340)*Calcs!R341,"0.0")</f>
        <v>0</v>
      </c>
      <c r="T341" s="29" t="str">
        <f>IF(AND(Inputs!B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B340="true",Inputs!N340="false"),B341,""))</f>
        <v/>
      </c>
      <c r="U341" s="29" t="str">
        <f>IF(AND(Inputs!B340="true",Inputs!G340="true"),T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T341)</f>
        <v/>
      </c>
      <c r="V341" s="29" t="str">
        <f>IF(Inputs!B340="false","",IF(Inputs!M340="null",Calcs!D341,Calcs!D341*Inputs!M340))</f>
        <v/>
      </c>
      <c r="W341" s="29" t="str">
        <f>IF(Inputs!B340="true",V341*IF(Inputs!R340=Reduction_Values!B$6,Reduction_Values!C$6,Reduction_Values!C$7),"")</f>
        <v/>
      </c>
      <c r="X341" s="29" t="str">
        <f>IF(Inputs!B340="true",W341*IF(Inputs!L340=Reduction_Values!B$4,Reduction_Values!C$4,Reduction_Values!C$5),"")</f>
        <v/>
      </c>
      <c r="Y341" s="29" t="str">
        <f>IF(Inputs!B340="true",IF(Inputs!I340="null",X341,X341*(Inputs!I340)),"")</f>
        <v/>
      </c>
      <c r="Z341" s="29" t="str">
        <f>IF(Inputs!B340="true",IF(Inputs!J340="null",Y341,Y341*(Inputs!J340)),"")</f>
        <v/>
      </c>
      <c r="AA341" s="29" t="str">
        <f>IF(Inputs!B340="true",(Inputs!S340/Inputs!T340)*Calcs!Z341,"")</f>
        <v/>
      </c>
      <c r="AB341" s="29" t="str">
        <f>IF(Inputs!B340="true",Calcs!AA341*0.5,"")</f>
        <v/>
      </c>
      <c r="AC341" s="29"/>
      <c r="AD341" s="29"/>
      <c r="AE341" s="29"/>
      <c r="AF341" s="29"/>
      <c r="AG341" s="29"/>
    </row>
    <row r="342" spans="1:33" x14ac:dyDescent="0.2">
      <c r="A342" s="26">
        <v>340</v>
      </c>
      <c r="B342" s="28">
        <f>(VLOOKUP(Inputs!D341,Charge_Categories!B$2:C$380,2,FALSE))</f>
        <v>21894</v>
      </c>
      <c r="C342" s="28">
        <f>IF(Inputs!N341="true"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B342)</f>
        <v>21894</v>
      </c>
      <c r="D342" s="28">
        <f>IF(Inputs!G341="true",C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C342)</f>
        <v>137769</v>
      </c>
      <c r="E342" s="28">
        <f>IF(Inputs!M341="null",Calcs!D342,Calcs!D342*Inputs!M341)</f>
        <v>137769</v>
      </c>
      <c r="F342" s="28">
        <f>E342*IF(Inputs!R341=Reduction_Values!B$6,Reduction_Values!C$6,Reduction_Values!C$7)</f>
        <v>137769</v>
      </c>
      <c r="G342" s="29">
        <f>F342*IF(Inputs!L341=Reduction_Values!B$4,Reduction_Values!C$4,Reduction_Values!C$5)</f>
        <v>137769</v>
      </c>
      <c r="H342" s="29">
        <f>IF(Inputs!I341="null",G342,G342*(Inputs!I341))</f>
        <v>137769</v>
      </c>
      <c r="I342" s="29">
        <f>IF(Inputs!J341="null",H342,H342*(Inputs!J341))</f>
        <v>68884.5</v>
      </c>
      <c r="J342" s="29">
        <f>I342*(IF(Inputs!K341=Reduction_Values!B$2,Reduction_Values!C$2,Reduction_Values!C$3))</f>
        <v>68884.5</v>
      </c>
      <c r="K342" s="29">
        <f>IF(Inputs!B341="false",(Inputs!P341/Inputs!Q341)*Calcs!J342,Calcs!J342)</f>
        <v>10597.615384615385</v>
      </c>
      <c r="L342" s="29" t="str">
        <f>IF(AND(Inputs!C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C341="true",Inputs!N341="false"),B342,""))</f>
        <v/>
      </c>
      <c r="M342" s="29" t="str">
        <f>IF(Inputs!C341="true",IF(Inputs!M341="null",Calcs!L342,Calcs!L342*Inputs!M341),"")</f>
        <v/>
      </c>
      <c r="N342" s="29" t="str">
        <f>IF(Inputs!C341="true",M342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,"")</f>
        <v/>
      </c>
      <c r="O342" s="29" t="str">
        <f>IF(Inputs!C341="true",N342*IF(Inputs!R341=Reduction_Values!B$6,Reduction_Values!C$6,Reduction_Values!C$7),"")</f>
        <v/>
      </c>
      <c r="P342" s="29" t="str">
        <f>IF(Inputs!C341="true",O342*IF(Inputs!L341=Reduction_Values!B$4,Reduction_Values!C$4,Reduction_Values!C$5),"")</f>
        <v/>
      </c>
      <c r="Q342" s="29" t="str">
        <f>IF(Inputs!C341="true",IF(Inputs!I341="null",P342,P342*(Inputs!I341)),"")</f>
        <v/>
      </c>
      <c r="R342" s="29" t="str">
        <f>IF(Inputs!C341="true",IF(Inputs!J341="null",Calcs!Q342,Calcs!Q342*Inputs!J341),"")</f>
        <v/>
      </c>
      <c r="S342" s="29" t="str">
        <f>IF(Inputs!C341="true",(Inputs!P341/Inputs!Q341)*Calcs!R342,"0.0")</f>
        <v>0.0</v>
      </c>
      <c r="T342" s="29" t="str">
        <f>IF(AND(Inputs!B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B341="true",Inputs!N341="false"),B342,""))</f>
        <v/>
      </c>
      <c r="U342" s="29" t="str">
        <f>IF(AND(Inputs!B341="true",Inputs!G341="true"),T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T342)</f>
        <v/>
      </c>
      <c r="V342" s="29" t="str">
        <f>IF(Inputs!B341="false","",IF(Inputs!M341="null",Calcs!D342,Calcs!D342*Inputs!M341))</f>
        <v/>
      </c>
      <c r="W342" s="29" t="str">
        <f>IF(Inputs!B341="true",V342*IF(Inputs!R341=Reduction_Values!B$6,Reduction_Values!C$6,Reduction_Values!C$7),"")</f>
        <v/>
      </c>
      <c r="X342" s="29" t="str">
        <f>IF(Inputs!B341="true",W342*IF(Inputs!L341=Reduction_Values!B$4,Reduction_Values!C$4,Reduction_Values!C$5),"")</f>
        <v/>
      </c>
      <c r="Y342" s="29" t="str">
        <f>IF(Inputs!B341="true",IF(Inputs!I341="null",X342,X342*(Inputs!I341)),"")</f>
        <v/>
      </c>
      <c r="Z342" s="29" t="str">
        <f>IF(Inputs!B341="true",IF(Inputs!J341="null",Y342,Y342*(Inputs!J341)),"")</f>
        <v/>
      </c>
      <c r="AA342" s="29" t="str">
        <f>IF(Inputs!B341="true",(Inputs!S341/Inputs!T341)*Calcs!Z342,"")</f>
        <v/>
      </c>
      <c r="AB342" s="29" t="str">
        <f>IF(Inputs!B341="true",Calcs!AA342*0.5,"")</f>
        <v/>
      </c>
      <c r="AC342" s="29"/>
      <c r="AD342" s="29"/>
      <c r="AE342" s="29"/>
      <c r="AF342" s="29"/>
      <c r="AG342" s="29"/>
    </row>
    <row r="343" spans="1:33" x14ac:dyDescent="0.2">
      <c r="A343" s="26">
        <v>341</v>
      </c>
      <c r="B343" s="28">
        <f>(VLOOKUP(Inputs!D342,Charge_Categories!B$2:C$380,2,FALSE))</f>
        <v>22808</v>
      </c>
      <c r="C343" s="28">
        <f>IF(Inputs!N342="true"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B343)</f>
        <v>24264</v>
      </c>
      <c r="D343" s="28">
        <f>IF(Inputs!G342="true",C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C343)</f>
        <v>54087</v>
      </c>
      <c r="E343" s="28">
        <f>IF(Inputs!M342="null",Calcs!D343,Calcs!D343*Inputs!M342)</f>
        <v>54087</v>
      </c>
      <c r="F343" s="28">
        <f>E343*IF(Inputs!R342=Reduction_Values!B$6,Reduction_Values!C$6,Reduction_Values!C$7)</f>
        <v>27043.5</v>
      </c>
      <c r="G343" s="29">
        <f>F343*IF(Inputs!L342=Reduction_Values!B$4,Reduction_Values!C$4,Reduction_Values!C$5)</f>
        <v>27043.5</v>
      </c>
      <c r="H343" s="29">
        <f>IF(Inputs!I342="null",G343,G343*(Inputs!I342))</f>
        <v>27043.5</v>
      </c>
      <c r="I343" s="29">
        <f>IF(Inputs!J342="null",H343,H343*(Inputs!J342))</f>
        <v>270.435</v>
      </c>
      <c r="J343" s="29">
        <f>I343*(IF(Inputs!K342=Reduction_Values!B$2,Reduction_Values!C$2,Reduction_Values!C$3))</f>
        <v>270.435</v>
      </c>
      <c r="K343" s="29">
        <f>IF(Inputs!B342="false",(Inputs!P342/Inputs!Q342)*Calcs!J343,Calcs!J343)</f>
        <v>249.45297413793105</v>
      </c>
      <c r="L343" s="29" t="str">
        <f>IF(AND(Inputs!C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C342="true",Inputs!N342="false"),B343,""))</f>
        <v/>
      </c>
      <c r="M343" s="29" t="str">
        <f>IF(Inputs!C342="true",IF(Inputs!M342="null",Calcs!L343,Calcs!L343*Inputs!M342),"")</f>
        <v/>
      </c>
      <c r="N343" s="29" t="str">
        <f>IF(Inputs!C342="true",M343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,"")</f>
        <v/>
      </c>
      <c r="O343" s="29" t="str">
        <f>IF(Inputs!C342="true",N343*IF(Inputs!R342=Reduction_Values!B$6,Reduction_Values!C$6,Reduction_Values!C$7),"")</f>
        <v/>
      </c>
      <c r="P343" s="29" t="str">
        <f>IF(Inputs!C342="true",O343*IF(Inputs!L342=Reduction_Values!B$4,Reduction_Values!C$4,Reduction_Values!C$5),"")</f>
        <v/>
      </c>
      <c r="Q343" s="29" t="str">
        <f>IF(Inputs!C342="true",IF(Inputs!I342="null",P343,P343*(Inputs!I342)),"")</f>
        <v/>
      </c>
      <c r="R343" s="29" t="str">
        <f>IF(Inputs!C342="true",IF(Inputs!J342="null",Calcs!Q343,Calcs!Q343*Inputs!J342),"")</f>
        <v/>
      </c>
      <c r="S343" s="29" t="str">
        <f>IF(Inputs!C342="true",(Inputs!P342/Inputs!Q342)*Calcs!R343,"0.0")</f>
        <v>0.0</v>
      </c>
      <c r="T343" s="29" t="str">
        <f>IF(AND(Inputs!B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B342="true",Inputs!N342="false"),B343,""))</f>
        <v/>
      </c>
      <c r="U343" s="29" t="str">
        <f>IF(AND(Inputs!B342="true",Inputs!G342="true"),T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T343)</f>
        <v/>
      </c>
      <c r="V343" s="29" t="str">
        <f>IF(Inputs!B342="false","",IF(Inputs!M342="null",Calcs!D343,Calcs!D343*Inputs!M342))</f>
        <v/>
      </c>
      <c r="W343" s="29" t="str">
        <f>IF(Inputs!B342="true",V343*IF(Inputs!R342=Reduction_Values!B$6,Reduction_Values!C$6,Reduction_Values!C$7),"")</f>
        <v/>
      </c>
      <c r="X343" s="29" t="str">
        <f>IF(Inputs!B342="true",W343*IF(Inputs!L342=Reduction_Values!B$4,Reduction_Values!C$4,Reduction_Values!C$5),"")</f>
        <v/>
      </c>
      <c r="Y343" s="29" t="str">
        <f>IF(Inputs!B342="true",IF(Inputs!I342="null",X343,X343*(Inputs!I342)),"")</f>
        <v/>
      </c>
      <c r="Z343" s="29" t="str">
        <f>IF(Inputs!B342="true",IF(Inputs!J342="null",Y343,Y343*(Inputs!J342)),"")</f>
        <v/>
      </c>
      <c r="AA343" s="29" t="str">
        <f>IF(Inputs!B342="true",(Inputs!S342/Inputs!T342)*Calcs!Z343,"")</f>
        <v/>
      </c>
      <c r="AB343" s="29" t="str">
        <f>IF(Inputs!B342="true",Calcs!AA343*0.5,"")</f>
        <v/>
      </c>
      <c r="AC343" s="29"/>
      <c r="AD343" s="29"/>
      <c r="AE343" s="29"/>
      <c r="AF343" s="29"/>
      <c r="AG343" s="29"/>
    </row>
    <row r="344" spans="1:33" x14ac:dyDescent="0.2">
      <c r="A344" s="26">
        <v>342</v>
      </c>
      <c r="B344" s="28">
        <f>(VLOOKUP(Inputs!D343,Charge_Categories!B$2:C$380,2,FALSE))</f>
        <v>24412</v>
      </c>
      <c r="C344" s="28">
        <f>IF(Inputs!N343="true"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B344)</f>
        <v>24412</v>
      </c>
      <c r="D344" s="28">
        <f>IF(Inputs!G343="true",C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C344)</f>
        <v>24412</v>
      </c>
      <c r="E344" s="28">
        <f>IF(Inputs!M343="null",Calcs!D344,Calcs!D344*Inputs!M343)</f>
        <v>24412</v>
      </c>
      <c r="F344" s="28">
        <f>E344*IF(Inputs!R343=Reduction_Values!B$6,Reduction_Values!C$6,Reduction_Values!C$7)</f>
        <v>24412</v>
      </c>
      <c r="G344" s="29">
        <f>F344*IF(Inputs!L343=Reduction_Values!B$4,Reduction_Values!C$4,Reduction_Values!C$5)</f>
        <v>24412</v>
      </c>
      <c r="H344" s="29">
        <f>IF(Inputs!I343="null",G344,G344*(Inputs!I343))</f>
        <v>24412</v>
      </c>
      <c r="I344" s="29">
        <f>IF(Inputs!J343="null",H344,H344*(Inputs!J343))</f>
        <v>24412</v>
      </c>
      <c r="J344" s="29">
        <f>I344*(IF(Inputs!K343=Reduction_Values!B$2,Reduction_Values!C$2,Reduction_Values!C$3))</f>
        <v>24412</v>
      </c>
      <c r="K344" s="29">
        <f>IF(Inputs!B343="false",(Inputs!P343/Inputs!Q343)*Calcs!J344,Calcs!J344)</f>
        <v>17345.36842105263</v>
      </c>
      <c r="L344" s="29">
        <f>IF(AND(Inputs!C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C343="true",Inputs!N343="false"),B344,""))</f>
        <v>24412</v>
      </c>
      <c r="M344" s="29">
        <f>IF(Inputs!C343="true",IF(Inputs!M343="null",Calcs!L344,Calcs!L344*Inputs!M343),"")</f>
        <v>24412</v>
      </c>
      <c r="N344" s="29">
        <f>IF(Inputs!C343="true",M344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,"")</f>
        <v>0</v>
      </c>
      <c r="O344" s="29">
        <f>IF(Inputs!C343="true",N344*IF(Inputs!R343=Reduction_Values!B$6,Reduction_Values!C$6,Reduction_Values!C$7),"")</f>
        <v>0</v>
      </c>
      <c r="P344" s="29">
        <f>IF(Inputs!C343="true",O344*IF(Inputs!L343=Reduction_Values!B$4,Reduction_Values!C$4,Reduction_Values!C$5),"")</f>
        <v>0</v>
      </c>
      <c r="Q344" s="29">
        <f>IF(Inputs!C343="true",IF(Inputs!I343="null",P344,P344*(Inputs!I343)),"")</f>
        <v>0</v>
      </c>
      <c r="R344" s="29">
        <f>IF(Inputs!C343="true",IF(Inputs!J343="null",Calcs!Q344,Calcs!Q344*Inputs!J343),"")</f>
        <v>0</v>
      </c>
      <c r="S344" s="29">
        <f>IF(Inputs!C343="true",(Inputs!P343/Inputs!Q343)*Calcs!R344,"0.0")</f>
        <v>0</v>
      </c>
      <c r="T344" s="29" t="str">
        <f>IF(AND(Inputs!B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B343="true",Inputs!N343="false"),B344,""))</f>
        <v/>
      </c>
      <c r="U344" s="29" t="str">
        <f>IF(AND(Inputs!B343="true",Inputs!G343="true"),T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T344)</f>
        <v/>
      </c>
      <c r="V344" s="29" t="str">
        <f>IF(Inputs!B343="false","",IF(Inputs!M343="null",Calcs!D344,Calcs!D344*Inputs!M343))</f>
        <v/>
      </c>
      <c r="W344" s="29" t="str">
        <f>IF(Inputs!B343="true",V344*IF(Inputs!R343=Reduction_Values!B$6,Reduction_Values!C$6,Reduction_Values!C$7),"")</f>
        <v/>
      </c>
      <c r="X344" s="29" t="str">
        <f>IF(Inputs!B343="true",W344*IF(Inputs!L343=Reduction_Values!B$4,Reduction_Values!C$4,Reduction_Values!C$5),"")</f>
        <v/>
      </c>
      <c r="Y344" s="29" t="str">
        <f>IF(Inputs!B343="true",IF(Inputs!I343="null",X344,X344*(Inputs!I343)),"")</f>
        <v/>
      </c>
      <c r="Z344" s="29" t="str">
        <f>IF(Inputs!B343="true",IF(Inputs!J343="null",Y344,Y344*(Inputs!J343)),"")</f>
        <v/>
      </c>
      <c r="AA344" s="29" t="str">
        <f>IF(Inputs!B343="true",(Inputs!S343/Inputs!T343)*Calcs!Z344,"")</f>
        <v/>
      </c>
      <c r="AB344" s="29" t="str">
        <f>IF(Inputs!B343="true",Calcs!AA344*0.5,"")</f>
        <v/>
      </c>
      <c r="AC344" s="29"/>
      <c r="AD344" s="29"/>
      <c r="AE344" s="29"/>
      <c r="AF344" s="29"/>
      <c r="AG344" s="29"/>
    </row>
    <row r="345" spans="1:33" x14ac:dyDescent="0.2">
      <c r="A345" s="26">
        <v>343</v>
      </c>
      <c r="B345" s="28">
        <f>(VLOOKUP(Inputs!D344,Charge_Categories!B$2:C$380,2,FALSE))</f>
        <v>31621</v>
      </c>
      <c r="C345" s="28">
        <f>IF(Inputs!N344="true"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B345)</f>
        <v>31621</v>
      </c>
      <c r="D345" s="28">
        <f>IF(Inputs!G344="true",C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C345)</f>
        <v>68014</v>
      </c>
      <c r="E345" s="28">
        <f>IF(Inputs!M344="null",Calcs!D345,Calcs!D345*Inputs!M344)</f>
        <v>68014</v>
      </c>
      <c r="F345" s="28">
        <f>E345*IF(Inputs!R344=Reduction_Values!B$6,Reduction_Values!C$6,Reduction_Values!C$7)</f>
        <v>68014</v>
      </c>
      <c r="G345" s="29">
        <f>F345*IF(Inputs!L344=Reduction_Values!B$4,Reduction_Values!C$4,Reduction_Values!C$5)</f>
        <v>68014</v>
      </c>
      <c r="H345" s="29">
        <f>IF(Inputs!I344="null",G345,G345*(Inputs!I344))</f>
        <v>68014</v>
      </c>
      <c r="I345" s="29">
        <f>IF(Inputs!J344="null",H345,H345*(Inputs!J344))</f>
        <v>68014</v>
      </c>
      <c r="J345" s="29">
        <f>I345*(IF(Inputs!K344=Reduction_Values!B$2,Reduction_Values!C$2,Reduction_Values!C$3))</f>
        <v>34007</v>
      </c>
      <c r="K345" s="29">
        <f>IF(Inputs!B344="false",(Inputs!P344/Inputs!Q344)*Calcs!J345,Calcs!J345)</f>
        <v>34007</v>
      </c>
      <c r="L345" s="29" t="str">
        <f>IF(AND(Inputs!C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C344="true",Inputs!N344="false"),B345,""))</f>
        <v/>
      </c>
      <c r="M345" s="29" t="str">
        <f>IF(Inputs!C344="true",IF(Inputs!M344="null",Calcs!L345,Calcs!L345*Inputs!M344),"")</f>
        <v/>
      </c>
      <c r="N345" s="29" t="str">
        <f>IF(Inputs!C344="true",M345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,"")</f>
        <v/>
      </c>
      <c r="O345" s="29" t="str">
        <f>IF(Inputs!C344="true",N345*IF(Inputs!R344=Reduction_Values!B$6,Reduction_Values!C$6,Reduction_Values!C$7),"")</f>
        <v/>
      </c>
      <c r="P345" s="29" t="str">
        <f>IF(Inputs!C344="true",O345*IF(Inputs!L344=Reduction_Values!B$4,Reduction_Values!C$4,Reduction_Values!C$5),"")</f>
        <v/>
      </c>
      <c r="Q345" s="29" t="str">
        <f>IF(Inputs!C344="true",IF(Inputs!I344="null",P345,P345*(Inputs!I344)),"")</f>
        <v/>
      </c>
      <c r="R345" s="29" t="str">
        <f>IF(Inputs!C344="true",IF(Inputs!J344="null",Calcs!Q345,Calcs!Q345*Inputs!J344),"")</f>
        <v/>
      </c>
      <c r="S345" s="29" t="str">
        <f>IF(Inputs!C344="true",(Inputs!P344/Inputs!Q344)*Calcs!R345,"0.0")</f>
        <v>0.0</v>
      </c>
      <c r="T345" s="29">
        <f>IF(AND(Inputs!B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B344="true",Inputs!N344="false"),B345,""))</f>
        <v>31621</v>
      </c>
      <c r="U345" s="29">
        <f>IF(AND(Inputs!B344="true",Inputs!G344="true"),T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T345)</f>
        <v>68014</v>
      </c>
      <c r="V345" s="29">
        <f>IF(Inputs!B344="false","",IF(Inputs!M344="null",Calcs!D345,Calcs!D345*Inputs!M344))</f>
        <v>68014</v>
      </c>
      <c r="W345" s="29">
        <f>IF(Inputs!B344="true",V345*IF(Inputs!R344=Reduction_Values!B$6,Reduction_Values!C$6,Reduction_Values!C$7),"")</f>
        <v>68014</v>
      </c>
      <c r="X345" s="29">
        <f>IF(Inputs!B344="true",W345*IF(Inputs!L344=Reduction_Values!B$4,Reduction_Values!C$4,Reduction_Values!C$5),"")</f>
        <v>68014</v>
      </c>
      <c r="Y345" s="29">
        <f>IF(Inputs!B344="true",IF(Inputs!I344="null",X345,X345*(Inputs!I344)),"")</f>
        <v>68014</v>
      </c>
      <c r="Z345" s="29">
        <f>IF(Inputs!B344="true",IF(Inputs!J344="null",Y345,Y345*(Inputs!J344)),"")</f>
        <v>68014</v>
      </c>
      <c r="AA345" s="29">
        <f>IF(Inputs!B344="true",(Inputs!S344/Inputs!T344)*Calcs!Z345,"")</f>
        <v>52.38404178272981</v>
      </c>
      <c r="AB345" s="29">
        <f>IF(Inputs!B344="true",Calcs!AA345*0.5,"")</f>
        <v>26.192020891364905</v>
      </c>
      <c r="AC345" s="29"/>
      <c r="AD345" s="29"/>
      <c r="AE345" s="29"/>
      <c r="AF345" s="29"/>
      <c r="AG345" s="29"/>
    </row>
    <row r="346" spans="1:33" x14ac:dyDescent="0.2">
      <c r="A346" s="26">
        <v>344</v>
      </c>
      <c r="B346" s="28">
        <f>(VLOOKUP(Inputs!D345,Charge_Categories!B$2:C$380,2,FALSE))</f>
        <v>33189</v>
      </c>
      <c r="C346" s="28">
        <f>IF(Inputs!N345="true"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B346)</f>
        <v>33189</v>
      </c>
      <c r="D346" s="28">
        <f>IF(Inputs!G345="true",C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C346)</f>
        <v>33189</v>
      </c>
      <c r="E346" s="28">
        <f>IF(Inputs!M345="null",Calcs!D346,Calcs!D346*Inputs!M345)</f>
        <v>33189</v>
      </c>
      <c r="F346" s="28">
        <f>E346*IF(Inputs!R345=Reduction_Values!B$6,Reduction_Values!C$6,Reduction_Values!C$7)</f>
        <v>33189</v>
      </c>
      <c r="G346" s="29">
        <f>F346*IF(Inputs!L345=Reduction_Values!B$4,Reduction_Values!C$4,Reduction_Values!C$5)</f>
        <v>33189</v>
      </c>
      <c r="H346" s="29">
        <f>IF(Inputs!I345="null",G346,G346*(Inputs!I345))</f>
        <v>33189</v>
      </c>
      <c r="I346" s="29">
        <f>IF(Inputs!J345="null",H346,H346*(Inputs!J345))</f>
        <v>995.67</v>
      </c>
      <c r="J346" s="29">
        <f>I346*(IF(Inputs!K345=Reduction_Values!B$2,Reduction_Values!C$2,Reduction_Values!C$3))</f>
        <v>995.67</v>
      </c>
      <c r="K346" s="29">
        <f>IF(Inputs!B345="false",(Inputs!P345/Inputs!Q345)*Calcs!J346,Calcs!J346)</f>
        <v>995.67</v>
      </c>
      <c r="L346" s="29" t="str">
        <f>IF(AND(Inputs!C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C345="true",Inputs!N345="false"),B346,""))</f>
        <v/>
      </c>
      <c r="M346" s="29" t="str">
        <f>IF(Inputs!C345="true",IF(Inputs!M345="null",Calcs!L346,Calcs!L346*Inputs!M345),"")</f>
        <v/>
      </c>
      <c r="N346" s="29" t="str">
        <f>IF(Inputs!C345="true",M346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,"")</f>
        <v/>
      </c>
      <c r="O346" s="29" t="str">
        <f>IF(Inputs!C345="true",N346*IF(Inputs!R345=Reduction_Values!B$6,Reduction_Values!C$6,Reduction_Values!C$7),"")</f>
        <v/>
      </c>
      <c r="P346" s="29" t="str">
        <f>IF(Inputs!C345="true",O346*IF(Inputs!L345=Reduction_Values!B$4,Reduction_Values!C$4,Reduction_Values!C$5),"")</f>
        <v/>
      </c>
      <c r="Q346" s="29" t="str">
        <f>IF(Inputs!C345="true",IF(Inputs!I345="null",P346,P346*(Inputs!I345)),"")</f>
        <v/>
      </c>
      <c r="R346" s="29" t="str">
        <f>IF(Inputs!C345="true",IF(Inputs!J345="null",Calcs!Q346,Calcs!Q346*Inputs!J345),"")</f>
        <v/>
      </c>
      <c r="S346" s="29" t="str">
        <f>IF(Inputs!C345="true",(Inputs!P345/Inputs!Q345)*Calcs!R346,"0.0")</f>
        <v>0.0</v>
      </c>
      <c r="T346" s="29" t="str">
        <f>IF(AND(Inputs!B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B345="true",Inputs!N345="false"),B346,""))</f>
        <v/>
      </c>
      <c r="U346" s="29" t="str">
        <f>IF(AND(Inputs!B345="true",Inputs!G345="true"),T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T346)</f>
        <v/>
      </c>
      <c r="V346" s="29" t="str">
        <f>IF(Inputs!B345="false","",IF(Inputs!M345="null",Calcs!D346,Calcs!D346*Inputs!M345))</f>
        <v/>
      </c>
      <c r="W346" s="29" t="str">
        <f>IF(Inputs!B345="true",V346*IF(Inputs!R345=Reduction_Values!B$6,Reduction_Values!C$6,Reduction_Values!C$7),"")</f>
        <v/>
      </c>
      <c r="X346" s="29" t="str">
        <f>IF(Inputs!B345="true",W346*IF(Inputs!L345=Reduction_Values!B$4,Reduction_Values!C$4,Reduction_Values!C$5),"")</f>
        <v/>
      </c>
      <c r="Y346" s="29" t="str">
        <f>IF(Inputs!B345="true",IF(Inputs!I345="null",X346,X346*(Inputs!I345)),"")</f>
        <v/>
      </c>
      <c r="Z346" s="29" t="str">
        <f>IF(Inputs!B345="true",IF(Inputs!J345="null",Y346,Y346*(Inputs!J345)),"")</f>
        <v/>
      </c>
      <c r="AA346" s="29" t="str">
        <f>IF(Inputs!B345="true",(Inputs!S345/Inputs!T345)*Calcs!Z346,"")</f>
        <v/>
      </c>
      <c r="AB346" s="29" t="str">
        <f>IF(Inputs!B345="true",Calcs!AA346*0.5,"")</f>
        <v/>
      </c>
      <c r="AC346" s="29"/>
      <c r="AD346" s="29"/>
      <c r="AE346" s="29"/>
      <c r="AF346" s="29"/>
      <c r="AG346" s="29"/>
    </row>
    <row r="347" spans="1:33" x14ac:dyDescent="0.2">
      <c r="A347" s="26">
        <v>345</v>
      </c>
      <c r="B347" s="28">
        <f>(VLOOKUP(Inputs!D346,Charge_Categories!B$2:C$380,2,FALSE))</f>
        <v>35940</v>
      </c>
      <c r="C347" s="28">
        <f>IF(Inputs!N346="true"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B347)</f>
        <v>41110</v>
      </c>
      <c r="D347" s="28">
        <f>IF(Inputs!G346="true",C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C347)</f>
        <v>41110</v>
      </c>
      <c r="E347" s="28">
        <f>IF(Inputs!M346="null",Calcs!D347,Calcs!D347*Inputs!M346)</f>
        <v>41110</v>
      </c>
      <c r="F347" s="28">
        <f>E347*IF(Inputs!R346=Reduction_Values!B$6,Reduction_Values!C$6,Reduction_Values!C$7)</f>
        <v>20555</v>
      </c>
      <c r="G347" s="29">
        <f>F347*IF(Inputs!L346=Reduction_Values!B$4,Reduction_Values!C$4,Reduction_Values!C$5)</f>
        <v>10277.5</v>
      </c>
      <c r="H347" s="29">
        <f>IF(Inputs!I346="null",G347,G347*(Inputs!I346))</f>
        <v>9146.9750000000004</v>
      </c>
      <c r="I347" s="29">
        <f>IF(Inputs!J346="null",H347,H347*(Inputs!J346))</f>
        <v>8140.8077500000009</v>
      </c>
      <c r="J347" s="29">
        <f>I347*(IF(Inputs!K346=Reduction_Values!B$2,Reduction_Values!C$2,Reduction_Values!C$3))</f>
        <v>8140.8077500000009</v>
      </c>
      <c r="K347" s="29">
        <f>IF(Inputs!B346="false",(Inputs!P346/Inputs!Q346)*Calcs!J347,Calcs!J347)</f>
        <v>8140.8077500000009</v>
      </c>
      <c r="L347" s="29">
        <f>IF(AND(Inputs!C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C346="true",Inputs!N346="false"),B347,""))</f>
        <v>41110</v>
      </c>
      <c r="M347" s="29">
        <f>IF(Inputs!C346="true",IF(Inputs!M346="null",Calcs!L347,Calcs!L347*Inputs!M346),"")</f>
        <v>41110</v>
      </c>
      <c r="N347" s="29">
        <f>IF(Inputs!C346="true",M347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,"")</f>
        <v>0</v>
      </c>
      <c r="O347" s="29">
        <f>IF(Inputs!C346="true",N347*IF(Inputs!R346=Reduction_Values!B$6,Reduction_Values!C$6,Reduction_Values!C$7),"")</f>
        <v>0</v>
      </c>
      <c r="P347" s="29">
        <f>IF(Inputs!C346="true",O347*IF(Inputs!L346=Reduction_Values!B$4,Reduction_Values!C$4,Reduction_Values!C$5),"")</f>
        <v>0</v>
      </c>
      <c r="Q347" s="29">
        <f>IF(Inputs!C346="true",IF(Inputs!I346="null",P347,P347*(Inputs!I346)),"")</f>
        <v>0</v>
      </c>
      <c r="R347" s="29">
        <f>IF(Inputs!C346="true",IF(Inputs!J346="null",Calcs!Q347,Calcs!Q347*Inputs!J346),"")</f>
        <v>0</v>
      </c>
      <c r="S347" s="29">
        <f>IF(Inputs!C346="true",(Inputs!P346/Inputs!Q346)*Calcs!R347,"0.0")</f>
        <v>0</v>
      </c>
      <c r="T347" s="29" t="str">
        <f>IF(AND(Inputs!B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B346="true",Inputs!N346="false"),B347,""))</f>
        <v/>
      </c>
      <c r="U347" s="29" t="str">
        <f>IF(AND(Inputs!B346="true",Inputs!G346="true"),T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T347)</f>
        <v/>
      </c>
      <c r="V347" s="29" t="str">
        <f>IF(Inputs!B346="false","",IF(Inputs!M346="null",Calcs!D347,Calcs!D347*Inputs!M346))</f>
        <v/>
      </c>
      <c r="W347" s="29" t="str">
        <f>IF(Inputs!B346="true",V347*IF(Inputs!R346=Reduction_Values!B$6,Reduction_Values!C$6,Reduction_Values!C$7),"")</f>
        <v/>
      </c>
      <c r="X347" s="29" t="str">
        <f>IF(Inputs!B346="true",W347*IF(Inputs!L346=Reduction_Values!B$4,Reduction_Values!C$4,Reduction_Values!C$5),"")</f>
        <v/>
      </c>
      <c r="Y347" s="29" t="str">
        <f>IF(Inputs!B346="true",IF(Inputs!I346="null",X347,X347*(Inputs!I346)),"")</f>
        <v/>
      </c>
      <c r="Z347" s="29" t="str">
        <f>IF(Inputs!B346="true",IF(Inputs!J346="null",Y347,Y347*(Inputs!J346)),"")</f>
        <v/>
      </c>
      <c r="AA347" s="29" t="str">
        <f>IF(Inputs!B346="true",(Inputs!S346/Inputs!T346)*Calcs!Z347,"")</f>
        <v/>
      </c>
      <c r="AB347" s="29" t="str">
        <f>IF(Inputs!B346="true",Calcs!AA347*0.5,"")</f>
        <v/>
      </c>
      <c r="AC347" s="29"/>
      <c r="AD347" s="29"/>
      <c r="AE347" s="29"/>
      <c r="AF347" s="29"/>
      <c r="AG347" s="29"/>
    </row>
    <row r="348" spans="1:33" x14ac:dyDescent="0.2">
      <c r="A348" s="26">
        <v>346</v>
      </c>
      <c r="B348" s="28">
        <f>(VLOOKUP(Inputs!D347,Charge_Categories!B$2:C$380,2,FALSE))</f>
        <v>37550</v>
      </c>
      <c r="C348" s="28">
        <f>IF(Inputs!N347="true"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B348)</f>
        <v>37558</v>
      </c>
      <c r="D348" s="28">
        <f>IF(Inputs!G347="true",C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C348)</f>
        <v>291037</v>
      </c>
      <c r="E348" s="28">
        <f>IF(Inputs!M347="null",Calcs!D348,Calcs!D348*Inputs!M347)</f>
        <v>291037</v>
      </c>
      <c r="F348" s="28">
        <f>E348*IF(Inputs!R347=Reduction_Values!B$6,Reduction_Values!C$6,Reduction_Values!C$7)</f>
        <v>145518.5</v>
      </c>
      <c r="G348" s="29">
        <f>F348*IF(Inputs!L347=Reduction_Values!B$4,Reduction_Values!C$4,Reduction_Values!C$5)</f>
        <v>145518.5</v>
      </c>
      <c r="H348" s="29">
        <f>IF(Inputs!I347="null",G348,G348*(Inputs!I347))</f>
        <v>145518.5</v>
      </c>
      <c r="I348" s="29">
        <f>IF(Inputs!J347="null",H348,H348*(Inputs!J347))</f>
        <v>145518.5</v>
      </c>
      <c r="J348" s="29">
        <f>I348*(IF(Inputs!K347=Reduction_Values!B$2,Reduction_Values!C$2,Reduction_Values!C$3))</f>
        <v>72759.25</v>
      </c>
      <c r="K348" s="29">
        <f>IF(Inputs!B347="false",(Inputs!P347/Inputs!Q347)*Calcs!J348,Calcs!J348)</f>
        <v>72759.25</v>
      </c>
      <c r="L348" s="29" t="str">
        <f>IF(AND(Inputs!C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C347="true",Inputs!N347="false"),B348,""))</f>
        <v/>
      </c>
      <c r="M348" s="29" t="str">
        <f>IF(Inputs!C347="true",IF(Inputs!M347="null",Calcs!L348,Calcs!L348*Inputs!M347),"")</f>
        <v/>
      </c>
      <c r="N348" s="29" t="str">
        <f>IF(Inputs!C347="true",M348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,"")</f>
        <v/>
      </c>
      <c r="O348" s="29" t="str">
        <f>IF(Inputs!C347="true",N348*IF(Inputs!R347=Reduction_Values!B$6,Reduction_Values!C$6,Reduction_Values!C$7),"")</f>
        <v/>
      </c>
      <c r="P348" s="29" t="str">
        <f>IF(Inputs!C347="true",O348*IF(Inputs!L347=Reduction_Values!B$4,Reduction_Values!C$4,Reduction_Values!C$5),"")</f>
        <v/>
      </c>
      <c r="Q348" s="29" t="str">
        <f>IF(Inputs!C347="true",IF(Inputs!I347="null",P348,P348*(Inputs!I347)),"")</f>
        <v/>
      </c>
      <c r="R348" s="29" t="str">
        <f>IF(Inputs!C347="true",IF(Inputs!J347="null",Calcs!Q348,Calcs!Q348*Inputs!J347),"")</f>
        <v/>
      </c>
      <c r="S348" s="29" t="str">
        <f>IF(Inputs!C347="true",(Inputs!P347/Inputs!Q347)*Calcs!R348,"0.0")</f>
        <v>0.0</v>
      </c>
      <c r="T348" s="29">
        <f>IF(AND(Inputs!B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B347="true",Inputs!N347="false"),B348,""))</f>
        <v>37558</v>
      </c>
      <c r="U348" s="29">
        <f>IF(AND(Inputs!B347="true",Inputs!G347="true"),T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T348)</f>
        <v>291037</v>
      </c>
      <c r="V348" s="29">
        <f>IF(Inputs!B347="false","",IF(Inputs!M347="null",Calcs!D348,Calcs!D348*Inputs!M347))</f>
        <v>291037</v>
      </c>
      <c r="W348" s="29">
        <f>IF(Inputs!B347="true",V348*IF(Inputs!R347=Reduction_Values!B$6,Reduction_Values!C$6,Reduction_Values!C$7),"")</f>
        <v>145518.5</v>
      </c>
      <c r="X348" s="29">
        <f>IF(Inputs!B347="true",W348*IF(Inputs!L347=Reduction_Values!B$4,Reduction_Values!C$4,Reduction_Values!C$5),"")</f>
        <v>145518.5</v>
      </c>
      <c r="Y348" s="29">
        <f>IF(Inputs!B347="true",IF(Inputs!I347="null",X348,X348*(Inputs!I347)),"")</f>
        <v>145518.5</v>
      </c>
      <c r="Z348" s="29">
        <f>IF(Inputs!B347="true",IF(Inputs!J347="null",Y348,Y348*(Inputs!J347)),"")</f>
        <v>145518.5</v>
      </c>
      <c r="AA348" s="29">
        <f>IF(Inputs!B347="true",(Inputs!S347/Inputs!T347)*Calcs!Z348,"")</f>
        <v>31505.210042951425</v>
      </c>
      <c r="AB348" s="29">
        <f>IF(Inputs!B347="true",Calcs!AA348*0.5,"")</f>
        <v>15752.605021475712</v>
      </c>
      <c r="AC348" s="29"/>
      <c r="AD348" s="29"/>
      <c r="AE348" s="29"/>
      <c r="AF348" s="29"/>
      <c r="AG348" s="29"/>
    </row>
    <row r="349" spans="1:33" x14ac:dyDescent="0.2">
      <c r="A349" s="26">
        <v>347</v>
      </c>
      <c r="B349" s="28">
        <f>(VLOOKUP(Inputs!D348,Charge_Categories!B$2:C$380,2,FALSE))</f>
        <v>39118</v>
      </c>
      <c r="C349" s="28">
        <f>IF(Inputs!N348="true"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B349)</f>
        <v>39118</v>
      </c>
      <c r="D349" s="28">
        <f>IF(Inputs!G348="true",C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C349)</f>
        <v>40310</v>
      </c>
      <c r="E349" s="28">
        <f>IF(Inputs!M348="null",Calcs!D349,Calcs!D349*Inputs!M348)</f>
        <v>40310</v>
      </c>
      <c r="F349" s="28">
        <f>E349*IF(Inputs!R348=Reduction_Values!B$6,Reduction_Values!C$6,Reduction_Values!C$7)</f>
        <v>40310</v>
      </c>
      <c r="G349" s="29">
        <f>F349*IF(Inputs!L348=Reduction_Values!B$4,Reduction_Values!C$4,Reduction_Values!C$5)</f>
        <v>20155</v>
      </c>
      <c r="H349" s="29">
        <f>IF(Inputs!I348="null",G349,G349*(Inputs!I348))</f>
        <v>18139.5</v>
      </c>
      <c r="I349" s="29">
        <f>IF(Inputs!J348="null",H349,H349*(Inputs!J348))</f>
        <v>18139.5</v>
      </c>
      <c r="J349" s="29">
        <f>I349*(IF(Inputs!K348=Reduction_Values!B$2,Reduction_Values!C$2,Reduction_Values!C$3))</f>
        <v>9069.75</v>
      </c>
      <c r="K349" s="29">
        <f>IF(Inputs!B348="false",(Inputs!P348/Inputs!Q348)*Calcs!J349,Calcs!J349)</f>
        <v>9069.75</v>
      </c>
      <c r="L349" s="29" t="str">
        <f>IF(AND(Inputs!C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C348="true",Inputs!N348="false"),B349,""))</f>
        <v/>
      </c>
      <c r="M349" s="29" t="str">
        <f>IF(Inputs!C348="true",IF(Inputs!M348="null",Calcs!L349,Calcs!L349*Inputs!M348),"")</f>
        <v/>
      </c>
      <c r="N349" s="29" t="str">
        <f>IF(Inputs!C348="true",M349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,"")</f>
        <v/>
      </c>
      <c r="O349" s="29" t="str">
        <f>IF(Inputs!C348="true",N349*IF(Inputs!R348=Reduction_Values!B$6,Reduction_Values!C$6,Reduction_Values!C$7),"")</f>
        <v/>
      </c>
      <c r="P349" s="29" t="str">
        <f>IF(Inputs!C348="true",O349*IF(Inputs!L348=Reduction_Values!B$4,Reduction_Values!C$4,Reduction_Values!C$5),"")</f>
        <v/>
      </c>
      <c r="Q349" s="29" t="str">
        <f>IF(Inputs!C348="true",IF(Inputs!I348="null",P349,P349*(Inputs!I348)),"")</f>
        <v/>
      </c>
      <c r="R349" s="29" t="str">
        <f>IF(Inputs!C348="true",IF(Inputs!J348="null",Calcs!Q349,Calcs!Q349*Inputs!J348),"")</f>
        <v/>
      </c>
      <c r="S349" s="29" t="str">
        <f>IF(Inputs!C348="true",(Inputs!P348/Inputs!Q348)*Calcs!R349,"0.0")</f>
        <v>0.0</v>
      </c>
      <c r="T349" s="29">
        <f>IF(AND(Inputs!B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B348="true",Inputs!N348="false"),B349,""))</f>
        <v>39118</v>
      </c>
      <c r="U349" s="29">
        <f>IF(AND(Inputs!B348="true",Inputs!G348="true"),T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T349)</f>
        <v>40310</v>
      </c>
      <c r="V349" s="29">
        <f>IF(Inputs!B348="false","",IF(Inputs!M348="null",Calcs!D349,Calcs!D349*Inputs!M348))</f>
        <v>40310</v>
      </c>
      <c r="W349" s="29">
        <f>IF(Inputs!B348="true",V349*IF(Inputs!R348=Reduction_Values!B$6,Reduction_Values!C$6,Reduction_Values!C$7),"")</f>
        <v>40310</v>
      </c>
      <c r="X349" s="29">
        <f>IF(Inputs!B348="true",W349*IF(Inputs!L348=Reduction_Values!B$4,Reduction_Values!C$4,Reduction_Values!C$5),"")</f>
        <v>20155</v>
      </c>
      <c r="Y349" s="29">
        <f>IF(Inputs!B348="true",IF(Inputs!I348="null",X349,X349*(Inputs!I348)),"")</f>
        <v>18139.5</v>
      </c>
      <c r="Z349" s="29">
        <f>IF(Inputs!B348="true",IF(Inputs!J348="null",Y349,Y349*(Inputs!J348)),"")</f>
        <v>18139.5</v>
      </c>
      <c r="AA349" s="29">
        <f>IF(Inputs!B348="true",(Inputs!S348/Inputs!T348)*Calcs!Z349,"")</f>
        <v>30.232499999999995</v>
      </c>
      <c r="AB349" s="29">
        <f>IF(Inputs!B348="true",Calcs!AA349*0.5,"")</f>
        <v>15.116249999999997</v>
      </c>
      <c r="AC349" s="29"/>
      <c r="AD349" s="29"/>
      <c r="AE349" s="29"/>
      <c r="AF349" s="29"/>
      <c r="AG349" s="29"/>
    </row>
    <row r="350" spans="1:33" x14ac:dyDescent="0.2">
      <c r="A350" s="26">
        <v>348</v>
      </c>
      <c r="B350" s="28">
        <f>(VLOOKUP(Inputs!D349,Charge_Categories!B$2:C$380,2,FALSE))</f>
        <v>41869</v>
      </c>
      <c r="C350" s="28">
        <f>IF(Inputs!N349="true"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B350)</f>
        <v>41869</v>
      </c>
      <c r="D350" s="28">
        <f>IF(Inputs!G349="true",C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C350)</f>
        <v>42055</v>
      </c>
      <c r="E350" s="28">
        <f>IF(Inputs!M349="null",Calcs!D350,Calcs!D350*Inputs!M349)</f>
        <v>42055</v>
      </c>
      <c r="F350" s="28">
        <f>E350*IF(Inputs!R349=Reduction_Values!B$6,Reduction_Values!C$6,Reduction_Values!C$7)</f>
        <v>42055</v>
      </c>
      <c r="G350" s="29">
        <f>F350*IF(Inputs!L349=Reduction_Values!B$4,Reduction_Values!C$4,Reduction_Values!C$5)</f>
        <v>21027.5</v>
      </c>
      <c r="H350" s="29">
        <f>IF(Inputs!I349="null",G350,G350*(Inputs!I349))</f>
        <v>21027.5</v>
      </c>
      <c r="I350" s="29">
        <f>IF(Inputs!J349="null",H350,H350*(Inputs!J349))</f>
        <v>21027.5</v>
      </c>
      <c r="J350" s="29">
        <f>I350*(IF(Inputs!K349=Reduction_Values!B$2,Reduction_Values!C$2,Reduction_Values!C$3))</f>
        <v>10513.75</v>
      </c>
      <c r="K350" s="29">
        <f>IF(Inputs!B349="false",(Inputs!P349/Inputs!Q349)*Calcs!J350,Calcs!J350)</f>
        <v>10513.75</v>
      </c>
      <c r="L350" s="29" t="str">
        <f>IF(AND(Inputs!C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C349="true",Inputs!N349="false"),B350,""))</f>
        <v/>
      </c>
      <c r="M350" s="29" t="str">
        <f>IF(Inputs!C349="true",IF(Inputs!M349="null",Calcs!L350,Calcs!L350*Inputs!M349),"")</f>
        <v/>
      </c>
      <c r="N350" s="29" t="str">
        <f>IF(Inputs!C349="true",M350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,"")</f>
        <v/>
      </c>
      <c r="O350" s="29" t="str">
        <f>IF(Inputs!C349="true",N350*IF(Inputs!R349=Reduction_Values!B$6,Reduction_Values!C$6,Reduction_Values!C$7),"")</f>
        <v/>
      </c>
      <c r="P350" s="29" t="str">
        <f>IF(Inputs!C349="true",O350*IF(Inputs!L349=Reduction_Values!B$4,Reduction_Values!C$4,Reduction_Values!C$5),"")</f>
        <v/>
      </c>
      <c r="Q350" s="29" t="str">
        <f>IF(Inputs!C349="true",IF(Inputs!I349="null",P350,P350*(Inputs!I349)),"")</f>
        <v/>
      </c>
      <c r="R350" s="29" t="str">
        <f>IF(Inputs!C349="true",IF(Inputs!J349="null",Calcs!Q350,Calcs!Q350*Inputs!J349),"")</f>
        <v/>
      </c>
      <c r="S350" s="29" t="str">
        <f>IF(Inputs!C349="true",(Inputs!P349/Inputs!Q349)*Calcs!R350,"0.0")</f>
        <v>0.0</v>
      </c>
      <c r="T350" s="29">
        <f>IF(AND(Inputs!B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B349="true",Inputs!N349="false"),B350,""))</f>
        <v>41869</v>
      </c>
      <c r="U350" s="29">
        <f>IF(AND(Inputs!B349="true",Inputs!G349="true"),T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T350)</f>
        <v>42055</v>
      </c>
      <c r="V350" s="29">
        <f>IF(Inputs!B349="false","",IF(Inputs!M349="null",Calcs!D350,Calcs!D350*Inputs!M349))</f>
        <v>42055</v>
      </c>
      <c r="W350" s="29">
        <f>IF(Inputs!B349="true",V350*IF(Inputs!R349=Reduction_Values!B$6,Reduction_Values!C$6,Reduction_Values!C$7),"")</f>
        <v>42055</v>
      </c>
      <c r="X350" s="29">
        <f>IF(Inputs!B349="true",W350*IF(Inputs!L349=Reduction_Values!B$4,Reduction_Values!C$4,Reduction_Values!C$5),"")</f>
        <v>21027.5</v>
      </c>
      <c r="Y350" s="29">
        <f>IF(Inputs!B349="true",IF(Inputs!I349="null",X350,X350*(Inputs!I349)),"")</f>
        <v>21027.5</v>
      </c>
      <c r="Z350" s="29">
        <f>IF(Inputs!B349="true",IF(Inputs!J349="null",Y350,Y350*(Inputs!J349)),"")</f>
        <v>21027.5</v>
      </c>
      <c r="AA350" s="29">
        <f>IF(Inputs!B349="true",(Inputs!S349/Inputs!T349)*Calcs!Z350,"")</f>
        <v>28092.74</v>
      </c>
      <c r="AB350" s="29">
        <f>IF(Inputs!B349="true",Calcs!AA350*0.5,"")</f>
        <v>14046.37</v>
      </c>
      <c r="AC350" s="29"/>
      <c r="AD350" s="29"/>
      <c r="AE350" s="29"/>
      <c r="AF350" s="29"/>
      <c r="AG350" s="29"/>
    </row>
    <row r="351" spans="1:33" x14ac:dyDescent="0.2">
      <c r="A351" s="26">
        <v>349</v>
      </c>
      <c r="B351" s="28">
        <f>(VLOOKUP(Inputs!D350,Charge_Categories!B$2:C$380,2,FALSE))</f>
        <v>65451</v>
      </c>
      <c r="C351" s="28">
        <f>IF(Inputs!N350="true"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B351)</f>
        <v>65451</v>
      </c>
      <c r="D351" s="28">
        <f>IF(Inputs!G350="true",C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C351)</f>
        <v>66001</v>
      </c>
      <c r="E351" s="28">
        <f>IF(Inputs!M350="null",Calcs!D351,Calcs!D351*Inputs!M350)</f>
        <v>66001</v>
      </c>
      <c r="F351" s="28">
        <f>E351*IF(Inputs!R350=Reduction_Values!B$6,Reduction_Values!C$6,Reduction_Values!C$7)</f>
        <v>66001</v>
      </c>
      <c r="G351" s="29">
        <f>F351*IF(Inputs!L350=Reduction_Values!B$4,Reduction_Values!C$4,Reduction_Values!C$5)</f>
        <v>33000.5</v>
      </c>
      <c r="H351" s="29">
        <f>IF(Inputs!I350="null",G351,G351*(Inputs!I350))</f>
        <v>32670.494999999999</v>
      </c>
      <c r="I351" s="29">
        <f>IF(Inputs!J350="null",H351,H351*(Inputs!J350))</f>
        <v>32343.79005</v>
      </c>
      <c r="J351" s="29">
        <f>I351*(IF(Inputs!K350=Reduction_Values!B$2,Reduction_Values!C$2,Reduction_Values!C$3))</f>
        <v>16171.895025</v>
      </c>
      <c r="K351" s="29">
        <f>IF(Inputs!B350="false",(Inputs!P350/Inputs!Q350)*Calcs!J351,Calcs!J351)</f>
        <v>16171.895025</v>
      </c>
      <c r="L351" s="29" t="str">
        <f>IF(AND(Inputs!C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C350="true",Inputs!N350="false"),B351,""))</f>
        <v/>
      </c>
      <c r="M351" s="29" t="str">
        <f>IF(Inputs!C350="true",IF(Inputs!M350="null",Calcs!L351,Calcs!L351*Inputs!M350),"")</f>
        <v/>
      </c>
      <c r="N351" s="29" t="str">
        <f>IF(Inputs!C350="true",M351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,"")</f>
        <v/>
      </c>
      <c r="O351" s="29" t="str">
        <f>IF(Inputs!C350="true",N351*IF(Inputs!R350=Reduction_Values!B$6,Reduction_Values!C$6,Reduction_Values!C$7),"")</f>
        <v/>
      </c>
      <c r="P351" s="29" t="str">
        <f>IF(Inputs!C350="true",O351*IF(Inputs!L350=Reduction_Values!B$4,Reduction_Values!C$4,Reduction_Values!C$5),"")</f>
        <v/>
      </c>
      <c r="Q351" s="29" t="str">
        <f>IF(Inputs!C350="true",IF(Inputs!I350="null",P351,P351*(Inputs!I350)),"")</f>
        <v/>
      </c>
      <c r="R351" s="29" t="str">
        <f>IF(Inputs!C350="true",IF(Inputs!J350="null",Calcs!Q351,Calcs!Q351*Inputs!J350),"")</f>
        <v/>
      </c>
      <c r="S351" s="29" t="str">
        <f>IF(Inputs!C350="true",(Inputs!P350/Inputs!Q350)*Calcs!R351,"0.0")</f>
        <v>0.0</v>
      </c>
      <c r="T351" s="29">
        <f>IF(AND(Inputs!B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B350="true",Inputs!N350="false"),B351,""))</f>
        <v>65451</v>
      </c>
      <c r="U351" s="29">
        <f>IF(AND(Inputs!B350="true",Inputs!G350="true"),T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T351)</f>
        <v>66001</v>
      </c>
      <c r="V351" s="29">
        <f>IF(Inputs!B350="false","",IF(Inputs!M350="null",Calcs!D351,Calcs!D351*Inputs!M350))</f>
        <v>66001</v>
      </c>
      <c r="W351" s="29">
        <f>IF(Inputs!B350="true",V351*IF(Inputs!R350=Reduction_Values!B$6,Reduction_Values!C$6,Reduction_Values!C$7),"")</f>
        <v>66001</v>
      </c>
      <c r="X351" s="29">
        <f>IF(Inputs!B350="true",W351*IF(Inputs!L350=Reduction_Values!B$4,Reduction_Values!C$4,Reduction_Values!C$5),"")</f>
        <v>33000.5</v>
      </c>
      <c r="Y351" s="29">
        <f>IF(Inputs!B350="true",IF(Inputs!I350="null",X351,X351*(Inputs!I350)),"")</f>
        <v>32670.494999999999</v>
      </c>
      <c r="Z351" s="29">
        <f>IF(Inputs!B350="true",IF(Inputs!J350="null",Y351,Y351*(Inputs!J350)),"")</f>
        <v>32343.79005</v>
      </c>
      <c r="AA351" s="29">
        <f>IF(Inputs!B350="true",(Inputs!S350/Inputs!T350)*Calcs!Z351,"")</f>
        <v>3259.7624007434943</v>
      </c>
      <c r="AB351" s="29">
        <f>IF(Inputs!B350="true",Calcs!AA351*0.5,"")</f>
        <v>1629.8812003717471</v>
      </c>
      <c r="AC351" s="29"/>
      <c r="AD351" s="29"/>
      <c r="AE351" s="29"/>
      <c r="AF351" s="29"/>
      <c r="AG351" s="29"/>
    </row>
    <row r="352" spans="1:33" x14ac:dyDescent="0.2">
      <c r="A352" s="26">
        <v>350</v>
      </c>
      <c r="B352" s="28">
        <f>(VLOOKUP(Inputs!D351,Charge_Categories!B$2:C$380,2,FALSE))</f>
        <v>68697</v>
      </c>
      <c r="C352" s="28">
        <f>IF(Inputs!N351="true"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B352)</f>
        <v>68697</v>
      </c>
      <c r="D352" s="28">
        <f>IF(Inputs!G351="true",C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C352)</f>
        <v>69228</v>
      </c>
      <c r="E352" s="28">
        <f>IF(Inputs!M351="null",Calcs!D352,Calcs!D352*Inputs!M351)</f>
        <v>69228</v>
      </c>
      <c r="F352" s="28">
        <f>E352*IF(Inputs!R351=Reduction_Values!B$6,Reduction_Values!C$6,Reduction_Values!C$7)</f>
        <v>69228</v>
      </c>
      <c r="G352" s="29">
        <f>F352*IF(Inputs!L351=Reduction_Values!B$4,Reduction_Values!C$4,Reduction_Values!C$5)</f>
        <v>69228</v>
      </c>
      <c r="H352" s="29">
        <f>IF(Inputs!I351="null",G352,G352*(Inputs!I351))</f>
        <v>69228</v>
      </c>
      <c r="I352" s="29">
        <f>IF(Inputs!J351="null",H352,H352*(Inputs!J351))</f>
        <v>69228</v>
      </c>
      <c r="J352" s="29">
        <f>I352*(IF(Inputs!K351=Reduction_Values!B$2,Reduction_Values!C$2,Reduction_Values!C$3))</f>
        <v>34614</v>
      </c>
      <c r="K352" s="29">
        <f>IF(Inputs!B351="false",(Inputs!P351/Inputs!Q351)*Calcs!J352,Calcs!J352)</f>
        <v>34614</v>
      </c>
      <c r="L352" s="29" t="str">
        <f>IF(AND(Inputs!C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C351="true",Inputs!N351="false"),B352,""))</f>
        <v/>
      </c>
      <c r="M352" s="29" t="str">
        <f>IF(Inputs!C351="true",IF(Inputs!M351="null",Calcs!L352,Calcs!L352*Inputs!M351),"")</f>
        <v/>
      </c>
      <c r="N352" s="29" t="str">
        <f>IF(Inputs!C351="true",M352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,"")</f>
        <v/>
      </c>
      <c r="O352" s="29" t="str">
        <f>IF(Inputs!C351="true",N352*IF(Inputs!R351=Reduction_Values!B$6,Reduction_Values!C$6,Reduction_Values!C$7),"")</f>
        <v/>
      </c>
      <c r="P352" s="29" t="str">
        <f>IF(Inputs!C351="true",O352*IF(Inputs!L351=Reduction_Values!B$4,Reduction_Values!C$4,Reduction_Values!C$5),"")</f>
        <v/>
      </c>
      <c r="Q352" s="29" t="str">
        <f>IF(Inputs!C351="true",IF(Inputs!I351="null",P352,P352*(Inputs!I351)),"")</f>
        <v/>
      </c>
      <c r="R352" s="29" t="str">
        <f>IF(Inputs!C351="true",IF(Inputs!J351="null",Calcs!Q352,Calcs!Q352*Inputs!J351),"")</f>
        <v/>
      </c>
      <c r="S352" s="29" t="str">
        <f>IF(Inputs!C351="true",(Inputs!P351/Inputs!Q351)*Calcs!R352,"0.0")</f>
        <v>0.0</v>
      </c>
      <c r="T352" s="29">
        <f>IF(AND(Inputs!B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B351="true",Inputs!N351="false"),B352,""))</f>
        <v>68697</v>
      </c>
      <c r="U352" s="29">
        <f>IF(AND(Inputs!B351="true",Inputs!G351="true"),T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T352)</f>
        <v>69228</v>
      </c>
      <c r="V352" s="29">
        <f>IF(Inputs!B351="false","",IF(Inputs!M351="null",Calcs!D352,Calcs!D352*Inputs!M351))</f>
        <v>69228</v>
      </c>
      <c r="W352" s="29">
        <f>IF(Inputs!B351="true",V352*IF(Inputs!R351=Reduction_Values!B$6,Reduction_Values!C$6,Reduction_Values!C$7),"")</f>
        <v>69228</v>
      </c>
      <c r="X352" s="29">
        <f>IF(Inputs!B351="true",W352*IF(Inputs!L351=Reduction_Values!B$4,Reduction_Values!C$4,Reduction_Values!C$5),"")</f>
        <v>69228</v>
      </c>
      <c r="Y352" s="29">
        <f>IF(Inputs!B351="true",IF(Inputs!I351="null",X352,X352*(Inputs!I351)),"")</f>
        <v>69228</v>
      </c>
      <c r="Z352" s="29">
        <f>IF(Inputs!B351="true",IF(Inputs!J351="null",Y352,Y352*(Inputs!J351)),"")</f>
        <v>69228</v>
      </c>
      <c r="AA352" s="29">
        <f>IF(Inputs!B351="true",(Inputs!S351/Inputs!T351)*Calcs!Z352,"")</f>
        <v>374205.40540540544</v>
      </c>
      <c r="AB352" s="29">
        <f>IF(Inputs!B351="true",Calcs!AA352*0.5,"")</f>
        <v>187102.70270270272</v>
      </c>
      <c r="AC352" s="29"/>
      <c r="AD352" s="29"/>
      <c r="AE352" s="29"/>
      <c r="AF352" s="29"/>
      <c r="AG352" s="29"/>
    </row>
    <row r="353" spans="1:33" x14ac:dyDescent="0.2">
      <c r="A353" s="26">
        <v>351</v>
      </c>
      <c r="B353" s="28">
        <f>(VLOOKUP(Inputs!D352,Charge_Categories!B$2:C$380,2,FALSE))</f>
        <v>74390</v>
      </c>
      <c r="C353" s="28">
        <f>IF(Inputs!N352="true"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B353)</f>
        <v>74390</v>
      </c>
      <c r="D353" s="28">
        <f>IF(Inputs!G352="true",C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C353)</f>
        <v>74627</v>
      </c>
      <c r="E353" s="28">
        <f>IF(Inputs!M352="null",Calcs!D353,Calcs!D353*Inputs!M352)</f>
        <v>74627</v>
      </c>
      <c r="F353" s="28">
        <f>E353*IF(Inputs!R352=Reduction_Values!B$6,Reduction_Values!C$6,Reduction_Values!C$7)</f>
        <v>74627</v>
      </c>
      <c r="G353" s="29">
        <f>F353*IF(Inputs!L352=Reduction_Values!B$4,Reduction_Values!C$4,Reduction_Values!C$5)</f>
        <v>74627</v>
      </c>
      <c r="H353" s="29">
        <f>IF(Inputs!I352="null",G353,G353*(Inputs!I352))</f>
        <v>8208.9699999999993</v>
      </c>
      <c r="I353" s="29">
        <f>IF(Inputs!J352="null",H353,H353*(Inputs!J352))</f>
        <v>8208.9699999999993</v>
      </c>
      <c r="J353" s="29">
        <f>I353*(IF(Inputs!K352=Reduction_Values!B$2,Reduction_Values!C$2,Reduction_Values!C$3))</f>
        <v>4104.4849999999997</v>
      </c>
      <c r="K353" s="29">
        <f>IF(Inputs!B352="false",(Inputs!P352/Inputs!Q352)*Calcs!J353,Calcs!J353)</f>
        <v>4104.4849999999997</v>
      </c>
      <c r="L353" s="29" t="str">
        <f>IF(AND(Inputs!C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C352="true",Inputs!N352="false"),B353,""))</f>
        <v/>
      </c>
      <c r="M353" s="29" t="str">
        <f>IF(Inputs!C352="true",IF(Inputs!M352="null",Calcs!L353,Calcs!L353*Inputs!M352),"")</f>
        <v/>
      </c>
      <c r="N353" s="29" t="str">
        <f>IF(Inputs!C352="true",M353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,"")</f>
        <v/>
      </c>
      <c r="O353" s="29" t="str">
        <f>IF(Inputs!C352="true",N353*IF(Inputs!R352=Reduction_Values!B$6,Reduction_Values!C$6,Reduction_Values!C$7),"")</f>
        <v/>
      </c>
      <c r="P353" s="29" t="str">
        <f>IF(Inputs!C352="true",O353*IF(Inputs!L352=Reduction_Values!B$4,Reduction_Values!C$4,Reduction_Values!C$5),"")</f>
        <v/>
      </c>
      <c r="Q353" s="29" t="str">
        <f>IF(Inputs!C352="true",IF(Inputs!I352="null",P353,P353*(Inputs!I352)),"")</f>
        <v/>
      </c>
      <c r="R353" s="29" t="str">
        <f>IF(Inputs!C352="true",IF(Inputs!J352="null",Calcs!Q353,Calcs!Q353*Inputs!J352),"")</f>
        <v/>
      </c>
      <c r="S353" s="29" t="str">
        <f>IF(Inputs!C352="true",(Inputs!P352/Inputs!Q352)*Calcs!R353,"0.0")</f>
        <v>0.0</v>
      </c>
      <c r="T353" s="29">
        <f>IF(AND(Inputs!B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B352="true",Inputs!N352="false"),B353,""))</f>
        <v>74390</v>
      </c>
      <c r="U353" s="29">
        <f>IF(AND(Inputs!B352="true",Inputs!G352="true"),T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T353)</f>
        <v>74627</v>
      </c>
      <c r="V353" s="29">
        <f>IF(Inputs!B352="false","",IF(Inputs!M352="null",Calcs!D353,Calcs!D353*Inputs!M352))</f>
        <v>74627</v>
      </c>
      <c r="W353" s="29">
        <f>IF(Inputs!B352="true",V353*IF(Inputs!R352=Reduction_Values!B$6,Reduction_Values!C$6,Reduction_Values!C$7),"")</f>
        <v>74627</v>
      </c>
      <c r="X353" s="29">
        <f>IF(Inputs!B352="true",W353*IF(Inputs!L352=Reduction_Values!B$4,Reduction_Values!C$4,Reduction_Values!C$5),"")</f>
        <v>74627</v>
      </c>
      <c r="Y353" s="29">
        <f>IF(Inputs!B352="true",IF(Inputs!I352="null",X353,X353*(Inputs!I352)),"")</f>
        <v>8208.9699999999993</v>
      </c>
      <c r="Z353" s="29">
        <f>IF(Inputs!B352="true",IF(Inputs!J352="null",Y353,Y353*(Inputs!J352)),"")</f>
        <v>8208.9699999999993</v>
      </c>
      <c r="AA353" s="29">
        <f>IF(Inputs!B352="true",(Inputs!S352/Inputs!T352)*Calcs!Z353,"")</f>
        <v>30091347.696666665</v>
      </c>
      <c r="AB353" s="29">
        <f>IF(Inputs!B352="true",Calcs!AA353*0.5,"")</f>
        <v>15045673.848333333</v>
      </c>
      <c r="AC353" s="29"/>
      <c r="AD353" s="29"/>
      <c r="AE353" s="29"/>
      <c r="AF353" s="29"/>
      <c r="AG353" s="29"/>
    </row>
    <row r="354" spans="1:33" x14ac:dyDescent="0.2">
      <c r="A354" s="26">
        <v>352</v>
      </c>
      <c r="B354" s="28">
        <f>(VLOOKUP(Inputs!D353,Charge_Categories!B$2:C$380,2,FALSE))</f>
        <v>77723</v>
      </c>
      <c r="C354" s="28">
        <f>IF(Inputs!N353="true"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B354)</f>
        <v>77723</v>
      </c>
      <c r="D354" s="28">
        <f>IF(Inputs!G353="true",C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C354)</f>
        <v>79666</v>
      </c>
      <c r="E354" s="28">
        <f>IF(Inputs!M353="null",Calcs!D354,Calcs!D354*Inputs!M353)</f>
        <v>79666</v>
      </c>
      <c r="F354" s="28">
        <f>E354*IF(Inputs!R353=Reduction_Values!B$6,Reduction_Values!C$6,Reduction_Values!C$7)</f>
        <v>79666</v>
      </c>
      <c r="G354" s="29">
        <f>F354*IF(Inputs!L353=Reduction_Values!B$4,Reduction_Values!C$4,Reduction_Values!C$5)</f>
        <v>79666</v>
      </c>
      <c r="H354" s="29">
        <f>IF(Inputs!I353="null",G354,G354*(Inputs!I353))</f>
        <v>79666</v>
      </c>
      <c r="I354" s="29">
        <f>IF(Inputs!J353="null",H354,H354*(Inputs!J353))</f>
        <v>79666</v>
      </c>
      <c r="J354" s="29">
        <f>I354*(IF(Inputs!K353=Reduction_Values!B$2,Reduction_Values!C$2,Reduction_Values!C$3))</f>
        <v>39833</v>
      </c>
      <c r="K354" s="29">
        <f>IF(Inputs!B353="false",(Inputs!P353/Inputs!Q353)*Calcs!J354,Calcs!J354)</f>
        <v>39833</v>
      </c>
      <c r="L354" s="29" t="str">
        <f>IF(AND(Inputs!C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C353="true",Inputs!N353="false"),B354,""))</f>
        <v/>
      </c>
      <c r="M354" s="29" t="str">
        <f>IF(Inputs!C353="true",IF(Inputs!M353="null",Calcs!L354,Calcs!L354*Inputs!M353),"")</f>
        <v/>
      </c>
      <c r="N354" s="29" t="str">
        <f>IF(Inputs!C353="true",M354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,"")</f>
        <v/>
      </c>
      <c r="O354" s="29" t="str">
        <f>IF(Inputs!C353="true",N354*IF(Inputs!R353=Reduction_Values!B$6,Reduction_Values!C$6,Reduction_Values!C$7),"")</f>
        <v/>
      </c>
      <c r="P354" s="29" t="str">
        <f>IF(Inputs!C353="true",O354*IF(Inputs!L353=Reduction_Values!B$4,Reduction_Values!C$4,Reduction_Values!C$5),"")</f>
        <v/>
      </c>
      <c r="Q354" s="29" t="str">
        <f>IF(Inputs!C353="true",IF(Inputs!I353="null",P354,P354*(Inputs!I353)),"")</f>
        <v/>
      </c>
      <c r="R354" s="29" t="str">
        <f>IF(Inputs!C353="true",IF(Inputs!J353="null",Calcs!Q354,Calcs!Q354*Inputs!J353),"")</f>
        <v/>
      </c>
      <c r="S354" s="29" t="str">
        <f>IF(Inputs!C353="true",(Inputs!P353/Inputs!Q353)*Calcs!R354,"0.0")</f>
        <v>0.0</v>
      </c>
      <c r="T354" s="29">
        <f>IF(AND(Inputs!B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B353="true",Inputs!N353="false"),B354,""))</f>
        <v>77723</v>
      </c>
      <c r="U354" s="29">
        <f>IF(AND(Inputs!B353="true",Inputs!G353="true"),T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T354)</f>
        <v>79666</v>
      </c>
      <c r="V354" s="29">
        <f>IF(Inputs!B353="false","",IF(Inputs!M353="null",Calcs!D354,Calcs!D354*Inputs!M353))</f>
        <v>79666</v>
      </c>
      <c r="W354" s="29">
        <f>IF(Inputs!B353="true",V354*IF(Inputs!R353=Reduction_Values!B$6,Reduction_Values!C$6,Reduction_Values!C$7),"")</f>
        <v>79666</v>
      </c>
      <c r="X354" s="29">
        <f>IF(Inputs!B353="true",W354*IF(Inputs!L353=Reduction_Values!B$4,Reduction_Values!C$4,Reduction_Values!C$5),"")</f>
        <v>79666</v>
      </c>
      <c r="Y354" s="29">
        <f>IF(Inputs!B353="true",IF(Inputs!I353="null",X354,X354*(Inputs!I353)),"")</f>
        <v>79666</v>
      </c>
      <c r="Z354" s="29">
        <f>IF(Inputs!B353="true",IF(Inputs!J353="null",Y354,Y354*(Inputs!J353)),"")</f>
        <v>79666</v>
      </c>
      <c r="AA354" s="29">
        <f>IF(Inputs!B353="true",(Inputs!S353/Inputs!T353)*Calcs!Z354,"")</f>
        <v>79666</v>
      </c>
      <c r="AB354" s="29">
        <f>IF(Inputs!B353="true",Calcs!AA354*0.5,"")</f>
        <v>39833</v>
      </c>
      <c r="AC354" s="29"/>
      <c r="AD354" s="29"/>
      <c r="AE354" s="29"/>
      <c r="AF354" s="29"/>
      <c r="AG354" s="29"/>
    </row>
    <row r="355" spans="1:33" x14ac:dyDescent="0.2">
      <c r="A355" s="26">
        <v>353</v>
      </c>
      <c r="B355" s="28">
        <f>(VLOOKUP(Inputs!D354,Charge_Categories!B$2:C$380,2,FALSE))</f>
        <v>80969</v>
      </c>
      <c r="C355" s="28">
        <f>IF(Inputs!N354="true"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B355)</f>
        <v>101307</v>
      </c>
      <c r="D355" s="28">
        <f>IF(Inputs!G354="true",C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C355)</f>
        <v>216129</v>
      </c>
      <c r="E355" s="28">
        <f>IF(Inputs!M354="null",Calcs!D355,Calcs!D355*Inputs!M354)</f>
        <v>216129</v>
      </c>
      <c r="F355" s="28">
        <f>E355*IF(Inputs!R354=Reduction_Values!B$6,Reduction_Values!C$6,Reduction_Values!C$7)</f>
        <v>108064.5</v>
      </c>
      <c r="G355" s="29">
        <f>F355*IF(Inputs!L354=Reduction_Values!B$4,Reduction_Values!C$4,Reduction_Values!C$5)</f>
        <v>108064.5</v>
      </c>
      <c r="H355" s="29">
        <f>IF(Inputs!I354="null",G355,G355*(Inputs!I354))</f>
        <v>96177.404999999999</v>
      </c>
      <c r="I355" s="29">
        <f>IF(Inputs!J354="null",H355,H355*(Inputs!J354))</f>
        <v>86559.664499999999</v>
      </c>
      <c r="J355" s="29">
        <f>I355*(IF(Inputs!K354=Reduction_Values!B$2,Reduction_Values!C$2,Reduction_Values!C$3))</f>
        <v>43279.832249999999</v>
      </c>
      <c r="K355" s="29">
        <f>IF(Inputs!B354="false",(Inputs!P354/Inputs!Q354)*Calcs!J355,Calcs!J355)</f>
        <v>43279.832249999999</v>
      </c>
      <c r="L355" s="29" t="str">
        <f>IF(AND(Inputs!C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C354="true",Inputs!N354="false"),B355,""))</f>
        <v/>
      </c>
      <c r="M355" s="29" t="str">
        <f>IF(Inputs!C354="true",IF(Inputs!M354="null",Calcs!L355,Calcs!L355*Inputs!M354),"")</f>
        <v/>
      </c>
      <c r="N355" s="29" t="str">
        <f>IF(Inputs!C354="true",M355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,"")</f>
        <v/>
      </c>
      <c r="O355" s="29" t="str">
        <f>IF(Inputs!C354="true",N355*IF(Inputs!R354=Reduction_Values!B$6,Reduction_Values!C$6,Reduction_Values!C$7),"")</f>
        <v/>
      </c>
      <c r="P355" s="29" t="str">
        <f>IF(Inputs!C354="true",O355*IF(Inputs!L354=Reduction_Values!B$4,Reduction_Values!C$4,Reduction_Values!C$5),"")</f>
        <v/>
      </c>
      <c r="Q355" s="29" t="str">
        <f>IF(Inputs!C354="true",IF(Inputs!I354="null",P355,P355*(Inputs!I354)),"")</f>
        <v/>
      </c>
      <c r="R355" s="29" t="str">
        <f>IF(Inputs!C354="true",IF(Inputs!J354="null",Calcs!Q355,Calcs!Q355*Inputs!J354),"")</f>
        <v/>
      </c>
      <c r="S355" s="29" t="str">
        <f>IF(Inputs!C354="true",(Inputs!P354/Inputs!Q354)*Calcs!R355,"0.0")</f>
        <v>0.0</v>
      </c>
      <c r="T355" s="29">
        <f>IF(AND(Inputs!B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B354="true",Inputs!N354="false"),B355,""))</f>
        <v>101307</v>
      </c>
      <c r="U355" s="29">
        <f>IF(AND(Inputs!B354="true",Inputs!G354="true"),T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T355)</f>
        <v>216129</v>
      </c>
      <c r="V355" s="29">
        <f>IF(Inputs!B354="false","",IF(Inputs!M354="null",Calcs!D355,Calcs!D355*Inputs!M354))</f>
        <v>216129</v>
      </c>
      <c r="W355" s="29">
        <f>IF(Inputs!B354="true",V355*IF(Inputs!R354=Reduction_Values!B$6,Reduction_Values!C$6,Reduction_Values!C$7),"")</f>
        <v>108064.5</v>
      </c>
      <c r="X355" s="29">
        <f>IF(Inputs!B354="true",W355*IF(Inputs!L354=Reduction_Values!B$4,Reduction_Values!C$4,Reduction_Values!C$5),"")</f>
        <v>108064.5</v>
      </c>
      <c r="Y355" s="29">
        <f>IF(Inputs!B354="true",IF(Inputs!I354="null",X355,X355*(Inputs!I354)),"")</f>
        <v>96177.404999999999</v>
      </c>
      <c r="Z355" s="29">
        <f>IF(Inputs!B354="true",IF(Inputs!J354="null",Y355,Y355*(Inputs!J354)),"")</f>
        <v>86559.664499999999</v>
      </c>
      <c r="AA355" s="29">
        <f>IF(Inputs!B354="true",(Inputs!S354/Inputs!T354)*Calcs!Z355,"")</f>
        <v>601.94481571627261</v>
      </c>
      <c r="AB355" s="29">
        <f>IF(Inputs!B354="true",Calcs!AA355*0.5,"")</f>
        <v>300.97240785813631</v>
      </c>
      <c r="AC355" s="29"/>
      <c r="AD355" s="29"/>
      <c r="AE355" s="29"/>
      <c r="AF355" s="29"/>
      <c r="AG355" s="29"/>
    </row>
    <row r="356" spans="1:33" x14ac:dyDescent="0.2">
      <c r="A356" s="26">
        <v>354</v>
      </c>
      <c r="B356" s="28">
        <f>(VLOOKUP(Inputs!D355,Charge_Categories!B$2:C$380,2,FALSE))</f>
        <v>86662</v>
      </c>
      <c r="C356" s="28">
        <f>IF(Inputs!N355="true"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B356)</f>
        <v>86703</v>
      </c>
      <c r="D356" s="28">
        <f>IF(Inputs!G355="true",C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C356)</f>
        <v>90429</v>
      </c>
      <c r="E356" s="28">
        <f>IF(Inputs!M355="null",Calcs!D356,Calcs!D356*Inputs!M355)</f>
        <v>90429</v>
      </c>
      <c r="F356" s="28">
        <f>E356*IF(Inputs!R355=Reduction_Values!B$6,Reduction_Values!C$6,Reduction_Values!C$7)</f>
        <v>45214.5</v>
      </c>
      <c r="G356" s="29">
        <f>F356*IF(Inputs!L355=Reduction_Values!B$4,Reduction_Values!C$4,Reduction_Values!C$5)</f>
        <v>45214.5</v>
      </c>
      <c r="H356" s="29">
        <f>IF(Inputs!I355="null",G356,G356*(Inputs!I355))</f>
        <v>45214.5</v>
      </c>
      <c r="I356" s="29">
        <f>IF(Inputs!J355="null",H356,H356*(Inputs!J355))</f>
        <v>22607.25</v>
      </c>
      <c r="J356" s="29">
        <f>I356*(IF(Inputs!K355=Reduction_Values!B$2,Reduction_Values!C$2,Reduction_Values!C$3))</f>
        <v>11303.625</v>
      </c>
      <c r="K356" s="29">
        <f>IF(Inputs!B355="false",(Inputs!P355/Inputs!Q355)*Calcs!J356,Calcs!J356)</f>
        <v>11303.625</v>
      </c>
      <c r="L356" s="29" t="str">
        <f>IF(AND(Inputs!C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C355="true",Inputs!N355="false"),B356,""))</f>
        <v/>
      </c>
      <c r="M356" s="29" t="str">
        <f>IF(Inputs!C355="true",IF(Inputs!M355="null",Calcs!L356,Calcs!L356*Inputs!M355),"")</f>
        <v/>
      </c>
      <c r="N356" s="29" t="str">
        <f>IF(Inputs!C355="true",M356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,"")</f>
        <v/>
      </c>
      <c r="O356" s="29" t="str">
        <f>IF(Inputs!C355="true",N356*IF(Inputs!R355=Reduction_Values!B$6,Reduction_Values!C$6,Reduction_Values!C$7),"")</f>
        <v/>
      </c>
      <c r="P356" s="29" t="str">
        <f>IF(Inputs!C355="true",O356*IF(Inputs!L355=Reduction_Values!B$4,Reduction_Values!C$4,Reduction_Values!C$5),"")</f>
        <v/>
      </c>
      <c r="Q356" s="29" t="str">
        <f>IF(Inputs!C355="true",IF(Inputs!I355="null",P356,P356*(Inputs!I355)),"")</f>
        <v/>
      </c>
      <c r="R356" s="29" t="str">
        <f>IF(Inputs!C355="true",IF(Inputs!J355="null",Calcs!Q356,Calcs!Q356*Inputs!J355),"")</f>
        <v/>
      </c>
      <c r="S356" s="29" t="str">
        <f>IF(Inputs!C355="true",(Inputs!P355/Inputs!Q355)*Calcs!R356,"0.0")</f>
        <v>0.0</v>
      </c>
      <c r="T356" s="29">
        <f>IF(AND(Inputs!B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B355="true",Inputs!N355="false"),B356,""))</f>
        <v>86703</v>
      </c>
      <c r="U356" s="29">
        <f>IF(AND(Inputs!B355="true",Inputs!G355="true"),T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T356)</f>
        <v>90429</v>
      </c>
      <c r="V356" s="29">
        <f>IF(Inputs!B355="false","",IF(Inputs!M355="null",Calcs!D356,Calcs!D356*Inputs!M355))</f>
        <v>90429</v>
      </c>
      <c r="W356" s="29">
        <f>IF(Inputs!B355="true",V356*IF(Inputs!R355=Reduction_Values!B$6,Reduction_Values!C$6,Reduction_Values!C$7),"")</f>
        <v>45214.5</v>
      </c>
      <c r="X356" s="29">
        <f>IF(Inputs!B355="true",W356*IF(Inputs!L355=Reduction_Values!B$4,Reduction_Values!C$4,Reduction_Values!C$5),"")</f>
        <v>45214.5</v>
      </c>
      <c r="Y356" s="29">
        <f>IF(Inputs!B355="true",IF(Inputs!I355="null",X356,X356*(Inputs!I355)),"")</f>
        <v>45214.5</v>
      </c>
      <c r="Z356" s="29">
        <f>IF(Inputs!B355="true",IF(Inputs!J355="null",Y356,Y356*(Inputs!J355)),"")</f>
        <v>22607.25</v>
      </c>
      <c r="AA356" s="29">
        <f>IF(Inputs!B355="true",(Inputs!S355/Inputs!T355)*Calcs!Z356,"")</f>
        <v>178563.71736328126</v>
      </c>
      <c r="AB356" s="29">
        <f>IF(Inputs!B355="true",Calcs!AA356*0.5,"")</f>
        <v>89281.858681640631</v>
      </c>
      <c r="AC356" s="29"/>
      <c r="AD356" s="29"/>
      <c r="AE356" s="29"/>
      <c r="AF356" s="29"/>
      <c r="AG356" s="29"/>
    </row>
    <row r="357" spans="1:33" x14ac:dyDescent="0.2">
      <c r="A357" s="26">
        <v>355</v>
      </c>
      <c r="B357" s="28">
        <f>(VLOOKUP(Inputs!D356,Charge_Categories!B$2:C$380,2,FALSE))</f>
        <v>139580</v>
      </c>
      <c r="C357" s="28">
        <f>IF(Inputs!N356="true"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B357)</f>
        <v>139588</v>
      </c>
      <c r="D357" s="28">
        <f>IF(Inputs!G356="true",C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C357)</f>
        <v>139662</v>
      </c>
      <c r="E357" s="28">
        <f>IF(Inputs!M356="null",Calcs!D357,Calcs!D357*Inputs!M356)</f>
        <v>139662</v>
      </c>
      <c r="F357" s="28">
        <f>E357*IF(Inputs!R356=Reduction_Values!B$6,Reduction_Values!C$6,Reduction_Values!C$7)</f>
        <v>69831</v>
      </c>
      <c r="G357" s="29">
        <f>F357*IF(Inputs!L356=Reduction_Values!B$4,Reduction_Values!C$4,Reduction_Values!C$5)</f>
        <v>69831</v>
      </c>
      <c r="H357" s="29">
        <f>IF(Inputs!I356="null",G357,G357*(Inputs!I356))</f>
        <v>2793.2400000000002</v>
      </c>
      <c r="I357" s="29">
        <f>IF(Inputs!J356="null",H357,H357*(Inputs!J356))</f>
        <v>2793.2400000000002</v>
      </c>
      <c r="J357" s="29">
        <f>I357*(IF(Inputs!K356=Reduction_Values!B$2,Reduction_Values!C$2,Reduction_Values!C$3))</f>
        <v>1396.6200000000001</v>
      </c>
      <c r="K357" s="29">
        <f>IF(Inputs!B356="false",(Inputs!P356/Inputs!Q356)*Calcs!J357,Calcs!J357)</f>
        <v>1396.6200000000001</v>
      </c>
      <c r="L357" s="29" t="str">
        <f>IF(AND(Inputs!C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C356="true",Inputs!N356="false"),B357,""))</f>
        <v/>
      </c>
      <c r="M357" s="29" t="str">
        <f>IF(Inputs!C356="true",IF(Inputs!M356="null",Calcs!L357,Calcs!L357*Inputs!M356),"")</f>
        <v/>
      </c>
      <c r="N357" s="29" t="str">
        <f>IF(Inputs!C356="true",M357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,"")</f>
        <v/>
      </c>
      <c r="O357" s="29" t="str">
        <f>IF(Inputs!C356="true",N357*IF(Inputs!R356=Reduction_Values!B$6,Reduction_Values!C$6,Reduction_Values!C$7),"")</f>
        <v/>
      </c>
      <c r="P357" s="29" t="str">
        <f>IF(Inputs!C356="true",O357*IF(Inputs!L356=Reduction_Values!B$4,Reduction_Values!C$4,Reduction_Values!C$5),"")</f>
        <v/>
      </c>
      <c r="Q357" s="29" t="str">
        <f>IF(Inputs!C356="true",IF(Inputs!I356="null",P357,P357*(Inputs!I356)),"")</f>
        <v/>
      </c>
      <c r="R357" s="29" t="str">
        <f>IF(Inputs!C356="true",IF(Inputs!J356="null",Calcs!Q357,Calcs!Q357*Inputs!J356),"")</f>
        <v/>
      </c>
      <c r="S357" s="29" t="str">
        <f>IF(Inputs!C356="true",(Inputs!P356/Inputs!Q356)*Calcs!R357,"0.0")</f>
        <v>0.0</v>
      </c>
      <c r="T357" s="29">
        <f>IF(AND(Inputs!B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B356="true",Inputs!N356="false"),B357,""))</f>
        <v>139588</v>
      </c>
      <c r="U357" s="29">
        <f>IF(AND(Inputs!B356="true",Inputs!G356="true"),T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T357)</f>
        <v>139662</v>
      </c>
      <c r="V357" s="29">
        <f>IF(Inputs!B356="false","",IF(Inputs!M356="null",Calcs!D357,Calcs!D357*Inputs!M356))</f>
        <v>139662</v>
      </c>
      <c r="W357" s="29">
        <f>IF(Inputs!B356="true",V357*IF(Inputs!R356=Reduction_Values!B$6,Reduction_Values!C$6,Reduction_Values!C$7),"")</f>
        <v>69831</v>
      </c>
      <c r="X357" s="29">
        <f>IF(Inputs!B356="true",W357*IF(Inputs!L356=Reduction_Values!B$4,Reduction_Values!C$4,Reduction_Values!C$5),"")</f>
        <v>69831</v>
      </c>
      <c r="Y357" s="29">
        <f>IF(Inputs!B356="true",IF(Inputs!I356="null",X357,X357*(Inputs!I356)),"")</f>
        <v>2793.2400000000002</v>
      </c>
      <c r="Z357" s="29">
        <f>IF(Inputs!B356="true",IF(Inputs!J356="null",Y357,Y357*(Inputs!J356)),"")</f>
        <v>2793.2400000000002</v>
      </c>
      <c r="AA357" s="29">
        <f>IF(Inputs!B356="true",(Inputs!S356/Inputs!T356)*Calcs!Z357,"")</f>
        <v>0</v>
      </c>
      <c r="AB357" s="29">
        <f>IF(Inputs!B356="true",Calcs!AA357*0.5,"")</f>
        <v>0</v>
      </c>
      <c r="AC357" s="29"/>
      <c r="AD357" s="29"/>
      <c r="AE357" s="29"/>
      <c r="AF357" s="29"/>
      <c r="AG357" s="29"/>
    </row>
    <row r="358" spans="1:33" x14ac:dyDescent="0.2">
      <c r="A358" s="26">
        <v>356</v>
      </c>
      <c r="B358" s="28">
        <f>(VLOOKUP(Inputs!D357,Charge_Categories!B$2:C$380,2,FALSE))</f>
        <v>146503</v>
      </c>
      <c r="C358" s="28">
        <f>IF(Inputs!N357="true"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B358)</f>
        <v>151673</v>
      </c>
      <c r="D358" s="28">
        <f>IF(Inputs!G357="true",C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C358)</f>
        <v>151673</v>
      </c>
      <c r="E358" s="28">
        <f>IF(Inputs!M357="null",Calcs!D358,Calcs!D358*Inputs!M357)</f>
        <v>151673</v>
      </c>
      <c r="F358" s="28">
        <f>E358*IF(Inputs!R357=Reduction_Values!B$6,Reduction_Values!C$6,Reduction_Values!C$7)</f>
        <v>75836.5</v>
      </c>
      <c r="G358" s="29">
        <f>F358*IF(Inputs!L357=Reduction_Values!B$4,Reduction_Values!C$4,Reduction_Values!C$5)</f>
        <v>75836.5</v>
      </c>
      <c r="H358" s="29">
        <f>IF(Inputs!I357="null",G358,G358*(Inputs!I357))</f>
        <v>75836.5</v>
      </c>
      <c r="I358" s="29">
        <f>IF(Inputs!J357="null",H358,H358*(Inputs!J357))</f>
        <v>75836.5</v>
      </c>
      <c r="J358" s="29">
        <f>I358*(IF(Inputs!K357=Reduction_Values!B$2,Reduction_Values!C$2,Reduction_Values!C$3))</f>
        <v>75836.5</v>
      </c>
      <c r="K358" s="29">
        <f>IF(Inputs!B357="false",(Inputs!P357/Inputs!Q357)*Calcs!J358,Calcs!J358)</f>
        <v>74107.328990228008</v>
      </c>
      <c r="L358" s="29">
        <f>IF(AND(Inputs!C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C357="true",Inputs!N357="false"),B358,""))</f>
        <v>151673</v>
      </c>
      <c r="M358" s="29">
        <f>IF(Inputs!C357="true",IF(Inputs!M357="null",Calcs!L358,Calcs!L358*Inputs!M357),"")</f>
        <v>151673</v>
      </c>
      <c r="N358" s="29">
        <f>IF(Inputs!C357="true",M358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,"")</f>
        <v>75836.5</v>
      </c>
      <c r="O358" s="29">
        <f>IF(Inputs!C357="true",N358*IF(Inputs!R357=Reduction_Values!B$6,Reduction_Values!C$6,Reduction_Values!C$7),"")</f>
        <v>37918.25</v>
      </c>
      <c r="P358" s="29">
        <f>IF(Inputs!C357="true",O358*IF(Inputs!L357=Reduction_Values!B$4,Reduction_Values!C$4,Reduction_Values!C$5),"")</f>
        <v>37918.25</v>
      </c>
      <c r="Q358" s="29">
        <f>IF(Inputs!C357="true",IF(Inputs!I357="null",P358,P358*(Inputs!I357)),"")</f>
        <v>37918.25</v>
      </c>
      <c r="R358" s="29">
        <f>IF(Inputs!C357="true",IF(Inputs!J357="null",Calcs!Q358,Calcs!Q358*Inputs!J357),"")</f>
        <v>37918.25</v>
      </c>
      <c r="S358" s="29">
        <f>IF(Inputs!C357="true",(Inputs!P357/Inputs!Q357)*Calcs!R358,"0.0")</f>
        <v>37053.664495114004</v>
      </c>
      <c r="T358" s="29" t="str">
        <f>IF(AND(Inputs!B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B357="true",Inputs!N357="false"),B358,""))</f>
        <v/>
      </c>
      <c r="U358" s="29" t="str">
        <f>IF(AND(Inputs!B357="true",Inputs!G357="true"),T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T358)</f>
        <v/>
      </c>
      <c r="V358" s="29" t="str">
        <f>IF(Inputs!B357="false","",IF(Inputs!M357="null",Calcs!D358,Calcs!D358*Inputs!M357))</f>
        <v/>
      </c>
      <c r="W358" s="29" t="str">
        <f>IF(Inputs!B357="true",V358*IF(Inputs!R357=Reduction_Values!B$6,Reduction_Values!C$6,Reduction_Values!C$7),"")</f>
        <v/>
      </c>
      <c r="X358" s="29" t="str">
        <f>IF(Inputs!B357="true",W358*IF(Inputs!L357=Reduction_Values!B$4,Reduction_Values!C$4,Reduction_Values!C$5),"")</f>
        <v/>
      </c>
      <c r="Y358" s="29" t="str">
        <f>IF(Inputs!B357="true",IF(Inputs!I357="null",X358,X358*(Inputs!I357)),"")</f>
        <v/>
      </c>
      <c r="Z358" s="29" t="str">
        <f>IF(Inputs!B357="true",IF(Inputs!J357="null",Y358,Y358*(Inputs!J357)),"")</f>
        <v/>
      </c>
      <c r="AA358" s="29" t="str">
        <f>IF(Inputs!B357="true",(Inputs!S357/Inputs!T357)*Calcs!Z358,"")</f>
        <v/>
      </c>
      <c r="AB358" s="29" t="str">
        <f>IF(Inputs!B357="true",Calcs!AA358*0.5,"")</f>
        <v/>
      </c>
      <c r="AC358" s="29"/>
      <c r="AD358" s="29"/>
      <c r="AE358" s="29"/>
      <c r="AF358" s="29"/>
      <c r="AG358" s="29"/>
    </row>
    <row r="359" spans="1:33" x14ac:dyDescent="0.2">
      <c r="A359" s="26">
        <v>357</v>
      </c>
      <c r="B359" s="28">
        <f>(VLOOKUP(Inputs!D358,Charge_Categories!B$2:C$380,2,FALSE))</f>
        <v>158618</v>
      </c>
      <c r="C359" s="28">
        <f>IF(Inputs!N358="true"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B359)</f>
        <v>159033</v>
      </c>
      <c r="D359" s="28">
        <f>IF(Inputs!G358="true",C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C359)</f>
        <v>159033</v>
      </c>
      <c r="E359" s="28">
        <f>IF(Inputs!M358="null",Calcs!D359,Calcs!D359*Inputs!M358)</f>
        <v>159033</v>
      </c>
      <c r="F359" s="28">
        <f>E359*IF(Inputs!R358=Reduction_Values!B$6,Reduction_Values!C$6,Reduction_Values!C$7)</f>
        <v>79516.5</v>
      </c>
      <c r="G359" s="29">
        <f>F359*IF(Inputs!L358=Reduction_Values!B$4,Reduction_Values!C$4,Reduction_Values!C$5)</f>
        <v>79516.5</v>
      </c>
      <c r="H359" s="29">
        <f>IF(Inputs!I358="null",G359,G359*(Inputs!I358))</f>
        <v>79516.5</v>
      </c>
      <c r="I359" s="29">
        <f>IF(Inputs!J358="null",H359,H359*(Inputs!J358))</f>
        <v>79516.5</v>
      </c>
      <c r="J359" s="29">
        <f>I359*(IF(Inputs!K358=Reduction_Values!B$2,Reduction_Values!C$2,Reduction_Values!C$3))</f>
        <v>79516.5</v>
      </c>
      <c r="K359" s="29">
        <f>IF(Inputs!B358="false",(Inputs!P358/Inputs!Q358)*Calcs!J359,Calcs!J359)</f>
        <v>72352.851351351361</v>
      </c>
      <c r="L359" s="29">
        <f>IF(AND(Inputs!C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C358="true",Inputs!N358="false"),B359,""))</f>
        <v>159033</v>
      </c>
      <c r="M359" s="29">
        <f>IF(Inputs!C358="true",IF(Inputs!M358="null",Calcs!L359,Calcs!L359*Inputs!M358),"")</f>
        <v>159033</v>
      </c>
      <c r="N359" s="29">
        <f>IF(Inputs!C358="true",M359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,"")</f>
        <v>0</v>
      </c>
      <c r="O359" s="29">
        <f>IF(Inputs!C358="true",N359*IF(Inputs!R358=Reduction_Values!B$6,Reduction_Values!C$6,Reduction_Values!C$7),"")</f>
        <v>0</v>
      </c>
      <c r="P359" s="29">
        <f>IF(Inputs!C358="true",O359*IF(Inputs!L358=Reduction_Values!B$4,Reduction_Values!C$4,Reduction_Values!C$5),"")</f>
        <v>0</v>
      </c>
      <c r="Q359" s="29">
        <f>IF(Inputs!C358="true",IF(Inputs!I358="null",P359,P359*(Inputs!I358)),"")</f>
        <v>0</v>
      </c>
      <c r="R359" s="29">
        <f>IF(Inputs!C358="true",IF(Inputs!J358="null",Calcs!Q359,Calcs!Q359*Inputs!J358),"")</f>
        <v>0</v>
      </c>
      <c r="S359" s="29">
        <f>IF(Inputs!C358="true",(Inputs!P358/Inputs!Q358)*Calcs!R359,"0.0")</f>
        <v>0</v>
      </c>
      <c r="T359" s="29" t="str">
        <f>IF(AND(Inputs!B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B358="true",Inputs!N358="false"),B359,""))</f>
        <v/>
      </c>
      <c r="U359" s="29" t="str">
        <f>IF(AND(Inputs!B358="true",Inputs!G358="true"),T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T359)</f>
        <v/>
      </c>
      <c r="V359" s="29" t="str">
        <f>IF(Inputs!B358="false","",IF(Inputs!M358="null",Calcs!D359,Calcs!D359*Inputs!M358))</f>
        <v/>
      </c>
      <c r="W359" s="29" t="str">
        <f>IF(Inputs!B358="true",V359*IF(Inputs!R358=Reduction_Values!B$6,Reduction_Values!C$6,Reduction_Values!C$7),"")</f>
        <v/>
      </c>
      <c r="X359" s="29" t="str">
        <f>IF(Inputs!B358="true",W359*IF(Inputs!L358=Reduction_Values!B$4,Reduction_Values!C$4,Reduction_Values!C$5),"")</f>
        <v/>
      </c>
      <c r="Y359" s="29" t="str">
        <f>IF(Inputs!B358="true",IF(Inputs!I358="null",X359,X359*(Inputs!I358)),"")</f>
        <v/>
      </c>
      <c r="Z359" s="29" t="str">
        <f>IF(Inputs!B358="true",IF(Inputs!J358="null",Y359,Y359*(Inputs!J358)),"")</f>
        <v/>
      </c>
      <c r="AA359" s="29" t="str">
        <f>IF(Inputs!B358="true",(Inputs!S358/Inputs!T358)*Calcs!Z359,"")</f>
        <v/>
      </c>
      <c r="AB359" s="29" t="str">
        <f>IF(Inputs!B358="true",Calcs!AA359*0.5,"")</f>
        <v/>
      </c>
      <c r="AC359" s="29"/>
      <c r="AD359" s="29"/>
      <c r="AE359" s="29"/>
      <c r="AF359" s="29"/>
      <c r="AG359" s="29"/>
    </row>
    <row r="360" spans="1:33" x14ac:dyDescent="0.2">
      <c r="A360" s="26">
        <v>358</v>
      </c>
      <c r="B360" s="28">
        <f>(VLOOKUP(Inputs!D359,Charge_Categories!B$2:C$380,2,FALSE))</f>
        <v>165751</v>
      </c>
      <c r="C360" s="28">
        <f>IF(Inputs!N359="true"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B360)</f>
        <v>186089</v>
      </c>
      <c r="D360" s="28">
        <f>IF(Inputs!G359="true",C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C360)</f>
        <v>186089</v>
      </c>
      <c r="E360" s="28">
        <f>IF(Inputs!M359="null",Calcs!D360,Calcs!D360*Inputs!M359)</f>
        <v>186089</v>
      </c>
      <c r="F360" s="28">
        <f>E360*IF(Inputs!R359=Reduction_Values!B$6,Reduction_Values!C$6,Reduction_Values!C$7)</f>
        <v>93044.5</v>
      </c>
      <c r="G360" s="29">
        <f>F360*IF(Inputs!L359=Reduction_Values!B$4,Reduction_Values!C$4,Reduction_Values!C$5)</f>
        <v>93044.5</v>
      </c>
      <c r="H360" s="29">
        <f>IF(Inputs!I359="null",G360,G360*(Inputs!I359))</f>
        <v>0</v>
      </c>
      <c r="I360" s="29">
        <f>IF(Inputs!J359="null",H360,H360*(Inputs!J359))</f>
        <v>0</v>
      </c>
      <c r="J360" s="29">
        <f>I360*(IF(Inputs!K359=Reduction_Values!B$2,Reduction_Values!C$2,Reduction_Values!C$3))</f>
        <v>0</v>
      </c>
      <c r="K360" s="29">
        <f>IF(Inputs!B359="false",(Inputs!P359/Inputs!Q359)*Calcs!J360,Calcs!J360)</f>
        <v>0</v>
      </c>
      <c r="L360" s="29">
        <f>IF(AND(Inputs!C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C359="true",Inputs!N359="false"),B360,""))</f>
        <v>186089</v>
      </c>
      <c r="M360" s="29">
        <f>IF(Inputs!C359="true",IF(Inputs!M359="null",Calcs!L360,Calcs!L360*Inputs!M359),"")</f>
        <v>186089</v>
      </c>
      <c r="N360" s="29">
        <f>IF(Inputs!C359="true",M360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,"")</f>
        <v>0</v>
      </c>
      <c r="O360" s="29">
        <f>IF(Inputs!C359="true",N360*IF(Inputs!R359=Reduction_Values!B$6,Reduction_Values!C$6,Reduction_Values!C$7),"")</f>
        <v>0</v>
      </c>
      <c r="P360" s="29">
        <f>IF(Inputs!C359="true",O360*IF(Inputs!L359=Reduction_Values!B$4,Reduction_Values!C$4,Reduction_Values!C$5),"")</f>
        <v>0</v>
      </c>
      <c r="Q360" s="29">
        <f>IF(Inputs!C359="true",IF(Inputs!I359="null",P360,P360*(Inputs!I359)),"")</f>
        <v>0</v>
      </c>
      <c r="R360" s="29">
        <f>IF(Inputs!C359="true",IF(Inputs!J359="null",Calcs!Q360,Calcs!Q360*Inputs!J359),"")</f>
        <v>0</v>
      </c>
      <c r="S360" s="29">
        <f>IF(Inputs!C359="true",(Inputs!P359/Inputs!Q359)*Calcs!R360,"0.0")</f>
        <v>0</v>
      </c>
      <c r="T360" s="29" t="str">
        <f>IF(AND(Inputs!B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B359="true",Inputs!N359="false"),B360,""))</f>
        <v/>
      </c>
      <c r="U360" s="29" t="str">
        <f>IF(AND(Inputs!B359="true",Inputs!G359="true"),T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T360)</f>
        <v/>
      </c>
      <c r="V360" s="29" t="str">
        <f>IF(Inputs!B359="false","",IF(Inputs!M359="null",Calcs!D360,Calcs!D360*Inputs!M359))</f>
        <v/>
      </c>
      <c r="W360" s="29" t="str">
        <f>IF(Inputs!B359="true",V360*IF(Inputs!R359=Reduction_Values!B$6,Reduction_Values!C$6,Reduction_Values!C$7),"")</f>
        <v/>
      </c>
      <c r="X360" s="29" t="str">
        <f>IF(Inputs!B359="true",W360*IF(Inputs!L359=Reduction_Values!B$4,Reduction_Values!C$4,Reduction_Values!C$5),"")</f>
        <v/>
      </c>
      <c r="Y360" s="29" t="str">
        <f>IF(Inputs!B359="true",IF(Inputs!I359="null",X360,X360*(Inputs!I359)),"")</f>
        <v/>
      </c>
      <c r="Z360" s="29" t="str">
        <f>IF(Inputs!B359="true",IF(Inputs!J359="null",Y360,Y360*(Inputs!J359)),"")</f>
        <v/>
      </c>
      <c r="AA360" s="29" t="str">
        <f>IF(Inputs!B359="true",(Inputs!S359/Inputs!T359)*Calcs!Z360,"")</f>
        <v/>
      </c>
      <c r="AB360" s="29" t="str">
        <f>IF(Inputs!B359="true",Calcs!AA360*0.5,"")</f>
        <v/>
      </c>
      <c r="AC360" s="29"/>
      <c r="AD360" s="29"/>
      <c r="AE360" s="29"/>
      <c r="AF360" s="29"/>
      <c r="AG360" s="29"/>
    </row>
    <row r="361" spans="1:33" x14ac:dyDescent="0.2">
      <c r="A361" s="26">
        <v>359</v>
      </c>
      <c r="B361" s="28">
        <f>(VLOOKUP(Inputs!D360,Charge_Categories!B$2:C$380,2,FALSE))</f>
        <v>172674</v>
      </c>
      <c r="C361" s="28">
        <f>IF(Inputs!N360="true"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B361)</f>
        <v>174130</v>
      </c>
      <c r="D361" s="28">
        <f>IF(Inputs!G360="true",C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C361)</f>
        <v>174130</v>
      </c>
      <c r="E361" s="28">
        <f>IF(Inputs!M360="null",Calcs!D361,Calcs!D361*Inputs!M360)</f>
        <v>174130</v>
      </c>
      <c r="F361" s="28">
        <f>E361*IF(Inputs!R360=Reduction_Values!B$6,Reduction_Values!C$6,Reduction_Values!C$7)</f>
        <v>87065</v>
      </c>
      <c r="G361" s="29">
        <f>F361*IF(Inputs!L360=Reduction_Values!B$4,Reduction_Values!C$4,Reduction_Values!C$5)</f>
        <v>43532.5</v>
      </c>
      <c r="H361" s="29">
        <f>IF(Inputs!I360="null",G361,G361*(Inputs!I360))</f>
        <v>43532.5</v>
      </c>
      <c r="I361" s="29">
        <f>IF(Inputs!J360="null",H361,H361*(Inputs!J360))</f>
        <v>43532.5</v>
      </c>
      <c r="J361" s="29">
        <f>I361*(IF(Inputs!K360=Reduction_Values!B$2,Reduction_Values!C$2,Reduction_Values!C$3))</f>
        <v>43532.5</v>
      </c>
      <c r="K361" s="29">
        <f>IF(Inputs!B360="false",(Inputs!P360/Inputs!Q360)*Calcs!J361,Calcs!J361)</f>
        <v>43115.92105263158</v>
      </c>
      <c r="L361" s="29">
        <f>IF(AND(Inputs!C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C360="true",Inputs!N360="false"),B361,""))</f>
        <v>174130</v>
      </c>
      <c r="M361" s="29">
        <f>IF(Inputs!C360="true",IF(Inputs!M360="null",Calcs!L361,Calcs!L361*Inputs!M360),"")</f>
        <v>174130</v>
      </c>
      <c r="N361" s="29">
        <f>IF(Inputs!C360="true",M361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,"")</f>
        <v>0</v>
      </c>
      <c r="O361" s="29">
        <f>IF(Inputs!C360="true",N361*IF(Inputs!R360=Reduction_Values!B$6,Reduction_Values!C$6,Reduction_Values!C$7),"")</f>
        <v>0</v>
      </c>
      <c r="P361" s="29">
        <f>IF(Inputs!C360="true",O361*IF(Inputs!L360=Reduction_Values!B$4,Reduction_Values!C$4,Reduction_Values!C$5),"")</f>
        <v>0</v>
      </c>
      <c r="Q361" s="29">
        <f>IF(Inputs!C360="true",IF(Inputs!I360="null",P361,P361*(Inputs!I360)),"")</f>
        <v>0</v>
      </c>
      <c r="R361" s="29">
        <f>IF(Inputs!C360="true",IF(Inputs!J360="null",Calcs!Q361,Calcs!Q361*Inputs!J360),"")</f>
        <v>0</v>
      </c>
      <c r="S361" s="29">
        <f>IF(Inputs!C360="true",(Inputs!P360/Inputs!Q360)*Calcs!R361,"0.0")</f>
        <v>0</v>
      </c>
      <c r="T361" s="29" t="str">
        <f>IF(AND(Inputs!B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B360="true",Inputs!N360="false"),B361,""))</f>
        <v/>
      </c>
      <c r="U361" s="29" t="str">
        <f>IF(AND(Inputs!B360="true",Inputs!G360="true"),T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T361)</f>
        <v/>
      </c>
      <c r="V361" s="29" t="str">
        <f>IF(Inputs!B360="false","",IF(Inputs!M360="null",Calcs!D361,Calcs!D361*Inputs!M360))</f>
        <v/>
      </c>
      <c r="W361" s="29" t="str">
        <f>IF(Inputs!B360="true",V361*IF(Inputs!R360=Reduction_Values!B$6,Reduction_Values!C$6,Reduction_Values!C$7),"")</f>
        <v/>
      </c>
      <c r="X361" s="29" t="str">
        <f>IF(Inputs!B360="true",W361*IF(Inputs!L360=Reduction_Values!B$4,Reduction_Values!C$4,Reduction_Values!C$5),"")</f>
        <v/>
      </c>
      <c r="Y361" s="29" t="str">
        <f>IF(Inputs!B360="true",IF(Inputs!I360="null",X361,X361*(Inputs!I360)),"")</f>
        <v/>
      </c>
      <c r="Z361" s="29" t="str">
        <f>IF(Inputs!B360="true",IF(Inputs!J360="null",Y361,Y361*(Inputs!J360)),"")</f>
        <v/>
      </c>
      <c r="AA361" s="29" t="str">
        <f>IF(Inputs!B360="true",(Inputs!S360/Inputs!T360)*Calcs!Z361,"")</f>
        <v/>
      </c>
      <c r="AB361" s="29" t="str">
        <f>IF(Inputs!B360="true",Calcs!AA361*0.5,"")</f>
        <v/>
      </c>
      <c r="AC361" s="29"/>
      <c r="AD361" s="29"/>
      <c r="AE361" s="29"/>
      <c r="AF361" s="29"/>
      <c r="AG361" s="29"/>
    </row>
    <row r="362" spans="1:33" x14ac:dyDescent="0.2">
      <c r="A362" s="26">
        <v>360</v>
      </c>
      <c r="B362" s="28">
        <f>(VLOOKUP(Inputs!D361,Charge_Categories!B$2:C$380,2,FALSE))</f>
        <v>184789</v>
      </c>
      <c r="C362" s="28">
        <f>IF(Inputs!N361="true"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B362)</f>
        <v>184881</v>
      </c>
      <c r="D362" s="28">
        <f>IF(Inputs!G361="true",C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C362)</f>
        <v>184881</v>
      </c>
      <c r="E362" s="28">
        <f>IF(Inputs!M361="null",Calcs!D362,Calcs!D362*Inputs!M361)</f>
        <v>184881</v>
      </c>
      <c r="F362" s="28">
        <f>E362*IF(Inputs!R361=Reduction_Values!B$6,Reduction_Values!C$6,Reduction_Values!C$7)</f>
        <v>92440.5</v>
      </c>
      <c r="G362" s="29">
        <f>F362*IF(Inputs!L361=Reduction_Values!B$4,Reduction_Values!C$4,Reduction_Values!C$5)</f>
        <v>92440.5</v>
      </c>
      <c r="H362" s="29">
        <f>IF(Inputs!I361="null",G362,G362*(Inputs!I361))</f>
        <v>92440.5</v>
      </c>
      <c r="I362" s="29">
        <f>IF(Inputs!J361="null",H362,H362*(Inputs!J361))</f>
        <v>92440.5</v>
      </c>
      <c r="J362" s="29">
        <f>I362*(IF(Inputs!K361=Reduction_Values!B$2,Reduction_Values!C$2,Reduction_Values!C$3))</f>
        <v>92440.5</v>
      </c>
      <c r="K362" s="29">
        <f>IF(Inputs!B361="false",(Inputs!P361/Inputs!Q361)*Calcs!J362,Calcs!J362)</f>
        <v>37475.87837837838</v>
      </c>
      <c r="L362" s="29">
        <f>IF(AND(Inputs!C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C361="true",Inputs!N361="false"),B362,""))</f>
        <v>184881</v>
      </c>
      <c r="M362" s="29">
        <f>IF(Inputs!C361="true",IF(Inputs!M361="null",Calcs!L362,Calcs!L362*Inputs!M361),"")</f>
        <v>184881</v>
      </c>
      <c r="N362" s="29">
        <f>IF(Inputs!C361="true",M362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,"")</f>
        <v>0</v>
      </c>
      <c r="O362" s="29">
        <f>IF(Inputs!C361="true",N362*IF(Inputs!R361=Reduction_Values!B$6,Reduction_Values!C$6,Reduction_Values!C$7),"")</f>
        <v>0</v>
      </c>
      <c r="P362" s="29">
        <f>IF(Inputs!C361="true",O362*IF(Inputs!L361=Reduction_Values!B$4,Reduction_Values!C$4,Reduction_Values!C$5),"")</f>
        <v>0</v>
      </c>
      <c r="Q362" s="29">
        <f>IF(Inputs!C361="true",IF(Inputs!I361="null",P362,P362*(Inputs!I361)),"")</f>
        <v>0</v>
      </c>
      <c r="R362" s="29">
        <f>IF(Inputs!C361="true",IF(Inputs!J361="null",Calcs!Q362,Calcs!Q362*Inputs!J361),"")</f>
        <v>0</v>
      </c>
      <c r="S362" s="29">
        <f>IF(Inputs!C361="true",(Inputs!P361/Inputs!Q361)*Calcs!R362,"0.0")</f>
        <v>0</v>
      </c>
      <c r="T362" s="29" t="str">
        <f>IF(AND(Inputs!B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B361="true",Inputs!N361="false"),B362,""))</f>
        <v/>
      </c>
      <c r="U362" s="29" t="str">
        <f>IF(AND(Inputs!B361="true",Inputs!G361="true"),T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T362)</f>
        <v/>
      </c>
      <c r="V362" s="29" t="str">
        <f>IF(Inputs!B361="false","",IF(Inputs!M361="null",Calcs!D362,Calcs!D362*Inputs!M361))</f>
        <v/>
      </c>
      <c r="W362" s="29" t="str">
        <f>IF(Inputs!B361="true",V362*IF(Inputs!R361=Reduction_Values!B$6,Reduction_Values!C$6,Reduction_Values!C$7),"")</f>
        <v/>
      </c>
      <c r="X362" s="29" t="str">
        <f>IF(Inputs!B361="true",W362*IF(Inputs!L361=Reduction_Values!B$4,Reduction_Values!C$4,Reduction_Values!C$5),"")</f>
        <v/>
      </c>
      <c r="Y362" s="29" t="str">
        <f>IF(Inputs!B361="true",IF(Inputs!I361="null",X362,X362*(Inputs!I361)),"")</f>
        <v/>
      </c>
      <c r="Z362" s="29" t="str">
        <f>IF(Inputs!B361="true",IF(Inputs!J361="null",Y362,Y362*(Inputs!J361)),"")</f>
        <v/>
      </c>
      <c r="AA362" s="29" t="str">
        <f>IF(Inputs!B361="true",(Inputs!S361/Inputs!T361)*Calcs!Z362,"")</f>
        <v/>
      </c>
      <c r="AB362" s="29" t="str">
        <f>IF(Inputs!B361="true",Calcs!AA362*0.5,"")</f>
        <v/>
      </c>
      <c r="AC362" s="29"/>
      <c r="AD362" s="29"/>
      <c r="AE362" s="29"/>
      <c r="AF362" s="29"/>
      <c r="AG362" s="29"/>
    </row>
    <row r="363" spans="1:33" x14ac:dyDescent="0.2">
      <c r="A363" s="26">
        <v>361</v>
      </c>
      <c r="B363" s="28">
        <f>(VLOOKUP(Inputs!D362,Charge_Categories!B$2:C$380,2,FALSE))</f>
        <v>257486</v>
      </c>
      <c r="C363" s="28">
        <f>IF(Inputs!N362="true"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B363)</f>
        <v>257486</v>
      </c>
      <c r="D363" s="28">
        <f>IF(Inputs!G362="true",C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C363)</f>
        <v>257560</v>
      </c>
      <c r="E363" s="28">
        <f>IF(Inputs!M362="null",Calcs!D363,Calcs!D363*Inputs!M362)</f>
        <v>257560</v>
      </c>
      <c r="F363" s="28">
        <f>E363*IF(Inputs!R362=Reduction_Values!B$6,Reduction_Values!C$6,Reduction_Values!C$7)</f>
        <v>128780</v>
      </c>
      <c r="G363" s="29">
        <f>F363*IF(Inputs!L362=Reduction_Values!B$4,Reduction_Values!C$4,Reduction_Values!C$5)</f>
        <v>128780</v>
      </c>
      <c r="H363" s="29">
        <f>IF(Inputs!I362="null",G363,G363*(Inputs!I362))</f>
        <v>128780</v>
      </c>
      <c r="I363" s="29">
        <f>IF(Inputs!J362="null",H363,H363*(Inputs!J362))</f>
        <v>64390</v>
      </c>
      <c r="J363" s="29">
        <f>I363*(IF(Inputs!K362=Reduction_Values!B$2,Reduction_Values!C$2,Reduction_Values!C$3))</f>
        <v>32195</v>
      </c>
      <c r="K363" s="29">
        <f>IF(Inputs!B362="false",(Inputs!P362/Inputs!Q362)*Calcs!J363,Calcs!J363)</f>
        <v>27062.46376811594</v>
      </c>
      <c r="L363" s="29" t="str">
        <f>IF(AND(Inputs!C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C362="true",Inputs!N362="false"),B363,""))</f>
        <v/>
      </c>
      <c r="M363" s="29" t="str">
        <f>IF(Inputs!C362="true",IF(Inputs!M362="null",Calcs!L363,Calcs!L363*Inputs!M362),"")</f>
        <v/>
      </c>
      <c r="N363" s="29" t="str">
        <f>IF(Inputs!C362="true",M363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,"")</f>
        <v/>
      </c>
      <c r="O363" s="29" t="str">
        <f>IF(Inputs!C362="true",N363*IF(Inputs!R362=Reduction_Values!B$6,Reduction_Values!C$6,Reduction_Values!C$7),"")</f>
        <v/>
      </c>
      <c r="P363" s="29" t="str">
        <f>IF(Inputs!C362="true",O363*IF(Inputs!L362=Reduction_Values!B$4,Reduction_Values!C$4,Reduction_Values!C$5),"")</f>
        <v/>
      </c>
      <c r="Q363" s="29" t="str">
        <f>IF(Inputs!C362="true",IF(Inputs!I362="null",P363,P363*(Inputs!I362)),"")</f>
        <v/>
      </c>
      <c r="R363" s="29" t="str">
        <f>IF(Inputs!C362="true",IF(Inputs!J362="null",Calcs!Q363,Calcs!Q363*Inputs!J362),"")</f>
        <v/>
      </c>
      <c r="S363" s="29" t="str">
        <f>IF(Inputs!C362="true",(Inputs!P362/Inputs!Q362)*Calcs!R363,"0.0")</f>
        <v>0.0</v>
      </c>
      <c r="T363" s="29" t="str">
        <f>IF(AND(Inputs!B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B362="true",Inputs!N362="false"),B363,""))</f>
        <v/>
      </c>
      <c r="U363" s="29" t="str">
        <f>IF(AND(Inputs!B362="true",Inputs!G362="true"),T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T363)</f>
        <v/>
      </c>
      <c r="V363" s="29" t="str">
        <f>IF(Inputs!B362="false","",IF(Inputs!M362="null",Calcs!D363,Calcs!D363*Inputs!M362))</f>
        <v/>
      </c>
      <c r="W363" s="29" t="str">
        <f>IF(Inputs!B362="true",V363*IF(Inputs!R362=Reduction_Values!B$6,Reduction_Values!C$6,Reduction_Values!C$7),"")</f>
        <v/>
      </c>
      <c r="X363" s="29" t="str">
        <f>IF(Inputs!B362="true",W363*IF(Inputs!L362=Reduction_Values!B$4,Reduction_Values!C$4,Reduction_Values!C$5),"")</f>
        <v/>
      </c>
      <c r="Y363" s="29" t="str">
        <f>IF(Inputs!B362="true",IF(Inputs!I362="null",X363,X363*(Inputs!I362)),"")</f>
        <v/>
      </c>
      <c r="Z363" s="29" t="str">
        <f>IF(Inputs!B362="true",IF(Inputs!J362="null",Y363,Y363*(Inputs!J362)),"")</f>
        <v/>
      </c>
      <c r="AA363" s="29" t="str">
        <f>IF(Inputs!B362="true",(Inputs!S362/Inputs!T362)*Calcs!Z363,"")</f>
        <v/>
      </c>
      <c r="AB363" s="29" t="str">
        <f>IF(Inputs!B362="true",Calcs!AA363*0.5,"")</f>
        <v/>
      </c>
      <c r="AC363" s="29"/>
      <c r="AD363" s="29"/>
      <c r="AE363" s="29"/>
      <c r="AF363" s="29"/>
      <c r="AG363" s="29"/>
    </row>
    <row r="364" spans="1:33" x14ac:dyDescent="0.2">
      <c r="A364" s="26">
        <v>362</v>
      </c>
      <c r="B364" s="28">
        <f>(VLOOKUP(Inputs!D363,Charge_Categories!B$2:C$380,2,FALSE))</f>
        <v>270257</v>
      </c>
      <c r="C364" s="28">
        <f>IF(Inputs!N363="true"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B364)</f>
        <v>270265</v>
      </c>
      <c r="D364" s="28">
        <f>IF(Inputs!G363="true",C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C364)</f>
        <v>270370</v>
      </c>
      <c r="E364" s="28">
        <f>IF(Inputs!M363="null",Calcs!D364,Calcs!D364*Inputs!M363)</f>
        <v>270370</v>
      </c>
      <c r="F364" s="28">
        <f>E364*IF(Inputs!R363=Reduction_Values!B$6,Reduction_Values!C$6,Reduction_Values!C$7)</f>
        <v>135185</v>
      </c>
      <c r="G364" s="29">
        <f>F364*IF(Inputs!L363=Reduction_Values!B$4,Reduction_Values!C$4,Reduction_Values!C$5)</f>
        <v>135185</v>
      </c>
      <c r="H364" s="29">
        <f>IF(Inputs!I363="null",G364,G364*(Inputs!I363))</f>
        <v>67592.5</v>
      </c>
      <c r="I364" s="29">
        <f>IF(Inputs!J363="null",H364,H364*(Inputs!J363))</f>
        <v>675.92500000000007</v>
      </c>
      <c r="J364" s="29">
        <f>I364*(IF(Inputs!K363=Reduction_Values!B$2,Reduction_Values!C$2,Reduction_Values!C$3))</f>
        <v>337.96250000000003</v>
      </c>
      <c r="K364" s="29">
        <f>IF(Inputs!B363="false",(Inputs!P363/Inputs!Q363)*Calcs!J364,Calcs!J364)</f>
        <v>337.96250000000003</v>
      </c>
      <c r="L364" s="29" t="str">
        <f>IF(AND(Inputs!C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C363="true",Inputs!N363="false"),B364,""))</f>
        <v/>
      </c>
      <c r="M364" s="29" t="str">
        <f>IF(Inputs!C363="true",IF(Inputs!M363="null",Calcs!L364,Calcs!L364*Inputs!M363),"")</f>
        <v/>
      </c>
      <c r="N364" s="29" t="str">
        <f>IF(Inputs!C363="true",M364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,"")</f>
        <v/>
      </c>
      <c r="O364" s="29" t="str">
        <f>IF(Inputs!C363="true",N364*IF(Inputs!R363=Reduction_Values!B$6,Reduction_Values!C$6,Reduction_Values!C$7),"")</f>
        <v/>
      </c>
      <c r="P364" s="29" t="str">
        <f>IF(Inputs!C363="true",O364*IF(Inputs!L363=Reduction_Values!B$4,Reduction_Values!C$4,Reduction_Values!C$5),"")</f>
        <v/>
      </c>
      <c r="Q364" s="29" t="str">
        <f>IF(Inputs!C363="true",IF(Inputs!I363="null",P364,P364*(Inputs!I363)),"")</f>
        <v/>
      </c>
      <c r="R364" s="29" t="str">
        <f>IF(Inputs!C363="true",IF(Inputs!J363="null",Calcs!Q364,Calcs!Q364*Inputs!J363),"")</f>
        <v/>
      </c>
      <c r="S364" s="29" t="str">
        <f>IF(Inputs!C363="true",(Inputs!P363/Inputs!Q363)*Calcs!R364,"0.0")</f>
        <v>0.0</v>
      </c>
      <c r="T364" s="29">
        <f>IF(AND(Inputs!B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B363="true",Inputs!N363="false"),B364,""))</f>
        <v>270265</v>
      </c>
      <c r="U364" s="29">
        <f>IF(AND(Inputs!B363="true",Inputs!G363="true"),T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T364)</f>
        <v>270370</v>
      </c>
      <c r="V364" s="29">
        <f>IF(Inputs!B363="false","",IF(Inputs!M363="null",Calcs!D364,Calcs!D364*Inputs!M363))</f>
        <v>270370</v>
      </c>
      <c r="W364" s="29">
        <f>IF(Inputs!B363="true",V364*IF(Inputs!R363=Reduction_Values!B$6,Reduction_Values!C$6,Reduction_Values!C$7),"")</f>
        <v>135185</v>
      </c>
      <c r="X364" s="29">
        <f>IF(Inputs!B363="true",W364*IF(Inputs!L363=Reduction_Values!B$4,Reduction_Values!C$4,Reduction_Values!C$5),"")</f>
        <v>135185</v>
      </c>
      <c r="Y364" s="29">
        <f>IF(Inputs!B363="true",IF(Inputs!I363="null",X364,X364*(Inputs!I363)),"")</f>
        <v>67592.5</v>
      </c>
      <c r="Z364" s="29">
        <f>IF(Inputs!B363="true",IF(Inputs!J363="null",Y364,Y364*(Inputs!J363)),"")</f>
        <v>675.92500000000007</v>
      </c>
      <c r="AA364" s="29">
        <f>IF(Inputs!B363="true",(Inputs!S363/Inputs!T363)*Calcs!Z364,"")</f>
        <v>2.292134513941221</v>
      </c>
      <c r="AB364" s="29">
        <f>IF(Inputs!B363="true",Calcs!AA364*0.5,"")</f>
        <v>1.1460672569706105</v>
      </c>
      <c r="AC364" s="29"/>
      <c r="AD364" s="29"/>
      <c r="AE364" s="29"/>
      <c r="AF364" s="29"/>
      <c r="AG364" s="29"/>
    </row>
    <row r="365" spans="1:33" x14ac:dyDescent="0.2">
      <c r="A365" s="26">
        <v>363</v>
      </c>
      <c r="B365" s="28">
        <f>(VLOOKUP(Inputs!D364,Charge_Categories!B$2:C$380,2,FALSE))</f>
        <v>292651</v>
      </c>
      <c r="C365" s="28">
        <f>IF(Inputs!N364="true"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B365)</f>
        <v>292651</v>
      </c>
      <c r="D365" s="28">
        <f>IF(Inputs!G364="true",C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C365)</f>
        <v>292651</v>
      </c>
      <c r="E365" s="28">
        <f>IF(Inputs!M364="null",Calcs!D365,Calcs!D365*Inputs!M364)</f>
        <v>292651</v>
      </c>
      <c r="F365" s="28">
        <f>E365*IF(Inputs!R364=Reduction_Values!B$6,Reduction_Values!C$6,Reduction_Values!C$7)</f>
        <v>292651</v>
      </c>
      <c r="G365" s="29">
        <f>F365*IF(Inputs!L364=Reduction_Values!B$4,Reduction_Values!C$4,Reduction_Values!C$5)</f>
        <v>146325.5</v>
      </c>
      <c r="H365" s="29">
        <f>IF(Inputs!I364="null",G365,G365*(Inputs!I364))</f>
        <v>146325.5</v>
      </c>
      <c r="I365" s="29">
        <f>IF(Inputs!J364="null",H365,H365*(Inputs!J364))</f>
        <v>146325.5</v>
      </c>
      <c r="J365" s="29">
        <f>I365*(IF(Inputs!K364=Reduction_Values!B$2,Reduction_Values!C$2,Reduction_Values!C$3))</f>
        <v>146325.5</v>
      </c>
      <c r="K365" s="29">
        <f>IF(Inputs!B364="false",(Inputs!P364/Inputs!Q364)*Calcs!J365,Calcs!J365)</f>
        <v>138578.85588235295</v>
      </c>
      <c r="L365" s="29">
        <f>IF(AND(Inputs!C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C364="true",Inputs!N364="false"),B365,""))</f>
        <v>292651</v>
      </c>
      <c r="M365" s="29">
        <f>IF(Inputs!C364="true",IF(Inputs!M364="null",Calcs!L365,Calcs!L365*Inputs!M364),"")</f>
        <v>292651</v>
      </c>
      <c r="N365" s="29">
        <f>IF(Inputs!C364="true",M365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,"")</f>
        <v>175590.6</v>
      </c>
      <c r="O365" s="29">
        <f>IF(Inputs!C364="true",N365*IF(Inputs!R364=Reduction_Values!B$6,Reduction_Values!C$6,Reduction_Values!C$7),"")</f>
        <v>175590.6</v>
      </c>
      <c r="P365" s="29">
        <f>IF(Inputs!C364="true",O365*IF(Inputs!L364=Reduction_Values!B$4,Reduction_Values!C$4,Reduction_Values!C$5),"")</f>
        <v>87795.3</v>
      </c>
      <c r="Q365" s="29">
        <f>IF(Inputs!C364="true",IF(Inputs!I364="null",P365,P365*(Inputs!I364)),"")</f>
        <v>87795.3</v>
      </c>
      <c r="R365" s="29">
        <f>IF(Inputs!C364="true",IF(Inputs!J364="null",Calcs!Q365,Calcs!Q365*Inputs!J364),"")</f>
        <v>87795.3</v>
      </c>
      <c r="S365" s="29">
        <f>IF(Inputs!C364="true",(Inputs!P364/Inputs!Q364)*Calcs!R365,"0.0")</f>
        <v>83147.313529411767</v>
      </c>
      <c r="T365" s="29" t="str">
        <f>IF(AND(Inputs!B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B364="true",Inputs!N364="false"),B365,""))</f>
        <v/>
      </c>
      <c r="U365" s="29" t="str">
        <f>IF(AND(Inputs!B364="true",Inputs!G364="true"),T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T365)</f>
        <v/>
      </c>
      <c r="V365" s="29" t="str">
        <f>IF(Inputs!B364="false","",IF(Inputs!M364="null",Calcs!D365,Calcs!D365*Inputs!M364))</f>
        <v/>
      </c>
      <c r="W365" s="29" t="str">
        <f>IF(Inputs!B364="true",V365*IF(Inputs!R364=Reduction_Values!B$6,Reduction_Values!C$6,Reduction_Values!C$7),"")</f>
        <v/>
      </c>
      <c r="X365" s="29" t="str">
        <f>IF(Inputs!B364="true",W365*IF(Inputs!L364=Reduction_Values!B$4,Reduction_Values!C$4,Reduction_Values!C$5),"")</f>
        <v/>
      </c>
      <c r="Y365" s="29" t="str">
        <f>IF(Inputs!B364="true",IF(Inputs!I364="null",X365,X365*(Inputs!I364)),"")</f>
        <v/>
      </c>
      <c r="Z365" s="29" t="str">
        <f>IF(Inputs!B364="true",IF(Inputs!J364="null",Y365,Y365*(Inputs!J364)),"")</f>
        <v/>
      </c>
      <c r="AA365" s="29" t="str">
        <f>IF(Inputs!B364="true",(Inputs!S364/Inputs!T364)*Calcs!Z365,"")</f>
        <v/>
      </c>
      <c r="AB365" s="29" t="str">
        <f>IF(Inputs!B364="true",Calcs!AA365*0.5,"")</f>
        <v/>
      </c>
      <c r="AC365" s="29"/>
      <c r="AD365" s="29"/>
      <c r="AE365" s="29"/>
      <c r="AF365" s="29"/>
      <c r="AG365" s="29"/>
    </row>
    <row r="366" spans="1:33" x14ac:dyDescent="0.2">
      <c r="A366" s="26">
        <v>364</v>
      </c>
      <c r="B366" s="28">
        <f>(VLOOKUP(Inputs!D365,Charge_Categories!B$2:C$380,2,FALSE))</f>
        <v>305765</v>
      </c>
      <c r="C366" s="28">
        <f>IF(Inputs!N365="true"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B366)</f>
        <v>305765</v>
      </c>
      <c r="D366" s="28">
        <f>IF(Inputs!G365="true",C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C366)</f>
        <v>305937</v>
      </c>
      <c r="E366" s="28">
        <f>IF(Inputs!M365="null",Calcs!D366,Calcs!D366*Inputs!M365)</f>
        <v>305937</v>
      </c>
      <c r="F366" s="28">
        <f>E366*IF(Inputs!R365=Reduction_Values!B$6,Reduction_Values!C$6,Reduction_Values!C$7)</f>
        <v>305937</v>
      </c>
      <c r="G366" s="29">
        <f>F366*IF(Inputs!L365=Reduction_Values!B$4,Reduction_Values!C$4,Reduction_Values!C$5)</f>
        <v>305937</v>
      </c>
      <c r="H366" s="29">
        <f>IF(Inputs!I365="null",G366,G366*(Inputs!I365))</f>
        <v>305937</v>
      </c>
      <c r="I366" s="29">
        <f>IF(Inputs!J365="null",H366,H366*(Inputs!J365))</f>
        <v>305937</v>
      </c>
      <c r="J366" s="29">
        <f>I366*(IF(Inputs!K365=Reduction_Values!B$2,Reduction_Values!C$2,Reduction_Values!C$3))</f>
        <v>305937</v>
      </c>
      <c r="K366" s="29">
        <f>IF(Inputs!B365="false",(Inputs!P365/Inputs!Q365)*Calcs!J366,Calcs!J366)</f>
        <v>302518.70949720673</v>
      </c>
      <c r="L366" s="29" t="str">
        <f>IF(AND(Inputs!C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C365="true",Inputs!N365="false"),B366,""))</f>
        <v/>
      </c>
      <c r="M366" s="29" t="str">
        <f>IF(Inputs!C365="true",IF(Inputs!M365="null",Calcs!L366,Calcs!L366*Inputs!M365),"")</f>
        <v/>
      </c>
      <c r="N366" s="29" t="str">
        <f>IF(Inputs!C365="true",M366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,"")</f>
        <v/>
      </c>
      <c r="O366" s="29" t="str">
        <f>IF(Inputs!C365="true",N366*IF(Inputs!R365=Reduction_Values!B$6,Reduction_Values!C$6,Reduction_Values!C$7),"")</f>
        <v/>
      </c>
      <c r="P366" s="29" t="str">
        <f>IF(Inputs!C365="true",O366*IF(Inputs!L365=Reduction_Values!B$4,Reduction_Values!C$4,Reduction_Values!C$5),"")</f>
        <v/>
      </c>
      <c r="Q366" s="29" t="str">
        <f>IF(Inputs!C365="true",IF(Inputs!I365="null",P366,P366*(Inputs!I365)),"")</f>
        <v/>
      </c>
      <c r="R366" s="29" t="str">
        <f>IF(Inputs!C365="true",IF(Inputs!J365="null",Calcs!Q366,Calcs!Q366*Inputs!J365),"")</f>
        <v/>
      </c>
      <c r="S366" s="29" t="str">
        <f>IF(Inputs!C365="true",(Inputs!P365/Inputs!Q365)*Calcs!R366,"0.0")</f>
        <v>0.0</v>
      </c>
      <c r="T366" s="29" t="str">
        <f>IF(AND(Inputs!B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B365="true",Inputs!N365="false"),B366,""))</f>
        <v/>
      </c>
      <c r="U366" s="29" t="str">
        <f>IF(AND(Inputs!B365="true",Inputs!G365="true"),T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T366)</f>
        <v/>
      </c>
      <c r="V366" s="29" t="str">
        <f>IF(Inputs!B365="false","",IF(Inputs!M365="null",Calcs!D366,Calcs!D366*Inputs!M365))</f>
        <v/>
      </c>
      <c r="W366" s="29" t="str">
        <f>IF(Inputs!B365="true",V366*IF(Inputs!R365=Reduction_Values!B$6,Reduction_Values!C$6,Reduction_Values!C$7),"")</f>
        <v/>
      </c>
      <c r="X366" s="29" t="str">
        <f>IF(Inputs!B365="true",W366*IF(Inputs!L365=Reduction_Values!B$4,Reduction_Values!C$4,Reduction_Values!C$5),"")</f>
        <v/>
      </c>
      <c r="Y366" s="29" t="str">
        <f>IF(Inputs!B365="true",IF(Inputs!I365="null",X366,X366*(Inputs!I365)),"")</f>
        <v/>
      </c>
      <c r="Z366" s="29" t="str">
        <f>IF(Inputs!B365="true",IF(Inputs!J365="null",Y366,Y366*(Inputs!J365)),"")</f>
        <v/>
      </c>
      <c r="AA366" s="29" t="str">
        <f>IF(Inputs!B365="true",(Inputs!S365/Inputs!T365)*Calcs!Z366,"")</f>
        <v/>
      </c>
      <c r="AB366" s="29" t="str">
        <f>IF(Inputs!B365="true",Calcs!AA366*0.5,"")</f>
        <v/>
      </c>
      <c r="AC366" s="29"/>
      <c r="AD366" s="29"/>
      <c r="AE366" s="29"/>
      <c r="AF366" s="29"/>
      <c r="AG366" s="29"/>
    </row>
    <row r="367" spans="1:33" x14ac:dyDescent="0.2">
      <c r="A367" s="26">
        <v>365</v>
      </c>
      <c r="B367" s="28">
        <f>(VLOOKUP(Inputs!D366,Charge_Categories!B$2:C$380,2,FALSE))</f>
        <v>318536</v>
      </c>
      <c r="C367" s="28">
        <f>IF(Inputs!N366="true"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B367)</f>
        <v>318536</v>
      </c>
      <c r="D367" s="28">
        <f>IF(Inputs!G366="true",C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C367)</f>
        <v>318693</v>
      </c>
      <c r="E367" s="28">
        <f>IF(Inputs!M366="null",Calcs!D367,Calcs!D367*Inputs!M366)</f>
        <v>318693</v>
      </c>
      <c r="F367" s="28">
        <f>E367*IF(Inputs!R366=Reduction_Values!B$6,Reduction_Values!C$6,Reduction_Values!C$7)</f>
        <v>318693</v>
      </c>
      <c r="G367" s="29">
        <f>F367*IF(Inputs!L366=Reduction_Values!B$4,Reduction_Values!C$4,Reduction_Values!C$5)</f>
        <v>159346.5</v>
      </c>
      <c r="H367" s="29">
        <f>IF(Inputs!I366="null",G367,G367*(Inputs!I366))</f>
        <v>79673.25</v>
      </c>
      <c r="I367" s="29">
        <f>IF(Inputs!J366="null",H367,H367*(Inputs!J366))</f>
        <v>2390.1974999999998</v>
      </c>
      <c r="J367" s="29">
        <f>I367*(IF(Inputs!K366=Reduction_Values!B$2,Reduction_Values!C$2,Reduction_Values!C$3))</f>
        <v>2390.1974999999998</v>
      </c>
      <c r="K367" s="29">
        <f>IF(Inputs!B366="false",(Inputs!P366/Inputs!Q366)*Calcs!J367,Calcs!J367)</f>
        <v>325.93602272727264</v>
      </c>
      <c r="L367" s="29" t="str">
        <f>IF(AND(Inputs!C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C366="true",Inputs!N366="false"),B367,""))</f>
        <v/>
      </c>
      <c r="M367" s="29" t="str">
        <f>IF(Inputs!C366="true",IF(Inputs!M366="null",Calcs!L367,Calcs!L367*Inputs!M366),"")</f>
        <v/>
      </c>
      <c r="N367" s="29" t="str">
        <f>IF(Inputs!C366="true",M367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,"")</f>
        <v/>
      </c>
      <c r="O367" s="29" t="str">
        <f>IF(Inputs!C366="true",N367*IF(Inputs!R366=Reduction_Values!B$6,Reduction_Values!C$6,Reduction_Values!C$7),"")</f>
        <v/>
      </c>
      <c r="P367" s="29" t="str">
        <f>IF(Inputs!C366="true",O367*IF(Inputs!L366=Reduction_Values!B$4,Reduction_Values!C$4,Reduction_Values!C$5),"")</f>
        <v/>
      </c>
      <c r="Q367" s="29" t="str">
        <f>IF(Inputs!C366="true",IF(Inputs!I366="null",P367,P367*(Inputs!I366)),"")</f>
        <v/>
      </c>
      <c r="R367" s="29" t="str">
        <f>IF(Inputs!C366="true",IF(Inputs!J366="null",Calcs!Q367,Calcs!Q367*Inputs!J366),"")</f>
        <v/>
      </c>
      <c r="S367" s="29" t="str">
        <f>IF(Inputs!C366="true",(Inputs!P366/Inputs!Q366)*Calcs!R367,"0.0")</f>
        <v>0.0</v>
      </c>
      <c r="T367" s="29" t="str">
        <f>IF(AND(Inputs!B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B366="true",Inputs!N366="false"),B367,""))</f>
        <v/>
      </c>
      <c r="U367" s="29" t="str">
        <f>IF(AND(Inputs!B366="true",Inputs!G366="true"),T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T367)</f>
        <v/>
      </c>
      <c r="V367" s="29" t="str">
        <f>IF(Inputs!B366="false","",IF(Inputs!M366="null",Calcs!D367,Calcs!D367*Inputs!M366))</f>
        <v/>
      </c>
      <c r="W367" s="29" t="str">
        <f>IF(Inputs!B366="true",V367*IF(Inputs!R366=Reduction_Values!B$6,Reduction_Values!C$6,Reduction_Values!C$7),"")</f>
        <v/>
      </c>
      <c r="X367" s="29" t="str">
        <f>IF(Inputs!B366="true",W367*IF(Inputs!L366=Reduction_Values!B$4,Reduction_Values!C$4,Reduction_Values!C$5),"")</f>
        <v/>
      </c>
      <c r="Y367" s="29" t="str">
        <f>IF(Inputs!B366="true",IF(Inputs!I366="null",X367,X367*(Inputs!I366)),"")</f>
        <v/>
      </c>
      <c r="Z367" s="29" t="str">
        <f>IF(Inputs!B366="true",IF(Inputs!J366="null",Y367,Y367*(Inputs!J366)),"")</f>
        <v/>
      </c>
      <c r="AA367" s="29" t="str">
        <f>IF(Inputs!B366="true",(Inputs!S366/Inputs!T366)*Calcs!Z367,"")</f>
        <v/>
      </c>
      <c r="AB367" s="29" t="str">
        <f>IF(Inputs!B366="true",Calcs!AA367*0.5,"")</f>
        <v/>
      </c>
      <c r="AC367" s="29"/>
      <c r="AD367" s="29"/>
      <c r="AE367" s="29"/>
      <c r="AF367" s="29"/>
      <c r="AG367" s="29"/>
    </row>
    <row r="368" spans="1:33" x14ac:dyDescent="0.2">
      <c r="A368" s="26">
        <v>366</v>
      </c>
      <c r="B368" s="28">
        <f>(VLOOKUP(Inputs!D367,Charge_Categories!B$2:C$380,2,FALSE))</f>
        <v>340930</v>
      </c>
      <c r="C368" s="28">
        <f>IF(Inputs!N367="true"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B368)</f>
        <v>340930</v>
      </c>
      <c r="D368" s="28">
        <f>IF(Inputs!G367="true",C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C368)</f>
        <v>342505</v>
      </c>
      <c r="E368" s="28">
        <f>IF(Inputs!M367="null",Calcs!D368,Calcs!D368*Inputs!M367)</f>
        <v>342505</v>
      </c>
      <c r="F368" s="28">
        <f>E368*IF(Inputs!R367=Reduction_Values!B$6,Reduction_Values!C$6,Reduction_Values!C$7)</f>
        <v>342505</v>
      </c>
      <c r="G368" s="29">
        <f>F368*IF(Inputs!L367=Reduction_Values!B$4,Reduction_Values!C$4,Reduction_Values!C$5)</f>
        <v>342505</v>
      </c>
      <c r="H368" s="29">
        <f>IF(Inputs!I367="null",G368,G368*(Inputs!I367))</f>
        <v>3425.05</v>
      </c>
      <c r="I368" s="29">
        <f>IF(Inputs!J367="null",H368,H368*(Inputs!J367))</f>
        <v>3048.2945000000004</v>
      </c>
      <c r="J368" s="29">
        <f>I368*(IF(Inputs!K367=Reduction_Values!B$2,Reduction_Values!C$2,Reduction_Values!C$3))</f>
        <v>1524.1472500000002</v>
      </c>
      <c r="K368" s="29">
        <f>IF(Inputs!B367="false",(Inputs!P367/Inputs!Q367)*Calcs!J368,Calcs!J368)</f>
        <v>1524.1472500000002</v>
      </c>
      <c r="L368" s="29" t="str">
        <f>IF(AND(Inputs!C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C367="true",Inputs!N367="false"),B368,""))</f>
        <v/>
      </c>
      <c r="M368" s="29" t="str">
        <f>IF(Inputs!C367="true",IF(Inputs!M367="null",Calcs!L368,Calcs!L368*Inputs!M367),"")</f>
        <v/>
      </c>
      <c r="N368" s="29" t="str">
        <f>IF(Inputs!C367="true",M368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,"")</f>
        <v/>
      </c>
      <c r="O368" s="29" t="str">
        <f>IF(Inputs!C367="true",N368*IF(Inputs!R367=Reduction_Values!B$6,Reduction_Values!C$6,Reduction_Values!C$7),"")</f>
        <v/>
      </c>
      <c r="P368" s="29" t="str">
        <f>IF(Inputs!C367="true",O368*IF(Inputs!L367=Reduction_Values!B$4,Reduction_Values!C$4,Reduction_Values!C$5),"")</f>
        <v/>
      </c>
      <c r="Q368" s="29" t="str">
        <f>IF(Inputs!C367="true",IF(Inputs!I367="null",P368,P368*(Inputs!I367)),"")</f>
        <v/>
      </c>
      <c r="R368" s="29" t="str">
        <f>IF(Inputs!C367="true",IF(Inputs!J367="null",Calcs!Q368,Calcs!Q368*Inputs!J367),"")</f>
        <v/>
      </c>
      <c r="S368" s="29" t="str">
        <f>IF(Inputs!C367="true",(Inputs!P367/Inputs!Q367)*Calcs!R368,"0.0")</f>
        <v>0.0</v>
      </c>
      <c r="T368" s="29">
        <f>IF(AND(Inputs!B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B367="true",Inputs!N367="false"),B368,""))</f>
        <v>340930</v>
      </c>
      <c r="U368" s="29">
        <f>IF(AND(Inputs!B367="true",Inputs!G367="true"),T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T368)</f>
        <v>342505</v>
      </c>
      <c r="V368" s="29">
        <f>IF(Inputs!B367="false","",IF(Inputs!M367="null",Calcs!D368,Calcs!D368*Inputs!M367))</f>
        <v>342505</v>
      </c>
      <c r="W368" s="29">
        <f>IF(Inputs!B367="true",V368*IF(Inputs!R367=Reduction_Values!B$6,Reduction_Values!C$6,Reduction_Values!C$7),"")</f>
        <v>342505</v>
      </c>
      <c r="X368" s="29">
        <f>IF(Inputs!B367="true",W368*IF(Inputs!L367=Reduction_Values!B$4,Reduction_Values!C$4,Reduction_Values!C$5),"")</f>
        <v>342505</v>
      </c>
      <c r="Y368" s="29">
        <f>IF(Inputs!B367="true",IF(Inputs!I367="null",X368,X368*(Inputs!I367)),"")</f>
        <v>3425.05</v>
      </c>
      <c r="Z368" s="29">
        <f>IF(Inputs!B367="true",IF(Inputs!J367="null",Y368,Y368*(Inputs!J367)),"")</f>
        <v>3048.2945000000004</v>
      </c>
      <c r="AA368" s="29">
        <f>IF(Inputs!B367="true",(Inputs!S367/Inputs!T367)*Calcs!Z368,"")</f>
        <v>1055980.0197083335</v>
      </c>
      <c r="AB368" s="29">
        <f>IF(Inputs!B367="true",Calcs!AA368*0.5,"")</f>
        <v>527990.00985416677</v>
      </c>
      <c r="AC368" s="29"/>
      <c r="AD368" s="29"/>
      <c r="AE368" s="29"/>
      <c r="AF368" s="29"/>
      <c r="AG368" s="29"/>
    </row>
    <row r="369" spans="1:33" x14ac:dyDescent="0.2">
      <c r="A369" s="26">
        <v>367</v>
      </c>
      <c r="B369" s="28">
        <f>(VLOOKUP(Inputs!D368,Charge_Categories!B$2:C$380,2,FALSE))</f>
        <v>657233</v>
      </c>
      <c r="C369" s="28">
        <f>IF(Inputs!N368="true"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B369)</f>
        <v>657233</v>
      </c>
      <c r="D369" s="28">
        <f>IF(Inputs!G368="true",C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C369)</f>
        <v>657233</v>
      </c>
      <c r="E369" s="28">
        <f>IF(Inputs!M368="null",Calcs!D369,Calcs!D369*Inputs!M368)</f>
        <v>657233</v>
      </c>
      <c r="F369" s="28">
        <f>E369*IF(Inputs!R368=Reduction_Values!B$6,Reduction_Values!C$6,Reduction_Values!C$7)</f>
        <v>657233</v>
      </c>
      <c r="G369" s="29">
        <f>F369*IF(Inputs!L368=Reduction_Values!B$4,Reduction_Values!C$4,Reduction_Values!C$5)</f>
        <v>657233</v>
      </c>
      <c r="H369" s="29">
        <f>IF(Inputs!I368="null",G369,G369*(Inputs!I368))</f>
        <v>657233</v>
      </c>
      <c r="I369" s="29">
        <f>IF(Inputs!J368="null",H369,H369*(Inputs!J368))</f>
        <v>657233</v>
      </c>
      <c r="J369" s="29">
        <f>I369*(IF(Inputs!K368=Reduction_Values!B$2,Reduction_Values!C$2,Reduction_Values!C$3))</f>
        <v>657233</v>
      </c>
      <c r="K369" s="29">
        <f>IF(Inputs!B368="false",(Inputs!P368/Inputs!Q368)*Calcs!J369,Calcs!J369)</f>
        <v>552772.12582781457</v>
      </c>
      <c r="L369" s="29">
        <f>IF(AND(Inputs!C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C368="true",Inputs!N368="false"),B369,""))</f>
        <v>657233</v>
      </c>
      <c r="M369" s="29">
        <f>IF(Inputs!C368="true",IF(Inputs!M368="null",Calcs!L369,Calcs!L369*Inputs!M368),"")</f>
        <v>657233</v>
      </c>
      <c r="N369" s="29">
        <f>IF(Inputs!C368="true",M369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,"")</f>
        <v>657233</v>
      </c>
      <c r="O369" s="29">
        <f>IF(Inputs!C368="true",N369*IF(Inputs!R368=Reduction_Values!B$6,Reduction_Values!C$6,Reduction_Values!C$7),"")</f>
        <v>657233</v>
      </c>
      <c r="P369" s="29">
        <f>IF(Inputs!C368="true",O369*IF(Inputs!L368=Reduction_Values!B$4,Reduction_Values!C$4,Reduction_Values!C$5),"")</f>
        <v>657233</v>
      </c>
      <c r="Q369" s="29">
        <f>IF(Inputs!C368="true",IF(Inputs!I368="null",P369,P369*(Inputs!I368)),"")</f>
        <v>657233</v>
      </c>
      <c r="R369" s="29">
        <f>IF(Inputs!C368="true",IF(Inputs!J368="null",Calcs!Q369,Calcs!Q369*Inputs!J368),"")</f>
        <v>657233</v>
      </c>
      <c r="S369" s="29">
        <f>IF(Inputs!C368="true",(Inputs!P368/Inputs!Q368)*Calcs!R369,"0.0")</f>
        <v>552772.12582781457</v>
      </c>
      <c r="T369" s="29" t="str">
        <f>IF(AND(Inputs!B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B368="true",Inputs!N368="false"),B369,""))</f>
        <v/>
      </c>
      <c r="U369" s="29" t="str">
        <f>IF(AND(Inputs!B368="true",Inputs!G368="true"),T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T369)</f>
        <v/>
      </c>
      <c r="V369" s="29" t="str">
        <f>IF(Inputs!B368="false","",IF(Inputs!M368="null",Calcs!D369,Calcs!D369*Inputs!M368))</f>
        <v/>
      </c>
      <c r="W369" s="29" t="str">
        <f>IF(Inputs!B368="true",V369*IF(Inputs!R368=Reduction_Values!B$6,Reduction_Values!C$6,Reduction_Values!C$7),"")</f>
        <v/>
      </c>
      <c r="X369" s="29" t="str">
        <f>IF(Inputs!B368="true",W369*IF(Inputs!L368=Reduction_Values!B$4,Reduction_Values!C$4,Reduction_Values!C$5),"")</f>
        <v/>
      </c>
      <c r="Y369" s="29" t="str">
        <f>IF(Inputs!B368="true",IF(Inputs!I368="null",X369,X369*(Inputs!I368)),"")</f>
        <v/>
      </c>
      <c r="Z369" s="29" t="str">
        <f>IF(Inputs!B368="true",IF(Inputs!J368="null",Y369,Y369*(Inputs!J368)),"")</f>
        <v/>
      </c>
      <c r="AA369" s="29" t="str">
        <f>IF(Inputs!B368="true",(Inputs!S368/Inputs!T368)*Calcs!Z369,"")</f>
        <v/>
      </c>
      <c r="AB369" s="29" t="str">
        <f>IF(Inputs!B368="true",Calcs!AA369*0.5,"")</f>
        <v/>
      </c>
      <c r="AC369" s="29"/>
      <c r="AD369" s="29"/>
      <c r="AE369" s="29"/>
      <c r="AF369" s="29"/>
      <c r="AG369" s="29"/>
    </row>
    <row r="370" spans="1:33" x14ac:dyDescent="0.2">
      <c r="A370" s="26">
        <v>368</v>
      </c>
      <c r="B370" s="28">
        <f>(VLOOKUP(Inputs!D369,Charge_Categories!B$2:C$380,2,FALSE))</f>
        <v>689830</v>
      </c>
      <c r="C370" s="28">
        <f>IF(Inputs!N369="true"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B370)</f>
        <v>689830</v>
      </c>
      <c r="D370" s="28">
        <f>IF(Inputs!G369="true",C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C370)</f>
        <v>689853</v>
      </c>
      <c r="E370" s="28">
        <f>IF(Inputs!M369="null",Calcs!D370,Calcs!D370*Inputs!M369)</f>
        <v>689853</v>
      </c>
      <c r="F370" s="28">
        <f>E370*IF(Inputs!R369=Reduction_Values!B$6,Reduction_Values!C$6,Reduction_Values!C$7)</f>
        <v>689853</v>
      </c>
      <c r="G370" s="29">
        <f>F370*IF(Inputs!L369=Reduction_Values!B$4,Reduction_Values!C$4,Reduction_Values!C$5)</f>
        <v>689853</v>
      </c>
      <c r="H370" s="29">
        <f>IF(Inputs!I369="null",G370,G370*(Inputs!I369))</f>
        <v>689853</v>
      </c>
      <c r="I370" s="29">
        <f>IF(Inputs!J369="null",H370,H370*(Inputs!J369))</f>
        <v>689853</v>
      </c>
      <c r="J370" s="29">
        <f>I370*(IF(Inputs!K369=Reduction_Values!B$2,Reduction_Values!C$2,Reduction_Values!C$3))</f>
        <v>689853</v>
      </c>
      <c r="K370" s="29">
        <f>IF(Inputs!B369="false",(Inputs!P369/Inputs!Q369)*Calcs!J370,Calcs!J370)</f>
        <v>630336.27058823523</v>
      </c>
      <c r="L370" s="29" t="str">
        <f>IF(AND(Inputs!C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C369="true",Inputs!N369="false"),B370,""))</f>
        <v/>
      </c>
      <c r="M370" s="29" t="str">
        <f>IF(Inputs!C369="true",IF(Inputs!M369="null",Calcs!L370,Calcs!L370*Inputs!M369),"")</f>
        <v/>
      </c>
      <c r="N370" s="29" t="str">
        <f>IF(Inputs!C369="true",M370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,"")</f>
        <v/>
      </c>
      <c r="O370" s="29" t="str">
        <f>IF(Inputs!C369="true",N370*IF(Inputs!R369=Reduction_Values!B$6,Reduction_Values!C$6,Reduction_Values!C$7),"")</f>
        <v/>
      </c>
      <c r="P370" s="29" t="str">
        <f>IF(Inputs!C369="true",O370*IF(Inputs!L369=Reduction_Values!B$4,Reduction_Values!C$4,Reduction_Values!C$5),"")</f>
        <v/>
      </c>
      <c r="Q370" s="29" t="str">
        <f>IF(Inputs!C369="true",IF(Inputs!I369="null",P370,P370*(Inputs!I369)),"")</f>
        <v/>
      </c>
      <c r="R370" s="29" t="str">
        <f>IF(Inputs!C369="true",IF(Inputs!J369="null",Calcs!Q370,Calcs!Q370*Inputs!J369),"")</f>
        <v/>
      </c>
      <c r="S370" s="29" t="str">
        <f>IF(Inputs!C369="true",(Inputs!P369/Inputs!Q369)*Calcs!R370,"0.0")</f>
        <v>0.0</v>
      </c>
      <c r="T370" s="29" t="str">
        <f>IF(AND(Inputs!B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B369="true",Inputs!N369="false"),B370,""))</f>
        <v/>
      </c>
      <c r="U370" s="29" t="str">
        <f>IF(AND(Inputs!B369="true",Inputs!G369="true"),T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T370)</f>
        <v/>
      </c>
      <c r="V370" s="29" t="str">
        <f>IF(Inputs!B369="false","",IF(Inputs!M369="null",Calcs!D370,Calcs!D370*Inputs!M369))</f>
        <v/>
      </c>
      <c r="W370" s="29" t="str">
        <f>IF(Inputs!B369="true",V370*IF(Inputs!R369=Reduction_Values!B$6,Reduction_Values!C$6,Reduction_Values!C$7),"")</f>
        <v/>
      </c>
      <c r="X370" s="29" t="str">
        <f>IF(Inputs!B369="true",W370*IF(Inputs!L369=Reduction_Values!B$4,Reduction_Values!C$4,Reduction_Values!C$5),"")</f>
        <v/>
      </c>
      <c r="Y370" s="29" t="str">
        <f>IF(Inputs!B369="true",IF(Inputs!I369="null",X370,X370*(Inputs!I369)),"")</f>
        <v/>
      </c>
      <c r="Z370" s="29" t="str">
        <f>IF(Inputs!B369="true",IF(Inputs!J369="null",Y370,Y370*(Inputs!J369)),"")</f>
        <v/>
      </c>
      <c r="AA370" s="29" t="str">
        <f>IF(Inputs!B369="true",(Inputs!S369/Inputs!T369)*Calcs!Z370,"")</f>
        <v/>
      </c>
      <c r="AB370" s="29" t="str">
        <f>IF(Inputs!B369="true",Calcs!AA370*0.5,"")</f>
        <v/>
      </c>
      <c r="AC370" s="29"/>
      <c r="AD370" s="29"/>
      <c r="AE370" s="29"/>
      <c r="AF370" s="29"/>
      <c r="AG370" s="29"/>
    </row>
    <row r="371" spans="1:33" x14ac:dyDescent="0.2">
      <c r="A371" s="26">
        <v>369</v>
      </c>
      <c r="B371" s="28">
        <f>(VLOOKUP(Inputs!D370,Charge_Categories!B$2:C$380,2,FALSE))</f>
        <v>746992</v>
      </c>
      <c r="C371" s="28">
        <f>IF(Inputs!N370="true"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B371)</f>
        <v>747084</v>
      </c>
      <c r="D371" s="28">
        <f>IF(Inputs!G370="true",C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C371)</f>
        <v>747195</v>
      </c>
      <c r="E371" s="28">
        <f>IF(Inputs!M370="null",Calcs!D371,Calcs!D371*Inputs!M370)</f>
        <v>747195</v>
      </c>
      <c r="F371" s="28">
        <f>E371*IF(Inputs!R370=Reduction_Values!B$6,Reduction_Values!C$6,Reduction_Values!C$7)</f>
        <v>373597.5</v>
      </c>
      <c r="G371" s="29">
        <f>F371*IF(Inputs!L370=Reduction_Values!B$4,Reduction_Values!C$4,Reduction_Values!C$5)</f>
        <v>186798.75</v>
      </c>
      <c r="H371" s="29">
        <f>IF(Inputs!I370="null",G371,G371*(Inputs!I370))</f>
        <v>5603.9624999999996</v>
      </c>
      <c r="I371" s="29">
        <f>IF(Inputs!J370="null",H371,H371*(Inputs!J370))</f>
        <v>5603.9624999999996</v>
      </c>
      <c r="J371" s="29">
        <f>I371*(IF(Inputs!K370=Reduction_Values!B$2,Reduction_Values!C$2,Reduction_Values!C$3))</f>
        <v>2801.9812499999998</v>
      </c>
      <c r="K371" s="29">
        <f>IF(Inputs!B370="false",(Inputs!P370/Inputs!Q370)*Calcs!J371,Calcs!J371)</f>
        <v>2580.042141089109</v>
      </c>
      <c r="L371" s="29" t="str">
        <f>IF(AND(Inputs!C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C370="true",Inputs!N370="false"),B371,""))</f>
        <v/>
      </c>
      <c r="M371" s="29" t="str">
        <f>IF(Inputs!C370="true",IF(Inputs!M370="null",Calcs!L371,Calcs!L371*Inputs!M370),"")</f>
        <v/>
      </c>
      <c r="N371" s="29" t="str">
        <f>IF(Inputs!C370="true",M371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,"")</f>
        <v/>
      </c>
      <c r="O371" s="29" t="str">
        <f>IF(Inputs!C370="true",N371*IF(Inputs!R370=Reduction_Values!B$6,Reduction_Values!C$6,Reduction_Values!C$7),"")</f>
        <v/>
      </c>
      <c r="P371" s="29" t="str">
        <f>IF(Inputs!C370="true",O371*IF(Inputs!L370=Reduction_Values!B$4,Reduction_Values!C$4,Reduction_Values!C$5),"")</f>
        <v/>
      </c>
      <c r="Q371" s="29" t="str">
        <f>IF(Inputs!C370="true",IF(Inputs!I370="null",P371,P371*(Inputs!I370)),"")</f>
        <v/>
      </c>
      <c r="R371" s="29" t="str">
        <f>IF(Inputs!C370="true",IF(Inputs!J370="null",Calcs!Q371,Calcs!Q371*Inputs!J370),"")</f>
        <v/>
      </c>
      <c r="S371" s="29" t="str">
        <f>IF(Inputs!C370="true",(Inputs!P370/Inputs!Q370)*Calcs!R371,"0.0")</f>
        <v>0.0</v>
      </c>
      <c r="T371" s="29" t="str">
        <f>IF(AND(Inputs!B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B370="true",Inputs!N370="false"),B371,""))</f>
        <v/>
      </c>
      <c r="U371" s="29" t="str">
        <f>IF(AND(Inputs!B370="true",Inputs!G370="true"),T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T371)</f>
        <v/>
      </c>
      <c r="V371" s="29" t="str">
        <f>IF(Inputs!B370="false","",IF(Inputs!M370="null",Calcs!D371,Calcs!D371*Inputs!M370))</f>
        <v/>
      </c>
      <c r="W371" s="29" t="str">
        <f>IF(Inputs!B370="true",V371*IF(Inputs!R370=Reduction_Values!B$6,Reduction_Values!C$6,Reduction_Values!C$7),"")</f>
        <v/>
      </c>
      <c r="X371" s="29" t="str">
        <f>IF(Inputs!B370="true",W371*IF(Inputs!L370=Reduction_Values!B$4,Reduction_Values!C$4,Reduction_Values!C$5),"")</f>
        <v/>
      </c>
      <c r="Y371" s="29" t="str">
        <f>IF(Inputs!B370="true",IF(Inputs!I370="null",X371,X371*(Inputs!I370)),"")</f>
        <v/>
      </c>
      <c r="Z371" s="29" t="str">
        <f>IF(Inputs!B370="true",IF(Inputs!J370="null",Y371,Y371*(Inputs!J370)),"")</f>
        <v/>
      </c>
      <c r="AA371" s="29" t="str">
        <f>IF(Inputs!B370="true",(Inputs!S370/Inputs!T370)*Calcs!Z371,"")</f>
        <v/>
      </c>
      <c r="AB371" s="29" t="str">
        <f>IF(Inputs!B370="true",Calcs!AA371*0.5,"")</f>
        <v/>
      </c>
      <c r="AC371" s="29"/>
      <c r="AD371" s="29"/>
      <c r="AE371" s="29"/>
      <c r="AF371" s="29"/>
      <c r="AG371" s="29"/>
    </row>
    <row r="372" spans="1:33" x14ac:dyDescent="0.2">
      <c r="A372" s="26">
        <v>370</v>
      </c>
      <c r="B372" s="28">
        <f>(VLOOKUP(Inputs!D371,Charge_Categories!B$2:C$380,2,FALSE))</f>
        <v>780465</v>
      </c>
      <c r="C372" s="28">
        <f>IF(Inputs!N371="true"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B372)</f>
        <v>780465</v>
      </c>
      <c r="D372" s="28">
        <f>IF(Inputs!G371="true",C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C372)</f>
        <v>1235677</v>
      </c>
      <c r="E372" s="28">
        <f>IF(Inputs!M371="null",Calcs!D372,Calcs!D372*Inputs!M371)</f>
        <v>1235677</v>
      </c>
      <c r="F372" s="28">
        <f>E372*IF(Inputs!R371=Reduction_Values!B$6,Reduction_Values!C$6,Reduction_Values!C$7)</f>
        <v>1235677</v>
      </c>
      <c r="G372" s="29">
        <f>F372*IF(Inputs!L371=Reduction_Values!B$4,Reduction_Values!C$4,Reduction_Values!C$5)</f>
        <v>617838.5</v>
      </c>
      <c r="H372" s="29">
        <f>IF(Inputs!I371="null",G372,G372*(Inputs!I371))</f>
        <v>549876.26500000001</v>
      </c>
      <c r="I372" s="29">
        <f>IF(Inputs!J371="null",H372,H372*(Inputs!J371))</f>
        <v>544377.50234999997</v>
      </c>
      <c r="J372" s="29">
        <f>I372*(IF(Inputs!K371=Reduction_Values!B$2,Reduction_Values!C$2,Reduction_Values!C$3))</f>
        <v>272188.75117499998</v>
      </c>
      <c r="K372" s="29">
        <f>IF(Inputs!B371="false",(Inputs!P371/Inputs!Q371)*Calcs!J372,Calcs!J372)</f>
        <v>272188.75117499998</v>
      </c>
      <c r="L372" s="29" t="str">
        <f>IF(AND(Inputs!C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C371="true",Inputs!N371="false"),B372,""))</f>
        <v/>
      </c>
      <c r="M372" s="29" t="str">
        <f>IF(Inputs!C371="true",IF(Inputs!M371="null",Calcs!L372,Calcs!L372*Inputs!M371),"")</f>
        <v/>
      </c>
      <c r="N372" s="29" t="str">
        <f>IF(Inputs!C371="true",M372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,"")</f>
        <v/>
      </c>
      <c r="O372" s="29" t="str">
        <f>IF(Inputs!C371="true",N372*IF(Inputs!R371=Reduction_Values!B$6,Reduction_Values!C$6,Reduction_Values!C$7),"")</f>
        <v/>
      </c>
      <c r="P372" s="29" t="str">
        <f>IF(Inputs!C371="true",O372*IF(Inputs!L371=Reduction_Values!B$4,Reduction_Values!C$4,Reduction_Values!C$5),"")</f>
        <v/>
      </c>
      <c r="Q372" s="29" t="str">
        <f>IF(Inputs!C371="true",IF(Inputs!I371="null",P372,P372*(Inputs!I371)),"")</f>
        <v/>
      </c>
      <c r="R372" s="29" t="str">
        <f>IF(Inputs!C371="true",IF(Inputs!J371="null",Calcs!Q372,Calcs!Q372*Inputs!J371),"")</f>
        <v/>
      </c>
      <c r="S372" s="29" t="str">
        <f>IF(Inputs!C371="true",(Inputs!P371/Inputs!Q371)*Calcs!R372,"0.0")</f>
        <v>0.0</v>
      </c>
      <c r="T372" s="29">
        <f>IF(AND(Inputs!B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B371="true",Inputs!N371="false"),B372,""))</f>
        <v>780465</v>
      </c>
      <c r="U372" s="29">
        <f>IF(AND(Inputs!B371="true",Inputs!G371="true"),T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T372)</f>
        <v>1235677</v>
      </c>
      <c r="V372" s="29">
        <f>IF(Inputs!B371="false","",IF(Inputs!M371="null",Calcs!D372,Calcs!D372*Inputs!M371))</f>
        <v>1235677</v>
      </c>
      <c r="W372" s="29">
        <f>IF(Inputs!B371="true",V372*IF(Inputs!R371=Reduction_Values!B$6,Reduction_Values!C$6,Reduction_Values!C$7),"")</f>
        <v>1235677</v>
      </c>
      <c r="X372" s="29">
        <f>IF(Inputs!B371="true",W372*IF(Inputs!L371=Reduction_Values!B$4,Reduction_Values!C$4,Reduction_Values!C$5),"")</f>
        <v>617838.5</v>
      </c>
      <c r="Y372" s="29">
        <f>IF(Inputs!B371="true",IF(Inputs!I371="null",X372,X372*(Inputs!I371)),"")</f>
        <v>549876.26500000001</v>
      </c>
      <c r="Z372" s="29">
        <f>IF(Inputs!B371="true",IF(Inputs!J371="null",Y372,Y372*(Inputs!J371)),"")</f>
        <v>544377.50234999997</v>
      </c>
      <c r="AA372" s="29">
        <f>IF(Inputs!B371="true",(Inputs!S371/Inputs!T371)*Calcs!Z372,"")</f>
        <v>57575.563322249589</v>
      </c>
      <c r="AB372" s="29">
        <f>IF(Inputs!B371="true",Calcs!AA372*0.5,"")</f>
        <v>28787.781661124794</v>
      </c>
      <c r="AC372" s="29"/>
      <c r="AD372" s="29"/>
      <c r="AE372" s="29"/>
      <c r="AF372" s="29"/>
      <c r="AG372" s="29"/>
    </row>
    <row r="373" spans="1:33" x14ac:dyDescent="0.2">
      <c r="A373" s="26">
        <v>371</v>
      </c>
      <c r="B373" s="28">
        <f>(VLOOKUP(Inputs!D372,Charge_Categories!B$2:C$380,2,FALSE))</f>
        <v>813062</v>
      </c>
      <c r="C373" s="28">
        <f>IF(Inputs!N372="true"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B373)</f>
        <v>813062</v>
      </c>
      <c r="D373" s="28">
        <f>IF(Inputs!G372="true",C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C373)</f>
        <v>813062</v>
      </c>
      <c r="E373" s="28">
        <f>IF(Inputs!M372="null",Calcs!D373,Calcs!D373*Inputs!M372)</f>
        <v>813062</v>
      </c>
      <c r="F373" s="28">
        <f>E373*IF(Inputs!R372=Reduction_Values!B$6,Reduction_Values!C$6,Reduction_Values!C$7)</f>
        <v>813062</v>
      </c>
      <c r="G373" s="29">
        <f>F373*IF(Inputs!L372=Reduction_Values!B$4,Reduction_Values!C$4,Reduction_Values!C$5)</f>
        <v>406531</v>
      </c>
      <c r="H373" s="29">
        <f>IF(Inputs!I372="null",G373,G373*(Inputs!I372))</f>
        <v>406531</v>
      </c>
      <c r="I373" s="29">
        <f>IF(Inputs!J372="null",H373,H373*(Inputs!J372))</f>
        <v>406531</v>
      </c>
      <c r="J373" s="29">
        <f>I373*(IF(Inputs!K372=Reduction_Values!B$2,Reduction_Values!C$2,Reduction_Values!C$3))</f>
        <v>406531</v>
      </c>
      <c r="K373" s="29">
        <f>IF(Inputs!B372="false",(Inputs!P372/Inputs!Q372)*Calcs!J373,Calcs!J373)</f>
        <v>398507.36184210528</v>
      </c>
      <c r="L373" s="29">
        <f>IF(AND(Inputs!C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C372="true",Inputs!N372="false"),B373,""))</f>
        <v>813062</v>
      </c>
      <c r="M373" s="29">
        <f>IF(Inputs!C372="true",IF(Inputs!M372="null",Calcs!L373,Calcs!L373*Inputs!M372),"")</f>
        <v>813062</v>
      </c>
      <c r="N373" s="29">
        <f>IF(Inputs!C372="true",M373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,"")</f>
        <v>0</v>
      </c>
      <c r="O373" s="29">
        <f>IF(Inputs!C372="true",N373*IF(Inputs!R372=Reduction_Values!B$6,Reduction_Values!C$6,Reduction_Values!C$7),"")</f>
        <v>0</v>
      </c>
      <c r="P373" s="29">
        <f>IF(Inputs!C372="true",O373*IF(Inputs!L372=Reduction_Values!B$4,Reduction_Values!C$4,Reduction_Values!C$5),"")</f>
        <v>0</v>
      </c>
      <c r="Q373" s="29">
        <f>IF(Inputs!C372="true",IF(Inputs!I372="null",P373,P373*(Inputs!I372)),"")</f>
        <v>0</v>
      </c>
      <c r="R373" s="29">
        <f>IF(Inputs!C372="true",IF(Inputs!J372="null",Calcs!Q373,Calcs!Q373*Inputs!J372),"")</f>
        <v>0</v>
      </c>
      <c r="S373" s="29">
        <f>IF(Inputs!C372="true",(Inputs!P372/Inputs!Q372)*Calcs!R373,"0.0")</f>
        <v>0</v>
      </c>
      <c r="T373" s="29" t="str">
        <f>IF(AND(Inputs!B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B372="true",Inputs!N372="false"),B373,""))</f>
        <v/>
      </c>
      <c r="U373" s="29" t="str">
        <f>IF(AND(Inputs!B372="true",Inputs!G372="true"),T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T373)</f>
        <v/>
      </c>
      <c r="V373" s="29" t="str">
        <f>IF(Inputs!B372="false","",IF(Inputs!M372="null",Calcs!D373,Calcs!D373*Inputs!M372))</f>
        <v/>
      </c>
      <c r="W373" s="29" t="str">
        <f>IF(Inputs!B372="true",V373*IF(Inputs!R372=Reduction_Values!B$6,Reduction_Values!C$6,Reduction_Values!C$7),"")</f>
        <v/>
      </c>
      <c r="X373" s="29" t="str">
        <f>IF(Inputs!B372="true",W373*IF(Inputs!L372=Reduction_Values!B$4,Reduction_Values!C$4,Reduction_Values!C$5),"")</f>
        <v/>
      </c>
      <c r="Y373" s="29" t="str">
        <f>IF(Inputs!B372="true",IF(Inputs!I372="null",X373,X373*(Inputs!I372)),"")</f>
        <v/>
      </c>
      <c r="Z373" s="29" t="str">
        <f>IF(Inputs!B372="true",IF(Inputs!J372="null",Y373,Y373*(Inputs!J372)),"")</f>
        <v/>
      </c>
      <c r="AA373" s="29" t="str">
        <f>IF(Inputs!B372="true",(Inputs!S372/Inputs!T372)*Calcs!Z373,"")</f>
        <v/>
      </c>
      <c r="AB373" s="29" t="str">
        <f>IF(Inputs!B372="true",Calcs!AA373*0.5,"")</f>
        <v/>
      </c>
      <c r="AC373" s="29"/>
      <c r="AD373" s="29"/>
      <c r="AE373" s="29"/>
      <c r="AF373" s="29"/>
      <c r="AG373" s="29"/>
    </row>
    <row r="374" spans="1:33" x14ac:dyDescent="0.2">
      <c r="A374" s="26">
        <v>372</v>
      </c>
      <c r="B374" s="28">
        <f>(VLOOKUP(Inputs!D373,Charge_Categories!B$2:C$380,2,FALSE))</f>
        <v>870224</v>
      </c>
      <c r="C374" s="28">
        <f>IF(Inputs!N373="true"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B374)</f>
        <v>870224</v>
      </c>
      <c r="D374" s="28">
        <f>IF(Inputs!G373="true",C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C374)</f>
        <v>870410</v>
      </c>
      <c r="E374" s="28">
        <f>IF(Inputs!M373="null",Calcs!D374,Calcs!D374*Inputs!M373)</f>
        <v>870410</v>
      </c>
      <c r="F374" s="28">
        <f>E374*IF(Inputs!R373=Reduction_Values!B$6,Reduction_Values!C$6,Reduction_Values!C$7)</f>
        <v>870410</v>
      </c>
      <c r="G374" s="29">
        <f>F374*IF(Inputs!L373=Reduction_Values!B$4,Reduction_Values!C$4,Reduction_Values!C$5)</f>
        <v>870410</v>
      </c>
      <c r="H374" s="29">
        <f>IF(Inputs!I373="null",G374,G374*(Inputs!I373))</f>
        <v>870410</v>
      </c>
      <c r="I374" s="29">
        <f>IF(Inputs!J373="null",H374,H374*(Inputs!J373))</f>
        <v>870410</v>
      </c>
      <c r="J374" s="29">
        <f>I374*(IF(Inputs!K373=Reduction_Values!B$2,Reduction_Values!C$2,Reduction_Values!C$3))</f>
        <v>870410</v>
      </c>
      <c r="K374" s="29">
        <f>IF(Inputs!B373="false",(Inputs!P373/Inputs!Q373)*Calcs!J374,Calcs!J374)</f>
        <v>722381.0884353742</v>
      </c>
      <c r="L374" s="29" t="str">
        <f>IF(AND(Inputs!C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C373="true",Inputs!N373="false"),B374,""))</f>
        <v/>
      </c>
      <c r="M374" s="29" t="str">
        <f>IF(Inputs!C373="true",IF(Inputs!M373="null",Calcs!L374,Calcs!L374*Inputs!M373),"")</f>
        <v/>
      </c>
      <c r="N374" s="29" t="str">
        <f>IF(Inputs!C373="true",M374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,"")</f>
        <v/>
      </c>
      <c r="O374" s="29" t="str">
        <f>IF(Inputs!C373="true",N374*IF(Inputs!R373=Reduction_Values!B$6,Reduction_Values!C$6,Reduction_Values!C$7),"")</f>
        <v/>
      </c>
      <c r="P374" s="29" t="str">
        <f>IF(Inputs!C373="true",O374*IF(Inputs!L373=Reduction_Values!B$4,Reduction_Values!C$4,Reduction_Values!C$5),"")</f>
        <v/>
      </c>
      <c r="Q374" s="29" t="str">
        <f>IF(Inputs!C373="true",IF(Inputs!I373="null",P374,P374*(Inputs!I373)),"")</f>
        <v/>
      </c>
      <c r="R374" s="29" t="str">
        <f>IF(Inputs!C373="true",IF(Inputs!J373="null",Calcs!Q374,Calcs!Q374*Inputs!J373),"")</f>
        <v/>
      </c>
      <c r="S374" s="29" t="str">
        <f>IF(Inputs!C373="true",(Inputs!P373/Inputs!Q373)*Calcs!R374,"0.0")</f>
        <v>0.0</v>
      </c>
      <c r="T374" s="29" t="str">
        <f>IF(AND(Inputs!B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B373="true",Inputs!N373="false"),B374,""))</f>
        <v/>
      </c>
      <c r="U374" s="29" t="str">
        <f>IF(AND(Inputs!B373="true",Inputs!G373="true"),T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T374)</f>
        <v/>
      </c>
      <c r="V374" s="29" t="str">
        <f>IF(Inputs!B373="false","",IF(Inputs!M373="null",Calcs!D374,Calcs!D374*Inputs!M373))</f>
        <v/>
      </c>
      <c r="W374" s="29" t="str">
        <f>IF(Inputs!B373="true",V374*IF(Inputs!R373=Reduction_Values!B$6,Reduction_Values!C$6,Reduction_Values!C$7),"")</f>
        <v/>
      </c>
      <c r="X374" s="29" t="str">
        <f>IF(Inputs!B373="true",W374*IF(Inputs!L373=Reduction_Values!B$4,Reduction_Values!C$4,Reduction_Values!C$5),"")</f>
        <v/>
      </c>
      <c r="Y374" s="29" t="str">
        <f>IF(Inputs!B373="true",IF(Inputs!I373="null",X374,X374*(Inputs!I373)),"")</f>
        <v/>
      </c>
      <c r="Z374" s="29" t="str">
        <f>IF(Inputs!B373="true",IF(Inputs!J373="null",Y374,Y374*(Inputs!J373)),"")</f>
        <v/>
      </c>
      <c r="AA374" s="29" t="str">
        <f>IF(Inputs!B373="true",(Inputs!S373/Inputs!T373)*Calcs!Z374,"")</f>
        <v/>
      </c>
      <c r="AB374" s="29" t="str">
        <f>IF(Inputs!B373="true",Calcs!AA374*0.5,"")</f>
        <v/>
      </c>
      <c r="AC374" s="29"/>
      <c r="AD374" s="29"/>
      <c r="AE374" s="29"/>
      <c r="AF374" s="29"/>
      <c r="AG374" s="29"/>
    </row>
    <row r="375" spans="1:33" x14ac:dyDescent="0.2">
      <c r="A375" s="26">
        <v>373</v>
      </c>
      <c r="B375" s="28">
        <f>(VLOOKUP(Inputs!D374,Charge_Categories!B$2:C$380,2,FALSE))</f>
        <v>3365328</v>
      </c>
      <c r="C375" s="28">
        <f>IF(Inputs!N374="true"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B375)</f>
        <v>3385666</v>
      </c>
      <c r="D375" s="28">
        <f>IF(Inputs!G374="true",C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C375)</f>
        <v>3474359</v>
      </c>
      <c r="E375" s="28">
        <f>IF(Inputs!M374="null",Calcs!D375,Calcs!D375*Inputs!M374)</f>
        <v>3474359</v>
      </c>
      <c r="F375" s="28">
        <f>E375*IF(Inputs!R374=Reduction_Values!B$6,Reduction_Values!C$6,Reduction_Values!C$7)</f>
        <v>1737179.5</v>
      </c>
      <c r="G375" s="29">
        <f>F375*IF(Inputs!L374=Reduction_Values!B$4,Reduction_Values!C$4,Reduction_Values!C$5)</f>
        <v>1737179.5</v>
      </c>
      <c r="H375" s="29">
        <f>IF(Inputs!I374="null",G375,G375*(Inputs!I374))</f>
        <v>1737179.5</v>
      </c>
      <c r="I375" s="29">
        <f>IF(Inputs!J374="null",H375,H375*(Inputs!J374))</f>
        <v>1737179.5</v>
      </c>
      <c r="J375" s="29">
        <f>I375*(IF(Inputs!K374=Reduction_Values!B$2,Reduction_Values!C$2,Reduction_Values!C$3))</f>
        <v>1737179.5</v>
      </c>
      <c r="K375" s="29">
        <f>IF(Inputs!B374="false",(Inputs!P374/Inputs!Q374)*Calcs!J375,Calcs!J375)</f>
        <v>1737179.5</v>
      </c>
      <c r="L375" s="29" t="str">
        <f>IF(AND(Inputs!C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C374="true",Inputs!N374="false"),B375,""))</f>
        <v/>
      </c>
      <c r="M375" s="29" t="str">
        <f>IF(Inputs!C374="true",IF(Inputs!M374="null",Calcs!L375,Calcs!L375*Inputs!M374),"")</f>
        <v/>
      </c>
      <c r="N375" s="29" t="str">
        <f>IF(Inputs!C374="true",M375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,"")</f>
        <v/>
      </c>
      <c r="O375" s="29" t="str">
        <f>IF(Inputs!C374="true",N375*IF(Inputs!R374=Reduction_Values!B$6,Reduction_Values!C$6,Reduction_Values!C$7),"")</f>
        <v/>
      </c>
      <c r="P375" s="29" t="str">
        <f>IF(Inputs!C374="true",O375*IF(Inputs!L374=Reduction_Values!B$4,Reduction_Values!C$4,Reduction_Values!C$5),"")</f>
        <v/>
      </c>
      <c r="Q375" s="29" t="str">
        <f>IF(Inputs!C374="true",IF(Inputs!I374="null",P375,P375*(Inputs!I374)),"")</f>
        <v/>
      </c>
      <c r="R375" s="29" t="str">
        <f>IF(Inputs!C374="true",IF(Inputs!J374="null",Calcs!Q375,Calcs!Q375*Inputs!J374),"")</f>
        <v/>
      </c>
      <c r="S375" s="29" t="str">
        <f>IF(Inputs!C374="true",(Inputs!P374/Inputs!Q374)*Calcs!R375,"0.0")</f>
        <v>0.0</v>
      </c>
      <c r="T375" s="29" t="str">
        <f>IF(AND(Inputs!B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B374="true",Inputs!N374="false"),B375,""))</f>
        <v/>
      </c>
      <c r="U375" s="29" t="str">
        <f>IF(AND(Inputs!B374="true",Inputs!G374="true"),T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T375)</f>
        <v/>
      </c>
      <c r="V375" s="29" t="str">
        <f>IF(Inputs!B374="false","",IF(Inputs!M374="null",Calcs!D375,Calcs!D375*Inputs!M374))</f>
        <v/>
      </c>
      <c r="W375" s="29" t="str">
        <f>IF(Inputs!B374="true",V375*IF(Inputs!R374=Reduction_Values!B$6,Reduction_Values!C$6,Reduction_Values!C$7),"")</f>
        <v/>
      </c>
      <c r="X375" s="29" t="str">
        <f>IF(Inputs!B374="true",W375*IF(Inputs!L374=Reduction_Values!B$4,Reduction_Values!C$4,Reduction_Values!C$5),"")</f>
        <v/>
      </c>
      <c r="Y375" s="29" t="str">
        <f>IF(Inputs!B374="true",IF(Inputs!I374="null",X375,X375*(Inputs!I374)),"")</f>
        <v/>
      </c>
      <c r="Z375" s="29" t="str">
        <f>IF(Inputs!B374="true",IF(Inputs!J374="null",Y375,Y375*(Inputs!J374)),"")</f>
        <v/>
      </c>
      <c r="AA375" s="29" t="str">
        <f>IF(Inputs!B374="true",(Inputs!S374/Inputs!T374)*Calcs!Z375,"")</f>
        <v/>
      </c>
      <c r="AB375" s="29" t="str">
        <f>IF(Inputs!B374="true",Calcs!AA375*0.5,"")</f>
        <v/>
      </c>
      <c r="AC375" s="29"/>
      <c r="AD375" s="29"/>
      <c r="AE375" s="29"/>
      <c r="AF375" s="29"/>
      <c r="AG375" s="29"/>
    </row>
    <row r="376" spans="1:33" x14ac:dyDescent="0.2">
      <c r="A376" s="26">
        <v>374</v>
      </c>
      <c r="B376" s="28">
        <f>(VLOOKUP(Inputs!D375,Charge_Categories!B$2:C$380,2,FALSE))</f>
        <v>3532239</v>
      </c>
      <c r="C376" s="28">
        <f>IF(Inputs!N375="true"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B376)</f>
        <v>3532239</v>
      </c>
      <c r="D376" s="28">
        <f>IF(Inputs!G375="true",C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C376)</f>
        <v>3591835</v>
      </c>
      <c r="E376" s="28">
        <f>IF(Inputs!M375="null",Calcs!D376,Calcs!D376*Inputs!M375)</f>
        <v>3591835</v>
      </c>
      <c r="F376" s="28">
        <f>E376*IF(Inputs!R375=Reduction_Values!B$6,Reduction_Values!C$6,Reduction_Values!C$7)</f>
        <v>3591835</v>
      </c>
      <c r="G376" s="29">
        <f>F376*IF(Inputs!L375=Reduction_Values!B$4,Reduction_Values!C$4,Reduction_Values!C$5)</f>
        <v>1795917.5</v>
      </c>
      <c r="H376" s="29">
        <f>IF(Inputs!I375="null",G376,G376*(Inputs!I375))</f>
        <v>1777958.325</v>
      </c>
      <c r="I376" s="29">
        <f>IF(Inputs!J375="null",H376,H376*(Inputs!J375))</f>
        <v>1600162.4924999999</v>
      </c>
      <c r="J376" s="29">
        <f>I376*(IF(Inputs!K375=Reduction_Values!B$2,Reduction_Values!C$2,Reduction_Values!C$3))</f>
        <v>800081.24624999997</v>
      </c>
      <c r="K376" s="29">
        <f>IF(Inputs!B375="false",(Inputs!P375/Inputs!Q375)*Calcs!J376,Calcs!J376)</f>
        <v>800081.24624999997</v>
      </c>
      <c r="L376" s="29" t="str">
        <f>IF(AND(Inputs!C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C375="true",Inputs!N375="false"),B376,""))</f>
        <v/>
      </c>
      <c r="M376" s="29" t="str">
        <f>IF(Inputs!C375="true",IF(Inputs!M375="null",Calcs!L376,Calcs!L376*Inputs!M375),"")</f>
        <v/>
      </c>
      <c r="N376" s="29" t="str">
        <f>IF(Inputs!C375="true",M376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,"")</f>
        <v/>
      </c>
      <c r="O376" s="29" t="str">
        <f>IF(Inputs!C375="true",N376*IF(Inputs!R375=Reduction_Values!B$6,Reduction_Values!C$6,Reduction_Values!C$7),"")</f>
        <v/>
      </c>
      <c r="P376" s="29" t="str">
        <f>IF(Inputs!C375="true",O376*IF(Inputs!L375=Reduction_Values!B$4,Reduction_Values!C$4,Reduction_Values!C$5),"")</f>
        <v/>
      </c>
      <c r="Q376" s="29" t="str">
        <f>IF(Inputs!C375="true",IF(Inputs!I375="null",P376,P376*(Inputs!I375)),"")</f>
        <v/>
      </c>
      <c r="R376" s="29" t="str">
        <f>IF(Inputs!C375="true",IF(Inputs!J375="null",Calcs!Q376,Calcs!Q376*Inputs!J375),"")</f>
        <v/>
      </c>
      <c r="S376" s="29" t="str">
        <f>IF(Inputs!C375="true",(Inputs!P375/Inputs!Q375)*Calcs!R376,"0.0")</f>
        <v>0.0</v>
      </c>
      <c r="T376" s="29">
        <f>IF(AND(Inputs!B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B375="true",Inputs!N375="false"),B376,""))</f>
        <v>3532239</v>
      </c>
      <c r="U376" s="29">
        <f>IF(AND(Inputs!B375="true",Inputs!G375="true"),T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T376)</f>
        <v>3591835</v>
      </c>
      <c r="V376" s="29">
        <f>IF(Inputs!B375="false","",IF(Inputs!M375="null",Calcs!D376,Calcs!D376*Inputs!M375))</f>
        <v>3591835</v>
      </c>
      <c r="W376" s="29">
        <f>IF(Inputs!B375="true",V376*IF(Inputs!R375=Reduction_Values!B$6,Reduction_Values!C$6,Reduction_Values!C$7),"")</f>
        <v>3591835</v>
      </c>
      <c r="X376" s="29">
        <f>IF(Inputs!B375="true",W376*IF(Inputs!L375=Reduction_Values!B$4,Reduction_Values!C$4,Reduction_Values!C$5),"")</f>
        <v>1795917.5</v>
      </c>
      <c r="Y376" s="29">
        <f>IF(Inputs!B375="true",IF(Inputs!I375="null",X376,X376*(Inputs!I375)),"")</f>
        <v>1777958.325</v>
      </c>
      <c r="Z376" s="29">
        <f>IF(Inputs!B375="true",IF(Inputs!J375="null",Y376,Y376*(Inputs!J375)),"")</f>
        <v>1600162.4924999999</v>
      </c>
      <c r="AA376" s="29">
        <f>IF(Inputs!B375="true",(Inputs!S375/Inputs!T375)*Calcs!Z376,"")</f>
        <v>3466436.432988537</v>
      </c>
      <c r="AB376" s="29">
        <f>IF(Inputs!B375="true",Calcs!AA376*0.5,"")</f>
        <v>1733218.2164942685</v>
      </c>
      <c r="AC376" s="29"/>
      <c r="AD376" s="29"/>
      <c r="AE376" s="29"/>
      <c r="AF376" s="29"/>
      <c r="AG376" s="29"/>
    </row>
    <row r="377" spans="1:33" x14ac:dyDescent="0.2">
      <c r="A377" s="26">
        <v>375</v>
      </c>
      <c r="B377" s="28">
        <f>(VLOOKUP(Inputs!D376,Charge_Categories!B$2:C$380,2,FALSE))</f>
        <v>3824834</v>
      </c>
      <c r="C377" s="28">
        <f>IF(Inputs!N376="true"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B377)</f>
        <v>3824834</v>
      </c>
      <c r="D377" s="28">
        <f>IF(Inputs!G376="true",C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C377)</f>
        <v>3824834</v>
      </c>
      <c r="E377" s="28">
        <f>IF(Inputs!M376="null",Calcs!D377,Calcs!D377*Inputs!M376)</f>
        <v>3824834</v>
      </c>
      <c r="F377" s="28">
        <f>E377*IF(Inputs!R376=Reduction_Values!B$6,Reduction_Values!C$6,Reduction_Values!C$7)</f>
        <v>3824834</v>
      </c>
      <c r="G377" s="29">
        <f>F377*IF(Inputs!L376=Reduction_Values!B$4,Reduction_Values!C$4,Reduction_Values!C$5)</f>
        <v>1912417</v>
      </c>
      <c r="H377" s="29">
        <f>IF(Inputs!I376="null",G377,G377*(Inputs!I376))</f>
        <v>1912417</v>
      </c>
      <c r="I377" s="29">
        <f>IF(Inputs!J376="null",H377,H377*(Inputs!J376))</f>
        <v>956208.5</v>
      </c>
      <c r="J377" s="29">
        <f>I377*(IF(Inputs!K376=Reduction_Values!B$2,Reduction_Values!C$2,Reduction_Values!C$3))</f>
        <v>956208.5</v>
      </c>
      <c r="K377" s="29">
        <f>IF(Inputs!B376="false",(Inputs!P376/Inputs!Q376)*Calcs!J377,Calcs!J377)</f>
        <v>887292.57207207207</v>
      </c>
      <c r="L377" s="29">
        <f>IF(AND(Inputs!C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C376="true",Inputs!N376="false"),B377,""))</f>
        <v>3824834</v>
      </c>
      <c r="M377" s="29">
        <f>IF(Inputs!C376="true",IF(Inputs!M376="null",Calcs!L377,Calcs!L377*Inputs!M376),"")</f>
        <v>3824834</v>
      </c>
      <c r="N377" s="29">
        <f>IF(Inputs!C376="true",M377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,"")</f>
        <v>0</v>
      </c>
      <c r="O377" s="29">
        <f>IF(Inputs!C376="true",N377*IF(Inputs!R376=Reduction_Values!B$6,Reduction_Values!C$6,Reduction_Values!C$7),"")</f>
        <v>0</v>
      </c>
      <c r="P377" s="29">
        <f>IF(Inputs!C376="true",O377*IF(Inputs!L376=Reduction_Values!B$4,Reduction_Values!C$4,Reduction_Values!C$5),"")</f>
        <v>0</v>
      </c>
      <c r="Q377" s="29">
        <f>IF(Inputs!C376="true",IF(Inputs!I376="null",P377,P377*(Inputs!I376)),"")</f>
        <v>0</v>
      </c>
      <c r="R377" s="29">
        <f>IF(Inputs!C376="true",IF(Inputs!J376="null",Calcs!Q377,Calcs!Q377*Inputs!J376),"")</f>
        <v>0</v>
      </c>
      <c r="S377" s="29">
        <f>IF(Inputs!C376="true",(Inputs!P376/Inputs!Q376)*Calcs!R377,"0.0")</f>
        <v>0</v>
      </c>
      <c r="T377" s="29" t="str">
        <f>IF(AND(Inputs!B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B376="true",Inputs!N376="false"),B377,""))</f>
        <v/>
      </c>
      <c r="U377" s="29" t="str">
        <f>IF(AND(Inputs!B376="true",Inputs!G376="true"),T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T377)</f>
        <v/>
      </c>
      <c r="V377" s="29" t="str">
        <f>IF(Inputs!B376="false","",IF(Inputs!M376="null",Calcs!D377,Calcs!D377*Inputs!M376))</f>
        <v/>
      </c>
      <c r="W377" s="29" t="str">
        <f>IF(Inputs!B376="true",V377*IF(Inputs!R376=Reduction_Values!B$6,Reduction_Values!C$6,Reduction_Values!C$7),"")</f>
        <v/>
      </c>
      <c r="X377" s="29" t="str">
        <f>IF(Inputs!B376="true",W377*IF(Inputs!L376=Reduction_Values!B$4,Reduction_Values!C$4,Reduction_Values!C$5),"")</f>
        <v/>
      </c>
      <c r="Y377" s="29" t="str">
        <f>IF(Inputs!B376="true",IF(Inputs!I376="null",X377,X377*(Inputs!I376)),"")</f>
        <v/>
      </c>
      <c r="Z377" s="29" t="str">
        <f>IF(Inputs!B376="true",IF(Inputs!J376="null",Y377,Y377*(Inputs!J376)),"")</f>
        <v/>
      </c>
      <c r="AA377" s="29" t="str">
        <f>IF(Inputs!B376="true",(Inputs!S376/Inputs!T376)*Calcs!Z377,"")</f>
        <v/>
      </c>
      <c r="AB377" s="29" t="str">
        <f>IF(Inputs!B376="true",Calcs!AA377*0.5,"")</f>
        <v/>
      </c>
      <c r="AC377" s="29"/>
      <c r="AD377" s="29"/>
      <c r="AE377" s="29"/>
      <c r="AF377" s="29"/>
      <c r="AG377" s="29"/>
    </row>
    <row r="378" spans="1:33" x14ac:dyDescent="0.2">
      <c r="A378" s="26">
        <v>376</v>
      </c>
      <c r="B378" s="28">
        <f>(VLOOKUP(Inputs!D377,Charge_Categories!B$2:C$380,2,FALSE))</f>
        <v>3996330</v>
      </c>
      <c r="C378" s="28">
        <f>IF(Inputs!N377="true"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B378)</f>
        <v>3996330</v>
      </c>
      <c r="D378" s="28">
        <f>IF(Inputs!G377="true",C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C378)</f>
        <v>4105699</v>
      </c>
      <c r="E378" s="28">
        <f>IF(Inputs!M377="null",Calcs!D378,Calcs!D378*Inputs!M377)</f>
        <v>4105699</v>
      </c>
      <c r="F378" s="28">
        <f>E378*IF(Inputs!R377=Reduction_Values!B$6,Reduction_Values!C$6,Reduction_Values!C$7)</f>
        <v>4105699</v>
      </c>
      <c r="G378" s="29">
        <f>F378*IF(Inputs!L377=Reduction_Values!B$4,Reduction_Values!C$4,Reduction_Values!C$5)</f>
        <v>2052849.5</v>
      </c>
      <c r="H378" s="29">
        <f>IF(Inputs!I377="null",G378,G378*(Inputs!I377))</f>
        <v>2052849.5</v>
      </c>
      <c r="I378" s="29">
        <f>IF(Inputs!J377="null",H378,H378*(Inputs!J377))</f>
        <v>2052849.5</v>
      </c>
      <c r="J378" s="29">
        <f>I378*(IF(Inputs!K377=Reduction_Values!B$2,Reduction_Values!C$2,Reduction_Values!C$3))</f>
        <v>2052849.5</v>
      </c>
      <c r="K378" s="29">
        <f>IF(Inputs!B377="false",(Inputs!P377/Inputs!Q377)*Calcs!J378,Calcs!J378)</f>
        <v>256606.1875</v>
      </c>
      <c r="L378" s="29" t="str">
        <f>IF(AND(Inputs!C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C377="true",Inputs!N377="false"),B378,""))</f>
        <v/>
      </c>
      <c r="M378" s="29" t="str">
        <f>IF(Inputs!C377="true",IF(Inputs!M377="null",Calcs!L378,Calcs!L378*Inputs!M377),"")</f>
        <v/>
      </c>
      <c r="N378" s="29" t="str">
        <f>IF(Inputs!C377="true",M378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,"")</f>
        <v/>
      </c>
      <c r="O378" s="29" t="str">
        <f>IF(Inputs!C377="true",N378*IF(Inputs!R377=Reduction_Values!B$6,Reduction_Values!C$6,Reduction_Values!C$7),"")</f>
        <v/>
      </c>
      <c r="P378" s="29" t="str">
        <f>IF(Inputs!C377="true",O378*IF(Inputs!L377=Reduction_Values!B$4,Reduction_Values!C$4,Reduction_Values!C$5),"")</f>
        <v/>
      </c>
      <c r="Q378" s="29" t="str">
        <f>IF(Inputs!C377="true",IF(Inputs!I377="null",P378,P378*(Inputs!I377)),"")</f>
        <v/>
      </c>
      <c r="R378" s="29" t="str">
        <f>IF(Inputs!C377="true",IF(Inputs!J377="null",Calcs!Q378,Calcs!Q378*Inputs!J377),"")</f>
        <v/>
      </c>
      <c r="S378" s="29" t="str">
        <f>IF(Inputs!C377="true",(Inputs!P377/Inputs!Q377)*Calcs!R378,"0.0")</f>
        <v>0.0</v>
      </c>
      <c r="T378" s="29" t="str">
        <f>IF(AND(Inputs!B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B377="true",Inputs!N377="false"),B378,""))</f>
        <v/>
      </c>
      <c r="U378" s="29" t="str">
        <f>IF(AND(Inputs!B377="true",Inputs!G377="true"),T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T378)</f>
        <v/>
      </c>
      <c r="V378" s="29" t="str">
        <f>IF(Inputs!B377="false","",IF(Inputs!M377="null",Calcs!D378,Calcs!D378*Inputs!M377))</f>
        <v/>
      </c>
      <c r="W378" s="29" t="str">
        <f>IF(Inputs!B377="true",V378*IF(Inputs!R377=Reduction_Values!B$6,Reduction_Values!C$6,Reduction_Values!C$7),"")</f>
        <v/>
      </c>
      <c r="X378" s="29" t="str">
        <f>IF(Inputs!B377="true",W378*IF(Inputs!L377=Reduction_Values!B$4,Reduction_Values!C$4,Reduction_Values!C$5),"")</f>
        <v/>
      </c>
      <c r="Y378" s="29" t="str">
        <f>IF(Inputs!B377="true",IF(Inputs!I377="null",X378,X378*(Inputs!I377)),"")</f>
        <v/>
      </c>
      <c r="Z378" s="29" t="str">
        <f>IF(Inputs!B377="true",IF(Inputs!J377="null",Y378,Y378*(Inputs!J377)),"")</f>
        <v/>
      </c>
      <c r="AA378" s="29" t="str">
        <f>IF(Inputs!B377="true",(Inputs!S377/Inputs!T377)*Calcs!Z378,"")</f>
        <v/>
      </c>
      <c r="AB378" s="29" t="str">
        <f>IF(Inputs!B377="true",Calcs!AA378*0.5,"")</f>
        <v/>
      </c>
      <c r="AC378" s="29"/>
      <c r="AD378" s="29"/>
      <c r="AE378" s="29"/>
      <c r="AF378" s="29"/>
      <c r="AG378" s="29"/>
    </row>
    <row r="379" spans="1:33" x14ac:dyDescent="0.2">
      <c r="A379" s="26">
        <v>377</v>
      </c>
      <c r="B379" s="28">
        <f>(VLOOKUP(Inputs!D378,Charge_Categories!B$2:C$380,2,FALSE))</f>
        <v>4163241</v>
      </c>
      <c r="C379" s="28">
        <f>IF(Inputs!N378="true"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B379)</f>
        <v>4168411</v>
      </c>
      <c r="D379" s="28">
        <f>IF(Inputs!G378="true",C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C379)</f>
        <v>4197587</v>
      </c>
      <c r="E379" s="28">
        <f>IF(Inputs!M378="null",Calcs!D379,Calcs!D379*Inputs!M378)</f>
        <v>4197587</v>
      </c>
      <c r="F379" s="28">
        <f>E379*IF(Inputs!R378=Reduction_Values!B$6,Reduction_Values!C$6,Reduction_Values!C$7)</f>
        <v>2098793.5</v>
      </c>
      <c r="G379" s="29">
        <f>F379*IF(Inputs!L378=Reduction_Values!B$4,Reduction_Values!C$4,Reduction_Values!C$5)</f>
        <v>2098793.5</v>
      </c>
      <c r="H379" s="29">
        <f>IF(Inputs!I378="null",G379,G379*(Inputs!I378))</f>
        <v>2098793.5</v>
      </c>
      <c r="I379" s="29">
        <f>IF(Inputs!J378="null",H379,H379*(Inputs!J378))</f>
        <v>2098793.5</v>
      </c>
      <c r="J379" s="29">
        <f>I379*(IF(Inputs!K378=Reduction_Values!B$2,Reduction_Values!C$2,Reduction_Values!C$3))</f>
        <v>2098793.5</v>
      </c>
      <c r="K379" s="29">
        <f>IF(Inputs!B378="false",(Inputs!P378/Inputs!Q378)*Calcs!J379,Calcs!J379)</f>
        <v>2092151.7484177216</v>
      </c>
      <c r="L379" s="29" t="str">
        <f>IF(AND(Inputs!C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C378="true",Inputs!N378="false"),B379,""))</f>
        <v/>
      </c>
      <c r="M379" s="29" t="str">
        <f>IF(Inputs!C378="true",IF(Inputs!M378="null",Calcs!L379,Calcs!L379*Inputs!M378),"")</f>
        <v/>
      </c>
      <c r="N379" s="29" t="str">
        <f>IF(Inputs!C378="true",M379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,"")</f>
        <v/>
      </c>
      <c r="O379" s="29" t="str">
        <f>IF(Inputs!C378="true",N379*IF(Inputs!R378=Reduction_Values!B$6,Reduction_Values!C$6,Reduction_Values!C$7),"")</f>
        <v/>
      </c>
      <c r="P379" s="29" t="str">
        <f>IF(Inputs!C378="true",O379*IF(Inputs!L378=Reduction_Values!B$4,Reduction_Values!C$4,Reduction_Values!C$5),"")</f>
        <v/>
      </c>
      <c r="Q379" s="29" t="str">
        <f>IF(Inputs!C378="true",IF(Inputs!I378="null",P379,P379*(Inputs!I378)),"")</f>
        <v/>
      </c>
      <c r="R379" s="29" t="str">
        <f>IF(Inputs!C378="true",IF(Inputs!J378="null",Calcs!Q379,Calcs!Q379*Inputs!J378),"")</f>
        <v/>
      </c>
      <c r="S379" s="29" t="str">
        <f>IF(Inputs!C378="true",(Inputs!P378/Inputs!Q378)*Calcs!R379,"0.0")</f>
        <v>0.0</v>
      </c>
      <c r="T379" s="29" t="str">
        <f>IF(AND(Inputs!B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B378="true",Inputs!N378="false"),B379,""))</f>
        <v/>
      </c>
      <c r="U379" s="29" t="str">
        <f>IF(AND(Inputs!B378="true",Inputs!G378="true"),T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T379)</f>
        <v/>
      </c>
      <c r="V379" s="29" t="str">
        <f>IF(Inputs!B378="false","",IF(Inputs!M378="null",Calcs!D379,Calcs!D379*Inputs!M378))</f>
        <v/>
      </c>
      <c r="W379" s="29" t="str">
        <f>IF(Inputs!B378="true",V379*IF(Inputs!R378=Reduction_Values!B$6,Reduction_Values!C$6,Reduction_Values!C$7),"")</f>
        <v/>
      </c>
      <c r="X379" s="29" t="str">
        <f>IF(Inputs!B378="true",W379*IF(Inputs!L378=Reduction_Values!B$4,Reduction_Values!C$4,Reduction_Values!C$5),"")</f>
        <v/>
      </c>
      <c r="Y379" s="29" t="str">
        <f>IF(Inputs!B378="true",IF(Inputs!I378="null",X379,X379*(Inputs!I378)),"")</f>
        <v/>
      </c>
      <c r="Z379" s="29" t="str">
        <f>IF(Inputs!B378="true",IF(Inputs!J378="null",Y379,Y379*(Inputs!J378)),"")</f>
        <v/>
      </c>
      <c r="AA379" s="29" t="str">
        <f>IF(Inputs!B378="true",(Inputs!S378/Inputs!T378)*Calcs!Z379,"")</f>
        <v/>
      </c>
      <c r="AB379" s="29" t="str">
        <f>IF(Inputs!B378="true",Calcs!AA379*0.5,"")</f>
        <v/>
      </c>
      <c r="AC379" s="29"/>
      <c r="AD379" s="29"/>
      <c r="AE379" s="29"/>
      <c r="AF379" s="29"/>
      <c r="AG379" s="29"/>
    </row>
    <row r="380" spans="1:33" x14ac:dyDescent="0.2">
      <c r="A380" s="26">
        <v>378</v>
      </c>
      <c r="B380" s="28">
        <f>(VLOOKUP(Inputs!D379,Charge_Categories!B$2:C$380,2,FALSE))</f>
        <v>4455836</v>
      </c>
      <c r="C380" s="28">
        <f>IF(Inputs!N379="true"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B380)</f>
        <v>4455836</v>
      </c>
      <c r="D380" s="28">
        <f>IF(Inputs!G379="true",C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C380)</f>
        <v>4456543</v>
      </c>
      <c r="E380" s="28">
        <f>IF(Inputs!M379="null",Calcs!D380,Calcs!D380*Inputs!M379)</f>
        <v>4456543</v>
      </c>
      <c r="F380" s="28">
        <f>E380*IF(Inputs!R379=Reduction_Values!B$6,Reduction_Values!C$6,Reduction_Values!C$7)</f>
        <v>4456543</v>
      </c>
      <c r="G380" s="29">
        <f>F380*IF(Inputs!L379=Reduction_Values!B$4,Reduction_Values!C$4,Reduction_Values!C$5)</f>
        <v>2228271.5</v>
      </c>
      <c r="H380" s="29">
        <f>IF(Inputs!I379="null",G380,G380*(Inputs!I379))</f>
        <v>2005444.35</v>
      </c>
      <c r="I380" s="29">
        <f>IF(Inputs!J379="null",H380,H380*(Inputs!J379))</f>
        <v>1804899.915</v>
      </c>
      <c r="J380" s="29">
        <f>I380*(IF(Inputs!K379=Reduction_Values!B$2,Reduction_Values!C$2,Reduction_Values!C$3))</f>
        <v>902449.95750000002</v>
      </c>
      <c r="K380" s="29">
        <f>IF(Inputs!B379="false",(Inputs!P379/Inputs!Q379)*Calcs!J380,Calcs!J380)</f>
        <v>902449.95750000002</v>
      </c>
      <c r="L380" s="29" t="str">
        <f>IF(AND(Inputs!C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C379="true",Inputs!N379="false"),B380,""))</f>
        <v/>
      </c>
      <c r="M380" s="29" t="str">
        <f>IF(Inputs!C379="true",IF(Inputs!M379="null",Calcs!L380,Calcs!L380*Inputs!M379),"")</f>
        <v/>
      </c>
      <c r="N380" s="29" t="str">
        <f>IF(Inputs!C379="true",M380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,"")</f>
        <v/>
      </c>
      <c r="O380" s="29" t="str">
        <f>IF(Inputs!C379="true",N380*IF(Inputs!R379=Reduction_Values!B$6,Reduction_Values!C$6,Reduction_Values!C$7),"")</f>
        <v/>
      </c>
      <c r="P380" s="29" t="str">
        <f>IF(Inputs!C379="true",O380*IF(Inputs!L379=Reduction_Values!B$4,Reduction_Values!C$4,Reduction_Values!C$5),"")</f>
        <v/>
      </c>
      <c r="Q380" s="29" t="str">
        <f>IF(Inputs!C379="true",IF(Inputs!I379="null",P380,P380*(Inputs!I379)),"")</f>
        <v/>
      </c>
      <c r="R380" s="29" t="str">
        <f>IF(Inputs!C379="true",IF(Inputs!J379="null",Calcs!Q380,Calcs!Q380*Inputs!J379),"")</f>
        <v/>
      </c>
      <c r="S380" s="29" t="str">
        <f>IF(Inputs!C379="true",(Inputs!P379/Inputs!Q379)*Calcs!R380,"0.0")</f>
        <v>0.0</v>
      </c>
      <c r="T380" s="29">
        <f>IF(AND(Inputs!B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B379="true",Inputs!N379="false"),B380,""))</f>
        <v>4455836</v>
      </c>
      <c r="U380" s="29">
        <f>IF(AND(Inputs!B379="true",Inputs!G379="true"),T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T380)</f>
        <v>4456543</v>
      </c>
      <c r="V380" s="29">
        <f>IF(Inputs!B379="false","",IF(Inputs!M379="null",Calcs!D380,Calcs!D380*Inputs!M379))</f>
        <v>4456543</v>
      </c>
      <c r="W380" s="29">
        <f>IF(Inputs!B379="true",V380*IF(Inputs!R379=Reduction_Values!B$6,Reduction_Values!C$6,Reduction_Values!C$7),"")</f>
        <v>4456543</v>
      </c>
      <c r="X380" s="29">
        <f>IF(Inputs!B379="true",W380*IF(Inputs!L379=Reduction_Values!B$4,Reduction_Values!C$4,Reduction_Values!C$5),"")</f>
        <v>2228271.5</v>
      </c>
      <c r="Y380" s="29">
        <f>IF(Inputs!B379="true",IF(Inputs!I379="null",X380,X380*(Inputs!I379)),"")</f>
        <v>2005444.35</v>
      </c>
      <c r="Z380" s="29">
        <f>IF(Inputs!B379="true",IF(Inputs!J379="null",Y380,Y380*(Inputs!J379)),"")</f>
        <v>1804899.915</v>
      </c>
      <c r="AA380" s="29">
        <f>IF(Inputs!B379="true",(Inputs!S379/Inputs!T379)*Calcs!Z380,"")</f>
        <v>6108505.2833565464</v>
      </c>
      <c r="AB380" s="29">
        <f>IF(Inputs!B379="true",Calcs!AA380*0.5,"")</f>
        <v>3054252.6416782732</v>
      </c>
      <c r="AC380" s="29"/>
      <c r="AD380" s="29"/>
      <c r="AE380" s="29"/>
      <c r="AF380" s="29"/>
      <c r="AG380" s="29"/>
    </row>
    <row r="381" spans="1:33" x14ac:dyDescent="0.2">
      <c r="B381" s="28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</sheetData>
  <mergeCells count="3">
    <mergeCell ref="L1:S1"/>
    <mergeCell ref="T1:AB1"/>
    <mergeCell ref="A1:K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0"/>
  <sheetViews>
    <sheetView topLeftCell="A208" workbookViewId="0">
      <selection activeCell="D229" sqref="D229"/>
    </sheetView>
  </sheetViews>
  <sheetFormatPr defaultRowHeight="12" x14ac:dyDescent="0.2"/>
  <cols>
    <col min="1" max="1" width="14.5546875" style="17" bestFit="1" customWidth="1"/>
    <col min="2" max="2" width="9.88671875" style="17" bestFit="1" customWidth="1"/>
    <col min="3" max="3" width="22.21875" style="17" bestFit="1" customWidth="1"/>
    <col min="4" max="4" width="94.44140625" style="17" bestFit="1" customWidth="1"/>
    <col min="5" max="16384" width="8.88671875" style="17"/>
  </cols>
  <sheetData>
    <row r="1" spans="1:4" x14ac:dyDescent="0.2">
      <c r="A1" s="30" t="s">
        <v>22</v>
      </c>
      <c r="B1" s="30" t="s">
        <v>412</v>
      </c>
      <c r="C1" s="31" t="s">
        <v>24</v>
      </c>
      <c r="D1" s="31" t="s">
        <v>413</v>
      </c>
    </row>
    <row r="2" spans="1:4" ht="12.75" x14ac:dyDescent="0.2">
      <c r="A2" s="136" t="s">
        <v>25</v>
      </c>
      <c r="B2" s="32" t="s">
        <v>572</v>
      </c>
      <c r="C2" s="68">
        <v>97</v>
      </c>
      <c r="D2" s="33" t="s">
        <v>34</v>
      </c>
    </row>
    <row r="3" spans="1:4" ht="12.75" x14ac:dyDescent="0.2">
      <c r="A3" s="137"/>
      <c r="B3" s="32" t="s">
        <v>573</v>
      </c>
      <c r="C3" s="68">
        <v>102</v>
      </c>
      <c r="D3" s="33" t="s">
        <v>35</v>
      </c>
    </row>
    <row r="4" spans="1:4" ht="12.75" x14ac:dyDescent="0.2">
      <c r="A4" s="137"/>
      <c r="B4" s="32" t="s">
        <v>574</v>
      </c>
      <c r="C4" s="68">
        <v>110</v>
      </c>
      <c r="D4" s="33" t="s">
        <v>36</v>
      </c>
    </row>
    <row r="5" spans="1:4" ht="12.75" x14ac:dyDescent="0.2">
      <c r="A5" s="137"/>
      <c r="B5" s="32" t="s">
        <v>575</v>
      </c>
      <c r="C5" s="68">
        <v>513</v>
      </c>
      <c r="D5" s="33" t="s">
        <v>37</v>
      </c>
    </row>
    <row r="6" spans="1:4" ht="12.75" x14ac:dyDescent="0.2">
      <c r="A6" s="137"/>
      <c r="B6" s="32" t="s">
        <v>576</v>
      </c>
      <c r="C6" s="68">
        <v>538</v>
      </c>
      <c r="D6" s="33" t="s">
        <v>38</v>
      </c>
    </row>
    <row r="7" spans="1:4" ht="12.75" x14ac:dyDescent="0.2">
      <c r="A7" s="137"/>
      <c r="B7" s="32" t="s">
        <v>577</v>
      </c>
      <c r="C7" s="68">
        <v>588</v>
      </c>
      <c r="D7" s="33" t="s">
        <v>39</v>
      </c>
    </row>
    <row r="8" spans="1:4" ht="12.75" x14ac:dyDescent="0.2">
      <c r="A8" s="137"/>
      <c r="B8" s="32" t="s">
        <v>578</v>
      </c>
      <c r="C8" s="68">
        <v>1162</v>
      </c>
      <c r="D8" s="33" t="s">
        <v>40</v>
      </c>
    </row>
    <row r="9" spans="1:4" ht="12.75" x14ac:dyDescent="0.2">
      <c r="A9" s="137"/>
      <c r="B9" s="32" t="s">
        <v>579</v>
      </c>
      <c r="C9" s="68">
        <v>1220</v>
      </c>
      <c r="D9" s="33" t="s">
        <v>41</v>
      </c>
    </row>
    <row r="10" spans="1:4" ht="12.75" x14ac:dyDescent="0.2">
      <c r="A10" s="137"/>
      <c r="B10" s="32" t="s">
        <v>580</v>
      </c>
      <c r="C10" s="68">
        <v>1321</v>
      </c>
      <c r="D10" s="33" t="s">
        <v>42</v>
      </c>
    </row>
    <row r="11" spans="1:4" ht="12.75" x14ac:dyDescent="0.2">
      <c r="A11" s="137"/>
      <c r="B11" s="32" t="s">
        <v>581</v>
      </c>
      <c r="C11" s="68">
        <v>1783</v>
      </c>
      <c r="D11" s="33" t="s">
        <v>43</v>
      </c>
    </row>
    <row r="12" spans="1:4" ht="12.75" x14ac:dyDescent="0.2">
      <c r="A12" s="137"/>
      <c r="B12" s="32" t="s">
        <v>582</v>
      </c>
      <c r="C12" s="68">
        <v>1871</v>
      </c>
      <c r="D12" s="33" t="s">
        <v>44</v>
      </c>
    </row>
    <row r="13" spans="1:4" ht="12.75" x14ac:dyDescent="0.2">
      <c r="A13" s="137"/>
      <c r="B13" s="32" t="s">
        <v>583</v>
      </c>
      <c r="C13" s="68">
        <v>2027</v>
      </c>
      <c r="D13" s="33" t="s">
        <v>45</v>
      </c>
    </row>
    <row r="14" spans="1:4" ht="12.75" x14ac:dyDescent="0.2">
      <c r="A14" s="137"/>
      <c r="B14" s="32" t="s">
        <v>584</v>
      </c>
      <c r="C14" s="68">
        <v>2889</v>
      </c>
      <c r="D14" s="33" t="s">
        <v>46</v>
      </c>
    </row>
    <row r="15" spans="1:4" ht="12.75" x14ac:dyDescent="0.2">
      <c r="A15" s="137"/>
      <c r="B15" s="32" t="s">
        <v>585</v>
      </c>
      <c r="C15" s="68">
        <v>3032</v>
      </c>
      <c r="D15" s="33" t="s">
        <v>47</v>
      </c>
    </row>
    <row r="16" spans="1:4" ht="12.75" x14ac:dyDescent="0.2">
      <c r="A16" s="137"/>
      <c r="B16" s="32" t="s">
        <v>586</v>
      </c>
      <c r="C16" s="68">
        <v>3283</v>
      </c>
      <c r="D16" s="33" t="s">
        <v>48</v>
      </c>
    </row>
    <row r="17" spans="1:4" ht="12.75" x14ac:dyDescent="0.2">
      <c r="A17" s="137"/>
      <c r="B17" s="32" t="s">
        <v>587</v>
      </c>
      <c r="C17" s="68">
        <v>5258</v>
      </c>
      <c r="D17" s="33" t="s">
        <v>49</v>
      </c>
    </row>
    <row r="18" spans="1:4" ht="12.75" x14ac:dyDescent="0.2">
      <c r="A18" s="137"/>
      <c r="B18" s="32" t="s">
        <v>588</v>
      </c>
      <c r="C18" s="68">
        <v>5519</v>
      </c>
      <c r="D18" s="33" t="s">
        <v>50</v>
      </c>
    </row>
    <row r="19" spans="1:4" ht="12.75" x14ac:dyDescent="0.2">
      <c r="A19" s="137"/>
      <c r="B19" s="32" t="s">
        <v>589</v>
      </c>
      <c r="C19" s="68">
        <v>5976</v>
      </c>
      <c r="D19" s="33" t="s">
        <v>51</v>
      </c>
    </row>
    <row r="20" spans="1:4" ht="12.75" x14ac:dyDescent="0.2">
      <c r="A20" s="137"/>
      <c r="B20" s="32" t="s">
        <v>590</v>
      </c>
      <c r="C20" s="68">
        <v>9938</v>
      </c>
      <c r="D20" s="33" t="s">
        <v>52</v>
      </c>
    </row>
    <row r="21" spans="1:4" ht="12.75" x14ac:dyDescent="0.2">
      <c r="A21" s="137"/>
      <c r="B21" s="32" t="s">
        <v>591</v>
      </c>
      <c r="C21" s="68">
        <v>10431</v>
      </c>
      <c r="D21" s="33" t="s">
        <v>53</v>
      </c>
    </row>
    <row r="22" spans="1:4" ht="12.75" x14ac:dyDescent="0.2">
      <c r="A22" s="137"/>
      <c r="B22" s="32" t="s">
        <v>592</v>
      </c>
      <c r="C22" s="68">
        <v>11295</v>
      </c>
      <c r="D22" s="33" t="s">
        <v>54</v>
      </c>
    </row>
    <row r="23" spans="1:4" ht="12.75" x14ac:dyDescent="0.2">
      <c r="A23" s="137"/>
      <c r="B23" s="32" t="s">
        <v>593</v>
      </c>
      <c r="C23" s="68">
        <v>18437</v>
      </c>
      <c r="D23" s="33" t="s">
        <v>55</v>
      </c>
    </row>
    <row r="24" spans="1:4" ht="12.75" x14ac:dyDescent="0.2">
      <c r="A24" s="137"/>
      <c r="B24" s="32" t="s">
        <v>594</v>
      </c>
      <c r="C24" s="68">
        <v>19351</v>
      </c>
      <c r="D24" s="33" t="s">
        <v>56</v>
      </c>
    </row>
    <row r="25" spans="1:4" ht="12.75" x14ac:dyDescent="0.2">
      <c r="A25" s="137"/>
      <c r="B25" s="32" t="s">
        <v>595</v>
      </c>
      <c r="C25" s="68">
        <v>20955</v>
      </c>
      <c r="D25" s="33" t="s">
        <v>57</v>
      </c>
    </row>
    <row r="26" spans="1:4" ht="12.75" x14ac:dyDescent="0.2">
      <c r="A26" s="137"/>
      <c r="B26" s="32" t="s">
        <v>596</v>
      </c>
      <c r="C26" s="68">
        <v>31621</v>
      </c>
      <c r="D26" s="33" t="s">
        <v>58</v>
      </c>
    </row>
    <row r="27" spans="1:4" ht="12.75" x14ac:dyDescent="0.2">
      <c r="A27" s="137"/>
      <c r="B27" s="32" t="s">
        <v>597</v>
      </c>
      <c r="C27" s="68">
        <v>33189</v>
      </c>
      <c r="D27" s="33" t="s">
        <v>59</v>
      </c>
    </row>
    <row r="28" spans="1:4" ht="12.75" x14ac:dyDescent="0.2">
      <c r="A28" s="137"/>
      <c r="B28" s="32" t="s">
        <v>598</v>
      </c>
      <c r="C28" s="68">
        <v>35940</v>
      </c>
      <c r="D28" s="33" t="s">
        <v>60</v>
      </c>
    </row>
    <row r="29" spans="1:4" ht="12.75" x14ac:dyDescent="0.2">
      <c r="A29" s="137"/>
      <c r="B29" s="32" t="s">
        <v>599</v>
      </c>
      <c r="C29" s="68">
        <v>65451</v>
      </c>
      <c r="D29" s="33" t="s">
        <v>61</v>
      </c>
    </row>
    <row r="30" spans="1:4" ht="12.75" x14ac:dyDescent="0.2">
      <c r="A30" s="137"/>
      <c r="B30" s="32" t="s">
        <v>600</v>
      </c>
      <c r="C30" s="68">
        <v>68697</v>
      </c>
      <c r="D30" s="33" t="s">
        <v>62</v>
      </c>
    </row>
    <row r="31" spans="1:4" ht="12.75" x14ac:dyDescent="0.2">
      <c r="A31" s="137"/>
      <c r="B31" s="32" t="s">
        <v>601</v>
      </c>
      <c r="C31" s="68">
        <v>74390</v>
      </c>
      <c r="D31" s="33" t="s">
        <v>63</v>
      </c>
    </row>
    <row r="32" spans="1:4" ht="12.75" x14ac:dyDescent="0.2">
      <c r="A32" s="137"/>
      <c r="B32" s="32" t="s">
        <v>602</v>
      </c>
      <c r="C32" s="68">
        <v>139580</v>
      </c>
      <c r="D32" s="33" t="s">
        <v>64</v>
      </c>
    </row>
    <row r="33" spans="1:4" ht="12.75" x14ac:dyDescent="0.2">
      <c r="A33" s="137"/>
      <c r="B33" s="32" t="s">
        <v>603</v>
      </c>
      <c r="C33" s="68">
        <v>146503</v>
      </c>
      <c r="D33" s="33" t="s">
        <v>65</v>
      </c>
    </row>
    <row r="34" spans="1:4" ht="12.75" x14ac:dyDescent="0.2">
      <c r="A34" s="137"/>
      <c r="B34" s="32" t="s">
        <v>604</v>
      </c>
      <c r="C34" s="68">
        <v>158618</v>
      </c>
      <c r="D34" s="33" t="s">
        <v>66</v>
      </c>
    </row>
    <row r="35" spans="1:4" ht="12.75" x14ac:dyDescent="0.2">
      <c r="A35" s="137"/>
      <c r="B35" s="32" t="s">
        <v>605</v>
      </c>
      <c r="C35" s="68">
        <v>257486</v>
      </c>
      <c r="D35" s="33" t="s">
        <v>67</v>
      </c>
    </row>
    <row r="36" spans="1:4" ht="12.75" x14ac:dyDescent="0.2">
      <c r="A36" s="137"/>
      <c r="B36" s="32" t="s">
        <v>606</v>
      </c>
      <c r="C36" s="68">
        <v>270257</v>
      </c>
      <c r="D36" s="33" t="s">
        <v>68</v>
      </c>
    </row>
    <row r="37" spans="1:4" ht="12.75" x14ac:dyDescent="0.2">
      <c r="A37" s="137"/>
      <c r="B37" s="32" t="s">
        <v>607</v>
      </c>
      <c r="C37" s="68">
        <v>292651</v>
      </c>
      <c r="D37" s="33" t="s">
        <v>69</v>
      </c>
    </row>
    <row r="38" spans="1:4" ht="12.75" x14ac:dyDescent="0.2">
      <c r="A38" s="137"/>
      <c r="B38" s="32" t="s">
        <v>608</v>
      </c>
      <c r="C38" s="68">
        <v>657233</v>
      </c>
      <c r="D38" s="33" t="s">
        <v>70</v>
      </c>
    </row>
    <row r="39" spans="1:4" ht="12.75" x14ac:dyDescent="0.2">
      <c r="A39" s="137"/>
      <c r="B39" s="32" t="s">
        <v>609</v>
      </c>
      <c r="C39" s="68">
        <v>689830</v>
      </c>
      <c r="D39" s="33" t="s">
        <v>71</v>
      </c>
    </row>
    <row r="40" spans="1:4" ht="12.75" x14ac:dyDescent="0.2">
      <c r="A40" s="137"/>
      <c r="B40" s="32" t="s">
        <v>610</v>
      </c>
      <c r="C40" s="68">
        <v>746992</v>
      </c>
      <c r="D40" s="33" t="s">
        <v>72</v>
      </c>
    </row>
    <row r="41" spans="1:4" ht="12.75" x14ac:dyDescent="0.2">
      <c r="A41" s="137"/>
      <c r="B41" s="32" t="s">
        <v>611</v>
      </c>
      <c r="C41" s="68">
        <v>3365328</v>
      </c>
      <c r="D41" s="33" t="s">
        <v>73</v>
      </c>
    </row>
    <row r="42" spans="1:4" ht="12.75" x14ac:dyDescent="0.2">
      <c r="A42" s="137"/>
      <c r="B42" s="32" t="s">
        <v>612</v>
      </c>
      <c r="C42" s="68">
        <v>3532239</v>
      </c>
      <c r="D42" s="33" t="s">
        <v>74</v>
      </c>
    </row>
    <row r="43" spans="1:4" ht="12.75" x14ac:dyDescent="0.2">
      <c r="A43" s="137"/>
      <c r="B43" s="32" t="s">
        <v>613</v>
      </c>
      <c r="C43" s="68">
        <v>3824834</v>
      </c>
      <c r="D43" s="33" t="s">
        <v>75</v>
      </c>
    </row>
    <row r="44" spans="1:4" ht="12.75" x14ac:dyDescent="0.2">
      <c r="A44" s="137"/>
      <c r="B44" s="32" t="s">
        <v>614</v>
      </c>
      <c r="C44" s="68">
        <v>97</v>
      </c>
      <c r="D44" s="33" t="s">
        <v>76</v>
      </c>
    </row>
    <row r="45" spans="1:4" ht="12.75" x14ac:dyDescent="0.2">
      <c r="A45" s="137"/>
      <c r="B45" s="32" t="s">
        <v>615</v>
      </c>
      <c r="C45" s="68">
        <v>102</v>
      </c>
      <c r="D45" s="33" t="s">
        <v>77</v>
      </c>
    </row>
    <row r="46" spans="1:4" ht="12.75" x14ac:dyDescent="0.2">
      <c r="A46" s="137"/>
      <c r="B46" s="32" t="s">
        <v>616</v>
      </c>
      <c r="C46" s="68">
        <v>110</v>
      </c>
      <c r="D46" s="33" t="s">
        <v>78</v>
      </c>
    </row>
    <row r="47" spans="1:4" ht="12.75" x14ac:dyDescent="0.2">
      <c r="A47" s="137"/>
      <c r="B47" s="32" t="s">
        <v>617</v>
      </c>
      <c r="C47" s="68">
        <v>513</v>
      </c>
      <c r="D47" s="33" t="s">
        <v>79</v>
      </c>
    </row>
    <row r="48" spans="1:4" ht="12.75" x14ac:dyDescent="0.2">
      <c r="A48" s="137"/>
      <c r="B48" s="32" t="s">
        <v>618</v>
      </c>
      <c r="C48" s="68">
        <v>538</v>
      </c>
      <c r="D48" s="33" t="s">
        <v>80</v>
      </c>
    </row>
    <row r="49" spans="1:4" ht="12.75" x14ac:dyDescent="0.2">
      <c r="A49" s="137"/>
      <c r="B49" s="32" t="s">
        <v>619</v>
      </c>
      <c r="C49" s="68">
        <v>588</v>
      </c>
      <c r="D49" s="33" t="s">
        <v>81</v>
      </c>
    </row>
    <row r="50" spans="1:4" ht="12.75" x14ac:dyDescent="0.2">
      <c r="A50" s="137"/>
      <c r="B50" s="32" t="s">
        <v>620</v>
      </c>
      <c r="C50" s="68">
        <v>1162</v>
      </c>
      <c r="D50" s="33" t="s">
        <v>82</v>
      </c>
    </row>
    <row r="51" spans="1:4" ht="12.75" x14ac:dyDescent="0.2">
      <c r="A51" s="137"/>
      <c r="B51" s="32" t="s">
        <v>621</v>
      </c>
      <c r="C51" s="68">
        <v>1220</v>
      </c>
      <c r="D51" s="33" t="s">
        <v>83</v>
      </c>
    </row>
    <row r="52" spans="1:4" ht="12.75" x14ac:dyDescent="0.2">
      <c r="A52" s="137"/>
      <c r="B52" s="32" t="s">
        <v>622</v>
      </c>
      <c r="C52" s="68">
        <v>1321</v>
      </c>
      <c r="D52" s="33" t="s">
        <v>84</v>
      </c>
    </row>
    <row r="53" spans="1:4" ht="12.75" x14ac:dyDescent="0.2">
      <c r="A53" s="137"/>
      <c r="B53" s="32" t="s">
        <v>623</v>
      </c>
      <c r="C53" s="68">
        <v>1783</v>
      </c>
      <c r="D53" s="33" t="s">
        <v>85</v>
      </c>
    </row>
    <row r="54" spans="1:4" ht="12.75" x14ac:dyDescent="0.2">
      <c r="A54" s="137"/>
      <c r="B54" s="32" t="s">
        <v>624</v>
      </c>
      <c r="C54" s="68">
        <v>1871</v>
      </c>
      <c r="D54" s="33" t="s">
        <v>86</v>
      </c>
    </row>
    <row r="55" spans="1:4" ht="12.75" x14ac:dyDescent="0.2">
      <c r="A55" s="137"/>
      <c r="B55" s="32" t="s">
        <v>625</v>
      </c>
      <c r="C55" s="68">
        <v>2027</v>
      </c>
      <c r="D55" s="33" t="s">
        <v>87</v>
      </c>
    </row>
    <row r="56" spans="1:4" ht="12.75" x14ac:dyDescent="0.2">
      <c r="A56" s="137"/>
      <c r="B56" s="32" t="s">
        <v>626</v>
      </c>
      <c r="C56" s="68">
        <v>2889</v>
      </c>
      <c r="D56" s="33" t="s">
        <v>88</v>
      </c>
    </row>
    <row r="57" spans="1:4" ht="12.75" x14ac:dyDescent="0.2">
      <c r="A57" s="137"/>
      <c r="B57" s="32" t="s">
        <v>627</v>
      </c>
      <c r="C57" s="68">
        <v>3032</v>
      </c>
      <c r="D57" s="33" t="s">
        <v>89</v>
      </c>
    </row>
    <row r="58" spans="1:4" ht="12.75" x14ac:dyDescent="0.2">
      <c r="A58" s="137"/>
      <c r="B58" s="32" t="s">
        <v>628</v>
      </c>
      <c r="C58" s="68">
        <v>3283</v>
      </c>
      <c r="D58" s="33" t="s">
        <v>90</v>
      </c>
    </row>
    <row r="59" spans="1:4" ht="12.75" x14ac:dyDescent="0.2">
      <c r="A59" s="137"/>
      <c r="B59" s="32" t="s">
        <v>629</v>
      </c>
      <c r="C59" s="68">
        <v>5258</v>
      </c>
      <c r="D59" s="33" t="s">
        <v>91</v>
      </c>
    </row>
    <row r="60" spans="1:4" ht="12.75" x14ac:dyDescent="0.2">
      <c r="A60" s="137"/>
      <c r="B60" s="32" t="s">
        <v>630</v>
      </c>
      <c r="C60" s="68">
        <v>5519</v>
      </c>
      <c r="D60" s="33" t="s">
        <v>92</v>
      </c>
    </row>
    <row r="61" spans="1:4" ht="12.75" x14ac:dyDescent="0.2">
      <c r="A61" s="137"/>
      <c r="B61" s="32" t="s">
        <v>631</v>
      </c>
      <c r="C61" s="68">
        <v>5976</v>
      </c>
      <c r="D61" s="33" t="s">
        <v>93</v>
      </c>
    </row>
    <row r="62" spans="1:4" ht="12.75" x14ac:dyDescent="0.2">
      <c r="A62" s="137"/>
      <c r="B62" s="32" t="s">
        <v>632</v>
      </c>
      <c r="C62" s="68">
        <v>9938</v>
      </c>
      <c r="D62" s="33" t="s">
        <v>94</v>
      </c>
    </row>
    <row r="63" spans="1:4" ht="12.75" x14ac:dyDescent="0.2">
      <c r="A63" s="137"/>
      <c r="B63" s="32" t="s">
        <v>633</v>
      </c>
      <c r="C63" s="68">
        <v>10431</v>
      </c>
      <c r="D63" s="33" t="s">
        <v>95</v>
      </c>
    </row>
    <row r="64" spans="1:4" ht="12.75" x14ac:dyDescent="0.2">
      <c r="A64" s="137"/>
      <c r="B64" s="32" t="s">
        <v>634</v>
      </c>
      <c r="C64" s="68">
        <v>11295</v>
      </c>
      <c r="D64" s="33" t="s">
        <v>96</v>
      </c>
    </row>
    <row r="65" spans="1:4" ht="12.75" x14ac:dyDescent="0.2">
      <c r="A65" s="137"/>
      <c r="B65" s="32" t="s">
        <v>635</v>
      </c>
      <c r="C65" s="68">
        <v>18437</v>
      </c>
      <c r="D65" s="33" t="s">
        <v>97</v>
      </c>
    </row>
    <row r="66" spans="1:4" ht="12.75" x14ac:dyDescent="0.2">
      <c r="A66" s="137"/>
      <c r="B66" s="32" t="s">
        <v>636</v>
      </c>
      <c r="C66" s="68">
        <v>19351</v>
      </c>
      <c r="D66" s="33" t="s">
        <v>98</v>
      </c>
    </row>
    <row r="67" spans="1:4" ht="12.75" x14ac:dyDescent="0.2">
      <c r="A67" s="137"/>
      <c r="B67" s="32" t="s">
        <v>637</v>
      </c>
      <c r="C67" s="68">
        <v>20955</v>
      </c>
      <c r="D67" s="33" t="s">
        <v>99</v>
      </c>
    </row>
    <row r="68" spans="1:4" ht="12.75" x14ac:dyDescent="0.2">
      <c r="A68" s="137"/>
      <c r="B68" s="32" t="s">
        <v>638</v>
      </c>
      <c r="C68" s="68">
        <v>31621</v>
      </c>
      <c r="D68" s="33" t="s">
        <v>100</v>
      </c>
    </row>
    <row r="69" spans="1:4" ht="12.75" x14ac:dyDescent="0.2">
      <c r="A69" s="137"/>
      <c r="B69" s="32" t="s">
        <v>639</v>
      </c>
      <c r="C69" s="68">
        <v>33189</v>
      </c>
      <c r="D69" s="33" t="s">
        <v>101</v>
      </c>
    </row>
    <row r="70" spans="1:4" ht="12.75" x14ac:dyDescent="0.2">
      <c r="A70" s="137"/>
      <c r="B70" s="32" t="s">
        <v>640</v>
      </c>
      <c r="C70" s="68">
        <v>35940</v>
      </c>
      <c r="D70" s="33" t="s">
        <v>102</v>
      </c>
    </row>
    <row r="71" spans="1:4" ht="12.75" x14ac:dyDescent="0.2">
      <c r="A71" s="137"/>
      <c r="B71" s="32" t="s">
        <v>641</v>
      </c>
      <c r="C71" s="68">
        <v>65451</v>
      </c>
      <c r="D71" s="33" t="s">
        <v>103</v>
      </c>
    </row>
    <row r="72" spans="1:4" ht="12.75" x14ac:dyDescent="0.2">
      <c r="A72" s="137"/>
      <c r="B72" s="32" t="s">
        <v>642</v>
      </c>
      <c r="C72" s="68">
        <v>68697</v>
      </c>
      <c r="D72" s="33" t="s">
        <v>104</v>
      </c>
    </row>
    <row r="73" spans="1:4" ht="12.75" x14ac:dyDescent="0.2">
      <c r="A73" s="137"/>
      <c r="B73" s="32" t="s">
        <v>643</v>
      </c>
      <c r="C73" s="68">
        <v>74390</v>
      </c>
      <c r="D73" s="33" t="s">
        <v>105</v>
      </c>
    </row>
    <row r="74" spans="1:4" ht="12.75" x14ac:dyDescent="0.2">
      <c r="A74" s="137"/>
      <c r="B74" s="32" t="s">
        <v>644</v>
      </c>
      <c r="C74" s="68">
        <v>139580</v>
      </c>
      <c r="D74" s="33" t="s">
        <v>106</v>
      </c>
    </row>
    <row r="75" spans="1:4" ht="12.75" x14ac:dyDescent="0.2">
      <c r="A75" s="137"/>
      <c r="B75" s="32" t="s">
        <v>645</v>
      </c>
      <c r="C75" s="68">
        <v>146503</v>
      </c>
      <c r="D75" s="33" t="s">
        <v>107</v>
      </c>
    </row>
    <row r="76" spans="1:4" ht="12.75" x14ac:dyDescent="0.2">
      <c r="A76" s="137"/>
      <c r="B76" s="32" t="s">
        <v>646</v>
      </c>
      <c r="C76" s="68">
        <v>158618</v>
      </c>
      <c r="D76" s="33" t="s">
        <v>108</v>
      </c>
    </row>
    <row r="77" spans="1:4" ht="12.75" x14ac:dyDescent="0.2">
      <c r="A77" s="137"/>
      <c r="B77" s="32" t="s">
        <v>647</v>
      </c>
      <c r="C77" s="68">
        <v>257486</v>
      </c>
      <c r="D77" s="33" t="s">
        <v>109</v>
      </c>
    </row>
    <row r="78" spans="1:4" ht="12.75" x14ac:dyDescent="0.2">
      <c r="A78" s="137"/>
      <c r="B78" s="32" t="s">
        <v>648</v>
      </c>
      <c r="C78" s="68">
        <v>270257</v>
      </c>
      <c r="D78" s="33" t="s">
        <v>110</v>
      </c>
    </row>
    <row r="79" spans="1:4" ht="12.75" x14ac:dyDescent="0.2">
      <c r="A79" s="137"/>
      <c r="B79" s="32" t="s">
        <v>649</v>
      </c>
      <c r="C79" s="68">
        <v>292651</v>
      </c>
      <c r="D79" s="33" t="s">
        <v>111</v>
      </c>
    </row>
    <row r="80" spans="1:4" ht="12.75" x14ac:dyDescent="0.2">
      <c r="A80" s="137"/>
      <c r="B80" s="32" t="s">
        <v>650</v>
      </c>
      <c r="C80" s="68">
        <v>657233</v>
      </c>
      <c r="D80" s="33" t="s">
        <v>112</v>
      </c>
    </row>
    <row r="81" spans="1:4" ht="12.75" x14ac:dyDescent="0.2">
      <c r="A81" s="137"/>
      <c r="B81" s="32" t="s">
        <v>651</v>
      </c>
      <c r="C81" s="68">
        <v>689830</v>
      </c>
      <c r="D81" s="33" t="s">
        <v>113</v>
      </c>
    </row>
    <row r="82" spans="1:4" ht="12.75" x14ac:dyDescent="0.2">
      <c r="A82" s="137"/>
      <c r="B82" s="32" t="s">
        <v>652</v>
      </c>
      <c r="C82" s="68">
        <v>746992</v>
      </c>
      <c r="D82" s="33" t="s">
        <v>114</v>
      </c>
    </row>
    <row r="83" spans="1:4" ht="12.75" x14ac:dyDescent="0.2">
      <c r="A83" s="137"/>
      <c r="B83" s="32" t="s">
        <v>653</v>
      </c>
      <c r="C83" s="68">
        <v>3365328</v>
      </c>
      <c r="D83" s="33" t="s">
        <v>115</v>
      </c>
    </row>
    <row r="84" spans="1:4" ht="12.75" x14ac:dyDescent="0.2">
      <c r="A84" s="137"/>
      <c r="B84" s="32" t="s">
        <v>654</v>
      </c>
      <c r="C84" s="68">
        <v>3532239</v>
      </c>
      <c r="D84" s="33" t="s">
        <v>116</v>
      </c>
    </row>
    <row r="85" spans="1:4" ht="12.75" x14ac:dyDescent="0.2">
      <c r="A85" s="137"/>
      <c r="B85" s="32" t="s">
        <v>655</v>
      </c>
      <c r="C85" s="68">
        <v>3824834</v>
      </c>
      <c r="D85" s="33" t="s">
        <v>117</v>
      </c>
    </row>
    <row r="86" spans="1:4" ht="12.75" x14ac:dyDescent="0.2">
      <c r="A86" s="137"/>
      <c r="B86" s="32" t="s">
        <v>656</v>
      </c>
      <c r="C86" s="68">
        <v>97</v>
      </c>
      <c r="D86" s="33" t="s">
        <v>118</v>
      </c>
    </row>
    <row r="87" spans="1:4" ht="12.75" x14ac:dyDescent="0.2">
      <c r="A87" s="137"/>
      <c r="B87" s="32" t="s">
        <v>657</v>
      </c>
      <c r="C87" s="68">
        <v>102</v>
      </c>
      <c r="D87" s="33" t="s">
        <v>119</v>
      </c>
    </row>
    <row r="88" spans="1:4" ht="12.75" x14ac:dyDescent="0.2">
      <c r="A88" s="137"/>
      <c r="B88" s="32" t="s">
        <v>658</v>
      </c>
      <c r="C88" s="68">
        <v>110</v>
      </c>
      <c r="D88" s="33" t="s">
        <v>120</v>
      </c>
    </row>
    <row r="89" spans="1:4" ht="12.75" x14ac:dyDescent="0.2">
      <c r="A89" s="137"/>
      <c r="B89" s="32" t="s">
        <v>659</v>
      </c>
      <c r="C89" s="68">
        <v>513</v>
      </c>
      <c r="D89" s="33" t="s">
        <v>121</v>
      </c>
    </row>
    <row r="90" spans="1:4" ht="12.75" x14ac:dyDescent="0.2">
      <c r="A90" s="137"/>
      <c r="B90" s="32" t="s">
        <v>660</v>
      </c>
      <c r="C90" s="68">
        <v>538</v>
      </c>
      <c r="D90" s="33" t="s">
        <v>122</v>
      </c>
    </row>
    <row r="91" spans="1:4" ht="12.75" x14ac:dyDescent="0.2">
      <c r="A91" s="137"/>
      <c r="B91" s="32" t="s">
        <v>661</v>
      </c>
      <c r="C91" s="68">
        <v>588</v>
      </c>
      <c r="D91" s="33" t="s">
        <v>123</v>
      </c>
    </row>
    <row r="92" spans="1:4" ht="12.75" x14ac:dyDescent="0.2">
      <c r="A92" s="137"/>
      <c r="B92" s="32" t="s">
        <v>662</v>
      </c>
      <c r="C92" s="68">
        <v>1162</v>
      </c>
      <c r="D92" s="33" t="s">
        <v>124</v>
      </c>
    </row>
    <row r="93" spans="1:4" ht="12.75" x14ac:dyDescent="0.2">
      <c r="A93" s="137"/>
      <c r="B93" s="32" t="s">
        <v>663</v>
      </c>
      <c r="C93" s="68">
        <v>1220</v>
      </c>
      <c r="D93" s="33" t="s">
        <v>125</v>
      </c>
    </row>
    <row r="94" spans="1:4" ht="12.75" x14ac:dyDescent="0.2">
      <c r="A94" s="137"/>
      <c r="B94" s="32" t="s">
        <v>664</v>
      </c>
      <c r="C94" s="68">
        <v>1321</v>
      </c>
      <c r="D94" s="33" t="s">
        <v>126</v>
      </c>
    </row>
    <row r="95" spans="1:4" ht="12.75" x14ac:dyDescent="0.2">
      <c r="A95" s="137"/>
      <c r="B95" s="32" t="s">
        <v>665</v>
      </c>
      <c r="C95" s="68">
        <v>1783</v>
      </c>
      <c r="D95" s="33" t="s">
        <v>127</v>
      </c>
    </row>
    <row r="96" spans="1:4" ht="12.75" x14ac:dyDescent="0.2">
      <c r="A96" s="137"/>
      <c r="B96" s="32" t="s">
        <v>666</v>
      </c>
      <c r="C96" s="68">
        <v>1871</v>
      </c>
      <c r="D96" s="33" t="s">
        <v>128</v>
      </c>
    </row>
    <row r="97" spans="1:4" ht="12.75" x14ac:dyDescent="0.2">
      <c r="A97" s="137"/>
      <c r="B97" s="32" t="s">
        <v>667</v>
      </c>
      <c r="C97" s="68">
        <v>2027</v>
      </c>
      <c r="D97" s="33" t="s">
        <v>129</v>
      </c>
    </row>
    <row r="98" spans="1:4" ht="12.75" x14ac:dyDescent="0.2">
      <c r="A98" s="137"/>
      <c r="B98" s="32" t="s">
        <v>668</v>
      </c>
      <c r="C98" s="68">
        <v>2889</v>
      </c>
      <c r="D98" s="33" t="s">
        <v>130</v>
      </c>
    </row>
    <row r="99" spans="1:4" ht="12.75" x14ac:dyDescent="0.2">
      <c r="A99" s="137"/>
      <c r="B99" s="32" t="s">
        <v>669</v>
      </c>
      <c r="C99" s="68">
        <v>3032</v>
      </c>
      <c r="D99" s="33" t="s">
        <v>131</v>
      </c>
    </row>
    <row r="100" spans="1:4" ht="12.75" x14ac:dyDescent="0.2">
      <c r="A100" s="137"/>
      <c r="B100" s="32" t="s">
        <v>670</v>
      </c>
      <c r="C100" s="68">
        <v>3283</v>
      </c>
      <c r="D100" s="33" t="s">
        <v>132</v>
      </c>
    </row>
    <row r="101" spans="1:4" ht="12.75" x14ac:dyDescent="0.2">
      <c r="A101" s="137"/>
      <c r="B101" s="32" t="s">
        <v>671</v>
      </c>
      <c r="C101" s="68">
        <v>5258</v>
      </c>
      <c r="D101" s="33" t="s">
        <v>133</v>
      </c>
    </row>
    <row r="102" spans="1:4" ht="12.75" x14ac:dyDescent="0.2">
      <c r="A102" s="137"/>
      <c r="B102" s="32" t="s">
        <v>672</v>
      </c>
      <c r="C102" s="68">
        <v>5519</v>
      </c>
      <c r="D102" s="33" t="s">
        <v>134</v>
      </c>
    </row>
    <row r="103" spans="1:4" ht="12.75" x14ac:dyDescent="0.2">
      <c r="A103" s="137"/>
      <c r="B103" s="32" t="s">
        <v>673</v>
      </c>
      <c r="C103" s="68">
        <v>5976</v>
      </c>
      <c r="D103" s="33" t="s">
        <v>135</v>
      </c>
    </row>
    <row r="104" spans="1:4" ht="12.75" x14ac:dyDescent="0.2">
      <c r="A104" s="137"/>
      <c r="B104" s="32" t="s">
        <v>674</v>
      </c>
      <c r="C104" s="68">
        <v>9938</v>
      </c>
      <c r="D104" s="33" t="s">
        <v>136</v>
      </c>
    </row>
    <row r="105" spans="1:4" ht="12.75" x14ac:dyDescent="0.2">
      <c r="A105" s="137"/>
      <c r="B105" s="32" t="s">
        <v>675</v>
      </c>
      <c r="C105" s="68">
        <v>10431</v>
      </c>
      <c r="D105" s="33" t="s">
        <v>137</v>
      </c>
    </row>
    <row r="106" spans="1:4" ht="12.75" x14ac:dyDescent="0.2">
      <c r="A106" s="137"/>
      <c r="B106" s="32" t="s">
        <v>676</v>
      </c>
      <c r="C106" s="68">
        <v>11295</v>
      </c>
      <c r="D106" s="33" t="s">
        <v>138</v>
      </c>
    </row>
    <row r="107" spans="1:4" ht="12.75" x14ac:dyDescent="0.2">
      <c r="A107" s="137"/>
      <c r="B107" s="32" t="s">
        <v>677</v>
      </c>
      <c r="C107" s="68">
        <v>18437</v>
      </c>
      <c r="D107" s="33" t="s">
        <v>139</v>
      </c>
    </row>
    <row r="108" spans="1:4" ht="12.75" x14ac:dyDescent="0.2">
      <c r="A108" s="137"/>
      <c r="B108" s="32" t="s">
        <v>678</v>
      </c>
      <c r="C108" s="68">
        <v>19351</v>
      </c>
      <c r="D108" s="33" t="s">
        <v>140</v>
      </c>
    </row>
    <row r="109" spans="1:4" ht="12.75" x14ac:dyDescent="0.2">
      <c r="A109" s="137"/>
      <c r="B109" s="32" t="s">
        <v>679</v>
      </c>
      <c r="C109" s="68">
        <v>20955</v>
      </c>
      <c r="D109" s="33" t="s">
        <v>141</v>
      </c>
    </row>
    <row r="110" spans="1:4" ht="12.75" x14ac:dyDescent="0.2">
      <c r="A110" s="137"/>
      <c r="B110" s="32" t="s">
        <v>680</v>
      </c>
      <c r="C110" s="68">
        <v>31621</v>
      </c>
      <c r="D110" s="33" t="s">
        <v>142</v>
      </c>
    </row>
    <row r="111" spans="1:4" ht="12.75" x14ac:dyDescent="0.2">
      <c r="A111" s="137"/>
      <c r="B111" s="32" t="s">
        <v>681</v>
      </c>
      <c r="C111" s="68">
        <v>33189</v>
      </c>
      <c r="D111" s="33" t="s">
        <v>143</v>
      </c>
    </row>
    <row r="112" spans="1:4" ht="12.75" x14ac:dyDescent="0.2">
      <c r="A112" s="137"/>
      <c r="B112" s="32" t="s">
        <v>682</v>
      </c>
      <c r="C112" s="68">
        <v>35940</v>
      </c>
      <c r="D112" s="33" t="s">
        <v>144</v>
      </c>
    </row>
    <row r="113" spans="1:4" ht="12.75" x14ac:dyDescent="0.2">
      <c r="A113" s="137"/>
      <c r="B113" s="32" t="s">
        <v>683</v>
      </c>
      <c r="C113" s="68">
        <v>65451</v>
      </c>
      <c r="D113" s="33" t="s">
        <v>145</v>
      </c>
    </row>
    <row r="114" spans="1:4" ht="12.75" x14ac:dyDescent="0.2">
      <c r="A114" s="137"/>
      <c r="B114" s="32" t="s">
        <v>684</v>
      </c>
      <c r="C114" s="68">
        <v>68697</v>
      </c>
      <c r="D114" s="33" t="s">
        <v>146</v>
      </c>
    </row>
    <row r="115" spans="1:4" ht="12.75" x14ac:dyDescent="0.2">
      <c r="A115" s="137"/>
      <c r="B115" s="32" t="s">
        <v>685</v>
      </c>
      <c r="C115" s="68">
        <v>74390</v>
      </c>
      <c r="D115" s="33" t="s">
        <v>147</v>
      </c>
    </row>
    <row r="116" spans="1:4" ht="12.75" x14ac:dyDescent="0.2">
      <c r="A116" s="137"/>
      <c r="B116" s="32" t="s">
        <v>686</v>
      </c>
      <c r="C116" s="68">
        <v>139580</v>
      </c>
      <c r="D116" s="33" t="s">
        <v>148</v>
      </c>
    </row>
    <row r="117" spans="1:4" ht="12.75" x14ac:dyDescent="0.2">
      <c r="A117" s="137"/>
      <c r="B117" s="32" t="s">
        <v>687</v>
      </c>
      <c r="C117" s="68">
        <v>146503</v>
      </c>
      <c r="D117" s="33" t="s">
        <v>149</v>
      </c>
    </row>
    <row r="118" spans="1:4" ht="12.75" x14ac:dyDescent="0.2">
      <c r="A118" s="137"/>
      <c r="B118" s="32" t="s">
        <v>688</v>
      </c>
      <c r="C118" s="68">
        <v>158618</v>
      </c>
      <c r="D118" s="33" t="s">
        <v>150</v>
      </c>
    </row>
    <row r="119" spans="1:4" ht="12.75" x14ac:dyDescent="0.2">
      <c r="A119" s="137"/>
      <c r="B119" s="32" t="s">
        <v>689</v>
      </c>
      <c r="C119" s="68">
        <v>257486</v>
      </c>
      <c r="D119" s="33" t="s">
        <v>151</v>
      </c>
    </row>
    <row r="120" spans="1:4" ht="12.75" x14ac:dyDescent="0.2">
      <c r="A120" s="137"/>
      <c r="B120" s="32" t="s">
        <v>690</v>
      </c>
      <c r="C120" s="68">
        <v>270257</v>
      </c>
      <c r="D120" s="33" t="s">
        <v>152</v>
      </c>
    </row>
    <row r="121" spans="1:4" ht="12.75" x14ac:dyDescent="0.2">
      <c r="A121" s="137"/>
      <c r="B121" s="32" t="s">
        <v>691</v>
      </c>
      <c r="C121" s="68">
        <v>292651</v>
      </c>
      <c r="D121" s="33" t="s">
        <v>153</v>
      </c>
    </row>
    <row r="122" spans="1:4" ht="12.75" x14ac:dyDescent="0.2">
      <c r="A122" s="137"/>
      <c r="B122" s="32" t="s">
        <v>692</v>
      </c>
      <c r="C122" s="68">
        <v>657233</v>
      </c>
      <c r="D122" s="33" t="s">
        <v>154</v>
      </c>
    </row>
    <row r="123" spans="1:4" ht="12.75" x14ac:dyDescent="0.2">
      <c r="A123" s="137"/>
      <c r="B123" s="32" t="s">
        <v>693</v>
      </c>
      <c r="C123" s="68">
        <v>689830</v>
      </c>
      <c r="D123" s="33" t="s">
        <v>155</v>
      </c>
    </row>
    <row r="124" spans="1:4" ht="12.75" x14ac:dyDescent="0.2">
      <c r="A124" s="137"/>
      <c r="B124" s="32" t="s">
        <v>694</v>
      </c>
      <c r="C124" s="68">
        <v>746992</v>
      </c>
      <c r="D124" s="33" t="s">
        <v>156</v>
      </c>
    </row>
    <row r="125" spans="1:4" ht="12.75" x14ac:dyDescent="0.2">
      <c r="A125" s="137"/>
      <c r="B125" s="32" t="s">
        <v>695</v>
      </c>
      <c r="C125" s="68">
        <v>3365328</v>
      </c>
      <c r="D125" s="33" t="s">
        <v>157</v>
      </c>
    </row>
    <row r="126" spans="1:4" ht="12.75" x14ac:dyDescent="0.2">
      <c r="A126" s="137"/>
      <c r="B126" s="32" t="s">
        <v>696</v>
      </c>
      <c r="C126" s="68">
        <v>3532239</v>
      </c>
      <c r="D126" s="33" t="s">
        <v>158</v>
      </c>
    </row>
    <row r="127" spans="1:4" ht="12.75" x14ac:dyDescent="0.2">
      <c r="A127" s="137"/>
      <c r="B127" s="32" t="s">
        <v>697</v>
      </c>
      <c r="C127" s="68">
        <v>3824834</v>
      </c>
      <c r="D127" s="33" t="s">
        <v>159</v>
      </c>
    </row>
    <row r="128" spans="1:4" ht="12.75" x14ac:dyDescent="0.2">
      <c r="A128" s="137"/>
      <c r="B128" s="32" t="s">
        <v>698</v>
      </c>
      <c r="C128" s="68">
        <v>97</v>
      </c>
      <c r="D128" s="33" t="s">
        <v>160</v>
      </c>
    </row>
    <row r="129" spans="1:4" ht="12.75" x14ac:dyDescent="0.2">
      <c r="A129" s="137"/>
      <c r="B129" s="32" t="s">
        <v>699</v>
      </c>
      <c r="C129" s="68">
        <v>102</v>
      </c>
      <c r="D129" s="33" t="s">
        <v>161</v>
      </c>
    </row>
    <row r="130" spans="1:4" ht="12.75" x14ac:dyDescent="0.2">
      <c r="A130" s="137"/>
      <c r="B130" s="32" t="s">
        <v>700</v>
      </c>
      <c r="C130" s="68">
        <v>110</v>
      </c>
      <c r="D130" s="33" t="s">
        <v>162</v>
      </c>
    </row>
    <row r="131" spans="1:4" ht="12.75" x14ac:dyDescent="0.2">
      <c r="A131" s="137"/>
      <c r="B131" s="32" t="s">
        <v>701</v>
      </c>
      <c r="C131" s="68">
        <v>115</v>
      </c>
      <c r="D131" s="33" t="s">
        <v>163</v>
      </c>
    </row>
    <row r="132" spans="1:4" ht="12.75" x14ac:dyDescent="0.2">
      <c r="A132" s="137"/>
      <c r="B132" s="32" t="s">
        <v>702</v>
      </c>
      <c r="C132" s="68">
        <v>120</v>
      </c>
      <c r="D132" s="33" t="s">
        <v>164</v>
      </c>
    </row>
    <row r="133" spans="1:4" ht="12.75" x14ac:dyDescent="0.2">
      <c r="A133" s="137"/>
      <c r="B133" s="32" t="s">
        <v>703</v>
      </c>
      <c r="C133" s="68">
        <v>128</v>
      </c>
      <c r="D133" s="33" t="s">
        <v>165</v>
      </c>
    </row>
    <row r="134" spans="1:4" ht="12.75" x14ac:dyDescent="0.2">
      <c r="A134" s="137"/>
      <c r="B134" s="32" t="s">
        <v>704</v>
      </c>
      <c r="C134" s="68">
        <v>513</v>
      </c>
      <c r="D134" s="33" t="s">
        <v>166</v>
      </c>
    </row>
    <row r="135" spans="1:4" ht="12.75" x14ac:dyDescent="0.2">
      <c r="A135" s="137"/>
      <c r="B135" s="32" t="s">
        <v>705</v>
      </c>
      <c r="C135" s="68">
        <v>538</v>
      </c>
      <c r="D135" s="33" t="s">
        <v>167</v>
      </c>
    </row>
    <row r="136" spans="1:4" ht="12.75" x14ac:dyDescent="0.2">
      <c r="A136" s="137"/>
      <c r="B136" s="32" t="s">
        <v>706</v>
      </c>
      <c r="C136" s="68">
        <v>588</v>
      </c>
      <c r="D136" s="33" t="s">
        <v>168</v>
      </c>
    </row>
    <row r="137" spans="1:4" ht="12.75" x14ac:dyDescent="0.2">
      <c r="A137" s="137"/>
      <c r="B137" s="32" t="s">
        <v>707</v>
      </c>
      <c r="C137" s="68">
        <v>609</v>
      </c>
      <c r="D137" s="33" t="s">
        <v>169</v>
      </c>
    </row>
    <row r="138" spans="1:4" ht="12.75" x14ac:dyDescent="0.2">
      <c r="A138" s="137"/>
      <c r="B138" s="32" t="s">
        <v>708</v>
      </c>
      <c r="C138" s="68">
        <v>634</v>
      </c>
      <c r="D138" s="33" t="s">
        <v>170</v>
      </c>
    </row>
    <row r="139" spans="1:4" ht="12.75" x14ac:dyDescent="0.2">
      <c r="A139" s="137"/>
      <c r="B139" s="32" t="s">
        <v>709</v>
      </c>
      <c r="C139" s="68">
        <v>684</v>
      </c>
      <c r="D139" s="33" t="s">
        <v>171</v>
      </c>
    </row>
    <row r="140" spans="1:4" ht="12.75" x14ac:dyDescent="0.2">
      <c r="A140" s="137"/>
      <c r="B140" s="32" t="s">
        <v>710</v>
      </c>
      <c r="C140" s="68">
        <v>1162</v>
      </c>
      <c r="D140" s="33" t="s">
        <v>172</v>
      </c>
    </row>
    <row r="141" spans="1:4" ht="12.75" x14ac:dyDescent="0.2">
      <c r="A141" s="137"/>
      <c r="B141" s="32" t="s">
        <v>711</v>
      </c>
      <c r="C141" s="68">
        <v>1220</v>
      </c>
      <c r="D141" s="33" t="s">
        <v>173</v>
      </c>
    </row>
    <row r="142" spans="1:4" ht="12.75" x14ac:dyDescent="0.2">
      <c r="A142" s="137"/>
      <c r="B142" s="32" t="s">
        <v>712</v>
      </c>
      <c r="C142" s="68">
        <v>1321</v>
      </c>
      <c r="D142" s="33" t="s">
        <v>174</v>
      </c>
    </row>
    <row r="143" spans="1:4" ht="12.75" x14ac:dyDescent="0.2">
      <c r="A143" s="137"/>
      <c r="B143" s="32" t="s">
        <v>713</v>
      </c>
      <c r="C143" s="68">
        <v>1380</v>
      </c>
      <c r="D143" s="33" t="s">
        <v>175</v>
      </c>
    </row>
    <row r="144" spans="1:4" ht="12.75" x14ac:dyDescent="0.2">
      <c r="A144" s="137"/>
      <c r="B144" s="32" t="s">
        <v>714</v>
      </c>
      <c r="C144" s="68">
        <v>1438</v>
      </c>
      <c r="D144" s="33" t="s">
        <v>176</v>
      </c>
    </row>
    <row r="145" spans="1:4" ht="12.75" x14ac:dyDescent="0.2">
      <c r="A145" s="137"/>
      <c r="B145" s="32" t="s">
        <v>715</v>
      </c>
      <c r="C145" s="68">
        <v>1539</v>
      </c>
      <c r="D145" s="33" t="s">
        <v>177</v>
      </c>
    </row>
    <row r="146" spans="1:4" ht="12.75" x14ac:dyDescent="0.2">
      <c r="A146" s="137"/>
      <c r="B146" s="32" t="s">
        <v>716</v>
      </c>
      <c r="C146" s="68">
        <v>1783</v>
      </c>
      <c r="D146" s="33" t="s">
        <v>178</v>
      </c>
    </row>
    <row r="147" spans="1:4" ht="12.75" x14ac:dyDescent="0.2">
      <c r="A147" s="137"/>
      <c r="B147" s="32" t="s">
        <v>717</v>
      </c>
      <c r="C147" s="68">
        <v>1871</v>
      </c>
      <c r="D147" s="33" t="s">
        <v>179</v>
      </c>
    </row>
    <row r="148" spans="1:4" ht="12.75" x14ac:dyDescent="0.2">
      <c r="A148" s="137"/>
      <c r="B148" s="32" t="s">
        <v>718</v>
      </c>
      <c r="C148" s="68">
        <v>2027</v>
      </c>
      <c r="D148" s="33" t="s">
        <v>180</v>
      </c>
    </row>
    <row r="149" spans="1:4" ht="12.75" x14ac:dyDescent="0.2">
      <c r="A149" s="137"/>
      <c r="B149" s="32" t="s">
        <v>719</v>
      </c>
      <c r="C149" s="68">
        <v>2117</v>
      </c>
      <c r="D149" s="33" t="s">
        <v>181</v>
      </c>
    </row>
    <row r="150" spans="1:4" ht="12.75" x14ac:dyDescent="0.2">
      <c r="A150" s="137"/>
      <c r="B150" s="32" t="s">
        <v>720</v>
      </c>
      <c r="C150" s="68">
        <v>2205</v>
      </c>
      <c r="D150" s="33" t="s">
        <v>182</v>
      </c>
    </row>
    <row r="151" spans="1:4" ht="12.75" x14ac:dyDescent="0.2">
      <c r="A151" s="137"/>
      <c r="B151" s="32" t="s">
        <v>721</v>
      </c>
      <c r="C151" s="68">
        <v>2361</v>
      </c>
      <c r="D151" s="33" t="s">
        <v>183</v>
      </c>
    </row>
    <row r="152" spans="1:4" ht="12.75" x14ac:dyDescent="0.2">
      <c r="A152" s="137"/>
      <c r="B152" s="32" t="s">
        <v>722</v>
      </c>
      <c r="C152" s="68">
        <v>2889</v>
      </c>
      <c r="D152" s="33" t="s">
        <v>184</v>
      </c>
    </row>
    <row r="153" spans="1:4" ht="12.75" x14ac:dyDescent="0.2">
      <c r="A153" s="137"/>
      <c r="B153" s="32" t="s">
        <v>723</v>
      </c>
      <c r="C153" s="68">
        <v>3032</v>
      </c>
      <c r="D153" s="33" t="s">
        <v>185</v>
      </c>
    </row>
    <row r="154" spans="1:4" ht="12.75" x14ac:dyDescent="0.2">
      <c r="A154" s="137"/>
      <c r="B154" s="32" t="s">
        <v>724</v>
      </c>
      <c r="C154" s="68">
        <v>3283</v>
      </c>
      <c r="D154" s="33" t="s">
        <v>186</v>
      </c>
    </row>
    <row r="155" spans="1:4" ht="12.75" x14ac:dyDescent="0.2">
      <c r="A155" s="137"/>
      <c r="B155" s="32" t="s">
        <v>725</v>
      </c>
      <c r="C155" s="68">
        <v>3431</v>
      </c>
      <c r="D155" s="33" t="s">
        <v>187</v>
      </c>
    </row>
    <row r="156" spans="1:4" ht="12.75" x14ac:dyDescent="0.2">
      <c r="A156" s="137"/>
      <c r="B156" s="32" t="s">
        <v>726</v>
      </c>
      <c r="C156" s="68">
        <v>3574</v>
      </c>
      <c r="D156" s="33" t="s">
        <v>188</v>
      </c>
    </row>
    <row r="157" spans="1:4" ht="12.75" x14ac:dyDescent="0.2">
      <c r="A157" s="137"/>
      <c r="B157" s="32" t="s">
        <v>727</v>
      </c>
      <c r="C157" s="68">
        <v>3825</v>
      </c>
      <c r="D157" s="33" t="s">
        <v>189</v>
      </c>
    </row>
    <row r="158" spans="1:4" ht="12.75" x14ac:dyDescent="0.2">
      <c r="A158" s="137"/>
      <c r="B158" s="32" t="s">
        <v>728</v>
      </c>
      <c r="C158" s="68">
        <v>5258</v>
      </c>
      <c r="D158" s="33" t="s">
        <v>190</v>
      </c>
    </row>
    <row r="159" spans="1:4" ht="12.75" x14ac:dyDescent="0.2">
      <c r="A159" s="137"/>
      <c r="B159" s="32" t="s">
        <v>729</v>
      </c>
      <c r="C159" s="68">
        <v>5519</v>
      </c>
      <c r="D159" s="33" t="s">
        <v>191</v>
      </c>
    </row>
    <row r="160" spans="1:4" ht="12.75" x14ac:dyDescent="0.2">
      <c r="A160" s="137"/>
      <c r="B160" s="32" t="s">
        <v>730</v>
      </c>
      <c r="C160" s="68">
        <v>5976</v>
      </c>
      <c r="D160" s="33" t="s">
        <v>192</v>
      </c>
    </row>
    <row r="161" spans="1:4" ht="12.75" x14ac:dyDescent="0.2">
      <c r="A161" s="137"/>
      <c r="B161" s="32" t="s">
        <v>731</v>
      </c>
      <c r="C161" s="68">
        <v>6244</v>
      </c>
      <c r="D161" s="33" t="s">
        <v>193</v>
      </c>
    </row>
    <row r="162" spans="1:4" ht="12.75" x14ac:dyDescent="0.2">
      <c r="A162" s="137"/>
      <c r="B162" s="32" t="s">
        <v>732</v>
      </c>
      <c r="C162" s="68">
        <v>6505</v>
      </c>
      <c r="D162" s="33" t="s">
        <v>194</v>
      </c>
    </row>
    <row r="163" spans="1:4" ht="12.75" x14ac:dyDescent="0.2">
      <c r="A163" s="137"/>
      <c r="B163" s="32" t="s">
        <v>733</v>
      </c>
      <c r="C163" s="68">
        <v>6962</v>
      </c>
      <c r="D163" s="33" t="s">
        <v>195</v>
      </c>
    </row>
    <row r="164" spans="1:4" ht="12.75" x14ac:dyDescent="0.2">
      <c r="A164" s="137"/>
      <c r="B164" s="32" t="s">
        <v>734</v>
      </c>
      <c r="C164" s="68">
        <v>9938</v>
      </c>
      <c r="D164" s="33" t="s">
        <v>196</v>
      </c>
    </row>
    <row r="165" spans="1:4" ht="12.75" x14ac:dyDescent="0.2">
      <c r="A165" s="137"/>
      <c r="B165" s="32" t="s">
        <v>735</v>
      </c>
      <c r="C165" s="68">
        <v>10431</v>
      </c>
      <c r="D165" s="33" t="s">
        <v>197</v>
      </c>
    </row>
    <row r="166" spans="1:4" ht="12.75" x14ac:dyDescent="0.2">
      <c r="A166" s="137"/>
      <c r="B166" s="32" t="s">
        <v>736</v>
      </c>
      <c r="C166" s="68">
        <v>11295</v>
      </c>
      <c r="D166" s="33" t="s">
        <v>198</v>
      </c>
    </row>
    <row r="167" spans="1:4" ht="12.75" x14ac:dyDescent="0.2">
      <c r="A167" s="137"/>
      <c r="B167" s="32" t="s">
        <v>737</v>
      </c>
      <c r="C167" s="68">
        <v>11801</v>
      </c>
      <c r="D167" s="33" t="s">
        <v>199</v>
      </c>
    </row>
    <row r="168" spans="1:4" ht="12.75" x14ac:dyDescent="0.2">
      <c r="A168" s="137"/>
      <c r="B168" s="32" t="s">
        <v>738</v>
      </c>
      <c r="C168" s="68">
        <v>12294</v>
      </c>
      <c r="D168" s="33" t="s">
        <v>200</v>
      </c>
    </row>
    <row r="169" spans="1:4" ht="12.75" x14ac:dyDescent="0.2">
      <c r="A169" s="137"/>
      <c r="B169" s="32" t="s">
        <v>739</v>
      </c>
      <c r="C169" s="68">
        <v>13158</v>
      </c>
      <c r="D169" s="33" t="s">
        <v>201</v>
      </c>
    </row>
    <row r="170" spans="1:4" ht="12.75" x14ac:dyDescent="0.2">
      <c r="A170" s="137"/>
      <c r="B170" s="32" t="s">
        <v>740</v>
      </c>
      <c r="C170" s="68">
        <v>18437</v>
      </c>
      <c r="D170" s="33" t="s">
        <v>202</v>
      </c>
    </row>
    <row r="171" spans="1:4" ht="12.75" x14ac:dyDescent="0.2">
      <c r="A171" s="137"/>
      <c r="B171" s="32" t="s">
        <v>741</v>
      </c>
      <c r="C171" s="68">
        <v>19351</v>
      </c>
      <c r="D171" s="33" t="s">
        <v>203</v>
      </c>
    </row>
    <row r="172" spans="1:4" ht="12.75" x14ac:dyDescent="0.2">
      <c r="A172" s="137"/>
      <c r="B172" s="32" t="s">
        <v>742</v>
      </c>
      <c r="C172" s="68">
        <v>20955</v>
      </c>
      <c r="D172" s="33" t="s">
        <v>204</v>
      </c>
    </row>
    <row r="173" spans="1:4" ht="12.75" x14ac:dyDescent="0.2">
      <c r="A173" s="137"/>
      <c r="B173" s="32" t="s">
        <v>743</v>
      </c>
      <c r="C173" s="68">
        <v>21894</v>
      </c>
      <c r="D173" s="33" t="s">
        <v>205</v>
      </c>
    </row>
    <row r="174" spans="1:4" ht="12.75" x14ac:dyDescent="0.2">
      <c r="A174" s="137"/>
      <c r="B174" s="32" t="s">
        <v>744</v>
      </c>
      <c r="C174" s="68">
        <v>22808</v>
      </c>
      <c r="D174" s="33" t="s">
        <v>206</v>
      </c>
    </row>
    <row r="175" spans="1:4" ht="12.75" x14ac:dyDescent="0.2">
      <c r="A175" s="137"/>
      <c r="B175" s="32" t="s">
        <v>745</v>
      </c>
      <c r="C175" s="68">
        <v>24412</v>
      </c>
      <c r="D175" s="33" t="s">
        <v>207</v>
      </c>
    </row>
    <row r="176" spans="1:4" ht="12.75" x14ac:dyDescent="0.2">
      <c r="A176" s="137"/>
      <c r="B176" s="32" t="s">
        <v>746</v>
      </c>
      <c r="C176" s="68">
        <v>31621</v>
      </c>
      <c r="D176" s="33" t="s">
        <v>208</v>
      </c>
    </row>
    <row r="177" spans="1:4" ht="12.75" x14ac:dyDescent="0.2">
      <c r="A177" s="137"/>
      <c r="B177" s="32" t="s">
        <v>747</v>
      </c>
      <c r="C177" s="68">
        <v>33189</v>
      </c>
      <c r="D177" s="33" t="s">
        <v>209</v>
      </c>
    </row>
    <row r="178" spans="1:4" ht="12.75" x14ac:dyDescent="0.2">
      <c r="A178" s="137"/>
      <c r="B178" s="32" t="s">
        <v>748</v>
      </c>
      <c r="C178" s="68">
        <v>35940</v>
      </c>
      <c r="D178" s="33" t="s">
        <v>210</v>
      </c>
    </row>
    <row r="179" spans="1:4" ht="12.75" x14ac:dyDescent="0.2">
      <c r="A179" s="137"/>
      <c r="B179" s="32" t="s">
        <v>749</v>
      </c>
      <c r="C179" s="68">
        <v>37550</v>
      </c>
      <c r="D179" s="33" t="s">
        <v>211</v>
      </c>
    </row>
    <row r="180" spans="1:4" ht="12.75" x14ac:dyDescent="0.2">
      <c r="A180" s="137"/>
      <c r="B180" s="32" t="s">
        <v>750</v>
      </c>
      <c r="C180" s="68">
        <v>39118</v>
      </c>
      <c r="D180" s="33" t="s">
        <v>212</v>
      </c>
    </row>
    <row r="181" spans="1:4" ht="12.75" x14ac:dyDescent="0.2">
      <c r="A181" s="137"/>
      <c r="B181" s="32" t="s">
        <v>751</v>
      </c>
      <c r="C181" s="68">
        <v>41869</v>
      </c>
      <c r="D181" s="33" t="s">
        <v>213</v>
      </c>
    </row>
    <row r="182" spans="1:4" ht="12.75" x14ac:dyDescent="0.2">
      <c r="A182" s="137"/>
      <c r="B182" s="32" t="s">
        <v>752</v>
      </c>
      <c r="C182" s="68">
        <v>65451</v>
      </c>
      <c r="D182" s="33" t="s">
        <v>214</v>
      </c>
    </row>
    <row r="183" spans="1:4" ht="12.75" x14ac:dyDescent="0.2">
      <c r="A183" s="137"/>
      <c r="B183" s="32" t="s">
        <v>753</v>
      </c>
      <c r="C183" s="68">
        <v>68697</v>
      </c>
      <c r="D183" s="33" t="s">
        <v>215</v>
      </c>
    </row>
    <row r="184" spans="1:4" ht="12.75" x14ac:dyDescent="0.2">
      <c r="A184" s="137"/>
      <c r="B184" s="32" t="s">
        <v>754</v>
      </c>
      <c r="C184" s="68">
        <v>74390</v>
      </c>
      <c r="D184" s="33" t="s">
        <v>216</v>
      </c>
    </row>
    <row r="185" spans="1:4" ht="12.75" x14ac:dyDescent="0.2">
      <c r="A185" s="137"/>
      <c r="B185" s="32" t="s">
        <v>755</v>
      </c>
      <c r="C185" s="68">
        <v>77723</v>
      </c>
      <c r="D185" s="33" t="s">
        <v>217</v>
      </c>
    </row>
    <row r="186" spans="1:4" ht="12.75" x14ac:dyDescent="0.2">
      <c r="A186" s="137"/>
      <c r="B186" s="32" t="s">
        <v>756</v>
      </c>
      <c r="C186" s="68">
        <v>80969</v>
      </c>
      <c r="D186" s="33" t="s">
        <v>218</v>
      </c>
    </row>
    <row r="187" spans="1:4" ht="12.75" x14ac:dyDescent="0.2">
      <c r="A187" s="137"/>
      <c r="B187" s="32" t="s">
        <v>757</v>
      </c>
      <c r="C187" s="68">
        <v>86662</v>
      </c>
      <c r="D187" s="33" t="s">
        <v>219</v>
      </c>
    </row>
    <row r="188" spans="1:4" ht="12.75" x14ac:dyDescent="0.2">
      <c r="A188" s="137"/>
      <c r="B188" s="32" t="s">
        <v>758</v>
      </c>
      <c r="C188" s="68">
        <v>139580</v>
      </c>
      <c r="D188" s="33" t="s">
        <v>220</v>
      </c>
    </row>
    <row r="189" spans="1:4" ht="12.75" x14ac:dyDescent="0.2">
      <c r="A189" s="137"/>
      <c r="B189" s="32" t="s">
        <v>759</v>
      </c>
      <c r="C189" s="68">
        <v>146503</v>
      </c>
      <c r="D189" s="33" t="s">
        <v>221</v>
      </c>
    </row>
    <row r="190" spans="1:4" ht="12.75" x14ac:dyDescent="0.2">
      <c r="A190" s="137"/>
      <c r="B190" s="32" t="s">
        <v>760</v>
      </c>
      <c r="C190" s="68">
        <v>158618</v>
      </c>
      <c r="D190" s="33" t="s">
        <v>222</v>
      </c>
    </row>
    <row r="191" spans="1:4" ht="12.75" x14ac:dyDescent="0.2">
      <c r="A191" s="137"/>
      <c r="B191" s="32" t="s">
        <v>761</v>
      </c>
      <c r="C191" s="68">
        <v>165751</v>
      </c>
      <c r="D191" s="33" t="s">
        <v>223</v>
      </c>
    </row>
    <row r="192" spans="1:4" ht="12.75" x14ac:dyDescent="0.2">
      <c r="A192" s="137"/>
      <c r="B192" s="32" t="s">
        <v>762</v>
      </c>
      <c r="C192" s="68">
        <v>172674</v>
      </c>
      <c r="D192" s="33" t="s">
        <v>224</v>
      </c>
    </row>
    <row r="193" spans="1:4" ht="12.75" x14ac:dyDescent="0.2">
      <c r="A193" s="137"/>
      <c r="B193" s="32" t="s">
        <v>763</v>
      </c>
      <c r="C193" s="68">
        <v>184789</v>
      </c>
      <c r="D193" s="33" t="s">
        <v>225</v>
      </c>
    </row>
    <row r="194" spans="1:4" ht="12.75" x14ac:dyDescent="0.2">
      <c r="A194" s="137"/>
      <c r="B194" s="32" t="s">
        <v>764</v>
      </c>
      <c r="C194" s="68">
        <v>257486</v>
      </c>
      <c r="D194" s="33" t="s">
        <v>226</v>
      </c>
    </row>
    <row r="195" spans="1:4" ht="12.75" x14ac:dyDescent="0.2">
      <c r="A195" s="137"/>
      <c r="B195" s="32" t="s">
        <v>765</v>
      </c>
      <c r="C195" s="68">
        <v>270257</v>
      </c>
      <c r="D195" s="33" t="s">
        <v>227</v>
      </c>
    </row>
    <row r="196" spans="1:4" ht="12.75" x14ac:dyDescent="0.2">
      <c r="A196" s="137"/>
      <c r="B196" s="32" t="s">
        <v>766</v>
      </c>
      <c r="C196" s="68">
        <v>292651</v>
      </c>
      <c r="D196" s="33" t="s">
        <v>228</v>
      </c>
    </row>
    <row r="197" spans="1:4" ht="12.75" x14ac:dyDescent="0.2">
      <c r="A197" s="137"/>
      <c r="B197" s="32" t="s">
        <v>767</v>
      </c>
      <c r="C197" s="68">
        <v>305765</v>
      </c>
      <c r="D197" s="33" t="s">
        <v>229</v>
      </c>
    </row>
    <row r="198" spans="1:4" ht="12.75" x14ac:dyDescent="0.2">
      <c r="A198" s="137"/>
      <c r="B198" s="32" t="s">
        <v>768</v>
      </c>
      <c r="C198" s="68">
        <v>318536</v>
      </c>
      <c r="D198" s="33" t="s">
        <v>230</v>
      </c>
    </row>
    <row r="199" spans="1:4" ht="12.75" x14ac:dyDescent="0.2">
      <c r="A199" s="137"/>
      <c r="B199" s="32" t="s">
        <v>769</v>
      </c>
      <c r="C199" s="68">
        <v>340930</v>
      </c>
      <c r="D199" s="33" t="s">
        <v>231</v>
      </c>
    </row>
    <row r="200" spans="1:4" ht="12.75" x14ac:dyDescent="0.2">
      <c r="A200" s="137"/>
      <c r="B200" s="32" t="s">
        <v>770</v>
      </c>
      <c r="C200" s="68">
        <v>657233</v>
      </c>
      <c r="D200" s="33" t="s">
        <v>232</v>
      </c>
    </row>
    <row r="201" spans="1:4" ht="12.75" x14ac:dyDescent="0.2">
      <c r="A201" s="137"/>
      <c r="B201" s="32" t="s">
        <v>771</v>
      </c>
      <c r="C201" s="68">
        <v>689830</v>
      </c>
      <c r="D201" s="33" t="s">
        <v>233</v>
      </c>
    </row>
    <row r="202" spans="1:4" ht="12.75" x14ac:dyDescent="0.2">
      <c r="A202" s="137"/>
      <c r="B202" s="32" t="s">
        <v>772</v>
      </c>
      <c r="C202" s="68">
        <v>746992</v>
      </c>
      <c r="D202" s="33" t="s">
        <v>234</v>
      </c>
    </row>
    <row r="203" spans="1:4" ht="12.75" x14ac:dyDescent="0.2">
      <c r="A203" s="137"/>
      <c r="B203" s="32" t="s">
        <v>773</v>
      </c>
      <c r="C203" s="68">
        <v>780465</v>
      </c>
      <c r="D203" s="33" t="s">
        <v>235</v>
      </c>
    </row>
    <row r="204" spans="1:4" ht="12.75" x14ac:dyDescent="0.2">
      <c r="A204" s="137"/>
      <c r="B204" s="32" t="s">
        <v>774</v>
      </c>
      <c r="C204" s="68">
        <v>813062</v>
      </c>
      <c r="D204" s="33" t="s">
        <v>236</v>
      </c>
    </row>
    <row r="205" spans="1:4" ht="12.75" x14ac:dyDescent="0.2">
      <c r="A205" s="137"/>
      <c r="B205" s="32" t="s">
        <v>775</v>
      </c>
      <c r="C205" s="68">
        <v>870224</v>
      </c>
      <c r="D205" s="33" t="s">
        <v>237</v>
      </c>
    </row>
    <row r="206" spans="1:4" ht="12.75" x14ac:dyDescent="0.2">
      <c r="A206" s="137"/>
      <c r="B206" s="32" t="s">
        <v>776</v>
      </c>
      <c r="C206" s="68">
        <v>3365328</v>
      </c>
      <c r="D206" s="33" t="s">
        <v>238</v>
      </c>
    </row>
    <row r="207" spans="1:4" ht="12.75" x14ac:dyDescent="0.2">
      <c r="A207" s="137"/>
      <c r="B207" s="32" t="s">
        <v>777</v>
      </c>
      <c r="C207" s="68">
        <v>3532239</v>
      </c>
      <c r="D207" s="33" t="s">
        <v>239</v>
      </c>
    </row>
    <row r="208" spans="1:4" ht="12.75" x14ac:dyDescent="0.2">
      <c r="A208" s="137"/>
      <c r="B208" s="32" t="s">
        <v>778</v>
      </c>
      <c r="C208" s="68">
        <v>3824834</v>
      </c>
      <c r="D208" s="33" t="s">
        <v>240</v>
      </c>
    </row>
    <row r="209" spans="1:4" ht="12.75" x14ac:dyDescent="0.2">
      <c r="A209" s="137"/>
      <c r="B209" s="32" t="s">
        <v>779</v>
      </c>
      <c r="C209" s="68">
        <v>3996330</v>
      </c>
      <c r="D209" s="33" t="s">
        <v>241</v>
      </c>
    </row>
    <row r="210" spans="1:4" ht="12.75" x14ac:dyDescent="0.2">
      <c r="A210" s="137"/>
      <c r="B210" s="32" t="s">
        <v>780</v>
      </c>
      <c r="C210" s="68">
        <v>4163241</v>
      </c>
      <c r="D210" s="33" t="s">
        <v>242</v>
      </c>
    </row>
    <row r="211" spans="1:4" ht="12.75" x14ac:dyDescent="0.2">
      <c r="A211" s="137"/>
      <c r="B211" s="32" t="s">
        <v>781</v>
      </c>
      <c r="C211" s="68">
        <v>4455836</v>
      </c>
      <c r="D211" s="33" t="s">
        <v>243</v>
      </c>
    </row>
    <row r="212" spans="1:4" ht="12.75" x14ac:dyDescent="0.2">
      <c r="A212" s="137"/>
      <c r="B212" s="32" t="s">
        <v>782</v>
      </c>
      <c r="C212" s="68">
        <v>97</v>
      </c>
      <c r="D212" s="33" t="s">
        <v>244</v>
      </c>
    </row>
    <row r="213" spans="1:4" ht="12.75" x14ac:dyDescent="0.2">
      <c r="A213" s="137"/>
      <c r="B213" s="32" t="s">
        <v>783</v>
      </c>
      <c r="C213" s="68">
        <v>102</v>
      </c>
      <c r="D213" s="33" t="s">
        <v>245</v>
      </c>
    </row>
    <row r="214" spans="1:4" ht="12.75" x14ac:dyDescent="0.2">
      <c r="A214" s="137"/>
      <c r="B214" s="32" t="s">
        <v>784</v>
      </c>
      <c r="C214" s="68">
        <v>110</v>
      </c>
      <c r="D214" s="33" t="s">
        <v>246</v>
      </c>
    </row>
    <row r="215" spans="1:4" ht="12.75" x14ac:dyDescent="0.2">
      <c r="A215" s="137"/>
      <c r="B215" s="32" t="s">
        <v>785</v>
      </c>
      <c r="C215" s="68">
        <v>115</v>
      </c>
      <c r="D215" s="33" t="s">
        <v>247</v>
      </c>
    </row>
    <row r="216" spans="1:4" ht="12.75" x14ac:dyDescent="0.2">
      <c r="A216" s="137"/>
      <c r="B216" s="32" t="s">
        <v>786</v>
      </c>
      <c r="C216" s="68">
        <v>120</v>
      </c>
      <c r="D216" s="33" t="s">
        <v>248</v>
      </c>
    </row>
    <row r="217" spans="1:4" ht="12.75" x14ac:dyDescent="0.2">
      <c r="A217" s="137"/>
      <c r="B217" s="32" t="s">
        <v>787</v>
      </c>
      <c r="C217" s="68">
        <v>128</v>
      </c>
      <c r="D217" s="33" t="s">
        <v>249</v>
      </c>
    </row>
    <row r="218" spans="1:4" ht="12.75" x14ac:dyDescent="0.2">
      <c r="A218" s="137"/>
      <c r="B218" s="32" t="s">
        <v>788</v>
      </c>
      <c r="C218" s="68">
        <v>513</v>
      </c>
      <c r="D218" s="33" t="s">
        <v>250</v>
      </c>
    </row>
    <row r="219" spans="1:4" ht="12.75" x14ac:dyDescent="0.2">
      <c r="A219" s="137"/>
      <c r="B219" s="32" t="s">
        <v>789</v>
      </c>
      <c r="C219" s="68">
        <v>538</v>
      </c>
      <c r="D219" s="33" t="s">
        <v>251</v>
      </c>
    </row>
    <row r="220" spans="1:4" ht="12.75" x14ac:dyDescent="0.2">
      <c r="A220" s="137"/>
      <c r="B220" s="32" t="s">
        <v>790</v>
      </c>
      <c r="C220" s="68">
        <v>588</v>
      </c>
      <c r="D220" s="33" t="s">
        <v>252</v>
      </c>
    </row>
    <row r="221" spans="1:4" ht="12.75" x14ac:dyDescent="0.2">
      <c r="A221" s="137"/>
      <c r="B221" s="32" t="s">
        <v>791</v>
      </c>
      <c r="C221" s="68">
        <v>609</v>
      </c>
      <c r="D221" s="33" t="s">
        <v>253</v>
      </c>
    </row>
    <row r="222" spans="1:4" ht="12.75" x14ac:dyDescent="0.2">
      <c r="A222" s="137"/>
      <c r="B222" s="32" t="s">
        <v>792</v>
      </c>
      <c r="C222" s="68">
        <v>634</v>
      </c>
      <c r="D222" s="33" t="s">
        <v>254</v>
      </c>
    </row>
    <row r="223" spans="1:4" ht="12.75" x14ac:dyDescent="0.2">
      <c r="A223" s="137"/>
      <c r="B223" s="32" t="s">
        <v>793</v>
      </c>
      <c r="C223" s="68">
        <v>684</v>
      </c>
      <c r="D223" s="33" t="s">
        <v>255</v>
      </c>
    </row>
    <row r="224" spans="1:4" ht="12.75" x14ac:dyDescent="0.2">
      <c r="A224" s="137"/>
      <c r="B224" s="32" t="s">
        <v>794</v>
      </c>
      <c r="C224" s="68">
        <v>1162</v>
      </c>
      <c r="D224" s="33" t="s">
        <v>256</v>
      </c>
    </row>
    <row r="225" spans="1:4" ht="12.75" x14ac:dyDescent="0.2">
      <c r="A225" s="137"/>
      <c r="B225" s="32" t="s">
        <v>795</v>
      </c>
      <c r="C225" s="68">
        <v>1220</v>
      </c>
      <c r="D225" s="33" t="s">
        <v>257</v>
      </c>
    </row>
    <row r="226" spans="1:4" ht="12.75" x14ac:dyDescent="0.2">
      <c r="A226" s="137"/>
      <c r="B226" s="32" t="s">
        <v>796</v>
      </c>
      <c r="C226" s="68">
        <v>1321</v>
      </c>
      <c r="D226" s="33" t="s">
        <v>258</v>
      </c>
    </row>
    <row r="227" spans="1:4" ht="12.75" x14ac:dyDescent="0.2">
      <c r="A227" s="137"/>
      <c r="B227" s="32" t="s">
        <v>797</v>
      </c>
      <c r="C227" s="68">
        <v>1380</v>
      </c>
      <c r="D227" s="33" t="s">
        <v>259</v>
      </c>
    </row>
    <row r="228" spans="1:4" ht="12.75" x14ac:dyDescent="0.2">
      <c r="A228" s="137"/>
      <c r="B228" s="32" t="s">
        <v>798</v>
      </c>
      <c r="C228" s="68">
        <v>1438</v>
      </c>
      <c r="D228" s="33" t="s">
        <v>260</v>
      </c>
    </row>
    <row r="229" spans="1:4" ht="12.75" x14ac:dyDescent="0.2">
      <c r="A229" s="137"/>
      <c r="B229" s="32" t="s">
        <v>799</v>
      </c>
      <c r="C229" s="68">
        <v>1539</v>
      </c>
      <c r="D229" s="33" t="s">
        <v>261</v>
      </c>
    </row>
    <row r="230" spans="1:4" ht="12.75" x14ac:dyDescent="0.2">
      <c r="A230" s="137"/>
      <c r="B230" s="32" t="s">
        <v>800</v>
      </c>
      <c r="C230" s="68">
        <v>1783</v>
      </c>
      <c r="D230" s="33" t="s">
        <v>262</v>
      </c>
    </row>
    <row r="231" spans="1:4" ht="12.75" x14ac:dyDescent="0.2">
      <c r="A231" s="137"/>
      <c r="B231" s="32" t="s">
        <v>801</v>
      </c>
      <c r="C231" s="68">
        <v>1871</v>
      </c>
      <c r="D231" s="33" t="s">
        <v>263</v>
      </c>
    </row>
    <row r="232" spans="1:4" ht="12.75" x14ac:dyDescent="0.2">
      <c r="A232" s="137"/>
      <c r="B232" s="32" t="s">
        <v>802</v>
      </c>
      <c r="C232" s="68">
        <v>2027</v>
      </c>
      <c r="D232" s="33" t="s">
        <v>264</v>
      </c>
    </row>
    <row r="233" spans="1:4" ht="12.75" x14ac:dyDescent="0.2">
      <c r="A233" s="137"/>
      <c r="B233" s="32" t="s">
        <v>803</v>
      </c>
      <c r="C233" s="68">
        <v>2117</v>
      </c>
      <c r="D233" s="33" t="s">
        <v>265</v>
      </c>
    </row>
    <row r="234" spans="1:4" ht="12.75" x14ac:dyDescent="0.2">
      <c r="A234" s="137"/>
      <c r="B234" s="32" t="s">
        <v>804</v>
      </c>
      <c r="C234" s="68">
        <v>2205</v>
      </c>
      <c r="D234" s="33" t="s">
        <v>266</v>
      </c>
    </row>
    <row r="235" spans="1:4" ht="12.75" x14ac:dyDescent="0.2">
      <c r="A235" s="137"/>
      <c r="B235" s="32" t="s">
        <v>805</v>
      </c>
      <c r="C235" s="68">
        <v>2361</v>
      </c>
      <c r="D235" s="33" t="s">
        <v>267</v>
      </c>
    </row>
    <row r="236" spans="1:4" ht="12.75" x14ac:dyDescent="0.2">
      <c r="A236" s="137"/>
      <c r="B236" s="32" t="s">
        <v>806</v>
      </c>
      <c r="C236" s="68">
        <v>2889</v>
      </c>
      <c r="D236" s="33" t="s">
        <v>268</v>
      </c>
    </row>
    <row r="237" spans="1:4" ht="12.75" x14ac:dyDescent="0.2">
      <c r="A237" s="137"/>
      <c r="B237" s="32" t="s">
        <v>807</v>
      </c>
      <c r="C237" s="68">
        <v>3032</v>
      </c>
      <c r="D237" s="33" t="s">
        <v>269</v>
      </c>
    </row>
    <row r="238" spans="1:4" ht="12.75" x14ac:dyDescent="0.2">
      <c r="A238" s="137"/>
      <c r="B238" s="32" t="s">
        <v>808</v>
      </c>
      <c r="C238" s="68">
        <v>3283</v>
      </c>
      <c r="D238" s="33" t="s">
        <v>270</v>
      </c>
    </row>
    <row r="239" spans="1:4" ht="12.75" x14ac:dyDescent="0.2">
      <c r="A239" s="137"/>
      <c r="B239" s="32" t="s">
        <v>809</v>
      </c>
      <c r="C239" s="68">
        <v>3431</v>
      </c>
      <c r="D239" s="33" t="s">
        <v>271</v>
      </c>
    </row>
    <row r="240" spans="1:4" ht="12.75" x14ac:dyDescent="0.2">
      <c r="A240" s="137"/>
      <c r="B240" s="32" t="s">
        <v>810</v>
      </c>
      <c r="C240" s="68">
        <v>3574</v>
      </c>
      <c r="D240" s="33" t="s">
        <v>272</v>
      </c>
    </row>
    <row r="241" spans="1:4" ht="12.75" x14ac:dyDescent="0.2">
      <c r="A241" s="137"/>
      <c r="B241" s="32" t="s">
        <v>811</v>
      </c>
      <c r="C241" s="68">
        <v>3825</v>
      </c>
      <c r="D241" s="33" t="s">
        <v>273</v>
      </c>
    </row>
    <row r="242" spans="1:4" ht="12.75" x14ac:dyDescent="0.2">
      <c r="A242" s="137"/>
      <c r="B242" s="32" t="s">
        <v>812</v>
      </c>
      <c r="C242" s="68">
        <v>5258</v>
      </c>
      <c r="D242" s="33" t="s">
        <v>274</v>
      </c>
    </row>
    <row r="243" spans="1:4" ht="12.75" x14ac:dyDescent="0.2">
      <c r="A243" s="137"/>
      <c r="B243" s="32" t="s">
        <v>813</v>
      </c>
      <c r="C243" s="68">
        <v>5519</v>
      </c>
      <c r="D243" s="33" t="s">
        <v>275</v>
      </c>
    </row>
    <row r="244" spans="1:4" ht="12.75" x14ac:dyDescent="0.2">
      <c r="A244" s="137"/>
      <c r="B244" s="32" t="s">
        <v>814</v>
      </c>
      <c r="C244" s="68">
        <v>5976</v>
      </c>
      <c r="D244" s="33" t="s">
        <v>276</v>
      </c>
    </row>
    <row r="245" spans="1:4" ht="12.75" x14ac:dyDescent="0.2">
      <c r="A245" s="137"/>
      <c r="B245" s="32" t="s">
        <v>815</v>
      </c>
      <c r="C245" s="68">
        <v>6244</v>
      </c>
      <c r="D245" s="33" t="s">
        <v>277</v>
      </c>
    </row>
    <row r="246" spans="1:4" ht="12.75" x14ac:dyDescent="0.2">
      <c r="A246" s="137"/>
      <c r="B246" s="32" t="s">
        <v>816</v>
      </c>
      <c r="C246" s="68">
        <v>6505</v>
      </c>
      <c r="D246" s="33" t="s">
        <v>278</v>
      </c>
    </row>
    <row r="247" spans="1:4" ht="12.75" x14ac:dyDescent="0.2">
      <c r="A247" s="137"/>
      <c r="B247" s="32" t="s">
        <v>817</v>
      </c>
      <c r="C247" s="68">
        <v>6962</v>
      </c>
      <c r="D247" s="33" t="s">
        <v>279</v>
      </c>
    </row>
    <row r="248" spans="1:4" ht="12.75" x14ac:dyDescent="0.2">
      <c r="A248" s="137"/>
      <c r="B248" s="32" t="s">
        <v>818</v>
      </c>
      <c r="C248" s="68">
        <v>9938</v>
      </c>
      <c r="D248" s="33" t="s">
        <v>280</v>
      </c>
    </row>
    <row r="249" spans="1:4" ht="12.75" x14ac:dyDescent="0.2">
      <c r="A249" s="137"/>
      <c r="B249" s="32" t="s">
        <v>819</v>
      </c>
      <c r="C249" s="68">
        <v>10431</v>
      </c>
      <c r="D249" s="33" t="s">
        <v>281</v>
      </c>
    </row>
    <row r="250" spans="1:4" ht="12.75" x14ac:dyDescent="0.2">
      <c r="A250" s="137"/>
      <c r="B250" s="32" t="s">
        <v>820</v>
      </c>
      <c r="C250" s="68">
        <v>11295</v>
      </c>
      <c r="D250" s="33" t="s">
        <v>282</v>
      </c>
    </row>
    <row r="251" spans="1:4" ht="12.75" x14ac:dyDescent="0.2">
      <c r="A251" s="137"/>
      <c r="B251" s="32" t="s">
        <v>821</v>
      </c>
      <c r="C251" s="68">
        <v>11801</v>
      </c>
      <c r="D251" s="33" t="s">
        <v>283</v>
      </c>
    </row>
    <row r="252" spans="1:4" ht="12.75" x14ac:dyDescent="0.2">
      <c r="A252" s="137"/>
      <c r="B252" s="32" t="s">
        <v>822</v>
      </c>
      <c r="C252" s="68">
        <v>12294</v>
      </c>
      <c r="D252" s="33" t="s">
        <v>284</v>
      </c>
    </row>
    <row r="253" spans="1:4" ht="12.75" x14ac:dyDescent="0.2">
      <c r="A253" s="137"/>
      <c r="B253" s="32" t="s">
        <v>823</v>
      </c>
      <c r="C253" s="68">
        <v>13158</v>
      </c>
      <c r="D253" s="33" t="s">
        <v>285</v>
      </c>
    </row>
    <row r="254" spans="1:4" ht="12.75" x14ac:dyDescent="0.2">
      <c r="A254" s="137"/>
      <c r="B254" s="32" t="s">
        <v>824</v>
      </c>
      <c r="C254" s="68">
        <v>18437</v>
      </c>
      <c r="D254" s="33" t="s">
        <v>286</v>
      </c>
    </row>
    <row r="255" spans="1:4" ht="12.75" x14ac:dyDescent="0.2">
      <c r="A255" s="137"/>
      <c r="B255" s="32" t="s">
        <v>825</v>
      </c>
      <c r="C255" s="68">
        <v>19351</v>
      </c>
      <c r="D255" s="33" t="s">
        <v>287</v>
      </c>
    </row>
    <row r="256" spans="1:4" ht="12.75" x14ac:dyDescent="0.2">
      <c r="A256" s="137"/>
      <c r="B256" s="32" t="s">
        <v>826</v>
      </c>
      <c r="C256" s="68">
        <v>20955</v>
      </c>
      <c r="D256" s="33" t="s">
        <v>288</v>
      </c>
    </row>
    <row r="257" spans="1:4" ht="12.75" x14ac:dyDescent="0.2">
      <c r="A257" s="137"/>
      <c r="B257" s="32" t="s">
        <v>827</v>
      </c>
      <c r="C257" s="68">
        <v>21894</v>
      </c>
      <c r="D257" s="33" t="s">
        <v>289</v>
      </c>
    </row>
    <row r="258" spans="1:4" ht="12.75" x14ac:dyDescent="0.2">
      <c r="A258" s="137"/>
      <c r="B258" s="32" t="s">
        <v>828</v>
      </c>
      <c r="C258" s="68">
        <v>22808</v>
      </c>
      <c r="D258" s="33" t="s">
        <v>290</v>
      </c>
    </row>
    <row r="259" spans="1:4" ht="12.75" x14ac:dyDescent="0.2">
      <c r="A259" s="137"/>
      <c r="B259" s="32" t="s">
        <v>829</v>
      </c>
      <c r="C259" s="68">
        <v>24412</v>
      </c>
      <c r="D259" s="33" t="s">
        <v>291</v>
      </c>
    </row>
    <row r="260" spans="1:4" ht="12.75" x14ac:dyDescent="0.2">
      <c r="A260" s="137"/>
      <c r="B260" s="32" t="s">
        <v>830</v>
      </c>
      <c r="C260" s="68">
        <v>31621</v>
      </c>
      <c r="D260" s="33" t="s">
        <v>292</v>
      </c>
    </row>
    <row r="261" spans="1:4" ht="12.75" x14ac:dyDescent="0.2">
      <c r="A261" s="137"/>
      <c r="B261" s="32" t="s">
        <v>831</v>
      </c>
      <c r="C261" s="68">
        <v>33189</v>
      </c>
      <c r="D261" s="33" t="s">
        <v>293</v>
      </c>
    </row>
    <row r="262" spans="1:4" ht="12.75" x14ac:dyDescent="0.2">
      <c r="A262" s="137"/>
      <c r="B262" s="32" t="s">
        <v>832</v>
      </c>
      <c r="C262" s="68">
        <v>35940</v>
      </c>
      <c r="D262" s="33" t="s">
        <v>294</v>
      </c>
    </row>
    <row r="263" spans="1:4" ht="12.75" x14ac:dyDescent="0.2">
      <c r="A263" s="137"/>
      <c r="B263" s="32" t="s">
        <v>833</v>
      </c>
      <c r="C263" s="68">
        <v>37550</v>
      </c>
      <c r="D263" s="33" t="s">
        <v>295</v>
      </c>
    </row>
    <row r="264" spans="1:4" ht="12.75" x14ac:dyDescent="0.2">
      <c r="A264" s="137"/>
      <c r="B264" s="32" t="s">
        <v>834</v>
      </c>
      <c r="C264" s="68">
        <v>39118</v>
      </c>
      <c r="D264" s="33" t="s">
        <v>296</v>
      </c>
    </row>
    <row r="265" spans="1:4" ht="12.75" x14ac:dyDescent="0.2">
      <c r="A265" s="137"/>
      <c r="B265" s="32" t="s">
        <v>835</v>
      </c>
      <c r="C265" s="68">
        <v>41869</v>
      </c>
      <c r="D265" s="33" t="s">
        <v>297</v>
      </c>
    </row>
    <row r="266" spans="1:4" ht="12.75" x14ac:dyDescent="0.2">
      <c r="A266" s="137"/>
      <c r="B266" s="32" t="s">
        <v>836</v>
      </c>
      <c r="C266" s="68">
        <v>65451</v>
      </c>
      <c r="D266" s="33" t="s">
        <v>298</v>
      </c>
    </row>
    <row r="267" spans="1:4" ht="12.75" x14ac:dyDescent="0.2">
      <c r="A267" s="137"/>
      <c r="B267" s="32" t="s">
        <v>837</v>
      </c>
      <c r="C267" s="68">
        <v>68697</v>
      </c>
      <c r="D267" s="33" t="s">
        <v>299</v>
      </c>
    </row>
    <row r="268" spans="1:4" ht="12.75" x14ac:dyDescent="0.2">
      <c r="A268" s="137"/>
      <c r="B268" s="32" t="s">
        <v>838</v>
      </c>
      <c r="C268" s="68">
        <v>74390</v>
      </c>
      <c r="D268" s="33" t="s">
        <v>300</v>
      </c>
    </row>
    <row r="269" spans="1:4" ht="12.75" x14ac:dyDescent="0.2">
      <c r="A269" s="137"/>
      <c r="B269" s="32" t="s">
        <v>839</v>
      </c>
      <c r="C269" s="68">
        <v>77723</v>
      </c>
      <c r="D269" s="33" t="s">
        <v>301</v>
      </c>
    </row>
    <row r="270" spans="1:4" ht="12.75" x14ac:dyDescent="0.2">
      <c r="A270" s="137"/>
      <c r="B270" s="32" t="s">
        <v>840</v>
      </c>
      <c r="C270" s="68">
        <v>80969</v>
      </c>
      <c r="D270" s="33" t="s">
        <v>302</v>
      </c>
    </row>
    <row r="271" spans="1:4" ht="12.75" x14ac:dyDescent="0.2">
      <c r="A271" s="137"/>
      <c r="B271" s="32" t="s">
        <v>841</v>
      </c>
      <c r="C271" s="68">
        <v>86662</v>
      </c>
      <c r="D271" s="33" t="s">
        <v>303</v>
      </c>
    </row>
    <row r="272" spans="1:4" ht="12.75" x14ac:dyDescent="0.2">
      <c r="A272" s="137"/>
      <c r="B272" s="32" t="s">
        <v>842</v>
      </c>
      <c r="C272" s="68">
        <v>139580</v>
      </c>
      <c r="D272" s="33" t="s">
        <v>304</v>
      </c>
    </row>
    <row r="273" spans="1:4" ht="12.75" x14ac:dyDescent="0.2">
      <c r="A273" s="137"/>
      <c r="B273" s="32" t="s">
        <v>843</v>
      </c>
      <c r="C273" s="68">
        <v>146503</v>
      </c>
      <c r="D273" s="33" t="s">
        <v>305</v>
      </c>
    </row>
    <row r="274" spans="1:4" ht="12.75" x14ac:dyDescent="0.2">
      <c r="A274" s="137"/>
      <c r="B274" s="32" t="s">
        <v>844</v>
      </c>
      <c r="C274" s="68">
        <v>158618</v>
      </c>
      <c r="D274" s="33" t="s">
        <v>306</v>
      </c>
    </row>
    <row r="275" spans="1:4" ht="12.75" x14ac:dyDescent="0.2">
      <c r="A275" s="137"/>
      <c r="B275" s="32" t="s">
        <v>845</v>
      </c>
      <c r="C275" s="68">
        <v>165751</v>
      </c>
      <c r="D275" s="33" t="s">
        <v>307</v>
      </c>
    </row>
    <row r="276" spans="1:4" ht="12.75" x14ac:dyDescent="0.2">
      <c r="A276" s="137"/>
      <c r="B276" s="32" t="s">
        <v>846</v>
      </c>
      <c r="C276" s="68">
        <v>172674</v>
      </c>
      <c r="D276" s="33" t="s">
        <v>308</v>
      </c>
    </row>
    <row r="277" spans="1:4" ht="12.75" x14ac:dyDescent="0.2">
      <c r="A277" s="137"/>
      <c r="B277" s="32" t="s">
        <v>847</v>
      </c>
      <c r="C277" s="68">
        <v>184789</v>
      </c>
      <c r="D277" s="33" t="s">
        <v>309</v>
      </c>
    </row>
    <row r="278" spans="1:4" ht="12.75" x14ac:dyDescent="0.2">
      <c r="A278" s="137"/>
      <c r="B278" s="32" t="s">
        <v>848</v>
      </c>
      <c r="C278" s="68">
        <v>257486</v>
      </c>
      <c r="D278" s="33" t="s">
        <v>310</v>
      </c>
    </row>
    <row r="279" spans="1:4" ht="12.75" x14ac:dyDescent="0.2">
      <c r="A279" s="137"/>
      <c r="B279" s="32" t="s">
        <v>849</v>
      </c>
      <c r="C279" s="68">
        <v>270257</v>
      </c>
      <c r="D279" s="33" t="s">
        <v>311</v>
      </c>
    </row>
    <row r="280" spans="1:4" ht="12.75" x14ac:dyDescent="0.2">
      <c r="A280" s="137"/>
      <c r="B280" s="32" t="s">
        <v>850</v>
      </c>
      <c r="C280" s="68">
        <v>292651</v>
      </c>
      <c r="D280" s="33" t="s">
        <v>312</v>
      </c>
    </row>
    <row r="281" spans="1:4" ht="12.75" x14ac:dyDescent="0.2">
      <c r="A281" s="137"/>
      <c r="B281" s="32" t="s">
        <v>851</v>
      </c>
      <c r="C281" s="68">
        <v>305765</v>
      </c>
      <c r="D281" s="33" t="s">
        <v>313</v>
      </c>
    </row>
    <row r="282" spans="1:4" ht="12.75" x14ac:dyDescent="0.2">
      <c r="A282" s="137"/>
      <c r="B282" s="32" t="s">
        <v>852</v>
      </c>
      <c r="C282" s="68">
        <v>318536</v>
      </c>
      <c r="D282" s="33" t="s">
        <v>314</v>
      </c>
    </row>
    <row r="283" spans="1:4" ht="12.75" x14ac:dyDescent="0.2">
      <c r="A283" s="137"/>
      <c r="B283" s="32" t="s">
        <v>853</v>
      </c>
      <c r="C283" s="68">
        <v>340930</v>
      </c>
      <c r="D283" s="33" t="s">
        <v>315</v>
      </c>
    </row>
    <row r="284" spans="1:4" ht="12.75" x14ac:dyDescent="0.2">
      <c r="A284" s="137"/>
      <c r="B284" s="32" t="s">
        <v>854</v>
      </c>
      <c r="C284" s="68">
        <v>657233</v>
      </c>
      <c r="D284" s="33" t="s">
        <v>316</v>
      </c>
    </row>
    <row r="285" spans="1:4" ht="12.75" x14ac:dyDescent="0.2">
      <c r="A285" s="137"/>
      <c r="B285" s="32" t="s">
        <v>855</v>
      </c>
      <c r="C285" s="68">
        <v>689830</v>
      </c>
      <c r="D285" s="33" t="s">
        <v>317</v>
      </c>
    </row>
    <row r="286" spans="1:4" ht="12.75" x14ac:dyDescent="0.2">
      <c r="A286" s="137"/>
      <c r="B286" s="32" t="s">
        <v>856</v>
      </c>
      <c r="C286" s="68">
        <v>746992</v>
      </c>
      <c r="D286" s="33" t="s">
        <v>318</v>
      </c>
    </row>
    <row r="287" spans="1:4" ht="12.75" x14ac:dyDescent="0.2">
      <c r="A287" s="137"/>
      <c r="B287" s="32" t="s">
        <v>857</v>
      </c>
      <c r="C287" s="68">
        <v>780465</v>
      </c>
      <c r="D287" s="33" t="s">
        <v>319</v>
      </c>
    </row>
    <row r="288" spans="1:4" ht="12.75" x14ac:dyDescent="0.2">
      <c r="A288" s="137"/>
      <c r="B288" s="32" t="s">
        <v>858</v>
      </c>
      <c r="C288" s="68">
        <v>813062</v>
      </c>
      <c r="D288" s="33" t="s">
        <v>320</v>
      </c>
    </row>
    <row r="289" spans="1:4" ht="12.75" x14ac:dyDescent="0.2">
      <c r="A289" s="137"/>
      <c r="B289" s="32" t="s">
        <v>859</v>
      </c>
      <c r="C289" s="68">
        <v>870224</v>
      </c>
      <c r="D289" s="33" t="s">
        <v>321</v>
      </c>
    </row>
    <row r="290" spans="1:4" ht="12.75" x14ac:dyDescent="0.2">
      <c r="A290" s="137"/>
      <c r="B290" s="32" t="s">
        <v>860</v>
      </c>
      <c r="C290" s="68">
        <v>3365328</v>
      </c>
      <c r="D290" s="33" t="s">
        <v>322</v>
      </c>
    </row>
    <row r="291" spans="1:4" ht="12.75" x14ac:dyDescent="0.2">
      <c r="A291" s="137"/>
      <c r="B291" s="32" t="s">
        <v>861</v>
      </c>
      <c r="C291" s="68">
        <v>3532239</v>
      </c>
      <c r="D291" s="33" t="s">
        <v>323</v>
      </c>
    </row>
    <row r="292" spans="1:4" ht="12.75" x14ac:dyDescent="0.2">
      <c r="A292" s="137"/>
      <c r="B292" s="32" t="s">
        <v>862</v>
      </c>
      <c r="C292" s="68">
        <v>3824834</v>
      </c>
      <c r="D292" s="33" t="s">
        <v>324</v>
      </c>
    </row>
    <row r="293" spans="1:4" ht="12.75" x14ac:dyDescent="0.2">
      <c r="A293" s="137"/>
      <c r="B293" s="32" t="s">
        <v>863</v>
      </c>
      <c r="C293" s="68">
        <v>3996330</v>
      </c>
      <c r="D293" s="33" t="s">
        <v>325</v>
      </c>
    </row>
    <row r="294" spans="1:4" ht="12.75" x14ac:dyDescent="0.2">
      <c r="A294" s="137"/>
      <c r="B294" s="32" t="s">
        <v>864</v>
      </c>
      <c r="C294" s="68">
        <v>4163241</v>
      </c>
      <c r="D294" s="33" t="s">
        <v>326</v>
      </c>
    </row>
    <row r="295" spans="1:4" ht="12.75" x14ac:dyDescent="0.2">
      <c r="A295" s="137"/>
      <c r="B295" s="32" t="s">
        <v>865</v>
      </c>
      <c r="C295" s="68">
        <v>4455836</v>
      </c>
      <c r="D295" s="33" t="s">
        <v>327</v>
      </c>
    </row>
    <row r="296" spans="1:4" ht="12.75" x14ac:dyDescent="0.2">
      <c r="A296" s="137"/>
      <c r="B296" s="32" t="s">
        <v>866</v>
      </c>
      <c r="C296" s="68">
        <v>97</v>
      </c>
      <c r="D296" s="33" t="s">
        <v>328</v>
      </c>
    </row>
    <row r="297" spans="1:4" ht="12.75" x14ac:dyDescent="0.2">
      <c r="A297" s="137"/>
      <c r="B297" s="32" t="s">
        <v>867</v>
      </c>
      <c r="C297" s="68">
        <v>102</v>
      </c>
      <c r="D297" s="33" t="s">
        <v>329</v>
      </c>
    </row>
    <row r="298" spans="1:4" ht="12.75" x14ac:dyDescent="0.2">
      <c r="A298" s="137"/>
      <c r="B298" s="32" t="s">
        <v>868</v>
      </c>
      <c r="C298" s="68">
        <v>110</v>
      </c>
      <c r="D298" s="33" t="s">
        <v>330</v>
      </c>
    </row>
    <row r="299" spans="1:4" ht="12.75" x14ac:dyDescent="0.2">
      <c r="A299" s="137"/>
      <c r="B299" s="32" t="s">
        <v>869</v>
      </c>
      <c r="C299" s="68">
        <v>115</v>
      </c>
      <c r="D299" s="33" t="s">
        <v>331</v>
      </c>
    </row>
    <row r="300" spans="1:4" ht="12.75" x14ac:dyDescent="0.2">
      <c r="A300" s="137"/>
      <c r="B300" s="32" t="s">
        <v>870</v>
      </c>
      <c r="C300" s="68">
        <v>120</v>
      </c>
      <c r="D300" s="33" t="s">
        <v>332</v>
      </c>
    </row>
    <row r="301" spans="1:4" ht="12.75" x14ac:dyDescent="0.2">
      <c r="A301" s="137"/>
      <c r="B301" s="32" t="s">
        <v>871</v>
      </c>
      <c r="C301" s="68">
        <v>128</v>
      </c>
      <c r="D301" s="33" t="s">
        <v>333</v>
      </c>
    </row>
    <row r="302" spans="1:4" ht="12.75" x14ac:dyDescent="0.2">
      <c r="A302" s="137"/>
      <c r="B302" s="32" t="s">
        <v>872</v>
      </c>
      <c r="C302" s="68">
        <v>513</v>
      </c>
      <c r="D302" s="33" t="s">
        <v>334</v>
      </c>
    </row>
    <row r="303" spans="1:4" ht="12.75" x14ac:dyDescent="0.2">
      <c r="A303" s="137"/>
      <c r="B303" s="32" t="s">
        <v>873</v>
      </c>
      <c r="C303" s="68">
        <v>538</v>
      </c>
      <c r="D303" s="33" t="s">
        <v>335</v>
      </c>
    </row>
    <row r="304" spans="1:4" ht="12.75" x14ac:dyDescent="0.2">
      <c r="A304" s="137"/>
      <c r="B304" s="32" t="s">
        <v>874</v>
      </c>
      <c r="C304" s="68">
        <v>588</v>
      </c>
      <c r="D304" s="33" t="s">
        <v>336</v>
      </c>
    </row>
    <row r="305" spans="1:4" ht="12.75" x14ac:dyDescent="0.2">
      <c r="A305" s="137"/>
      <c r="B305" s="32" t="s">
        <v>875</v>
      </c>
      <c r="C305" s="68">
        <v>609</v>
      </c>
      <c r="D305" s="33" t="s">
        <v>337</v>
      </c>
    </row>
    <row r="306" spans="1:4" ht="12.75" x14ac:dyDescent="0.2">
      <c r="A306" s="137"/>
      <c r="B306" s="32" t="s">
        <v>876</v>
      </c>
      <c r="C306" s="68">
        <v>634</v>
      </c>
      <c r="D306" s="33" t="s">
        <v>338</v>
      </c>
    </row>
    <row r="307" spans="1:4" ht="12.75" x14ac:dyDescent="0.2">
      <c r="A307" s="137"/>
      <c r="B307" s="32" t="s">
        <v>877</v>
      </c>
      <c r="C307" s="68">
        <v>684</v>
      </c>
      <c r="D307" s="33" t="s">
        <v>339</v>
      </c>
    </row>
    <row r="308" spans="1:4" ht="12.75" x14ac:dyDescent="0.2">
      <c r="A308" s="137"/>
      <c r="B308" s="32" t="s">
        <v>878</v>
      </c>
      <c r="C308" s="68">
        <v>1162</v>
      </c>
      <c r="D308" s="33" t="s">
        <v>340</v>
      </c>
    </row>
    <row r="309" spans="1:4" ht="12.75" x14ac:dyDescent="0.2">
      <c r="A309" s="137"/>
      <c r="B309" s="32" t="s">
        <v>879</v>
      </c>
      <c r="C309" s="68">
        <v>1220</v>
      </c>
      <c r="D309" s="33" t="s">
        <v>341</v>
      </c>
    </row>
    <row r="310" spans="1:4" ht="12.75" x14ac:dyDescent="0.2">
      <c r="A310" s="137"/>
      <c r="B310" s="32" t="s">
        <v>880</v>
      </c>
      <c r="C310" s="68">
        <v>1321</v>
      </c>
      <c r="D310" s="33" t="s">
        <v>342</v>
      </c>
    </row>
    <row r="311" spans="1:4" ht="12.75" x14ac:dyDescent="0.2">
      <c r="A311" s="137"/>
      <c r="B311" s="32" t="s">
        <v>881</v>
      </c>
      <c r="C311" s="68">
        <v>1380</v>
      </c>
      <c r="D311" s="33" t="s">
        <v>343</v>
      </c>
    </row>
    <row r="312" spans="1:4" ht="12.75" x14ac:dyDescent="0.2">
      <c r="A312" s="137"/>
      <c r="B312" s="32" t="s">
        <v>882</v>
      </c>
      <c r="C312" s="68">
        <v>1438</v>
      </c>
      <c r="D312" s="33" t="s">
        <v>344</v>
      </c>
    </row>
    <row r="313" spans="1:4" ht="12.75" x14ac:dyDescent="0.2">
      <c r="A313" s="137"/>
      <c r="B313" s="32" t="s">
        <v>883</v>
      </c>
      <c r="C313" s="68">
        <v>1539</v>
      </c>
      <c r="D313" s="33" t="s">
        <v>345</v>
      </c>
    </row>
    <row r="314" spans="1:4" ht="12.75" x14ac:dyDescent="0.2">
      <c r="A314" s="137"/>
      <c r="B314" s="32" t="s">
        <v>884</v>
      </c>
      <c r="C314" s="68">
        <v>1783</v>
      </c>
      <c r="D314" s="33" t="s">
        <v>346</v>
      </c>
    </row>
    <row r="315" spans="1:4" ht="12.75" x14ac:dyDescent="0.2">
      <c r="A315" s="137"/>
      <c r="B315" s="32" t="s">
        <v>885</v>
      </c>
      <c r="C315" s="68">
        <v>1871</v>
      </c>
      <c r="D315" s="33" t="s">
        <v>347</v>
      </c>
    </row>
    <row r="316" spans="1:4" ht="12.75" x14ac:dyDescent="0.2">
      <c r="A316" s="137"/>
      <c r="B316" s="32" t="s">
        <v>886</v>
      </c>
      <c r="C316" s="68">
        <v>2027</v>
      </c>
      <c r="D316" s="33" t="s">
        <v>348</v>
      </c>
    </row>
    <row r="317" spans="1:4" ht="12.75" x14ac:dyDescent="0.2">
      <c r="A317" s="137"/>
      <c r="B317" s="32" t="s">
        <v>887</v>
      </c>
      <c r="C317" s="68">
        <v>2117</v>
      </c>
      <c r="D317" s="33" t="s">
        <v>349</v>
      </c>
    </row>
    <row r="318" spans="1:4" ht="12.75" x14ac:dyDescent="0.2">
      <c r="A318" s="137"/>
      <c r="B318" s="32" t="s">
        <v>888</v>
      </c>
      <c r="C318" s="68">
        <v>2205</v>
      </c>
      <c r="D318" s="33" t="s">
        <v>350</v>
      </c>
    </row>
    <row r="319" spans="1:4" ht="12.75" x14ac:dyDescent="0.2">
      <c r="A319" s="137"/>
      <c r="B319" s="32" t="s">
        <v>889</v>
      </c>
      <c r="C319" s="68">
        <v>2361</v>
      </c>
      <c r="D319" s="33" t="s">
        <v>351</v>
      </c>
    </row>
    <row r="320" spans="1:4" ht="12.75" x14ac:dyDescent="0.2">
      <c r="A320" s="137"/>
      <c r="B320" s="32" t="s">
        <v>890</v>
      </c>
      <c r="C320" s="68">
        <v>2889</v>
      </c>
      <c r="D320" s="33" t="s">
        <v>352</v>
      </c>
    </row>
    <row r="321" spans="1:4" ht="12.75" x14ac:dyDescent="0.2">
      <c r="A321" s="137"/>
      <c r="B321" s="32" t="s">
        <v>891</v>
      </c>
      <c r="C321" s="68">
        <v>3032</v>
      </c>
      <c r="D321" s="33" t="s">
        <v>353</v>
      </c>
    </row>
    <row r="322" spans="1:4" ht="12.75" x14ac:dyDescent="0.2">
      <c r="A322" s="137"/>
      <c r="B322" s="32" t="s">
        <v>892</v>
      </c>
      <c r="C322" s="68">
        <v>3283</v>
      </c>
      <c r="D322" s="33" t="s">
        <v>354</v>
      </c>
    </row>
    <row r="323" spans="1:4" ht="12.75" x14ac:dyDescent="0.2">
      <c r="A323" s="137"/>
      <c r="B323" s="32" t="s">
        <v>893</v>
      </c>
      <c r="C323" s="68">
        <v>3431</v>
      </c>
      <c r="D323" s="33" t="s">
        <v>355</v>
      </c>
    </row>
    <row r="324" spans="1:4" ht="12.75" x14ac:dyDescent="0.2">
      <c r="A324" s="137"/>
      <c r="B324" s="32" t="s">
        <v>894</v>
      </c>
      <c r="C324" s="68">
        <v>3574</v>
      </c>
      <c r="D324" s="33" t="s">
        <v>356</v>
      </c>
    </row>
    <row r="325" spans="1:4" ht="12.75" x14ac:dyDescent="0.2">
      <c r="A325" s="137"/>
      <c r="B325" s="32" t="s">
        <v>895</v>
      </c>
      <c r="C325" s="68">
        <v>3825</v>
      </c>
      <c r="D325" s="33" t="s">
        <v>357</v>
      </c>
    </row>
    <row r="326" spans="1:4" ht="12.75" x14ac:dyDescent="0.2">
      <c r="A326" s="137"/>
      <c r="B326" s="32" t="s">
        <v>896</v>
      </c>
      <c r="C326" s="68">
        <v>5258</v>
      </c>
      <c r="D326" s="33" t="s">
        <v>358</v>
      </c>
    </row>
    <row r="327" spans="1:4" ht="12.75" x14ac:dyDescent="0.2">
      <c r="A327" s="137"/>
      <c r="B327" s="32" t="s">
        <v>897</v>
      </c>
      <c r="C327" s="68">
        <v>5519</v>
      </c>
      <c r="D327" s="33" t="s">
        <v>359</v>
      </c>
    </row>
    <row r="328" spans="1:4" ht="12.75" x14ac:dyDescent="0.2">
      <c r="A328" s="137"/>
      <c r="B328" s="32" t="s">
        <v>898</v>
      </c>
      <c r="C328" s="68">
        <v>5976</v>
      </c>
      <c r="D328" s="33" t="s">
        <v>360</v>
      </c>
    </row>
    <row r="329" spans="1:4" ht="12.75" x14ac:dyDescent="0.2">
      <c r="A329" s="137"/>
      <c r="B329" s="32" t="s">
        <v>899</v>
      </c>
      <c r="C329" s="68">
        <v>6244</v>
      </c>
      <c r="D329" s="33" t="s">
        <v>361</v>
      </c>
    </row>
    <row r="330" spans="1:4" ht="12.75" x14ac:dyDescent="0.2">
      <c r="A330" s="137"/>
      <c r="B330" s="32" t="s">
        <v>900</v>
      </c>
      <c r="C330" s="68">
        <v>6505</v>
      </c>
      <c r="D330" s="33" t="s">
        <v>362</v>
      </c>
    </row>
    <row r="331" spans="1:4" ht="12.75" x14ac:dyDescent="0.2">
      <c r="A331" s="137"/>
      <c r="B331" s="32" t="s">
        <v>901</v>
      </c>
      <c r="C331" s="68">
        <v>6962</v>
      </c>
      <c r="D331" s="33" t="s">
        <v>363</v>
      </c>
    </row>
    <row r="332" spans="1:4" ht="12.75" x14ac:dyDescent="0.2">
      <c r="A332" s="137"/>
      <c r="B332" s="32" t="s">
        <v>902</v>
      </c>
      <c r="C332" s="68">
        <v>9938</v>
      </c>
      <c r="D332" s="33" t="s">
        <v>364</v>
      </c>
    </row>
    <row r="333" spans="1:4" ht="12.75" x14ac:dyDescent="0.2">
      <c r="A333" s="137"/>
      <c r="B333" s="32" t="s">
        <v>903</v>
      </c>
      <c r="C333" s="68">
        <v>10431</v>
      </c>
      <c r="D333" s="33" t="s">
        <v>365</v>
      </c>
    </row>
    <row r="334" spans="1:4" ht="12.75" x14ac:dyDescent="0.2">
      <c r="A334" s="137"/>
      <c r="B334" s="32" t="s">
        <v>904</v>
      </c>
      <c r="C334" s="68">
        <v>11295</v>
      </c>
      <c r="D334" s="33" t="s">
        <v>366</v>
      </c>
    </row>
    <row r="335" spans="1:4" ht="12.75" x14ac:dyDescent="0.2">
      <c r="A335" s="137"/>
      <c r="B335" s="32" t="s">
        <v>905</v>
      </c>
      <c r="C335" s="68">
        <v>11801</v>
      </c>
      <c r="D335" s="33" t="s">
        <v>367</v>
      </c>
    </row>
    <row r="336" spans="1:4" ht="12.75" x14ac:dyDescent="0.2">
      <c r="A336" s="137"/>
      <c r="B336" s="32" t="s">
        <v>906</v>
      </c>
      <c r="C336" s="68">
        <v>12294</v>
      </c>
      <c r="D336" s="33" t="s">
        <v>368</v>
      </c>
    </row>
    <row r="337" spans="1:4" ht="12.75" x14ac:dyDescent="0.2">
      <c r="A337" s="137"/>
      <c r="B337" s="32" t="s">
        <v>907</v>
      </c>
      <c r="C337" s="68">
        <v>13158</v>
      </c>
      <c r="D337" s="33" t="s">
        <v>369</v>
      </c>
    </row>
    <row r="338" spans="1:4" ht="12.75" x14ac:dyDescent="0.2">
      <c r="A338" s="137"/>
      <c r="B338" s="32" t="s">
        <v>908</v>
      </c>
      <c r="C338" s="68">
        <v>18437</v>
      </c>
      <c r="D338" s="33" t="s">
        <v>370</v>
      </c>
    </row>
    <row r="339" spans="1:4" ht="12.75" x14ac:dyDescent="0.2">
      <c r="A339" s="137"/>
      <c r="B339" s="32" t="s">
        <v>909</v>
      </c>
      <c r="C339" s="68">
        <v>19351</v>
      </c>
      <c r="D339" s="33" t="s">
        <v>371</v>
      </c>
    </row>
    <row r="340" spans="1:4" ht="12.75" x14ac:dyDescent="0.2">
      <c r="A340" s="137"/>
      <c r="B340" s="32" t="s">
        <v>910</v>
      </c>
      <c r="C340" s="68">
        <v>20955</v>
      </c>
      <c r="D340" s="33" t="s">
        <v>372</v>
      </c>
    </row>
    <row r="341" spans="1:4" ht="12.75" x14ac:dyDescent="0.2">
      <c r="A341" s="137"/>
      <c r="B341" s="32" t="s">
        <v>911</v>
      </c>
      <c r="C341" s="68">
        <v>21894</v>
      </c>
      <c r="D341" s="33" t="s">
        <v>373</v>
      </c>
    </row>
    <row r="342" spans="1:4" ht="12.75" x14ac:dyDescent="0.2">
      <c r="A342" s="137"/>
      <c r="B342" s="32" t="s">
        <v>912</v>
      </c>
      <c r="C342" s="68">
        <v>22808</v>
      </c>
      <c r="D342" s="33" t="s">
        <v>374</v>
      </c>
    </row>
    <row r="343" spans="1:4" ht="12.75" x14ac:dyDescent="0.2">
      <c r="A343" s="137"/>
      <c r="B343" s="32" t="s">
        <v>913</v>
      </c>
      <c r="C343" s="68">
        <v>24412</v>
      </c>
      <c r="D343" s="33" t="s">
        <v>375</v>
      </c>
    </row>
    <row r="344" spans="1:4" ht="12.75" x14ac:dyDescent="0.2">
      <c r="A344" s="137"/>
      <c r="B344" s="32" t="s">
        <v>914</v>
      </c>
      <c r="C344" s="68">
        <v>31621</v>
      </c>
      <c r="D344" s="33" t="s">
        <v>376</v>
      </c>
    </row>
    <row r="345" spans="1:4" ht="12.75" x14ac:dyDescent="0.2">
      <c r="A345" s="137"/>
      <c r="B345" s="32" t="s">
        <v>915</v>
      </c>
      <c r="C345" s="68">
        <v>33189</v>
      </c>
      <c r="D345" s="33" t="s">
        <v>377</v>
      </c>
    </row>
    <row r="346" spans="1:4" ht="12.75" x14ac:dyDescent="0.2">
      <c r="A346" s="137"/>
      <c r="B346" s="32" t="s">
        <v>916</v>
      </c>
      <c r="C346" s="68">
        <v>35940</v>
      </c>
      <c r="D346" s="33" t="s">
        <v>378</v>
      </c>
    </row>
    <row r="347" spans="1:4" ht="12.75" x14ac:dyDescent="0.2">
      <c r="A347" s="137"/>
      <c r="B347" s="32" t="s">
        <v>917</v>
      </c>
      <c r="C347" s="68">
        <v>37550</v>
      </c>
      <c r="D347" s="33" t="s">
        <v>379</v>
      </c>
    </row>
    <row r="348" spans="1:4" ht="12.75" x14ac:dyDescent="0.2">
      <c r="A348" s="137"/>
      <c r="B348" s="32" t="s">
        <v>918</v>
      </c>
      <c r="C348" s="68">
        <v>39118</v>
      </c>
      <c r="D348" s="33" t="s">
        <v>380</v>
      </c>
    </row>
    <row r="349" spans="1:4" ht="12.75" x14ac:dyDescent="0.2">
      <c r="A349" s="137"/>
      <c r="B349" s="32" t="s">
        <v>919</v>
      </c>
      <c r="C349" s="68">
        <v>41869</v>
      </c>
      <c r="D349" s="33" t="s">
        <v>381</v>
      </c>
    </row>
    <row r="350" spans="1:4" ht="12.75" x14ac:dyDescent="0.2">
      <c r="A350" s="137"/>
      <c r="B350" s="32" t="s">
        <v>920</v>
      </c>
      <c r="C350" s="68">
        <v>65451</v>
      </c>
      <c r="D350" s="33" t="s">
        <v>382</v>
      </c>
    </row>
    <row r="351" spans="1:4" ht="12.75" x14ac:dyDescent="0.2">
      <c r="A351" s="137"/>
      <c r="B351" s="32" t="s">
        <v>921</v>
      </c>
      <c r="C351" s="68">
        <v>68697</v>
      </c>
      <c r="D351" s="33" t="s">
        <v>383</v>
      </c>
    </row>
    <row r="352" spans="1:4" ht="12.75" x14ac:dyDescent="0.2">
      <c r="A352" s="137"/>
      <c r="B352" s="32" t="s">
        <v>922</v>
      </c>
      <c r="C352" s="68">
        <v>74390</v>
      </c>
      <c r="D352" s="33" t="s">
        <v>384</v>
      </c>
    </row>
    <row r="353" spans="1:4" ht="12.75" x14ac:dyDescent="0.2">
      <c r="A353" s="137"/>
      <c r="B353" s="32" t="s">
        <v>923</v>
      </c>
      <c r="C353" s="68">
        <v>77723</v>
      </c>
      <c r="D353" s="33" t="s">
        <v>385</v>
      </c>
    </row>
    <row r="354" spans="1:4" ht="12.75" x14ac:dyDescent="0.2">
      <c r="A354" s="137"/>
      <c r="B354" s="32" t="s">
        <v>924</v>
      </c>
      <c r="C354" s="68">
        <v>80969</v>
      </c>
      <c r="D354" s="33" t="s">
        <v>386</v>
      </c>
    </row>
    <row r="355" spans="1:4" ht="12.75" x14ac:dyDescent="0.2">
      <c r="A355" s="137"/>
      <c r="B355" s="32" t="s">
        <v>925</v>
      </c>
      <c r="C355" s="68">
        <v>86662</v>
      </c>
      <c r="D355" s="33" t="s">
        <v>387</v>
      </c>
    </row>
    <row r="356" spans="1:4" ht="12.75" x14ac:dyDescent="0.2">
      <c r="A356" s="137"/>
      <c r="B356" s="32" t="s">
        <v>926</v>
      </c>
      <c r="C356" s="68">
        <v>139580</v>
      </c>
      <c r="D356" s="33" t="s">
        <v>388</v>
      </c>
    </row>
    <row r="357" spans="1:4" ht="12.75" x14ac:dyDescent="0.2">
      <c r="A357" s="137"/>
      <c r="B357" s="32" t="s">
        <v>927</v>
      </c>
      <c r="C357" s="68">
        <v>146503</v>
      </c>
      <c r="D357" s="33" t="s">
        <v>389</v>
      </c>
    </row>
    <row r="358" spans="1:4" ht="12.75" x14ac:dyDescent="0.2">
      <c r="A358" s="137"/>
      <c r="B358" s="32" t="s">
        <v>928</v>
      </c>
      <c r="C358" s="68">
        <v>158618</v>
      </c>
      <c r="D358" s="33" t="s">
        <v>390</v>
      </c>
    </row>
    <row r="359" spans="1:4" ht="12.75" x14ac:dyDescent="0.2">
      <c r="A359" s="137"/>
      <c r="B359" s="32" t="s">
        <v>929</v>
      </c>
      <c r="C359" s="68">
        <v>165751</v>
      </c>
      <c r="D359" s="33" t="s">
        <v>391</v>
      </c>
    </row>
    <row r="360" spans="1:4" ht="12.75" x14ac:dyDescent="0.2">
      <c r="A360" s="137"/>
      <c r="B360" s="32" t="s">
        <v>930</v>
      </c>
      <c r="C360" s="68">
        <v>172674</v>
      </c>
      <c r="D360" s="33" t="s">
        <v>392</v>
      </c>
    </row>
    <row r="361" spans="1:4" ht="12.75" x14ac:dyDescent="0.2">
      <c r="A361" s="137"/>
      <c r="B361" s="32" t="s">
        <v>931</v>
      </c>
      <c r="C361" s="68">
        <v>184789</v>
      </c>
      <c r="D361" s="33" t="s">
        <v>393</v>
      </c>
    </row>
    <row r="362" spans="1:4" ht="12.75" x14ac:dyDescent="0.2">
      <c r="A362" s="137"/>
      <c r="B362" s="32" t="s">
        <v>932</v>
      </c>
      <c r="C362" s="68">
        <v>257486</v>
      </c>
      <c r="D362" s="33" t="s">
        <v>394</v>
      </c>
    </row>
    <row r="363" spans="1:4" ht="12.75" x14ac:dyDescent="0.2">
      <c r="A363" s="137"/>
      <c r="B363" s="32" t="s">
        <v>933</v>
      </c>
      <c r="C363" s="68">
        <v>270257</v>
      </c>
      <c r="D363" s="33" t="s">
        <v>395</v>
      </c>
    </row>
    <row r="364" spans="1:4" ht="12.75" x14ac:dyDescent="0.2">
      <c r="A364" s="137"/>
      <c r="B364" s="32" t="s">
        <v>934</v>
      </c>
      <c r="C364" s="68">
        <v>292651</v>
      </c>
      <c r="D364" s="33" t="s">
        <v>396</v>
      </c>
    </row>
    <row r="365" spans="1:4" ht="12.75" x14ac:dyDescent="0.2">
      <c r="A365" s="137"/>
      <c r="B365" s="32" t="s">
        <v>935</v>
      </c>
      <c r="C365" s="68">
        <v>305765</v>
      </c>
      <c r="D365" s="33" t="s">
        <v>397</v>
      </c>
    </row>
    <row r="366" spans="1:4" ht="12.75" x14ac:dyDescent="0.2">
      <c r="A366" s="137"/>
      <c r="B366" s="32" t="s">
        <v>936</v>
      </c>
      <c r="C366" s="68">
        <v>318536</v>
      </c>
      <c r="D366" s="33" t="s">
        <v>398</v>
      </c>
    </row>
    <row r="367" spans="1:4" ht="12.75" x14ac:dyDescent="0.2">
      <c r="A367" s="137"/>
      <c r="B367" s="32" t="s">
        <v>937</v>
      </c>
      <c r="C367" s="68">
        <v>340930</v>
      </c>
      <c r="D367" s="33" t="s">
        <v>399</v>
      </c>
    </row>
    <row r="368" spans="1:4" ht="12.75" x14ac:dyDescent="0.2">
      <c r="A368" s="137"/>
      <c r="B368" s="32" t="s">
        <v>938</v>
      </c>
      <c r="C368" s="68">
        <v>657233</v>
      </c>
      <c r="D368" s="33" t="s">
        <v>400</v>
      </c>
    </row>
    <row r="369" spans="1:4" ht="12.75" x14ac:dyDescent="0.2">
      <c r="A369" s="137"/>
      <c r="B369" s="32" t="s">
        <v>939</v>
      </c>
      <c r="C369" s="68">
        <v>689830</v>
      </c>
      <c r="D369" s="33" t="s">
        <v>401</v>
      </c>
    </row>
    <row r="370" spans="1:4" ht="12.75" x14ac:dyDescent="0.2">
      <c r="A370" s="137"/>
      <c r="B370" s="32" t="s">
        <v>940</v>
      </c>
      <c r="C370" s="68">
        <v>746992</v>
      </c>
      <c r="D370" s="33" t="s">
        <v>402</v>
      </c>
    </row>
    <row r="371" spans="1:4" ht="12.75" x14ac:dyDescent="0.2">
      <c r="A371" s="137"/>
      <c r="B371" s="32" t="s">
        <v>941</v>
      </c>
      <c r="C371" s="68">
        <v>780465</v>
      </c>
      <c r="D371" s="33" t="s">
        <v>403</v>
      </c>
    </row>
    <row r="372" spans="1:4" ht="12.75" x14ac:dyDescent="0.2">
      <c r="A372" s="137"/>
      <c r="B372" s="32" t="s">
        <v>942</v>
      </c>
      <c r="C372" s="68">
        <v>813062</v>
      </c>
      <c r="D372" s="33" t="s">
        <v>404</v>
      </c>
    </row>
    <row r="373" spans="1:4" ht="12.75" x14ac:dyDescent="0.2">
      <c r="A373" s="137"/>
      <c r="B373" s="32" t="s">
        <v>943</v>
      </c>
      <c r="C373" s="68">
        <v>870224</v>
      </c>
      <c r="D373" s="33" t="s">
        <v>405</v>
      </c>
    </row>
    <row r="374" spans="1:4" ht="12.75" x14ac:dyDescent="0.2">
      <c r="A374" s="137"/>
      <c r="B374" s="32" t="s">
        <v>944</v>
      </c>
      <c r="C374" s="68">
        <v>3365328</v>
      </c>
      <c r="D374" s="33" t="s">
        <v>406</v>
      </c>
    </row>
    <row r="375" spans="1:4" ht="12.75" x14ac:dyDescent="0.2">
      <c r="A375" s="137"/>
      <c r="B375" s="32" t="s">
        <v>945</v>
      </c>
      <c r="C375" s="68">
        <v>3532239</v>
      </c>
      <c r="D375" s="33" t="s">
        <v>407</v>
      </c>
    </row>
    <row r="376" spans="1:4" ht="12.75" x14ac:dyDescent="0.2">
      <c r="A376" s="137"/>
      <c r="B376" s="32" t="s">
        <v>946</v>
      </c>
      <c r="C376" s="68">
        <v>3824834</v>
      </c>
      <c r="D376" s="33" t="s">
        <v>408</v>
      </c>
    </row>
    <row r="377" spans="1:4" ht="12.75" x14ac:dyDescent="0.2">
      <c r="A377" s="137"/>
      <c r="B377" s="32" t="s">
        <v>947</v>
      </c>
      <c r="C377" s="68">
        <v>3996330</v>
      </c>
      <c r="D377" s="33" t="s">
        <v>409</v>
      </c>
    </row>
    <row r="378" spans="1:4" ht="12.75" x14ac:dyDescent="0.2">
      <c r="A378" s="137"/>
      <c r="B378" s="32" t="s">
        <v>948</v>
      </c>
      <c r="C378" s="68">
        <v>4163241</v>
      </c>
      <c r="D378" s="33" t="s">
        <v>410</v>
      </c>
    </row>
    <row r="379" spans="1:4" ht="12.75" x14ac:dyDescent="0.2">
      <c r="A379" s="137"/>
      <c r="B379" s="32" t="s">
        <v>949</v>
      </c>
      <c r="C379" s="68">
        <v>4455836</v>
      </c>
      <c r="D379" s="33" t="s">
        <v>411</v>
      </c>
    </row>
    <row r="380" spans="1:4" x14ac:dyDescent="0.2">
      <c r="A380" s="137"/>
      <c r="B380" s="37" t="s">
        <v>26</v>
      </c>
      <c r="C380" s="34"/>
      <c r="D380" s="34" t="s">
        <v>27</v>
      </c>
    </row>
  </sheetData>
  <mergeCells count="1">
    <mergeCell ref="A2:A380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B97-FBC2-4728-8F3E-470B08443A0D}">
  <dimension ref="A1:G52"/>
  <sheetViews>
    <sheetView workbookViewId="0">
      <selection activeCell="C26" sqref="C26:D26"/>
    </sheetView>
  </sheetViews>
  <sheetFormatPr defaultColWidth="30.88671875" defaultRowHeight="15" x14ac:dyDescent="0.2"/>
  <cols>
    <col min="7" max="7" width="39.5546875" customWidth="1"/>
  </cols>
  <sheetData>
    <row r="1" spans="1:7" x14ac:dyDescent="0.2">
      <c r="A1" s="138" t="s">
        <v>23</v>
      </c>
      <c r="B1" s="138"/>
      <c r="C1" s="138"/>
      <c r="D1" s="7" t="s">
        <v>24</v>
      </c>
      <c r="E1" s="7"/>
    </row>
    <row r="2" spans="1:7" s="17" customFormat="1" ht="12.75" thickBot="1" x14ac:dyDescent="0.25">
      <c r="A2" s="69" t="s">
        <v>415</v>
      </c>
      <c r="B2" s="69" t="s">
        <v>475</v>
      </c>
      <c r="C2" s="69" t="s">
        <v>474</v>
      </c>
      <c r="D2" s="70" t="s">
        <v>417</v>
      </c>
      <c r="E2" s="69" t="s">
        <v>416</v>
      </c>
    </row>
    <row r="3" spans="1:7" x14ac:dyDescent="0.2">
      <c r="A3" s="139" t="s">
        <v>454</v>
      </c>
      <c r="B3" s="71">
        <v>0</v>
      </c>
      <c r="C3" s="71">
        <v>15</v>
      </c>
      <c r="D3" s="71">
        <v>8</v>
      </c>
      <c r="E3" s="72" t="s">
        <v>455</v>
      </c>
      <c r="F3" s="39"/>
      <c r="G3" s="40" t="s">
        <v>420</v>
      </c>
    </row>
    <row r="4" spans="1:7" x14ac:dyDescent="0.2">
      <c r="A4" s="140"/>
      <c r="B4" s="45">
        <v>15.0000000001</v>
      </c>
      <c r="C4" s="45">
        <v>50</v>
      </c>
      <c r="D4" s="45">
        <v>41</v>
      </c>
      <c r="E4" s="73" t="s">
        <v>457</v>
      </c>
      <c r="F4" s="39">
        <f>IF(Inputs!O2=Water_Company_Charge!A31,VLOOKUP(Inputs!T2,Water_Company_Charge!B31:D44,3),IF(Inputs!O2=Water_Company_Charge!A17,VLOOKUP(Inputs!T2,Water_Company_Charge!B17:D30,3),IF(Inputs!O2=Water_Company_Charge!A3,VLOOKUP(Inputs!T2,Water_Company_Charge!B3:D16,3))))</f>
        <v>5170</v>
      </c>
      <c r="G4" s="40" t="s">
        <v>422</v>
      </c>
    </row>
    <row r="5" spans="1:7" x14ac:dyDescent="0.2">
      <c r="A5" s="140"/>
      <c r="B5" s="45">
        <v>50.000000000100002</v>
      </c>
      <c r="C5" s="45">
        <v>85</v>
      </c>
      <c r="D5" s="45">
        <v>92</v>
      </c>
      <c r="E5" s="73" t="s">
        <v>459</v>
      </c>
      <c r="F5" s="39"/>
      <c r="G5" s="40" t="s">
        <v>424</v>
      </c>
    </row>
    <row r="6" spans="1:7" x14ac:dyDescent="0.2">
      <c r="A6" s="140"/>
      <c r="B6" s="45">
        <v>85.000000001000004</v>
      </c>
      <c r="C6" s="45">
        <v>120</v>
      </c>
      <c r="D6" s="45">
        <v>141</v>
      </c>
      <c r="E6" s="73" t="s">
        <v>461</v>
      </c>
      <c r="F6" s="39"/>
      <c r="G6" s="40" t="s">
        <v>425</v>
      </c>
    </row>
    <row r="7" spans="1:7" x14ac:dyDescent="0.2">
      <c r="A7" s="140"/>
      <c r="B7" s="45">
        <v>120.0000000001</v>
      </c>
      <c r="C7" s="45">
        <v>220</v>
      </c>
      <c r="D7" s="45">
        <v>228</v>
      </c>
      <c r="E7" s="73" t="s">
        <v>463</v>
      </c>
      <c r="F7" s="39"/>
      <c r="G7" s="40" t="s">
        <v>427</v>
      </c>
    </row>
    <row r="8" spans="1:7" x14ac:dyDescent="0.2">
      <c r="A8" s="140"/>
      <c r="B8" s="45">
        <v>220.00000000009999</v>
      </c>
      <c r="C8" s="45">
        <v>400</v>
      </c>
      <c r="D8" s="45">
        <v>415</v>
      </c>
      <c r="E8" s="73" t="s">
        <v>465</v>
      </c>
      <c r="F8" s="39"/>
      <c r="G8" s="39"/>
    </row>
    <row r="9" spans="1:7" x14ac:dyDescent="0.2">
      <c r="A9" s="140"/>
      <c r="B9" s="45">
        <v>400</v>
      </c>
      <c r="C9" s="45">
        <v>750</v>
      </c>
      <c r="D9" s="45">
        <v>785</v>
      </c>
      <c r="E9" s="73" t="s">
        <v>466</v>
      </c>
      <c r="F9" s="39"/>
      <c r="G9" s="39"/>
    </row>
    <row r="10" spans="1:7" x14ac:dyDescent="0.2">
      <c r="A10" s="140"/>
      <c r="B10" s="45">
        <v>750.00000000099999</v>
      </c>
      <c r="C10" s="45">
        <v>1400</v>
      </c>
      <c r="D10" s="45">
        <v>1456</v>
      </c>
      <c r="E10" s="73" t="s">
        <v>467</v>
      </c>
      <c r="F10" s="39"/>
      <c r="G10" s="39"/>
    </row>
    <row r="11" spans="1:7" x14ac:dyDescent="0.2">
      <c r="A11" s="140"/>
      <c r="B11" s="45">
        <v>1400.0000001000001</v>
      </c>
      <c r="C11" s="45">
        <v>2200</v>
      </c>
      <c r="D11" s="45">
        <v>2498</v>
      </c>
      <c r="E11" s="73" t="s">
        <v>468</v>
      </c>
      <c r="F11" s="39"/>
      <c r="G11" s="39"/>
    </row>
    <row r="12" spans="1:7" x14ac:dyDescent="0.2">
      <c r="A12" s="140"/>
      <c r="B12" s="45">
        <v>2200</v>
      </c>
      <c r="C12" s="45">
        <v>6500</v>
      </c>
      <c r="D12" s="45">
        <v>5170</v>
      </c>
      <c r="E12" s="73" t="s">
        <v>469</v>
      </c>
      <c r="F12" s="39"/>
      <c r="G12" s="39"/>
    </row>
    <row r="13" spans="1:7" x14ac:dyDescent="0.2">
      <c r="A13" s="140"/>
      <c r="B13" s="45">
        <v>6500.0000000999999</v>
      </c>
      <c r="C13" s="45">
        <v>9000</v>
      </c>
      <c r="D13" s="45">
        <v>11025</v>
      </c>
      <c r="E13" s="73" t="s">
        <v>470</v>
      </c>
      <c r="F13" s="39"/>
      <c r="G13" s="39"/>
    </row>
    <row r="14" spans="1:7" x14ac:dyDescent="0.2">
      <c r="A14" s="140"/>
      <c r="B14" s="45">
        <v>9000.0000001000008</v>
      </c>
      <c r="C14" s="45">
        <v>21500</v>
      </c>
      <c r="D14" s="45">
        <v>20338</v>
      </c>
      <c r="E14" s="73" t="s">
        <v>471</v>
      </c>
      <c r="F14" s="39"/>
      <c r="G14" s="39"/>
    </row>
    <row r="15" spans="1:7" x14ac:dyDescent="0.2">
      <c r="A15" s="140"/>
      <c r="B15" s="45">
        <v>21500.000000100001</v>
      </c>
      <c r="C15" s="45">
        <v>100000</v>
      </c>
      <c r="D15" s="45">
        <v>51913</v>
      </c>
      <c r="E15" s="73" t="s">
        <v>472</v>
      </c>
      <c r="F15" s="39"/>
      <c r="G15" s="39"/>
    </row>
    <row r="16" spans="1:7" ht="15.75" thickBot="1" x14ac:dyDescent="0.25">
      <c r="A16" s="141"/>
      <c r="B16" s="74">
        <v>100000.0000001</v>
      </c>
      <c r="C16" s="74"/>
      <c r="D16" s="74">
        <v>265816</v>
      </c>
      <c r="E16" s="75" t="s">
        <v>473</v>
      </c>
      <c r="F16" s="39"/>
      <c r="G16" s="39"/>
    </row>
    <row r="17" spans="1:7" x14ac:dyDescent="0.2">
      <c r="A17" s="139" t="s">
        <v>434</v>
      </c>
      <c r="B17" s="71">
        <v>0</v>
      </c>
      <c r="C17" s="71">
        <v>25</v>
      </c>
      <c r="D17" s="71">
        <v>8</v>
      </c>
      <c r="E17" s="72" t="s">
        <v>435</v>
      </c>
      <c r="F17" s="39"/>
      <c r="G17" s="40" t="s">
        <v>436</v>
      </c>
    </row>
    <row r="18" spans="1:7" x14ac:dyDescent="0.2">
      <c r="A18" s="140"/>
      <c r="B18" s="45">
        <v>25.000000001</v>
      </c>
      <c r="C18" s="45">
        <v>83</v>
      </c>
      <c r="D18" s="45">
        <v>41</v>
      </c>
      <c r="E18" s="73" t="s">
        <v>437</v>
      </c>
      <c r="F18" s="39"/>
      <c r="G18" s="40" t="s">
        <v>438</v>
      </c>
    </row>
    <row r="19" spans="1:7" x14ac:dyDescent="0.2">
      <c r="A19" s="140"/>
      <c r="B19" s="45">
        <v>83.000000000100002</v>
      </c>
      <c r="C19" s="45">
        <v>142</v>
      </c>
      <c r="D19" s="45">
        <v>92</v>
      </c>
      <c r="E19" s="73" t="s">
        <v>439</v>
      </c>
      <c r="F19" s="39"/>
      <c r="G19" s="40" t="s">
        <v>440</v>
      </c>
    </row>
    <row r="20" spans="1:7" x14ac:dyDescent="0.2">
      <c r="A20" s="140"/>
      <c r="B20" s="45">
        <v>142.00000000099999</v>
      </c>
      <c r="C20" s="45">
        <v>200</v>
      </c>
      <c r="D20" s="45">
        <v>141</v>
      </c>
      <c r="E20" s="73" t="s">
        <v>441</v>
      </c>
      <c r="F20" s="39"/>
      <c r="G20" s="40" t="s">
        <v>442</v>
      </c>
    </row>
    <row r="21" spans="1:7" x14ac:dyDescent="0.2">
      <c r="A21" s="140"/>
      <c r="B21" s="45">
        <v>200.00000000099999</v>
      </c>
      <c r="C21" s="45">
        <v>367</v>
      </c>
      <c r="D21" s="45">
        <v>228</v>
      </c>
      <c r="E21" s="73" t="s">
        <v>443</v>
      </c>
      <c r="F21" s="39"/>
      <c r="G21" s="40" t="s">
        <v>444</v>
      </c>
    </row>
    <row r="22" spans="1:7" x14ac:dyDescent="0.2">
      <c r="A22" s="140"/>
      <c r="B22" s="45">
        <v>367.00000000009999</v>
      </c>
      <c r="C22" s="45">
        <v>667</v>
      </c>
      <c r="D22" s="45">
        <v>415</v>
      </c>
      <c r="E22" s="73" t="s">
        <v>445</v>
      </c>
      <c r="F22" s="39"/>
      <c r="G22" s="39"/>
    </row>
    <row r="23" spans="1:7" x14ac:dyDescent="0.2">
      <c r="A23" s="140"/>
      <c r="B23" s="45">
        <v>667.00000000010004</v>
      </c>
      <c r="C23" s="45">
        <v>1250</v>
      </c>
      <c r="D23" s="45">
        <v>785</v>
      </c>
      <c r="E23" s="73" t="s">
        <v>446</v>
      </c>
      <c r="F23" s="39"/>
      <c r="G23" s="39"/>
    </row>
    <row r="24" spans="1:7" x14ac:dyDescent="0.2">
      <c r="A24" s="140"/>
      <c r="B24" s="45">
        <v>1250.0000001000001</v>
      </c>
      <c r="C24" s="45">
        <v>2333</v>
      </c>
      <c r="D24" s="45">
        <v>1456</v>
      </c>
      <c r="E24" s="73" t="s">
        <v>447</v>
      </c>
      <c r="F24" s="39"/>
      <c r="G24" s="39"/>
    </row>
    <row r="25" spans="1:7" x14ac:dyDescent="0.2">
      <c r="A25" s="140"/>
      <c r="B25" s="45">
        <v>2333.0000000999999</v>
      </c>
      <c r="C25" s="45">
        <v>3667</v>
      </c>
      <c r="D25" s="45">
        <v>2498</v>
      </c>
      <c r="E25" s="73" t="s">
        <v>448</v>
      </c>
      <c r="F25" s="39"/>
      <c r="G25" s="39"/>
    </row>
    <row r="26" spans="1:7" x14ac:dyDescent="0.2">
      <c r="A26" s="140"/>
      <c r="B26" s="45">
        <v>3667.0000000999999</v>
      </c>
      <c r="C26" s="45">
        <v>10833</v>
      </c>
      <c r="D26" s="45">
        <v>5170</v>
      </c>
      <c r="E26" s="73" t="s">
        <v>449</v>
      </c>
      <c r="F26" s="39"/>
      <c r="G26" s="39"/>
    </row>
    <row r="27" spans="1:7" x14ac:dyDescent="0.2">
      <c r="A27" s="140"/>
      <c r="B27" s="45">
        <v>10833.000000100001</v>
      </c>
      <c r="C27" s="45">
        <v>15000</v>
      </c>
      <c r="D27" s="45">
        <v>11025</v>
      </c>
      <c r="E27" s="73" t="s">
        <v>450</v>
      </c>
      <c r="F27" s="39"/>
      <c r="G27" s="39"/>
    </row>
    <row r="28" spans="1:7" x14ac:dyDescent="0.2">
      <c r="A28" s="140"/>
      <c r="B28" s="45">
        <v>15000.000000100001</v>
      </c>
      <c r="C28" s="45">
        <v>35833</v>
      </c>
      <c r="D28" s="45">
        <v>20338</v>
      </c>
      <c r="E28" s="73" t="s">
        <v>451</v>
      </c>
      <c r="F28" s="39"/>
      <c r="G28" s="39"/>
    </row>
    <row r="29" spans="1:7" x14ac:dyDescent="0.2">
      <c r="A29" s="140"/>
      <c r="B29" s="45">
        <v>35833.000000100001</v>
      </c>
      <c r="C29" s="45">
        <v>166667</v>
      </c>
      <c r="D29" s="45">
        <v>51913</v>
      </c>
      <c r="E29" s="73" t="s">
        <v>452</v>
      </c>
      <c r="F29" s="39"/>
      <c r="G29" s="39"/>
    </row>
    <row r="30" spans="1:7" ht="15.75" thickBot="1" x14ac:dyDescent="0.25">
      <c r="A30" s="141"/>
      <c r="B30" s="74">
        <v>166667.0000001</v>
      </c>
      <c r="C30" s="74"/>
      <c r="D30" s="74">
        <v>265816</v>
      </c>
      <c r="E30" s="75" t="s">
        <v>453</v>
      </c>
      <c r="F30" s="39"/>
      <c r="G30" s="39"/>
    </row>
    <row r="31" spans="1:7" x14ac:dyDescent="0.2">
      <c r="A31" s="139" t="s">
        <v>418</v>
      </c>
      <c r="B31" s="45">
        <v>0</v>
      </c>
      <c r="C31" s="71">
        <v>5000</v>
      </c>
      <c r="D31" s="71">
        <v>8</v>
      </c>
      <c r="E31" s="72" t="s">
        <v>419</v>
      </c>
      <c r="F31" s="39"/>
      <c r="G31" s="40" t="s">
        <v>456</v>
      </c>
    </row>
    <row r="32" spans="1:7" x14ac:dyDescent="0.2">
      <c r="A32" s="140"/>
      <c r="B32" s="45">
        <v>5000.0000000999999</v>
      </c>
      <c r="C32" s="45">
        <v>16667</v>
      </c>
      <c r="D32" s="45">
        <v>41</v>
      </c>
      <c r="E32" s="73" t="s">
        <v>421</v>
      </c>
      <c r="F32" s="39"/>
      <c r="G32" s="40" t="s">
        <v>458</v>
      </c>
    </row>
    <row r="33" spans="1:7" x14ac:dyDescent="0.2">
      <c r="A33" s="140"/>
      <c r="B33" s="45">
        <v>16667.000000100001</v>
      </c>
      <c r="C33" s="45">
        <v>28333</v>
      </c>
      <c r="D33" s="45">
        <v>92</v>
      </c>
      <c r="E33" s="73" t="s">
        <v>423</v>
      </c>
      <c r="F33" s="39"/>
      <c r="G33" s="40" t="s">
        <v>460</v>
      </c>
    </row>
    <row r="34" spans="1:7" x14ac:dyDescent="0.2">
      <c r="A34" s="140"/>
      <c r="B34" s="45">
        <v>28333.000000100001</v>
      </c>
      <c r="C34" s="45">
        <v>40000</v>
      </c>
      <c r="D34" s="45">
        <v>141</v>
      </c>
      <c r="E34" s="73" t="s">
        <v>534</v>
      </c>
      <c r="F34" s="39"/>
      <c r="G34" s="40" t="s">
        <v>462</v>
      </c>
    </row>
    <row r="35" spans="1:7" x14ac:dyDescent="0.2">
      <c r="A35" s="140"/>
      <c r="B35" s="45">
        <v>40000.000000100001</v>
      </c>
      <c r="C35" s="45">
        <v>73333</v>
      </c>
      <c r="D35" s="45">
        <v>228</v>
      </c>
      <c r="E35" s="73" t="s">
        <v>426</v>
      </c>
      <c r="F35" s="39"/>
      <c r="G35" s="40" t="s">
        <v>464</v>
      </c>
    </row>
    <row r="36" spans="1:7" x14ac:dyDescent="0.2">
      <c r="A36" s="140"/>
      <c r="B36" s="45">
        <v>73333.000000100001</v>
      </c>
      <c r="C36" s="45">
        <v>133333</v>
      </c>
      <c r="D36" s="45">
        <v>415</v>
      </c>
      <c r="E36" s="73" t="s">
        <v>535</v>
      </c>
      <c r="F36" s="39"/>
      <c r="G36" s="39"/>
    </row>
    <row r="37" spans="1:7" x14ac:dyDescent="0.2">
      <c r="A37" s="140"/>
      <c r="B37" s="45">
        <v>133333.0000001</v>
      </c>
      <c r="C37" s="45">
        <v>250000</v>
      </c>
      <c r="D37" s="45">
        <v>785</v>
      </c>
      <c r="E37" s="73" t="s">
        <v>536</v>
      </c>
      <c r="F37" s="39"/>
      <c r="G37" s="39"/>
    </row>
    <row r="38" spans="1:7" x14ac:dyDescent="0.2">
      <c r="A38" s="140"/>
      <c r="B38" s="45">
        <v>250000.0000001</v>
      </c>
      <c r="C38" s="45">
        <v>466667</v>
      </c>
      <c r="D38" s="45">
        <v>1456</v>
      </c>
      <c r="E38" s="73" t="s">
        <v>428</v>
      </c>
      <c r="F38" s="39"/>
      <c r="G38" s="39"/>
    </row>
    <row r="39" spans="1:7" x14ac:dyDescent="0.2">
      <c r="A39" s="140"/>
      <c r="B39" s="45">
        <v>466667.0000001</v>
      </c>
      <c r="C39" s="45">
        <v>733333</v>
      </c>
      <c r="D39" s="45">
        <v>2498</v>
      </c>
      <c r="E39" s="73" t="s">
        <v>429</v>
      </c>
      <c r="F39" s="39"/>
      <c r="G39" s="39"/>
    </row>
    <row r="40" spans="1:7" x14ac:dyDescent="0.2">
      <c r="A40" s="140"/>
      <c r="B40" s="45">
        <v>733333.0000001</v>
      </c>
      <c r="C40" s="45">
        <v>2166667</v>
      </c>
      <c r="D40" s="45">
        <v>5170</v>
      </c>
      <c r="E40" s="73" t="s">
        <v>537</v>
      </c>
      <c r="F40" s="39"/>
      <c r="G40" s="39"/>
    </row>
    <row r="41" spans="1:7" x14ac:dyDescent="0.2">
      <c r="A41" s="140"/>
      <c r="B41" s="45">
        <v>2166667.0000001001</v>
      </c>
      <c r="C41" s="45">
        <v>3000000</v>
      </c>
      <c r="D41" s="45">
        <v>11025</v>
      </c>
      <c r="E41" s="73" t="s">
        <v>430</v>
      </c>
      <c r="F41" s="39"/>
      <c r="G41" s="39"/>
    </row>
    <row r="42" spans="1:7" x14ac:dyDescent="0.2">
      <c r="A42" s="140"/>
      <c r="B42" s="45">
        <v>3000000.0000001001</v>
      </c>
      <c r="C42" s="45">
        <v>7166667</v>
      </c>
      <c r="D42" s="45">
        <v>20338</v>
      </c>
      <c r="E42" s="73" t="s">
        <v>431</v>
      </c>
      <c r="F42" s="39"/>
      <c r="G42" s="39"/>
    </row>
    <row r="43" spans="1:7" x14ac:dyDescent="0.2">
      <c r="A43" s="140"/>
      <c r="B43" s="45">
        <v>7166667.0000000997</v>
      </c>
      <c r="C43" s="45">
        <v>33333333</v>
      </c>
      <c r="D43" s="45">
        <v>51913</v>
      </c>
      <c r="E43" s="73" t="s">
        <v>432</v>
      </c>
      <c r="F43" s="39"/>
      <c r="G43" s="39"/>
    </row>
    <row r="44" spans="1:7" ht="15.75" thickBot="1" x14ac:dyDescent="0.25">
      <c r="A44" s="141"/>
      <c r="B44" s="74">
        <v>33333333.000000101</v>
      </c>
      <c r="C44" s="74"/>
      <c r="D44" s="74">
        <v>265816</v>
      </c>
      <c r="E44" s="75" t="s">
        <v>433</v>
      </c>
      <c r="F44" s="39"/>
      <c r="G44" s="39"/>
    </row>
    <row r="45" spans="1:7" ht="15.75" thickBot="1" x14ac:dyDescent="0.25">
      <c r="A45" s="76" t="s">
        <v>26</v>
      </c>
      <c r="B45" s="77"/>
      <c r="C45" s="77"/>
      <c r="D45" s="77"/>
      <c r="E45" s="78"/>
      <c r="F45" s="39"/>
      <c r="G45" s="39"/>
    </row>
    <row r="46" spans="1:7" ht="15.75" thickTop="1" x14ac:dyDescent="0.2">
      <c r="A46" s="42"/>
      <c r="B46" s="42"/>
      <c r="C46" s="42"/>
      <c r="D46" s="41"/>
      <c r="E46" s="39"/>
      <c r="F46" s="39"/>
      <c r="G46" s="39"/>
    </row>
    <row r="47" spans="1:7" s="23" customFormat="1" ht="12" x14ac:dyDescent="0.2">
      <c r="B47" s="86" t="s">
        <v>543</v>
      </c>
    </row>
    <row r="48" spans="1:7" s="23" customFormat="1" ht="12" x14ac:dyDescent="0.2">
      <c r="A48" s="86"/>
      <c r="B48" s="86" t="s">
        <v>544</v>
      </c>
      <c r="C48" s="86" t="s">
        <v>480</v>
      </c>
      <c r="D48" s="86" t="s">
        <v>481</v>
      </c>
      <c r="E48" s="86" t="s">
        <v>545</v>
      </c>
    </row>
    <row r="49" spans="1:5" x14ac:dyDescent="0.2">
      <c r="A49" s="23"/>
      <c r="B49" s="23" t="s">
        <v>16</v>
      </c>
      <c r="C49" s="66" t="s">
        <v>478</v>
      </c>
      <c r="D49" s="66">
        <v>1E-3</v>
      </c>
      <c r="E49" s="66">
        <v>24</v>
      </c>
    </row>
    <row r="51" spans="1:5" ht="15.75" thickBot="1" x14ac:dyDescent="0.25">
      <c r="B51" s="87" t="s">
        <v>546</v>
      </c>
    </row>
    <row r="52" spans="1:5" ht="15.75" thickBot="1" x14ac:dyDescent="0.25">
      <c r="B52" s="88">
        <f>IF(B49="true",IF(C49=Water_Company_Charge!A$31,VLOOKUP(D49,Water_Company_Charge!B$31:D$44,3),IF(C49=Water_Company_Charge!A$17,VLOOKUP(D49,Water_Company_Charge!B$17:D$30,3),IF(C49=Water_Company_Charge!A$3,VLOOKUP(D49,Water_Company_Charge!B$3:D$16,3)))),"")</f>
        <v>8</v>
      </c>
    </row>
  </sheetData>
  <mergeCells count="4">
    <mergeCell ref="A1:C1"/>
    <mergeCell ref="A3:A16"/>
    <mergeCell ref="A17:A30"/>
    <mergeCell ref="A31:A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C8C0-604C-4D51-AD99-B01806BDA253}">
  <dimension ref="A1:XFB1010"/>
  <sheetViews>
    <sheetView topLeftCell="A120" zoomScaleNormal="100" workbookViewId="0">
      <selection activeCell="A548" sqref="A548:A589"/>
    </sheetView>
  </sheetViews>
  <sheetFormatPr defaultColWidth="37.44140625" defaultRowHeight="15" x14ac:dyDescent="0.2"/>
  <cols>
    <col min="1" max="2" width="28" style="46" customWidth="1"/>
    <col min="3" max="4" width="28" customWidth="1"/>
    <col min="5" max="5" width="14.6640625" style="46" customWidth="1"/>
    <col min="6" max="6" width="37.44140625" style="46" hidden="1" customWidth="1"/>
    <col min="7" max="7" width="30.109375" style="46" customWidth="1"/>
    <col min="8" max="8" width="15" style="46" customWidth="1"/>
    <col min="9" max="9" width="22.77734375" style="46" customWidth="1"/>
    <col min="10" max="10" width="3.88671875" style="46" customWidth="1"/>
    <col min="11" max="16384" width="37.44140625" style="46"/>
  </cols>
  <sheetData>
    <row r="1" spans="1:16382" ht="12.75" thickBot="1" x14ac:dyDescent="0.25">
      <c r="A1" s="30" t="s">
        <v>479</v>
      </c>
      <c r="B1" s="30" t="s">
        <v>480</v>
      </c>
      <c r="C1" s="30"/>
      <c r="D1" s="30"/>
      <c r="E1" s="31" t="s">
        <v>482</v>
      </c>
      <c r="F1" s="30" t="s">
        <v>481</v>
      </c>
      <c r="G1" s="30"/>
      <c r="H1" s="31"/>
      <c r="I1" s="30"/>
      <c r="J1" s="30"/>
      <c r="K1" s="30"/>
      <c r="L1" s="31"/>
      <c r="M1" s="30"/>
      <c r="N1" s="30"/>
      <c r="O1" s="30"/>
      <c r="P1" s="30"/>
      <c r="Q1" s="31"/>
      <c r="R1" s="30"/>
      <c r="S1" s="30"/>
      <c r="T1" s="30"/>
      <c r="U1" s="30"/>
      <c r="V1" s="31"/>
      <c r="W1" s="30"/>
      <c r="X1" s="30"/>
      <c r="Y1" s="30"/>
      <c r="Z1" s="30"/>
      <c r="AA1" s="31"/>
      <c r="AB1" s="30"/>
      <c r="AC1" s="30"/>
      <c r="AD1" s="30"/>
      <c r="AE1" s="30"/>
      <c r="AF1" s="31"/>
      <c r="AG1" s="30"/>
      <c r="AH1" s="30"/>
      <c r="AI1" s="30"/>
      <c r="AJ1" s="30"/>
      <c r="AK1" s="31"/>
      <c r="AL1" s="30"/>
      <c r="AM1" s="30"/>
      <c r="AN1" s="30"/>
      <c r="AO1" s="30"/>
      <c r="AP1" s="31"/>
      <c r="AQ1" s="30"/>
      <c r="AR1" s="30"/>
      <c r="AS1" s="30"/>
      <c r="AT1" s="30"/>
      <c r="AU1" s="31"/>
      <c r="AV1" s="30"/>
      <c r="AW1" s="30"/>
      <c r="AX1" s="30"/>
      <c r="AY1" s="30"/>
      <c r="AZ1" s="31"/>
      <c r="BA1" s="30"/>
      <c r="BB1" s="30"/>
      <c r="BC1" s="30"/>
      <c r="BD1" s="30"/>
      <c r="BE1" s="31"/>
      <c r="BF1" s="30"/>
      <c r="BG1" s="30"/>
      <c r="BH1" s="30"/>
      <c r="BI1" s="30"/>
      <c r="BJ1" s="31"/>
      <c r="BK1" s="30"/>
      <c r="BL1" s="30"/>
      <c r="BM1" s="30"/>
      <c r="BN1" s="30"/>
      <c r="BO1" s="31"/>
      <c r="BP1" s="30"/>
      <c r="BQ1" s="30"/>
      <c r="BR1" s="30"/>
      <c r="BS1" s="30"/>
      <c r="BT1" s="31"/>
      <c r="BU1" s="30"/>
      <c r="BV1" s="30"/>
      <c r="BW1" s="30"/>
      <c r="BX1" s="30"/>
      <c r="BY1" s="31"/>
      <c r="BZ1" s="30"/>
      <c r="CA1" s="30"/>
      <c r="CB1" s="30"/>
      <c r="CC1" s="30"/>
      <c r="CD1" s="31"/>
      <c r="CE1" s="30"/>
      <c r="CF1" s="30"/>
      <c r="CG1" s="30"/>
      <c r="CH1" s="30"/>
      <c r="CI1" s="31"/>
      <c r="CJ1" s="30"/>
      <c r="CK1" s="30"/>
      <c r="CL1" s="30"/>
      <c r="CM1" s="30"/>
      <c r="CN1" s="31"/>
      <c r="CO1" s="30"/>
      <c r="CP1" s="30"/>
      <c r="CQ1" s="30"/>
      <c r="CR1" s="30"/>
      <c r="CS1" s="31"/>
      <c r="CT1" s="30"/>
      <c r="CU1" s="30"/>
      <c r="CV1" s="30"/>
      <c r="CW1" s="30"/>
      <c r="CX1" s="31"/>
      <c r="CY1" s="30"/>
      <c r="CZ1" s="30"/>
      <c r="DA1" s="30"/>
      <c r="DB1" s="30"/>
      <c r="DC1" s="31"/>
      <c r="DD1" s="30"/>
      <c r="DE1" s="30"/>
      <c r="DF1" s="30"/>
      <c r="DG1" s="30"/>
      <c r="DH1" s="31"/>
      <c r="DI1" s="30"/>
      <c r="DJ1" s="30"/>
      <c r="DK1" s="30"/>
      <c r="DL1" s="30"/>
      <c r="DM1" s="31"/>
      <c r="DN1" s="30"/>
      <c r="DO1" s="30"/>
      <c r="DP1" s="30"/>
      <c r="DQ1" s="30"/>
      <c r="DR1" s="31"/>
      <c r="DS1" s="30"/>
      <c r="DT1" s="30"/>
      <c r="DU1" s="30"/>
      <c r="DV1" s="30"/>
      <c r="DW1" s="31"/>
      <c r="DX1" s="30"/>
      <c r="DY1" s="30"/>
      <c r="DZ1" s="30"/>
      <c r="EA1" s="30"/>
      <c r="EB1" s="31"/>
      <c r="EC1" s="30"/>
      <c r="ED1" s="30"/>
      <c r="EE1" s="30"/>
      <c r="EF1" s="30"/>
      <c r="EG1" s="31"/>
      <c r="EH1" s="30"/>
      <c r="EI1" s="30"/>
      <c r="EJ1" s="30"/>
      <c r="EK1" s="30"/>
      <c r="EL1" s="31"/>
      <c r="EM1" s="30"/>
      <c r="EN1" s="30"/>
      <c r="EO1" s="30"/>
      <c r="EP1" s="30"/>
      <c r="EQ1" s="31"/>
      <c r="ER1" s="30"/>
      <c r="ES1" s="30"/>
      <c r="ET1" s="30"/>
      <c r="EU1" s="30"/>
      <c r="EV1" s="31"/>
      <c r="EW1" s="30"/>
      <c r="EX1" s="30"/>
      <c r="EY1" s="30"/>
      <c r="EZ1" s="30"/>
      <c r="FA1" s="31"/>
      <c r="FB1" s="30"/>
      <c r="FC1" s="30"/>
      <c r="FD1" s="30"/>
      <c r="FE1" s="30"/>
      <c r="FF1" s="31"/>
      <c r="FG1" s="30"/>
      <c r="FH1" s="30"/>
      <c r="FI1" s="30"/>
      <c r="FJ1" s="30"/>
      <c r="FK1" s="31"/>
      <c r="FL1" s="30"/>
      <c r="FM1" s="30"/>
      <c r="FN1" s="30"/>
      <c r="FO1" s="30"/>
      <c r="FP1" s="31"/>
      <c r="FQ1" s="30"/>
      <c r="FR1" s="30"/>
      <c r="FS1" s="30"/>
      <c r="FT1" s="30"/>
      <c r="FU1" s="31"/>
      <c r="FV1" s="30"/>
      <c r="FW1" s="30"/>
      <c r="FX1" s="30"/>
      <c r="FY1" s="30"/>
      <c r="FZ1" s="31"/>
      <c r="GA1" s="30"/>
      <c r="GB1" s="30"/>
      <c r="GC1" s="30"/>
      <c r="GD1" s="30"/>
      <c r="GE1" s="31"/>
      <c r="GF1" s="30"/>
      <c r="GG1" s="30"/>
      <c r="GH1" s="30"/>
      <c r="GI1" s="30"/>
      <c r="GJ1" s="31"/>
      <c r="GK1" s="30"/>
      <c r="GL1" s="30"/>
      <c r="GM1" s="30"/>
      <c r="GN1" s="30"/>
      <c r="GO1" s="31"/>
      <c r="GP1" s="30"/>
      <c r="GQ1" s="30"/>
      <c r="GR1" s="30"/>
      <c r="GS1" s="30"/>
      <c r="GT1" s="31"/>
      <c r="GU1" s="30"/>
      <c r="GV1" s="30"/>
      <c r="GW1" s="30"/>
      <c r="GX1" s="30"/>
      <c r="GY1" s="31"/>
      <c r="GZ1" s="30"/>
      <c r="HA1" s="30"/>
      <c r="HB1" s="30"/>
      <c r="HC1" s="30"/>
      <c r="HD1" s="31"/>
      <c r="HE1" s="30"/>
      <c r="HF1" s="30"/>
      <c r="HG1" s="30"/>
      <c r="HH1" s="30"/>
      <c r="HI1" s="31"/>
      <c r="HJ1" s="30"/>
      <c r="HK1" s="30"/>
      <c r="HL1" s="30"/>
      <c r="HM1" s="30"/>
      <c r="HN1" s="31"/>
      <c r="HO1" s="30"/>
      <c r="HP1" s="30"/>
      <c r="HQ1" s="30"/>
      <c r="HR1" s="30"/>
      <c r="HS1" s="31"/>
      <c r="HT1" s="30"/>
      <c r="HU1" s="30"/>
      <c r="HV1" s="30"/>
      <c r="HW1" s="30"/>
      <c r="HX1" s="31"/>
      <c r="HY1" s="30"/>
      <c r="HZ1" s="30"/>
      <c r="IA1" s="30"/>
      <c r="IB1" s="30"/>
      <c r="IC1" s="31"/>
      <c r="ID1" s="30"/>
      <c r="IE1" s="30"/>
      <c r="IF1" s="30"/>
      <c r="IG1" s="30"/>
      <c r="IH1" s="31"/>
      <c r="II1" s="30"/>
      <c r="IJ1" s="30"/>
      <c r="IK1" s="30"/>
      <c r="IL1" s="30"/>
      <c r="IM1" s="31"/>
      <c r="IN1" s="30"/>
      <c r="IO1" s="30"/>
      <c r="IP1" s="30"/>
      <c r="IQ1" s="30"/>
      <c r="IR1" s="31"/>
      <c r="IS1" s="30"/>
      <c r="IT1" s="30"/>
      <c r="IU1" s="30"/>
      <c r="IV1" s="30"/>
      <c r="IW1" s="31"/>
      <c r="IX1" s="30"/>
      <c r="IY1" s="30"/>
      <c r="IZ1" s="30"/>
      <c r="JA1" s="30"/>
      <c r="JB1" s="31"/>
      <c r="JC1" s="30"/>
      <c r="JD1" s="30"/>
      <c r="JE1" s="30"/>
      <c r="JF1" s="30"/>
      <c r="JG1" s="31"/>
      <c r="JH1" s="30"/>
      <c r="JI1" s="30"/>
      <c r="JJ1" s="30"/>
      <c r="JK1" s="30"/>
      <c r="JL1" s="31"/>
      <c r="JM1" s="30"/>
      <c r="JN1" s="30"/>
      <c r="JO1" s="30"/>
      <c r="JP1" s="30"/>
      <c r="JQ1" s="31"/>
      <c r="JR1" s="30"/>
      <c r="JS1" s="30"/>
      <c r="JT1" s="30"/>
      <c r="JU1" s="30"/>
      <c r="JV1" s="31"/>
      <c r="JW1" s="30"/>
      <c r="JX1" s="30"/>
      <c r="JY1" s="30"/>
      <c r="JZ1" s="30"/>
      <c r="KA1" s="31"/>
      <c r="KB1" s="30"/>
      <c r="KC1" s="30"/>
      <c r="KD1" s="30"/>
      <c r="KE1" s="30"/>
      <c r="KF1" s="31"/>
      <c r="KG1" s="30"/>
      <c r="KH1" s="30"/>
      <c r="KI1" s="30"/>
      <c r="KJ1" s="30"/>
      <c r="KK1" s="31"/>
      <c r="KL1" s="30"/>
      <c r="KM1" s="30"/>
      <c r="KN1" s="30"/>
      <c r="KO1" s="30"/>
      <c r="KP1" s="31"/>
      <c r="KQ1" s="30"/>
      <c r="KR1" s="30"/>
      <c r="KS1" s="30"/>
      <c r="KT1" s="30"/>
      <c r="KU1" s="31"/>
      <c r="KV1" s="30"/>
      <c r="KW1" s="30"/>
      <c r="KX1" s="30"/>
      <c r="KY1" s="30"/>
      <c r="KZ1" s="31"/>
      <c r="LA1" s="30"/>
      <c r="LB1" s="30"/>
      <c r="LC1" s="30"/>
      <c r="LD1" s="30"/>
      <c r="LE1" s="31"/>
      <c r="LF1" s="30"/>
      <c r="LG1" s="30"/>
      <c r="LH1" s="30"/>
      <c r="LI1" s="30"/>
      <c r="LJ1" s="31"/>
      <c r="LK1" s="30"/>
      <c r="LL1" s="30"/>
      <c r="LM1" s="30"/>
      <c r="LN1" s="30"/>
      <c r="LO1" s="31"/>
      <c r="LP1" s="30"/>
      <c r="LQ1" s="30"/>
      <c r="LR1" s="30"/>
      <c r="LS1" s="30"/>
      <c r="LT1" s="31"/>
      <c r="LU1" s="30"/>
      <c r="LV1" s="30"/>
      <c r="LW1" s="30"/>
      <c r="LX1" s="30"/>
      <c r="LY1" s="31"/>
      <c r="LZ1" s="30"/>
      <c r="MA1" s="30"/>
      <c r="MB1" s="30"/>
      <c r="MC1" s="30"/>
      <c r="MD1" s="31"/>
      <c r="ME1" s="30"/>
      <c r="MF1" s="30"/>
      <c r="MG1" s="30"/>
      <c r="MH1" s="30"/>
      <c r="MI1" s="31"/>
      <c r="MJ1" s="30"/>
      <c r="MK1" s="30"/>
      <c r="ML1" s="30"/>
      <c r="MM1" s="30"/>
      <c r="MN1" s="31"/>
      <c r="MO1" s="30"/>
      <c r="MP1" s="30"/>
      <c r="MQ1" s="30"/>
      <c r="MR1" s="30"/>
      <c r="MS1" s="31"/>
      <c r="MT1" s="30"/>
      <c r="MU1" s="30"/>
      <c r="MV1" s="30"/>
      <c r="MW1" s="30"/>
      <c r="MX1" s="31"/>
      <c r="MY1" s="30"/>
      <c r="MZ1" s="30"/>
      <c r="NA1" s="30"/>
      <c r="NB1" s="30"/>
      <c r="NC1" s="31"/>
      <c r="ND1" s="30"/>
      <c r="NE1" s="30"/>
      <c r="NF1" s="30"/>
      <c r="NG1" s="30"/>
      <c r="NH1" s="31"/>
      <c r="NI1" s="30"/>
      <c r="NJ1" s="30"/>
      <c r="NK1" s="30"/>
      <c r="NL1" s="30"/>
      <c r="NM1" s="31"/>
      <c r="NN1" s="30"/>
      <c r="NO1" s="30"/>
      <c r="NP1" s="30"/>
      <c r="NQ1" s="30"/>
      <c r="NR1" s="31"/>
      <c r="NS1" s="30"/>
      <c r="NT1" s="30"/>
      <c r="NU1" s="30"/>
      <c r="NV1" s="30"/>
      <c r="NW1" s="31"/>
      <c r="NX1" s="30"/>
      <c r="NY1" s="30"/>
      <c r="NZ1" s="30"/>
      <c r="OA1" s="30"/>
      <c r="OB1" s="31"/>
      <c r="OC1" s="30"/>
      <c r="OD1" s="30"/>
      <c r="OE1" s="30"/>
      <c r="OF1" s="30"/>
      <c r="OG1" s="31"/>
      <c r="OH1" s="30"/>
      <c r="OI1" s="30"/>
      <c r="OJ1" s="30"/>
      <c r="OK1" s="30"/>
      <c r="OL1" s="31"/>
      <c r="OM1" s="30"/>
      <c r="ON1" s="30"/>
      <c r="OO1" s="30"/>
      <c r="OP1" s="30"/>
      <c r="OQ1" s="31"/>
      <c r="OR1" s="30"/>
      <c r="OS1" s="30"/>
      <c r="OT1" s="30"/>
      <c r="OU1" s="30"/>
      <c r="OV1" s="31"/>
      <c r="OW1" s="30"/>
      <c r="OX1" s="30"/>
      <c r="OY1" s="30"/>
      <c r="OZ1" s="30"/>
      <c r="PA1" s="31"/>
      <c r="PB1" s="30"/>
      <c r="PC1" s="30"/>
      <c r="PD1" s="30"/>
      <c r="PE1" s="30"/>
      <c r="PF1" s="31"/>
      <c r="PG1" s="30"/>
      <c r="PH1" s="30"/>
      <c r="PI1" s="30"/>
      <c r="PJ1" s="30"/>
      <c r="PK1" s="31"/>
      <c r="PL1" s="30"/>
      <c r="PM1" s="30"/>
      <c r="PN1" s="30"/>
      <c r="PO1" s="30"/>
      <c r="PP1" s="31"/>
      <c r="PQ1" s="30"/>
      <c r="PR1" s="30"/>
      <c r="PS1" s="30"/>
      <c r="PT1" s="30"/>
      <c r="PU1" s="31"/>
      <c r="PV1" s="30"/>
      <c r="PW1" s="30"/>
      <c r="PX1" s="30"/>
      <c r="PY1" s="30"/>
      <c r="PZ1" s="31"/>
      <c r="QA1" s="30"/>
      <c r="QB1" s="30"/>
      <c r="QC1" s="30"/>
      <c r="QD1" s="30"/>
      <c r="QE1" s="31"/>
      <c r="QF1" s="30"/>
      <c r="QG1" s="30"/>
      <c r="QH1" s="30"/>
      <c r="QI1" s="30"/>
      <c r="QJ1" s="31"/>
      <c r="QK1" s="30"/>
      <c r="QL1" s="30"/>
      <c r="QM1" s="30"/>
      <c r="QN1" s="30"/>
      <c r="QO1" s="31"/>
      <c r="QP1" s="30"/>
      <c r="QQ1" s="30"/>
      <c r="QR1" s="30"/>
      <c r="QS1" s="30"/>
      <c r="QT1" s="31"/>
      <c r="QU1" s="30"/>
      <c r="QV1" s="30"/>
      <c r="QW1" s="30"/>
      <c r="QX1" s="30"/>
      <c r="QY1" s="31"/>
      <c r="QZ1" s="30"/>
      <c r="RA1" s="30"/>
      <c r="RB1" s="30"/>
      <c r="RC1" s="30"/>
      <c r="RD1" s="31"/>
      <c r="RE1" s="30"/>
      <c r="RF1" s="30"/>
      <c r="RG1" s="30"/>
      <c r="RH1" s="30"/>
      <c r="RI1" s="31"/>
      <c r="RJ1" s="30"/>
      <c r="RK1" s="30"/>
      <c r="RL1" s="30"/>
      <c r="RM1" s="30"/>
      <c r="RN1" s="31"/>
      <c r="RO1" s="30"/>
      <c r="RP1" s="30"/>
      <c r="RQ1" s="30"/>
      <c r="RR1" s="30"/>
      <c r="RS1" s="31"/>
      <c r="RT1" s="30"/>
      <c r="RU1" s="30"/>
      <c r="RV1" s="30"/>
      <c r="RW1" s="30"/>
      <c r="RX1" s="31"/>
      <c r="RY1" s="30"/>
      <c r="RZ1" s="30"/>
      <c r="SA1" s="30"/>
      <c r="SB1" s="30"/>
      <c r="SC1" s="31"/>
      <c r="SD1" s="30"/>
      <c r="SE1" s="30"/>
      <c r="SF1" s="30"/>
      <c r="SG1" s="30"/>
      <c r="SH1" s="31"/>
      <c r="SI1" s="30"/>
      <c r="SJ1" s="30"/>
      <c r="SK1" s="30"/>
      <c r="SL1" s="30"/>
      <c r="SM1" s="31"/>
      <c r="SN1" s="30"/>
      <c r="SO1" s="30"/>
      <c r="SP1" s="30"/>
      <c r="SQ1" s="30"/>
      <c r="SR1" s="31"/>
      <c r="SS1" s="30"/>
      <c r="ST1" s="30"/>
      <c r="SU1" s="30"/>
      <c r="SV1" s="30"/>
      <c r="SW1" s="31"/>
      <c r="SX1" s="30"/>
      <c r="SY1" s="30"/>
      <c r="SZ1" s="30"/>
      <c r="TA1" s="30"/>
      <c r="TB1" s="31"/>
      <c r="TC1" s="30"/>
      <c r="TD1" s="30"/>
      <c r="TE1" s="30"/>
      <c r="TF1" s="30"/>
      <c r="TG1" s="31"/>
      <c r="TH1" s="30"/>
      <c r="TI1" s="30"/>
      <c r="TJ1" s="30"/>
      <c r="TK1" s="30"/>
      <c r="TL1" s="31"/>
      <c r="TM1" s="30"/>
      <c r="TN1" s="30"/>
      <c r="TO1" s="30"/>
      <c r="TP1" s="30"/>
      <c r="TQ1" s="31"/>
      <c r="TR1" s="30"/>
      <c r="TS1" s="30"/>
      <c r="TT1" s="30"/>
      <c r="TU1" s="30"/>
      <c r="TV1" s="31"/>
      <c r="TW1" s="30"/>
      <c r="TX1" s="30"/>
      <c r="TY1" s="30"/>
      <c r="TZ1" s="30"/>
      <c r="UA1" s="31"/>
      <c r="UB1" s="30"/>
      <c r="UC1" s="30"/>
      <c r="UD1" s="30"/>
      <c r="UE1" s="30"/>
      <c r="UF1" s="31"/>
      <c r="UG1" s="30"/>
      <c r="UH1" s="30"/>
      <c r="UI1" s="30"/>
      <c r="UJ1" s="30"/>
      <c r="UK1" s="31"/>
      <c r="UL1" s="30"/>
      <c r="UM1" s="30"/>
      <c r="UN1" s="30"/>
      <c r="UO1" s="30"/>
      <c r="UP1" s="31"/>
      <c r="UQ1" s="30"/>
      <c r="UR1" s="30"/>
      <c r="US1" s="30"/>
      <c r="UT1" s="30"/>
      <c r="UU1" s="31"/>
      <c r="UV1" s="30"/>
      <c r="UW1" s="30"/>
      <c r="UX1" s="30"/>
      <c r="UY1" s="30"/>
      <c r="UZ1" s="31"/>
      <c r="VA1" s="30"/>
      <c r="VB1" s="30"/>
      <c r="VC1" s="30"/>
      <c r="VD1" s="30"/>
      <c r="VE1" s="31"/>
      <c r="VF1" s="30"/>
      <c r="VG1" s="30"/>
      <c r="VH1" s="30"/>
      <c r="VI1" s="30"/>
      <c r="VJ1" s="31"/>
      <c r="VK1" s="30"/>
      <c r="VL1" s="30"/>
      <c r="VM1" s="30"/>
      <c r="VN1" s="30"/>
      <c r="VO1" s="31"/>
      <c r="VP1" s="30"/>
      <c r="VQ1" s="30"/>
      <c r="VR1" s="30"/>
      <c r="VS1" s="30"/>
      <c r="VT1" s="31"/>
      <c r="VU1" s="30"/>
      <c r="VV1" s="30"/>
      <c r="VW1" s="30"/>
      <c r="VX1" s="30"/>
      <c r="VY1" s="31"/>
      <c r="VZ1" s="30"/>
      <c r="WA1" s="30"/>
      <c r="WB1" s="30"/>
      <c r="WC1" s="30"/>
      <c r="WD1" s="31"/>
      <c r="WE1" s="30"/>
      <c r="WF1" s="30"/>
      <c r="WG1" s="30"/>
      <c r="WH1" s="30"/>
      <c r="WI1" s="31"/>
      <c r="WJ1" s="30"/>
      <c r="WK1" s="30"/>
      <c r="WL1" s="30"/>
      <c r="WM1" s="30"/>
      <c r="WN1" s="31"/>
      <c r="WO1" s="30"/>
      <c r="WP1" s="30"/>
      <c r="WQ1" s="30"/>
      <c r="WR1" s="30"/>
      <c r="WS1" s="31"/>
      <c r="WT1" s="30"/>
      <c r="WU1" s="30"/>
      <c r="WV1" s="30"/>
      <c r="WW1" s="30"/>
      <c r="WX1" s="31"/>
      <c r="WY1" s="30"/>
      <c r="WZ1" s="30"/>
      <c r="XA1" s="30"/>
      <c r="XB1" s="30"/>
      <c r="XC1" s="31"/>
      <c r="XD1" s="30"/>
      <c r="XE1" s="30"/>
      <c r="XF1" s="30"/>
      <c r="XG1" s="30"/>
      <c r="XH1" s="31"/>
      <c r="XI1" s="30"/>
      <c r="XJ1" s="30"/>
      <c r="XK1" s="30"/>
      <c r="XL1" s="30"/>
      <c r="XM1" s="31"/>
      <c r="XN1" s="30"/>
      <c r="XO1" s="30"/>
      <c r="XP1" s="30"/>
      <c r="XQ1" s="30"/>
      <c r="XR1" s="31"/>
      <c r="XS1" s="30"/>
      <c r="XT1" s="30"/>
      <c r="XU1" s="30"/>
      <c r="XV1" s="30"/>
      <c r="XW1" s="31"/>
      <c r="XX1" s="30"/>
      <c r="XY1" s="30"/>
      <c r="XZ1" s="30"/>
      <c r="YA1" s="30"/>
      <c r="YB1" s="31"/>
      <c r="YC1" s="30"/>
      <c r="YD1" s="30"/>
      <c r="YE1" s="30"/>
      <c r="YF1" s="30"/>
      <c r="YG1" s="31"/>
      <c r="YH1" s="30"/>
      <c r="YI1" s="30"/>
      <c r="YJ1" s="30"/>
      <c r="YK1" s="30"/>
      <c r="YL1" s="31"/>
      <c r="YM1" s="30"/>
      <c r="YN1" s="30"/>
      <c r="YO1" s="30"/>
      <c r="YP1" s="30"/>
      <c r="YQ1" s="31"/>
      <c r="YR1" s="30"/>
      <c r="YS1" s="30"/>
      <c r="YT1" s="30"/>
      <c r="YU1" s="30"/>
      <c r="YV1" s="31"/>
      <c r="YW1" s="30"/>
      <c r="YX1" s="30"/>
      <c r="YY1" s="30"/>
      <c r="YZ1" s="30"/>
      <c r="ZA1" s="31"/>
      <c r="ZB1" s="30"/>
      <c r="ZC1" s="30"/>
      <c r="ZD1" s="30"/>
      <c r="ZE1" s="30"/>
      <c r="ZF1" s="31"/>
      <c r="ZG1" s="30"/>
      <c r="ZH1" s="30"/>
      <c r="ZI1" s="30"/>
      <c r="ZJ1" s="30"/>
      <c r="ZK1" s="31"/>
      <c r="ZL1" s="30"/>
      <c r="ZM1" s="30"/>
      <c r="ZN1" s="30"/>
      <c r="ZO1" s="30"/>
      <c r="ZP1" s="31"/>
      <c r="ZQ1" s="30"/>
      <c r="ZR1" s="30"/>
      <c r="ZS1" s="30"/>
      <c r="ZT1" s="30"/>
      <c r="ZU1" s="31"/>
      <c r="ZV1" s="30"/>
      <c r="ZW1" s="30"/>
      <c r="ZX1" s="30"/>
      <c r="ZY1" s="30"/>
      <c r="ZZ1" s="31"/>
      <c r="AAA1" s="30"/>
      <c r="AAB1" s="30"/>
      <c r="AAC1" s="30"/>
      <c r="AAD1" s="30"/>
      <c r="AAE1" s="31"/>
      <c r="AAF1" s="30"/>
      <c r="AAG1" s="30"/>
      <c r="AAH1" s="30"/>
      <c r="AAI1" s="30"/>
      <c r="AAJ1" s="31"/>
      <c r="AAK1" s="30"/>
      <c r="AAL1" s="30"/>
      <c r="AAM1" s="30"/>
      <c r="AAN1" s="30"/>
      <c r="AAO1" s="31"/>
      <c r="AAP1" s="30"/>
      <c r="AAQ1" s="30"/>
      <c r="AAR1" s="30"/>
      <c r="AAS1" s="30"/>
      <c r="AAT1" s="31"/>
      <c r="AAU1" s="30"/>
      <c r="AAV1" s="30"/>
      <c r="AAW1" s="30"/>
      <c r="AAX1" s="30"/>
      <c r="AAY1" s="31"/>
      <c r="AAZ1" s="30"/>
      <c r="ABA1" s="30"/>
      <c r="ABB1" s="30"/>
      <c r="ABC1" s="30"/>
      <c r="ABD1" s="31"/>
      <c r="ABE1" s="30"/>
      <c r="ABF1" s="30"/>
      <c r="ABG1" s="30"/>
      <c r="ABH1" s="30"/>
      <c r="ABI1" s="31"/>
      <c r="ABJ1" s="30"/>
      <c r="ABK1" s="30"/>
      <c r="ABL1" s="30"/>
      <c r="ABM1" s="30"/>
      <c r="ABN1" s="31"/>
      <c r="ABO1" s="30"/>
      <c r="ABP1" s="30"/>
      <c r="ABQ1" s="30"/>
      <c r="ABR1" s="30"/>
      <c r="ABS1" s="31"/>
      <c r="ABT1" s="30"/>
      <c r="ABU1" s="30"/>
      <c r="ABV1" s="30"/>
      <c r="ABW1" s="30"/>
      <c r="ABX1" s="31"/>
      <c r="ABY1" s="30"/>
      <c r="ABZ1" s="30"/>
      <c r="ACA1" s="30"/>
      <c r="ACB1" s="30"/>
      <c r="ACC1" s="31"/>
      <c r="ACD1" s="30"/>
      <c r="ACE1" s="30"/>
      <c r="ACF1" s="30"/>
      <c r="ACG1" s="30"/>
      <c r="ACH1" s="31"/>
      <c r="ACI1" s="30"/>
      <c r="ACJ1" s="30"/>
      <c r="ACK1" s="30"/>
      <c r="ACL1" s="30"/>
      <c r="ACM1" s="31"/>
      <c r="ACN1" s="30"/>
      <c r="ACO1" s="30"/>
      <c r="ACP1" s="30"/>
      <c r="ACQ1" s="30"/>
      <c r="ACR1" s="31"/>
      <c r="ACS1" s="30"/>
      <c r="ACT1" s="30"/>
      <c r="ACU1" s="30"/>
      <c r="ACV1" s="30"/>
      <c r="ACW1" s="31"/>
      <c r="ACX1" s="30"/>
      <c r="ACY1" s="30"/>
      <c r="ACZ1" s="30"/>
      <c r="ADA1" s="30"/>
      <c r="ADB1" s="31"/>
      <c r="ADC1" s="30"/>
      <c r="ADD1" s="30"/>
      <c r="ADE1" s="30"/>
      <c r="ADF1" s="30"/>
      <c r="ADG1" s="31"/>
      <c r="ADH1" s="30"/>
      <c r="ADI1" s="30"/>
      <c r="ADJ1" s="30"/>
      <c r="ADK1" s="30"/>
      <c r="ADL1" s="31"/>
      <c r="ADM1" s="30"/>
      <c r="ADN1" s="30"/>
      <c r="ADO1" s="30"/>
      <c r="ADP1" s="30"/>
      <c r="ADQ1" s="31"/>
      <c r="ADR1" s="30"/>
      <c r="ADS1" s="30"/>
      <c r="ADT1" s="30"/>
      <c r="ADU1" s="30"/>
      <c r="ADV1" s="31"/>
      <c r="ADW1" s="30"/>
      <c r="ADX1" s="30"/>
      <c r="ADY1" s="30"/>
      <c r="ADZ1" s="30"/>
      <c r="AEA1" s="31"/>
      <c r="AEB1" s="30"/>
      <c r="AEC1" s="30"/>
      <c r="AED1" s="30"/>
      <c r="AEE1" s="30"/>
      <c r="AEF1" s="31"/>
      <c r="AEG1" s="30"/>
      <c r="AEH1" s="30"/>
      <c r="AEI1" s="30"/>
      <c r="AEJ1" s="30"/>
      <c r="AEK1" s="31"/>
      <c r="AEL1" s="30"/>
      <c r="AEM1" s="30"/>
      <c r="AEN1" s="30"/>
      <c r="AEO1" s="30"/>
      <c r="AEP1" s="31"/>
      <c r="AEQ1" s="30"/>
      <c r="AER1" s="30"/>
      <c r="AES1" s="30"/>
      <c r="AET1" s="30"/>
      <c r="AEU1" s="31"/>
      <c r="AEV1" s="30"/>
      <c r="AEW1" s="30"/>
      <c r="AEX1" s="30"/>
      <c r="AEY1" s="30"/>
      <c r="AEZ1" s="31"/>
      <c r="AFA1" s="30"/>
      <c r="AFB1" s="30"/>
      <c r="AFC1" s="30"/>
      <c r="AFD1" s="30"/>
      <c r="AFE1" s="31"/>
      <c r="AFF1" s="30"/>
      <c r="AFG1" s="30"/>
      <c r="AFH1" s="30"/>
      <c r="AFI1" s="30"/>
      <c r="AFJ1" s="31"/>
      <c r="AFK1" s="30"/>
      <c r="AFL1" s="30"/>
      <c r="AFM1" s="30"/>
      <c r="AFN1" s="30"/>
      <c r="AFO1" s="31"/>
      <c r="AFP1" s="30"/>
      <c r="AFQ1" s="30"/>
      <c r="AFR1" s="30"/>
      <c r="AFS1" s="30"/>
      <c r="AFT1" s="31"/>
      <c r="AFU1" s="30"/>
      <c r="AFV1" s="30"/>
      <c r="AFW1" s="30"/>
      <c r="AFX1" s="30"/>
      <c r="AFY1" s="31"/>
      <c r="AFZ1" s="30"/>
      <c r="AGA1" s="30"/>
      <c r="AGB1" s="30"/>
      <c r="AGC1" s="30"/>
      <c r="AGD1" s="31"/>
      <c r="AGE1" s="30"/>
      <c r="AGF1" s="30"/>
      <c r="AGG1" s="30"/>
      <c r="AGH1" s="30"/>
      <c r="AGI1" s="31"/>
      <c r="AGJ1" s="30"/>
      <c r="AGK1" s="30"/>
      <c r="AGL1" s="30"/>
      <c r="AGM1" s="30"/>
      <c r="AGN1" s="31"/>
      <c r="AGO1" s="30"/>
      <c r="AGP1" s="30"/>
      <c r="AGQ1" s="30"/>
      <c r="AGR1" s="30"/>
      <c r="AGS1" s="31"/>
      <c r="AGT1" s="30"/>
      <c r="AGU1" s="30"/>
      <c r="AGV1" s="30"/>
      <c r="AGW1" s="30"/>
      <c r="AGX1" s="31"/>
      <c r="AGY1" s="30"/>
      <c r="AGZ1" s="30"/>
      <c r="AHA1" s="30"/>
      <c r="AHB1" s="30"/>
      <c r="AHC1" s="31"/>
      <c r="AHD1" s="30"/>
      <c r="AHE1" s="30"/>
      <c r="AHF1" s="30"/>
      <c r="AHG1" s="30"/>
      <c r="AHH1" s="31"/>
      <c r="AHI1" s="30"/>
      <c r="AHJ1" s="30"/>
      <c r="AHK1" s="30"/>
      <c r="AHL1" s="30"/>
      <c r="AHM1" s="31"/>
      <c r="AHN1" s="30"/>
      <c r="AHO1" s="30"/>
      <c r="AHP1" s="30"/>
      <c r="AHQ1" s="30"/>
      <c r="AHR1" s="31"/>
      <c r="AHS1" s="30"/>
      <c r="AHT1" s="30"/>
      <c r="AHU1" s="30"/>
      <c r="AHV1" s="30"/>
      <c r="AHW1" s="31"/>
      <c r="AHX1" s="30"/>
      <c r="AHY1" s="30"/>
      <c r="AHZ1" s="30"/>
      <c r="AIA1" s="30"/>
      <c r="AIB1" s="31"/>
      <c r="AIC1" s="30"/>
      <c r="AID1" s="30"/>
      <c r="AIE1" s="30"/>
      <c r="AIF1" s="30"/>
      <c r="AIG1" s="31"/>
      <c r="AIH1" s="30"/>
      <c r="AII1" s="30"/>
      <c r="AIJ1" s="30"/>
      <c r="AIK1" s="30"/>
      <c r="AIL1" s="31"/>
      <c r="AIM1" s="30"/>
      <c r="AIN1" s="30"/>
      <c r="AIO1" s="30"/>
      <c r="AIP1" s="30"/>
      <c r="AIQ1" s="31"/>
      <c r="AIR1" s="30"/>
      <c r="AIS1" s="30"/>
      <c r="AIT1" s="30"/>
      <c r="AIU1" s="30"/>
      <c r="AIV1" s="31"/>
      <c r="AIW1" s="30"/>
      <c r="AIX1" s="30"/>
      <c r="AIY1" s="30"/>
      <c r="AIZ1" s="30"/>
      <c r="AJA1" s="31"/>
      <c r="AJB1" s="30"/>
      <c r="AJC1" s="30"/>
      <c r="AJD1" s="30"/>
      <c r="AJE1" s="30"/>
      <c r="AJF1" s="31"/>
      <c r="AJG1" s="30"/>
      <c r="AJH1" s="30"/>
      <c r="AJI1" s="30"/>
      <c r="AJJ1" s="30"/>
      <c r="AJK1" s="31"/>
      <c r="AJL1" s="30"/>
      <c r="AJM1" s="30"/>
      <c r="AJN1" s="30"/>
      <c r="AJO1" s="30"/>
      <c r="AJP1" s="31"/>
      <c r="AJQ1" s="30"/>
      <c r="AJR1" s="30"/>
      <c r="AJS1" s="30"/>
      <c r="AJT1" s="30"/>
      <c r="AJU1" s="31"/>
      <c r="AJV1" s="30"/>
      <c r="AJW1" s="30"/>
      <c r="AJX1" s="30"/>
      <c r="AJY1" s="30"/>
      <c r="AJZ1" s="31"/>
      <c r="AKA1" s="30"/>
      <c r="AKB1" s="30"/>
      <c r="AKC1" s="30"/>
      <c r="AKD1" s="30"/>
      <c r="AKE1" s="31"/>
      <c r="AKF1" s="30"/>
      <c r="AKG1" s="30"/>
      <c r="AKH1" s="30"/>
      <c r="AKI1" s="30"/>
      <c r="AKJ1" s="31"/>
      <c r="AKK1" s="30"/>
      <c r="AKL1" s="30"/>
      <c r="AKM1" s="30"/>
      <c r="AKN1" s="30"/>
      <c r="AKO1" s="31"/>
      <c r="AKP1" s="30"/>
      <c r="AKQ1" s="30"/>
      <c r="AKR1" s="30"/>
      <c r="AKS1" s="30"/>
      <c r="AKT1" s="31"/>
      <c r="AKU1" s="30"/>
      <c r="AKV1" s="30"/>
      <c r="AKW1" s="30"/>
      <c r="AKX1" s="30"/>
      <c r="AKY1" s="31"/>
      <c r="AKZ1" s="30"/>
      <c r="ALA1" s="30"/>
      <c r="ALB1" s="30"/>
      <c r="ALC1" s="30"/>
      <c r="ALD1" s="31"/>
      <c r="ALE1" s="30"/>
      <c r="ALF1" s="30"/>
      <c r="ALG1" s="30"/>
      <c r="ALH1" s="30"/>
      <c r="ALI1" s="31"/>
      <c r="ALJ1" s="30"/>
      <c r="ALK1" s="30"/>
      <c r="ALL1" s="30"/>
      <c r="ALM1" s="30"/>
      <c r="ALN1" s="31"/>
      <c r="ALO1" s="30"/>
      <c r="ALP1" s="30"/>
      <c r="ALQ1" s="30"/>
      <c r="ALR1" s="30"/>
      <c r="ALS1" s="31"/>
      <c r="ALT1" s="30"/>
      <c r="ALU1" s="30"/>
      <c r="ALV1" s="30"/>
      <c r="ALW1" s="30"/>
      <c r="ALX1" s="31"/>
      <c r="ALY1" s="30"/>
      <c r="ALZ1" s="30"/>
      <c r="AMA1" s="30"/>
      <c r="AMB1" s="30"/>
      <c r="AMC1" s="31"/>
      <c r="AMD1" s="30"/>
      <c r="AME1" s="30"/>
      <c r="AMF1" s="30"/>
      <c r="AMG1" s="30"/>
      <c r="AMH1" s="31"/>
      <c r="AMI1" s="30"/>
      <c r="AMJ1" s="30"/>
      <c r="AMK1" s="30"/>
      <c r="AML1" s="30"/>
      <c r="AMM1" s="31"/>
      <c r="AMN1" s="30"/>
      <c r="AMO1" s="30"/>
      <c r="AMP1" s="30"/>
      <c r="AMQ1" s="30"/>
      <c r="AMR1" s="31"/>
      <c r="AMS1" s="30"/>
      <c r="AMT1" s="30"/>
      <c r="AMU1" s="30"/>
      <c r="AMV1" s="30"/>
      <c r="AMW1" s="31"/>
      <c r="AMX1" s="30"/>
      <c r="AMY1" s="30"/>
      <c r="AMZ1" s="30"/>
      <c r="ANA1" s="30"/>
      <c r="ANB1" s="31"/>
      <c r="ANC1" s="30"/>
      <c r="AND1" s="30"/>
      <c r="ANE1" s="30"/>
      <c r="ANF1" s="30"/>
      <c r="ANG1" s="31"/>
      <c r="ANH1" s="30"/>
      <c r="ANI1" s="30"/>
      <c r="ANJ1" s="30"/>
      <c r="ANK1" s="30"/>
      <c r="ANL1" s="31"/>
      <c r="ANM1" s="30"/>
      <c r="ANN1" s="30"/>
      <c r="ANO1" s="30"/>
      <c r="ANP1" s="30"/>
      <c r="ANQ1" s="31"/>
      <c r="ANR1" s="30"/>
      <c r="ANS1" s="30"/>
      <c r="ANT1" s="30"/>
      <c r="ANU1" s="30"/>
      <c r="ANV1" s="31"/>
      <c r="ANW1" s="30"/>
      <c r="ANX1" s="30"/>
      <c r="ANY1" s="30"/>
      <c r="ANZ1" s="30"/>
      <c r="AOA1" s="31"/>
      <c r="AOB1" s="30"/>
      <c r="AOC1" s="30"/>
      <c r="AOD1" s="30"/>
      <c r="AOE1" s="30"/>
      <c r="AOF1" s="31"/>
      <c r="AOG1" s="30"/>
      <c r="AOH1" s="30"/>
      <c r="AOI1" s="30"/>
      <c r="AOJ1" s="30"/>
      <c r="AOK1" s="31"/>
      <c r="AOL1" s="30"/>
      <c r="AOM1" s="30"/>
      <c r="AON1" s="30"/>
      <c r="AOO1" s="30"/>
      <c r="AOP1" s="31"/>
      <c r="AOQ1" s="30"/>
      <c r="AOR1" s="30"/>
      <c r="AOS1" s="30"/>
      <c r="AOT1" s="30"/>
      <c r="AOU1" s="31"/>
      <c r="AOV1" s="30"/>
      <c r="AOW1" s="30"/>
      <c r="AOX1" s="30"/>
      <c r="AOY1" s="30"/>
      <c r="AOZ1" s="31"/>
      <c r="APA1" s="30"/>
      <c r="APB1" s="30"/>
      <c r="APC1" s="30"/>
      <c r="APD1" s="30"/>
      <c r="APE1" s="31"/>
      <c r="APF1" s="30"/>
      <c r="APG1" s="30"/>
      <c r="APH1" s="30"/>
      <c r="API1" s="30"/>
      <c r="APJ1" s="31"/>
      <c r="APK1" s="30"/>
      <c r="APL1" s="30"/>
      <c r="APM1" s="30"/>
      <c r="APN1" s="30"/>
      <c r="APO1" s="31"/>
      <c r="APP1" s="30"/>
      <c r="APQ1" s="30"/>
      <c r="APR1" s="30"/>
      <c r="APS1" s="30"/>
      <c r="APT1" s="31"/>
      <c r="APU1" s="30"/>
      <c r="APV1" s="30"/>
      <c r="APW1" s="30"/>
      <c r="APX1" s="30"/>
      <c r="APY1" s="31"/>
      <c r="APZ1" s="30"/>
      <c r="AQA1" s="30"/>
      <c r="AQB1" s="30"/>
      <c r="AQC1" s="30"/>
      <c r="AQD1" s="31"/>
      <c r="AQE1" s="30"/>
      <c r="AQF1" s="30"/>
      <c r="AQG1" s="30"/>
      <c r="AQH1" s="30"/>
      <c r="AQI1" s="31"/>
      <c r="AQJ1" s="30"/>
      <c r="AQK1" s="30"/>
      <c r="AQL1" s="30"/>
      <c r="AQM1" s="30"/>
      <c r="AQN1" s="31"/>
      <c r="AQO1" s="30"/>
      <c r="AQP1" s="30"/>
      <c r="AQQ1" s="30"/>
      <c r="AQR1" s="30"/>
      <c r="AQS1" s="31"/>
      <c r="AQT1" s="30"/>
      <c r="AQU1" s="30"/>
      <c r="AQV1" s="30"/>
      <c r="AQW1" s="30"/>
      <c r="AQX1" s="31"/>
      <c r="AQY1" s="30"/>
      <c r="AQZ1" s="30"/>
      <c r="ARA1" s="30"/>
      <c r="ARB1" s="30"/>
      <c r="ARC1" s="31"/>
      <c r="ARD1" s="30"/>
      <c r="ARE1" s="30"/>
      <c r="ARF1" s="30"/>
      <c r="ARG1" s="30"/>
      <c r="ARH1" s="31"/>
      <c r="ARI1" s="30"/>
      <c r="ARJ1" s="30"/>
      <c r="ARK1" s="30"/>
      <c r="ARL1" s="30"/>
      <c r="ARM1" s="31"/>
      <c r="ARN1" s="30"/>
      <c r="ARO1" s="30"/>
      <c r="ARP1" s="30"/>
      <c r="ARQ1" s="30"/>
      <c r="ARR1" s="31"/>
      <c r="ARS1" s="30"/>
      <c r="ART1" s="30"/>
      <c r="ARU1" s="30"/>
      <c r="ARV1" s="30"/>
      <c r="ARW1" s="31"/>
      <c r="ARX1" s="30"/>
      <c r="ARY1" s="30"/>
      <c r="ARZ1" s="30"/>
      <c r="ASA1" s="30"/>
      <c r="ASB1" s="31"/>
      <c r="ASC1" s="30"/>
      <c r="ASD1" s="30"/>
      <c r="ASE1" s="30"/>
      <c r="ASF1" s="30"/>
      <c r="ASG1" s="31"/>
      <c r="ASH1" s="30"/>
      <c r="ASI1" s="30"/>
      <c r="ASJ1" s="30"/>
      <c r="ASK1" s="30"/>
      <c r="ASL1" s="31"/>
      <c r="ASM1" s="30"/>
      <c r="ASN1" s="30"/>
      <c r="ASO1" s="30"/>
      <c r="ASP1" s="30"/>
      <c r="ASQ1" s="31"/>
      <c r="ASR1" s="30"/>
      <c r="ASS1" s="30"/>
      <c r="AST1" s="30"/>
      <c r="ASU1" s="30"/>
      <c r="ASV1" s="31"/>
      <c r="ASW1" s="30"/>
      <c r="ASX1" s="30"/>
      <c r="ASY1" s="30"/>
      <c r="ASZ1" s="30"/>
      <c r="ATA1" s="31"/>
      <c r="ATB1" s="30"/>
      <c r="ATC1" s="30"/>
      <c r="ATD1" s="30"/>
      <c r="ATE1" s="30"/>
      <c r="ATF1" s="31"/>
      <c r="ATG1" s="30"/>
      <c r="ATH1" s="30"/>
      <c r="ATI1" s="30"/>
      <c r="ATJ1" s="30"/>
      <c r="ATK1" s="31"/>
      <c r="ATL1" s="30"/>
      <c r="ATM1" s="30"/>
      <c r="ATN1" s="30"/>
      <c r="ATO1" s="30"/>
      <c r="ATP1" s="31"/>
      <c r="ATQ1" s="30"/>
      <c r="ATR1" s="30"/>
      <c r="ATS1" s="30"/>
      <c r="ATT1" s="30"/>
      <c r="ATU1" s="31"/>
      <c r="ATV1" s="30"/>
      <c r="ATW1" s="30"/>
      <c r="ATX1" s="30"/>
      <c r="ATY1" s="30"/>
      <c r="ATZ1" s="31"/>
      <c r="AUA1" s="30"/>
      <c r="AUB1" s="30"/>
      <c r="AUC1" s="30"/>
      <c r="AUD1" s="30"/>
      <c r="AUE1" s="31"/>
      <c r="AUF1" s="30"/>
      <c r="AUG1" s="30"/>
      <c r="AUH1" s="30"/>
      <c r="AUI1" s="30"/>
      <c r="AUJ1" s="31"/>
      <c r="AUK1" s="30"/>
      <c r="AUL1" s="30"/>
      <c r="AUM1" s="30"/>
      <c r="AUN1" s="30"/>
      <c r="AUO1" s="31"/>
      <c r="AUP1" s="30"/>
      <c r="AUQ1" s="30"/>
      <c r="AUR1" s="30"/>
      <c r="AUS1" s="30"/>
      <c r="AUT1" s="31"/>
      <c r="AUU1" s="30"/>
      <c r="AUV1" s="30"/>
      <c r="AUW1" s="30"/>
      <c r="AUX1" s="30"/>
      <c r="AUY1" s="31"/>
      <c r="AUZ1" s="30"/>
      <c r="AVA1" s="30"/>
      <c r="AVB1" s="30"/>
      <c r="AVC1" s="30"/>
      <c r="AVD1" s="31"/>
      <c r="AVE1" s="30"/>
      <c r="AVF1" s="30"/>
      <c r="AVG1" s="30"/>
      <c r="AVH1" s="30"/>
      <c r="AVI1" s="31"/>
      <c r="AVJ1" s="30"/>
      <c r="AVK1" s="30"/>
      <c r="AVL1" s="30"/>
      <c r="AVM1" s="30"/>
      <c r="AVN1" s="31"/>
      <c r="AVO1" s="30"/>
      <c r="AVP1" s="30"/>
      <c r="AVQ1" s="30"/>
      <c r="AVR1" s="30"/>
      <c r="AVS1" s="31"/>
      <c r="AVT1" s="30"/>
      <c r="AVU1" s="30"/>
      <c r="AVV1" s="30"/>
      <c r="AVW1" s="30"/>
      <c r="AVX1" s="31"/>
      <c r="AVY1" s="30"/>
      <c r="AVZ1" s="30"/>
      <c r="AWA1" s="30"/>
      <c r="AWB1" s="30"/>
      <c r="AWC1" s="31"/>
      <c r="AWD1" s="30"/>
      <c r="AWE1" s="30"/>
      <c r="AWF1" s="30"/>
      <c r="AWG1" s="30"/>
      <c r="AWH1" s="31"/>
      <c r="AWI1" s="30"/>
      <c r="AWJ1" s="30"/>
      <c r="AWK1" s="30"/>
      <c r="AWL1" s="30"/>
      <c r="AWM1" s="31"/>
      <c r="AWN1" s="30"/>
      <c r="AWO1" s="30"/>
      <c r="AWP1" s="30"/>
      <c r="AWQ1" s="30"/>
      <c r="AWR1" s="31"/>
      <c r="AWS1" s="30"/>
      <c r="AWT1" s="30"/>
      <c r="AWU1" s="30"/>
      <c r="AWV1" s="30"/>
      <c r="AWW1" s="31"/>
      <c r="AWX1" s="30"/>
      <c r="AWY1" s="30"/>
      <c r="AWZ1" s="30"/>
      <c r="AXA1" s="30"/>
      <c r="AXB1" s="31"/>
      <c r="AXC1" s="30"/>
      <c r="AXD1" s="30"/>
      <c r="AXE1" s="30"/>
      <c r="AXF1" s="30"/>
      <c r="AXG1" s="31"/>
      <c r="AXH1" s="30"/>
      <c r="AXI1" s="30"/>
      <c r="AXJ1" s="30"/>
      <c r="AXK1" s="30"/>
      <c r="AXL1" s="31"/>
      <c r="AXM1" s="30"/>
      <c r="AXN1" s="30"/>
      <c r="AXO1" s="30"/>
      <c r="AXP1" s="30"/>
      <c r="AXQ1" s="31"/>
      <c r="AXR1" s="30"/>
      <c r="AXS1" s="30"/>
      <c r="AXT1" s="30"/>
      <c r="AXU1" s="30"/>
      <c r="AXV1" s="31"/>
      <c r="AXW1" s="30"/>
      <c r="AXX1" s="30"/>
      <c r="AXY1" s="30"/>
      <c r="AXZ1" s="30"/>
      <c r="AYA1" s="31"/>
      <c r="AYB1" s="30"/>
      <c r="AYC1" s="30"/>
      <c r="AYD1" s="30"/>
      <c r="AYE1" s="30"/>
      <c r="AYF1" s="31"/>
      <c r="AYG1" s="30"/>
      <c r="AYH1" s="30"/>
      <c r="AYI1" s="30"/>
      <c r="AYJ1" s="30"/>
      <c r="AYK1" s="31"/>
      <c r="AYL1" s="30"/>
      <c r="AYM1" s="30"/>
      <c r="AYN1" s="30"/>
      <c r="AYO1" s="30"/>
      <c r="AYP1" s="31"/>
      <c r="AYQ1" s="30"/>
      <c r="AYR1" s="30"/>
      <c r="AYS1" s="30"/>
      <c r="AYT1" s="30"/>
      <c r="AYU1" s="31"/>
      <c r="AYV1" s="30"/>
      <c r="AYW1" s="30"/>
      <c r="AYX1" s="30"/>
      <c r="AYY1" s="30"/>
      <c r="AYZ1" s="31"/>
      <c r="AZA1" s="30"/>
      <c r="AZB1" s="30"/>
      <c r="AZC1" s="30"/>
      <c r="AZD1" s="30"/>
      <c r="AZE1" s="31"/>
      <c r="AZF1" s="30"/>
      <c r="AZG1" s="30"/>
      <c r="AZH1" s="30"/>
      <c r="AZI1" s="30"/>
      <c r="AZJ1" s="31"/>
      <c r="AZK1" s="30"/>
      <c r="AZL1" s="30"/>
      <c r="AZM1" s="30"/>
      <c r="AZN1" s="30"/>
      <c r="AZO1" s="31"/>
      <c r="AZP1" s="30"/>
      <c r="AZQ1" s="30"/>
      <c r="AZR1" s="30"/>
      <c r="AZS1" s="30"/>
      <c r="AZT1" s="31"/>
      <c r="AZU1" s="30"/>
      <c r="AZV1" s="30"/>
      <c r="AZW1" s="30"/>
      <c r="AZX1" s="30"/>
      <c r="AZY1" s="31"/>
      <c r="AZZ1" s="30"/>
      <c r="BAA1" s="30"/>
      <c r="BAB1" s="30"/>
      <c r="BAC1" s="30"/>
      <c r="BAD1" s="31"/>
      <c r="BAE1" s="30"/>
      <c r="BAF1" s="30"/>
      <c r="BAG1" s="30"/>
      <c r="BAH1" s="30"/>
      <c r="BAI1" s="31"/>
      <c r="BAJ1" s="30"/>
      <c r="BAK1" s="30"/>
      <c r="BAL1" s="30"/>
      <c r="BAM1" s="30"/>
      <c r="BAN1" s="31"/>
      <c r="BAO1" s="30"/>
      <c r="BAP1" s="30"/>
      <c r="BAQ1" s="30"/>
      <c r="BAR1" s="30"/>
      <c r="BAS1" s="31"/>
      <c r="BAT1" s="30"/>
      <c r="BAU1" s="30"/>
      <c r="BAV1" s="30"/>
      <c r="BAW1" s="30"/>
      <c r="BAX1" s="31"/>
      <c r="BAY1" s="30"/>
      <c r="BAZ1" s="30"/>
      <c r="BBA1" s="30"/>
      <c r="BBB1" s="30"/>
      <c r="BBC1" s="31"/>
      <c r="BBD1" s="30"/>
      <c r="BBE1" s="30"/>
      <c r="BBF1" s="30"/>
      <c r="BBG1" s="30"/>
      <c r="BBH1" s="31"/>
      <c r="BBI1" s="30"/>
      <c r="BBJ1" s="30"/>
      <c r="BBK1" s="30"/>
      <c r="BBL1" s="30"/>
      <c r="BBM1" s="31"/>
      <c r="BBN1" s="30"/>
      <c r="BBO1" s="30"/>
      <c r="BBP1" s="30"/>
      <c r="BBQ1" s="30"/>
      <c r="BBR1" s="31"/>
      <c r="BBS1" s="30"/>
      <c r="BBT1" s="30"/>
      <c r="BBU1" s="30"/>
      <c r="BBV1" s="30"/>
      <c r="BBW1" s="31"/>
      <c r="BBX1" s="30"/>
      <c r="BBY1" s="30"/>
      <c r="BBZ1" s="30"/>
      <c r="BCA1" s="30"/>
      <c r="BCB1" s="31"/>
      <c r="BCC1" s="30"/>
      <c r="BCD1" s="30"/>
      <c r="BCE1" s="30"/>
      <c r="BCF1" s="30"/>
      <c r="BCG1" s="31"/>
      <c r="BCH1" s="30"/>
      <c r="BCI1" s="30"/>
      <c r="BCJ1" s="30"/>
      <c r="BCK1" s="30"/>
      <c r="BCL1" s="31"/>
      <c r="BCM1" s="30"/>
      <c r="BCN1" s="30"/>
      <c r="BCO1" s="30"/>
      <c r="BCP1" s="30"/>
      <c r="BCQ1" s="31"/>
      <c r="BCR1" s="30"/>
      <c r="BCS1" s="30"/>
      <c r="BCT1" s="30"/>
      <c r="BCU1" s="30"/>
      <c r="BCV1" s="31"/>
      <c r="BCW1" s="30"/>
      <c r="BCX1" s="30"/>
      <c r="BCY1" s="30"/>
      <c r="BCZ1" s="30"/>
      <c r="BDA1" s="31"/>
      <c r="BDB1" s="30"/>
      <c r="BDC1" s="30"/>
      <c r="BDD1" s="30"/>
      <c r="BDE1" s="30"/>
      <c r="BDF1" s="31"/>
      <c r="BDG1" s="30"/>
      <c r="BDH1" s="30"/>
      <c r="BDI1" s="30"/>
      <c r="BDJ1" s="30"/>
      <c r="BDK1" s="31"/>
      <c r="BDL1" s="30"/>
      <c r="BDM1" s="30"/>
      <c r="BDN1" s="30"/>
      <c r="BDO1" s="30"/>
      <c r="BDP1" s="31"/>
      <c r="BDQ1" s="30"/>
      <c r="BDR1" s="30"/>
      <c r="BDS1" s="30"/>
      <c r="BDT1" s="30"/>
      <c r="BDU1" s="31"/>
      <c r="BDV1" s="30"/>
      <c r="BDW1" s="30"/>
      <c r="BDX1" s="30"/>
      <c r="BDY1" s="30"/>
      <c r="BDZ1" s="31"/>
      <c r="BEA1" s="30"/>
      <c r="BEB1" s="30"/>
      <c r="BEC1" s="30"/>
      <c r="BED1" s="30"/>
      <c r="BEE1" s="31"/>
      <c r="BEF1" s="30"/>
      <c r="BEG1" s="30"/>
      <c r="BEH1" s="30"/>
      <c r="BEI1" s="30"/>
      <c r="BEJ1" s="31"/>
      <c r="BEK1" s="30"/>
      <c r="BEL1" s="30"/>
      <c r="BEM1" s="30"/>
      <c r="BEN1" s="30"/>
      <c r="BEO1" s="31"/>
      <c r="BEP1" s="30"/>
      <c r="BEQ1" s="30"/>
      <c r="BER1" s="30"/>
      <c r="BES1" s="30"/>
      <c r="BET1" s="31"/>
      <c r="BEU1" s="30"/>
      <c r="BEV1" s="30"/>
      <c r="BEW1" s="30"/>
      <c r="BEX1" s="30"/>
      <c r="BEY1" s="31"/>
      <c r="BEZ1" s="30"/>
      <c r="BFA1" s="30"/>
      <c r="BFB1" s="30"/>
      <c r="BFC1" s="30"/>
      <c r="BFD1" s="31"/>
      <c r="BFE1" s="30"/>
      <c r="BFF1" s="30"/>
      <c r="BFG1" s="30"/>
      <c r="BFH1" s="30"/>
      <c r="BFI1" s="31"/>
      <c r="BFJ1" s="30"/>
      <c r="BFK1" s="30"/>
      <c r="BFL1" s="30"/>
      <c r="BFM1" s="30"/>
      <c r="BFN1" s="31"/>
      <c r="BFO1" s="30"/>
      <c r="BFP1" s="30"/>
      <c r="BFQ1" s="30"/>
      <c r="BFR1" s="30"/>
      <c r="BFS1" s="31"/>
      <c r="BFT1" s="30"/>
      <c r="BFU1" s="30"/>
      <c r="BFV1" s="30"/>
      <c r="BFW1" s="30"/>
      <c r="BFX1" s="31"/>
      <c r="BFY1" s="30"/>
      <c r="BFZ1" s="30"/>
      <c r="BGA1" s="30"/>
      <c r="BGB1" s="30"/>
      <c r="BGC1" s="31"/>
      <c r="BGD1" s="30"/>
      <c r="BGE1" s="30"/>
      <c r="BGF1" s="30"/>
      <c r="BGG1" s="30"/>
      <c r="BGH1" s="31"/>
      <c r="BGI1" s="30"/>
      <c r="BGJ1" s="30"/>
      <c r="BGK1" s="30"/>
      <c r="BGL1" s="30"/>
      <c r="BGM1" s="31"/>
      <c r="BGN1" s="30"/>
      <c r="BGO1" s="30"/>
      <c r="BGP1" s="30"/>
      <c r="BGQ1" s="30"/>
      <c r="BGR1" s="31"/>
      <c r="BGS1" s="30"/>
      <c r="BGT1" s="30"/>
      <c r="BGU1" s="30"/>
      <c r="BGV1" s="30"/>
      <c r="BGW1" s="31"/>
      <c r="BGX1" s="30"/>
      <c r="BGY1" s="30"/>
      <c r="BGZ1" s="30"/>
      <c r="BHA1" s="30"/>
      <c r="BHB1" s="31"/>
      <c r="BHC1" s="30"/>
      <c r="BHD1" s="30"/>
      <c r="BHE1" s="30"/>
      <c r="BHF1" s="30"/>
      <c r="BHG1" s="31"/>
      <c r="BHH1" s="30"/>
      <c r="BHI1" s="30"/>
      <c r="BHJ1" s="30"/>
      <c r="BHK1" s="30"/>
      <c r="BHL1" s="31"/>
      <c r="BHM1" s="30"/>
      <c r="BHN1" s="30"/>
      <c r="BHO1" s="30"/>
      <c r="BHP1" s="30"/>
      <c r="BHQ1" s="31"/>
      <c r="BHR1" s="30"/>
      <c r="BHS1" s="30"/>
      <c r="BHT1" s="30"/>
      <c r="BHU1" s="30"/>
      <c r="BHV1" s="31"/>
      <c r="BHW1" s="30"/>
      <c r="BHX1" s="30"/>
      <c r="BHY1" s="30"/>
      <c r="BHZ1" s="30"/>
      <c r="BIA1" s="31"/>
      <c r="BIB1" s="30"/>
      <c r="BIC1" s="30"/>
      <c r="BID1" s="30"/>
      <c r="BIE1" s="30"/>
      <c r="BIF1" s="31"/>
      <c r="BIG1" s="30"/>
      <c r="BIH1" s="30"/>
      <c r="BII1" s="30"/>
      <c r="BIJ1" s="30"/>
      <c r="BIK1" s="31"/>
      <c r="BIL1" s="30"/>
      <c r="BIM1" s="30"/>
      <c r="BIN1" s="30"/>
      <c r="BIO1" s="30"/>
      <c r="BIP1" s="31"/>
      <c r="BIQ1" s="30"/>
      <c r="BIR1" s="30"/>
      <c r="BIS1" s="30"/>
      <c r="BIT1" s="30"/>
      <c r="BIU1" s="31"/>
      <c r="BIV1" s="30"/>
      <c r="BIW1" s="30"/>
      <c r="BIX1" s="30"/>
      <c r="BIY1" s="30"/>
      <c r="BIZ1" s="31"/>
      <c r="BJA1" s="30"/>
      <c r="BJB1" s="30"/>
      <c r="BJC1" s="30"/>
      <c r="BJD1" s="30"/>
      <c r="BJE1" s="31"/>
      <c r="BJF1" s="30"/>
      <c r="BJG1" s="30"/>
      <c r="BJH1" s="30"/>
      <c r="BJI1" s="30"/>
      <c r="BJJ1" s="31"/>
      <c r="BJK1" s="30"/>
      <c r="BJL1" s="30"/>
      <c r="BJM1" s="30"/>
      <c r="BJN1" s="30"/>
      <c r="BJO1" s="31"/>
      <c r="BJP1" s="30"/>
      <c r="BJQ1" s="30"/>
      <c r="BJR1" s="30"/>
      <c r="BJS1" s="30"/>
      <c r="BJT1" s="31"/>
      <c r="BJU1" s="30"/>
      <c r="BJV1" s="30"/>
      <c r="BJW1" s="30"/>
      <c r="BJX1" s="30"/>
      <c r="BJY1" s="31"/>
      <c r="BJZ1" s="30"/>
      <c r="BKA1" s="30"/>
      <c r="BKB1" s="30"/>
      <c r="BKC1" s="30"/>
      <c r="BKD1" s="31"/>
      <c r="BKE1" s="30"/>
      <c r="BKF1" s="30"/>
      <c r="BKG1" s="30"/>
      <c r="BKH1" s="30"/>
      <c r="BKI1" s="31"/>
      <c r="BKJ1" s="30"/>
      <c r="BKK1" s="30"/>
      <c r="BKL1" s="30"/>
      <c r="BKM1" s="30"/>
      <c r="BKN1" s="31"/>
      <c r="BKO1" s="30"/>
      <c r="BKP1" s="30"/>
      <c r="BKQ1" s="30"/>
      <c r="BKR1" s="30"/>
      <c r="BKS1" s="31"/>
      <c r="BKT1" s="30"/>
      <c r="BKU1" s="30"/>
      <c r="BKV1" s="30"/>
      <c r="BKW1" s="30"/>
      <c r="BKX1" s="31"/>
      <c r="BKY1" s="30"/>
      <c r="BKZ1" s="30"/>
      <c r="BLA1" s="30"/>
      <c r="BLB1" s="30"/>
      <c r="BLC1" s="31"/>
      <c r="BLD1" s="30"/>
      <c r="BLE1" s="30"/>
      <c r="BLF1" s="30"/>
      <c r="BLG1" s="30"/>
      <c r="BLH1" s="31"/>
      <c r="BLI1" s="30"/>
      <c r="BLJ1" s="30"/>
      <c r="BLK1" s="30"/>
      <c r="BLL1" s="30"/>
      <c r="BLM1" s="31"/>
      <c r="BLN1" s="30"/>
      <c r="BLO1" s="30"/>
      <c r="BLP1" s="30"/>
      <c r="BLQ1" s="30"/>
      <c r="BLR1" s="31"/>
      <c r="BLS1" s="30"/>
      <c r="BLT1" s="30"/>
      <c r="BLU1" s="30"/>
      <c r="BLV1" s="30"/>
      <c r="BLW1" s="31"/>
      <c r="BLX1" s="30"/>
      <c r="BLY1" s="30"/>
      <c r="BLZ1" s="30"/>
      <c r="BMA1" s="30"/>
      <c r="BMB1" s="31"/>
      <c r="BMC1" s="30"/>
      <c r="BMD1" s="30"/>
      <c r="BME1" s="30"/>
      <c r="BMF1" s="30"/>
      <c r="BMG1" s="31"/>
      <c r="BMH1" s="30"/>
      <c r="BMI1" s="30"/>
      <c r="BMJ1" s="30"/>
      <c r="BMK1" s="30"/>
      <c r="BML1" s="31"/>
      <c r="BMM1" s="30"/>
      <c r="BMN1" s="30"/>
      <c r="BMO1" s="30"/>
      <c r="BMP1" s="30"/>
      <c r="BMQ1" s="31"/>
      <c r="BMR1" s="30"/>
      <c r="BMS1" s="30"/>
      <c r="BMT1" s="30"/>
      <c r="BMU1" s="30"/>
      <c r="BMV1" s="31"/>
      <c r="BMW1" s="30"/>
      <c r="BMX1" s="30"/>
      <c r="BMY1" s="30"/>
      <c r="BMZ1" s="30"/>
      <c r="BNA1" s="31"/>
      <c r="BNB1" s="30"/>
      <c r="BNC1" s="30"/>
      <c r="BND1" s="30"/>
      <c r="BNE1" s="30"/>
      <c r="BNF1" s="31"/>
      <c r="BNG1" s="30"/>
      <c r="BNH1" s="30"/>
      <c r="BNI1" s="30"/>
      <c r="BNJ1" s="30"/>
      <c r="BNK1" s="31"/>
      <c r="BNL1" s="30"/>
      <c r="BNM1" s="30"/>
      <c r="BNN1" s="30"/>
      <c r="BNO1" s="30"/>
      <c r="BNP1" s="31"/>
      <c r="BNQ1" s="30"/>
      <c r="BNR1" s="30"/>
      <c r="BNS1" s="30"/>
      <c r="BNT1" s="30"/>
      <c r="BNU1" s="31"/>
      <c r="BNV1" s="30"/>
      <c r="BNW1" s="30"/>
      <c r="BNX1" s="30"/>
      <c r="BNY1" s="30"/>
      <c r="BNZ1" s="31"/>
      <c r="BOA1" s="30"/>
      <c r="BOB1" s="30"/>
      <c r="BOC1" s="30"/>
      <c r="BOD1" s="30"/>
      <c r="BOE1" s="31"/>
      <c r="BOF1" s="30"/>
      <c r="BOG1" s="30"/>
      <c r="BOH1" s="30"/>
      <c r="BOI1" s="30"/>
      <c r="BOJ1" s="31"/>
      <c r="BOK1" s="30"/>
      <c r="BOL1" s="30"/>
      <c r="BOM1" s="30"/>
      <c r="BON1" s="30"/>
      <c r="BOO1" s="31"/>
      <c r="BOP1" s="30"/>
      <c r="BOQ1" s="30"/>
      <c r="BOR1" s="30"/>
      <c r="BOS1" s="30"/>
      <c r="BOT1" s="31"/>
      <c r="BOU1" s="30"/>
      <c r="BOV1" s="30"/>
      <c r="BOW1" s="30"/>
      <c r="BOX1" s="30"/>
      <c r="BOY1" s="31"/>
      <c r="BOZ1" s="30"/>
      <c r="BPA1" s="30"/>
      <c r="BPB1" s="30"/>
      <c r="BPC1" s="30"/>
      <c r="BPD1" s="31"/>
      <c r="BPE1" s="30"/>
      <c r="BPF1" s="30"/>
      <c r="BPG1" s="30"/>
      <c r="BPH1" s="30"/>
      <c r="BPI1" s="31"/>
      <c r="BPJ1" s="30"/>
      <c r="BPK1" s="30"/>
      <c r="BPL1" s="30"/>
      <c r="BPM1" s="30"/>
      <c r="BPN1" s="31"/>
      <c r="BPO1" s="30"/>
      <c r="BPP1" s="30"/>
      <c r="BPQ1" s="30"/>
      <c r="BPR1" s="30"/>
      <c r="BPS1" s="31"/>
      <c r="BPT1" s="30"/>
      <c r="BPU1" s="30"/>
      <c r="BPV1" s="30"/>
      <c r="BPW1" s="30"/>
      <c r="BPX1" s="31"/>
      <c r="BPY1" s="30"/>
      <c r="BPZ1" s="30"/>
      <c r="BQA1" s="30"/>
      <c r="BQB1" s="30"/>
      <c r="BQC1" s="31"/>
      <c r="BQD1" s="30"/>
      <c r="BQE1" s="30"/>
      <c r="BQF1" s="30"/>
      <c r="BQG1" s="30"/>
      <c r="BQH1" s="31"/>
      <c r="BQI1" s="30"/>
      <c r="BQJ1" s="30"/>
      <c r="BQK1" s="30"/>
      <c r="BQL1" s="30"/>
      <c r="BQM1" s="31"/>
      <c r="BQN1" s="30"/>
      <c r="BQO1" s="30"/>
      <c r="BQP1" s="30"/>
      <c r="BQQ1" s="30"/>
      <c r="BQR1" s="31"/>
      <c r="BQS1" s="30"/>
      <c r="BQT1" s="30"/>
      <c r="BQU1" s="30"/>
      <c r="BQV1" s="30"/>
      <c r="BQW1" s="31"/>
      <c r="BQX1" s="30"/>
      <c r="BQY1" s="30"/>
      <c r="BQZ1" s="30"/>
      <c r="BRA1" s="30"/>
      <c r="BRB1" s="31"/>
      <c r="BRC1" s="30"/>
      <c r="BRD1" s="30"/>
      <c r="BRE1" s="30"/>
      <c r="BRF1" s="30"/>
      <c r="BRG1" s="31"/>
      <c r="BRH1" s="30"/>
      <c r="BRI1" s="30"/>
      <c r="BRJ1" s="30"/>
      <c r="BRK1" s="30"/>
      <c r="BRL1" s="31"/>
      <c r="BRM1" s="30"/>
      <c r="BRN1" s="30"/>
      <c r="BRO1" s="30"/>
      <c r="BRP1" s="30"/>
      <c r="BRQ1" s="31"/>
      <c r="BRR1" s="30"/>
      <c r="BRS1" s="30"/>
      <c r="BRT1" s="30"/>
      <c r="BRU1" s="30"/>
      <c r="BRV1" s="31"/>
      <c r="BRW1" s="30"/>
      <c r="BRX1" s="30"/>
      <c r="BRY1" s="30"/>
      <c r="BRZ1" s="30"/>
      <c r="BSA1" s="31"/>
      <c r="BSB1" s="30"/>
      <c r="BSC1" s="30"/>
      <c r="BSD1" s="30"/>
      <c r="BSE1" s="30"/>
      <c r="BSF1" s="31"/>
      <c r="BSG1" s="30"/>
      <c r="BSH1" s="30"/>
      <c r="BSI1" s="30"/>
      <c r="BSJ1" s="30"/>
      <c r="BSK1" s="31"/>
      <c r="BSL1" s="30"/>
      <c r="BSM1" s="30"/>
      <c r="BSN1" s="30"/>
      <c r="BSO1" s="30"/>
      <c r="BSP1" s="31"/>
      <c r="BSQ1" s="30"/>
      <c r="BSR1" s="30"/>
      <c r="BSS1" s="30"/>
      <c r="BST1" s="30"/>
      <c r="BSU1" s="31"/>
      <c r="BSV1" s="30"/>
      <c r="BSW1" s="30"/>
      <c r="BSX1" s="30"/>
      <c r="BSY1" s="30"/>
      <c r="BSZ1" s="31"/>
      <c r="BTA1" s="30"/>
      <c r="BTB1" s="30"/>
      <c r="BTC1" s="30"/>
      <c r="BTD1" s="30"/>
      <c r="BTE1" s="31"/>
      <c r="BTF1" s="30"/>
      <c r="BTG1" s="30"/>
      <c r="BTH1" s="30"/>
      <c r="BTI1" s="30"/>
      <c r="BTJ1" s="31"/>
      <c r="BTK1" s="30"/>
      <c r="BTL1" s="30"/>
      <c r="BTM1" s="30"/>
      <c r="BTN1" s="30"/>
      <c r="BTO1" s="31"/>
      <c r="BTP1" s="30"/>
      <c r="BTQ1" s="30"/>
      <c r="BTR1" s="30"/>
      <c r="BTS1" s="30"/>
      <c r="BTT1" s="31"/>
      <c r="BTU1" s="30"/>
      <c r="BTV1" s="30"/>
      <c r="BTW1" s="30"/>
      <c r="BTX1" s="30"/>
      <c r="BTY1" s="31"/>
      <c r="BTZ1" s="30"/>
      <c r="BUA1" s="30"/>
      <c r="BUB1" s="30"/>
      <c r="BUC1" s="30"/>
      <c r="BUD1" s="31"/>
      <c r="BUE1" s="30"/>
      <c r="BUF1" s="30"/>
      <c r="BUG1" s="30"/>
      <c r="BUH1" s="30"/>
      <c r="BUI1" s="31"/>
      <c r="BUJ1" s="30"/>
      <c r="BUK1" s="30"/>
      <c r="BUL1" s="30"/>
      <c r="BUM1" s="30"/>
      <c r="BUN1" s="31"/>
      <c r="BUO1" s="30"/>
      <c r="BUP1" s="30"/>
      <c r="BUQ1" s="30"/>
      <c r="BUR1" s="30"/>
      <c r="BUS1" s="31"/>
      <c r="BUT1" s="30"/>
      <c r="BUU1" s="30"/>
      <c r="BUV1" s="30"/>
      <c r="BUW1" s="30"/>
      <c r="BUX1" s="31"/>
      <c r="BUY1" s="30"/>
      <c r="BUZ1" s="30"/>
      <c r="BVA1" s="30"/>
      <c r="BVB1" s="30"/>
      <c r="BVC1" s="31"/>
      <c r="BVD1" s="30"/>
      <c r="BVE1" s="30"/>
      <c r="BVF1" s="30"/>
      <c r="BVG1" s="30"/>
      <c r="BVH1" s="31"/>
      <c r="BVI1" s="30"/>
      <c r="BVJ1" s="30"/>
      <c r="BVK1" s="30"/>
      <c r="BVL1" s="30"/>
      <c r="BVM1" s="31"/>
      <c r="BVN1" s="30"/>
      <c r="BVO1" s="30"/>
      <c r="BVP1" s="30"/>
      <c r="BVQ1" s="30"/>
      <c r="BVR1" s="31"/>
      <c r="BVS1" s="30"/>
      <c r="BVT1" s="30"/>
      <c r="BVU1" s="30"/>
      <c r="BVV1" s="30"/>
      <c r="BVW1" s="31"/>
      <c r="BVX1" s="30"/>
      <c r="BVY1" s="30"/>
      <c r="BVZ1" s="30"/>
      <c r="BWA1" s="30"/>
      <c r="BWB1" s="31"/>
      <c r="BWC1" s="30"/>
      <c r="BWD1" s="30"/>
      <c r="BWE1" s="30"/>
      <c r="BWF1" s="30"/>
      <c r="BWG1" s="31"/>
      <c r="BWH1" s="30"/>
      <c r="BWI1" s="30"/>
      <c r="BWJ1" s="30"/>
      <c r="BWK1" s="30"/>
      <c r="BWL1" s="31"/>
      <c r="BWM1" s="30"/>
      <c r="BWN1" s="30"/>
      <c r="BWO1" s="30"/>
      <c r="BWP1" s="30"/>
      <c r="BWQ1" s="31"/>
      <c r="BWR1" s="30"/>
      <c r="BWS1" s="30"/>
      <c r="BWT1" s="30"/>
      <c r="BWU1" s="30"/>
      <c r="BWV1" s="31"/>
      <c r="BWW1" s="30"/>
      <c r="BWX1" s="30"/>
      <c r="BWY1" s="30"/>
      <c r="BWZ1" s="30"/>
      <c r="BXA1" s="31"/>
      <c r="BXB1" s="30"/>
      <c r="BXC1" s="30"/>
      <c r="BXD1" s="30"/>
      <c r="BXE1" s="30"/>
      <c r="BXF1" s="31"/>
      <c r="BXG1" s="30"/>
      <c r="BXH1" s="30"/>
      <c r="BXI1" s="30"/>
      <c r="BXJ1" s="30"/>
      <c r="BXK1" s="31"/>
      <c r="BXL1" s="30"/>
      <c r="BXM1" s="30"/>
      <c r="BXN1" s="30"/>
      <c r="BXO1" s="30"/>
      <c r="BXP1" s="31"/>
      <c r="BXQ1" s="30"/>
      <c r="BXR1" s="30"/>
      <c r="BXS1" s="30"/>
      <c r="BXT1" s="30"/>
      <c r="BXU1" s="31"/>
      <c r="BXV1" s="30"/>
      <c r="BXW1" s="30"/>
      <c r="BXX1" s="30"/>
      <c r="BXY1" s="30"/>
      <c r="BXZ1" s="31"/>
      <c r="BYA1" s="30"/>
      <c r="BYB1" s="30"/>
      <c r="BYC1" s="30"/>
      <c r="BYD1" s="30"/>
      <c r="BYE1" s="31"/>
      <c r="BYF1" s="30"/>
      <c r="BYG1" s="30"/>
      <c r="BYH1" s="30"/>
      <c r="BYI1" s="30"/>
      <c r="BYJ1" s="31"/>
      <c r="BYK1" s="30"/>
      <c r="BYL1" s="30"/>
      <c r="BYM1" s="30"/>
      <c r="BYN1" s="30"/>
      <c r="BYO1" s="31"/>
      <c r="BYP1" s="30"/>
      <c r="BYQ1" s="30"/>
      <c r="BYR1" s="30"/>
      <c r="BYS1" s="30"/>
      <c r="BYT1" s="31"/>
      <c r="BYU1" s="30"/>
      <c r="BYV1" s="30"/>
      <c r="BYW1" s="30"/>
      <c r="BYX1" s="30"/>
      <c r="BYY1" s="31"/>
      <c r="BYZ1" s="30"/>
      <c r="BZA1" s="30"/>
      <c r="BZB1" s="30"/>
      <c r="BZC1" s="30"/>
      <c r="BZD1" s="31"/>
      <c r="BZE1" s="30"/>
      <c r="BZF1" s="30"/>
      <c r="BZG1" s="30"/>
      <c r="BZH1" s="30"/>
      <c r="BZI1" s="31"/>
      <c r="BZJ1" s="30"/>
      <c r="BZK1" s="30"/>
      <c r="BZL1" s="30"/>
      <c r="BZM1" s="30"/>
      <c r="BZN1" s="31"/>
      <c r="BZO1" s="30"/>
      <c r="BZP1" s="30"/>
      <c r="BZQ1" s="30"/>
      <c r="BZR1" s="30"/>
      <c r="BZS1" s="31"/>
      <c r="BZT1" s="30"/>
      <c r="BZU1" s="30"/>
      <c r="BZV1" s="30"/>
      <c r="BZW1" s="30"/>
      <c r="BZX1" s="31"/>
      <c r="BZY1" s="30"/>
      <c r="BZZ1" s="30"/>
      <c r="CAA1" s="30"/>
      <c r="CAB1" s="30"/>
      <c r="CAC1" s="31"/>
      <c r="CAD1" s="30"/>
      <c r="CAE1" s="30"/>
      <c r="CAF1" s="30"/>
      <c r="CAG1" s="30"/>
      <c r="CAH1" s="31"/>
      <c r="CAI1" s="30"/>
      <c r="CAJ1" s="30"/>
      <c r="CAK1" s="30"/>
      <c r="CAL1" s="30"/>
      <c r="CAM1" s="31"/>
      <c r="CAN1" s="30"/>
      <c r="CAO1" s="30"/>
      <c r="CAP1" s="30"/>
      <c r="CAQ1" s="30"/>
      <c r="CAR1" s="31"/>
      <c r="CAS1" s="30"/>
      <c r="CAT1" s="30"/>
      <c r="CAU1" s="30"/>
      <c r="CAV1" s="30"/>
      <c r="CAW1" s="31"/>
      <c r="CAX1" s="30"/>
      <c r="CAY1" s="30"/>
      <c r="CAZ1" s="30"/>
      <c r="CBA1" s="30"/>
      <c r="CBB1" s="31"/>
      <c r="CBC1" s="30"/>
      <c r="CBD1" s="30"/>
      <c r="CBE1" s="30"/>
      <c r="CBF1" s="30"/>
      <c r="CBG1" s="31"/>
      <c r="CBH1" s="30"/>
      <c r="CBI1" s="30"/>
      <c r="CBJ1" s="30"/>
      <c r="CBK1" s="30"/>
      <c r="CBL1" s="31"/>
      <c r="CBM1" s="30"/>
      <c r="CBN1" s="30"/>
      <c r="CBO1" s="30"/>
      <c r="CBP1" s="30"/>
      <c r="CBQ1" s="31"/>
      <c r="CBR1" s="30"/>
      <c r="CBS1" s="30"/>
      <c r="CBT1" s="30"/>
      <c r="CBU1" s="30"/>
      <c r="CBV1" s="31"/>
      <c r="CBW1" s="30"/>
      <c r="CBX1" s="30"/>
      <c r="CBY1" s="30"/>
      <c r="CBZ1" s="30"/>
      <c r="CCA1" s="31"/>
      <c r="CCB1" s="30"/>
      <c r="CCC1" s="30"/>
      <c r="CCD1" s="30"/>
      <c r="CCE1" s="30"/>
      <c r="CCF1" s="31"/>
      <c r="CCG1" s="30"/>
      <c r="CCH1" s="30"/>
      <c r="CCI1" s="30"/>
      <c r="CCJ1" s="30"/>
      <c r="CCK1" s="31"/>
      <c r="CCL1" s="30"/>
      <c r="CCM1" s="30"/>
      <c r="CCN1" s="30"/>
      <c r="CCO1" s="30"/>
      <c r="CCP1" s="31"/>
      <c r="CCQ1" s="30"/>
      <c r="CCR1" s="30"/>
      <c r="CCS1" s="30"/>
      <c r="CCT1" s="30"/>
      <c r="CCU1" s="31"/>
      <c r="CCV1" s="30"/>
      <c r="CCW1" s="30"/>
      <c r="CCX1" s="30"/>
      <c r="CCY1" s="30"/>
      <c r="CCZ1" s="31"/>
      <c r="CDA1" s="30"/>
      <c r="CDB1" s="30"/>
      <c r="CDC1" s="30"/>
      <c r="CDD1" s="30"/>
      <c r="CDE1" s="31"/>
      <c r="CDF1" s="30"/>
      <c r="CDG1" s="30"/>
      <c r="CDH1" s="30"/>
      <c r="CDI1" s="30"/>
      <c r="CDJ1" s="31"/>
      <c r="CDK1" s="30"/>
      <c r="CDL1" s="30"/>
      <c r="CDM1" s="30"/>
      <c r="CDN1" s="30"/>
      <c r="CDO1" s="31"/>
      <c r="CDP1" s="30"/>
      <c r="CDQ1" s="30"/>
      <c r="CDR1" s="30"/>
      <c r="CDS1" s="30"/>
      <c r="CDT1" s="31"/>
      <c r="CDU1" s="30"/>
      <c r="CDV1" s="30"/>
      <c r="CDW1" s="30"/>
      <c r="CDX1" s="30"/>
      <c r="CDY1" s="31"/>
      <c r="CDZ1" s="30"/>
      <c r="CEA1" s="30"/>
      <c r="CEB1" s="30"/>
      <c r="CEC1" s="30"/>
      <c r="CED1" s="31"/>
      <c r="CEE1" s="30"/>
      <c r="CEF1" s="30"/>
      <c r="CEG1" s="30"/>
      <c r="CEH1" s="30"/>
      <c r="CEI1" s="31"/>
      <c r="CEJ1" s="30"/>
      <c r="CEK1" s="30"/>
      <c r="CEL1" s="30"/>
      <c r="CEM1" s="30"/>
      <c r="CEN1" s="31"/>
      <c r="CEO1" s="30"/>
      <c r="CEP1" s="30"/>
      <c r="CEQ1" s="30"/>
      <c r="CER1" s="30"/>
      <c r="CES1" s="31"/>
      <c r="CET1" s="30"/>
      <c r="CEU1" s="30"/>
      <c r="CEV1" s="30"/>
      <c r="CEW1" s="30"/>
      <c r="CEX1" s="31"/>
      <c r="CEY1" s="30"/>
      <c r="CEZ1" s="30"/>
      <c r="CFA1" s="30"/>
      <c r="CFB1" s="30"/>
      <c r="CFC1" s="31"/>
      <c r="CFD1" s="30"/>
      <c r="CFE1" s="30"/>
      <c r="CFF1" s="30"/>
      <c r="CFG1" s="30"/>
      <c r="CFH1" s="31"/>
      <c r="CFI1" s="30"/>
      <c r="CFJ1" s="30"/>
      <c r="CFK1" s="30"/>
      <c r="CFL1" s="30"/>
      <c r="CFM1" s="31"/>
      <c r="CFN1" s="30"/>
      <c r="CFO1" s="30"/>
      <c r="CFP1" s="30"/>
      <c r="CFQ1" s="30"/>
      <c r="CFR1" s="31"/>
      <c r="CFS1" s="30"/>
      <c r="CFT1" s="30"/>
      <c r="CFU1" s="30"/>
      <c r="CFV1" s="30"/>
      <c r="CFW1" s="31"/>
      <c r="CFX1" s="30"/>
      <c r="CFY1" s="30"/>
      <c r="CFZ1" s="30"/>
      <c r="CGA1" s="30"/>
      <c r="CGB1" s="31"/>
      <c r="CGC1" s="30"/>
      <c r="CGD1" s="30"/>
      <c r="CGE1" s="30"/>
      <c r="CGF1" s="30"/>
      <c r="CGG1" s="31"/>
      <c r="CGH1" s="30"/>
      <c r="CGI1" s="30"/>
      <c r="CGJ1" s="30"/>
      <c r="CGK1" s="30"/>
      <c r="CGL1" s="31"/>
      <c r="CGM1" s="30"/>
      <c r="CGN1" s="30"/>
      <c r="CGO1" s="30"/>
      <c r="CGP1" s="30"/>
      <c r="CGQ1" s="31"/>
      <c r="CGR1" s="30"/>
      <c r="CGS1" s="30"/>
      <c r="CGT1" s="30"/>
      <c r="CGU1" s="30"/>
      <c r="CGV1" s="31"/>
      <c r="CGW1" s="30"/>
      <c r="CGX1" s="30"/>
      <c r="CGY1" s="30"/>
      <c r="CGZ1" s="30"/>
      <c r="CHA1" s="31"/>
      <c r="CHB1" s="30"/>
      <c r="CHC1" s="30"/>
      <c r="CHD1" s="30"/>
      <c r="CHE1" s="30"/>
      <c r="CHF1" s="31"/>
      <c r="CHG1" s="30"/>
      <c r="CHH1" s="30"/>
      <c r="CHI1" s="30"/>
      <c r="CHJ1" s="30"/>
      <c r="CHK1" s="31"/>
      <c r="CHL1" s="30"/>
      <c r="CHM1" s="30"/>
      <c r="CHN1" s="30"/>
      <c r="CHO1" s="30"/>
      <c r="CHP1" s="31"/>
      <c r="CHQ1" s="30"/>
      <c r="CHR1" s="30"/>
      <c r="CHS1" s="30"/>
      <c r="CHT1" s="30"/>
      <c r="CHU1" s="31"/>
      <c r="CHV1" s="30"/>
      <c r="CHW1" s="30"/>
      <c r="CHX1" s="30"/>
      <c r="CHY1" s="30"/>
      <c r="CHZ1" s="31"/>
      <c r="CIA1" s="30"/>
      <c r="CIB1" s="30"/>
      <c r="CIC1" s="30"/>
      <c r="CID1" s="30"/>
      <c r="CIE1" s="31"/>
      <c r="CIF1" s="30"/>
      <c r="CIG1" s="30"/>
      <c r="CIH1" s="30"/>
      <c r="CII1" s="30"/>
      <c r="CIJ1" s="31"/>
      <c r="CIK1" s="30"/>
      <c r="CIL1" s="30"/>
      <c r="CIM1" s="30"/>
      <c r="CIN1" s="30"/>
      <c r="CIO1" s="31"/>
      <c r="CIP1" s="30"/>
      <c r="CIQ1" s="30"/>
      <c r="CIR1" s="30"/>
      <c r="CIS1" s="30"/>
      <c r="CIT1" s="31"/>
      <c r="CIU1" s="30"/>
      <c r="CIV1" s="30"/>
      <c r="CIW1" s="30"/>
      <c r="CIX1" s="30"/>
      <c r="CIY1" s="31"/>
      <c r="CIZ1" s="30"/>
      <c r="CJA1" s="30"/>
      <c r="CJB1" s="30"/>
      <c r="CJC1" s="30"/>
      <c r="CJD1" s="31"/>
      <c r="CJE1" s="30"/>
      <c r="CJF1" s="30"/>
      <c r="CJG1" s="30"/>
      <c r="CJH1" s="30"/>
      <c r="CJI1" s="31"/>
      <c r="CJJ1" s="30"/>
      <c r="CJK1" s="30"/>
      <c r="CJL1" s="30"/>
      <c r="CJM1" s="30"/>
      <c r="CJN1" s="31"/>
      <c r="CJO1" s="30"/>
      <c r="CJP1" s="30"/>
      <c r="CJQ1" s="30"/>
      <c r="CJR1" s="30"/>
      <c r="CJS1" s="31"/>
      <c r="CJT1" s="30"/>
      <c r="CJU1" s="30"/>
      <c r="CJV1" s="30"/>
      <c r="CJW1" s="30"/>
      <c r="CJX1" s="31"/>
      <c r="CJY1" s="30"/>
      <c r="CJZ1" s="30"/>
      <c r="CKA1" s="30"/>
      <c r="CKB1" s="30"/>
      <c r="CKC1" s="31"/>
      <c r="CKD1" s="30"/>
      <c r="CKE1" s="30"/>
      <c r="CKF1" s="30"/>
      <c r="CKG1" s="30"/>
      <c r="CKH1" s="31"/>
      <c r="CKI1" s="30"/>
      <c r="CKJ1" s="30"/>
      <c r="CKK1" s="30"/>
      <c r="CKL1" s="30"/>
      <c r="CKM1" s="31"/>
      <c r="CKN1" s="30"/>
      <c r="CKO1" s="30"/>
      <c r="CKP1" s="30"/>
      <c r="CKQ1" s="30"/>
      <c r="CKR1" s="31"/>
      <c r="CKS1" s="30"/>
      <c r="CKT1" s="30"/>
      <c r="CKU1" s="30"/>
      <c r="CKV1" s="30"/>
      <c r="CKW1" s="31"/>
      <c r="CKX1" s="30"/>
      <c r="CKY1" s="30"/>
      <c r="CKZ1" s="30"/>
      <c r="CLA1" s="30"/>
      <c r="CLB1" s="31"/>
      <c r="CLC1" s="30"/>
      <c r="CLD1" s="30"/>
      <c r="CLE1" s="30"/>
      <c r="CLF1" s="30"/>
      <c r="CLG1" s="31"/>
      <c r="CLH1" s="30"/>
      <c r="CLI1" s="30"/>
      <c r="CLJ1" s="30"/>
      <c r="CLK1" s="30"/>
      <c r="CLL1" s="31"/>
      <c r="CLM1" s="30"/>
      <c r="CLN1" s="30"/>
      <c r="CLO1" s="30"/>
      <c r="CLP1" s="30"/>
      <c r="CLQ1" s="31"/>
      <c r="CLR1" s="30"/>
      <c r="CLS1" s="30"/>
      <c r="CLT1" s="30"/>
      <c r="CLU1" s="30"/>
      <c r="CLV1" s="31"/>
      <c r="CLW1" s="30"/>
      <c r="CLX1" s="30"/>
      <c r="CLY1" s="30"/>
      <c r="CLZ1" s="30"/>
      <c r="CMA1" s="31"/>
      <c r="CMB1" s="30"/>
      <c r="CMC1" s="30"/>
      <c r="CMD1" s="30"/>
      <c r="CME1" s="30"/>
      <c r="CMF1" s="31"/>
      <c r="CMG1" s="30"/>
      <c r="CMH1" s="30"/>
      <c r="CMI1" s="30"/>
      <c r="CMJ1" s="30"/>
      <c r="CMK1" s="31"/>
      <c r="CML1" s="30"/>
      <c r="CMM1" s="30"/>
      <c r="CMN1" s="30"/>
      <c r="CMO1" s="30"/>
      <c r="CMP1" s="31"/>
      <c r="CMQ1" s="30"/>
      <c r="CMR1" s="30"/>
      <c r="CMS1" s="30"/>
      <c r="CMT1" s="30"/>
      <c r="CMU1" s="31"/>
      <c r="CMV1" s="30"/>
      <c r="CMW1" s="30"/>
      <c r="CMX1" s="30"/>
      <c r="CMY1" s="30"/>
      <c r="CMZ1" s="31"/>
      <c r="CNA1" s="30"/>
      <c r="CNB1" s="30"/>
      <c r="CNC1" s="30"/>
      <c r="CND1" s="30"/>
      <c r="CNE1" s="31"/>
      <c r="CNF1" s="30"/>
      <c r="CNG1" s="30"/>
      <c r="CNH1" s="30"/>
      <c r="CNI1" s="30"/>
      <c r="CNJ1" s="31"/>
      <c r="CNK1" s="30"/>
      <c r="CNL1" s="30"/>
      <c r="CNM1" s="30"/>
      <c r="CNN1" s="30"/>
      <c r="CNO1" s="31"/>
      <c r="CNP1" s="30"/>
      <c r="CNQ1" s="30"/>
      <c r="CNR1" s="30"/>
      <c r="CNS1" s="30"/>
      <c r="CNT1" s="31"/>
      <c r="CNU1" s="30"/>
      <c r="CNV1" s="30"/>
      <c r="CNW1" s="30"/>
      <c r="CNX1" s="30"/>
      <c r="CNY1" s="31"/>
      <c r="CNZ1" s="30"/>
      <c r="COA1" s="30"/>
      <c r="COB1" s="30"/>
      <c r="COC1" s="30"/>
      <c r="COD1" s="31"/>
      <c r="COE1" s="30"/>
      <c r="COF1" s="30"/>
      <c r="COG1" s="30"/>
      <c r="COH1" s="30"/>
      <c r="COI1" s="31"/>
      <c r="COJ1" s="30"/>
      <c r="COK1" s="30"/>
      <c r="COL1" s="30"/>
      <c r="COM1" s="30"/>
      <c r="CON1" s="31"/>
      <c r="COO1" s="30"/>
      <c r="COP1" s="30"/>
      <c r="COQ1" s="30"/>
      <c r="COR1" s="30"/>
      <c r="COS1" s="31"/>
      <c r="COT1" s="30"/>
      <c r="COU1" s="30"/>
      <c r="COV1" s="30"/>
      <c r="COW1" s="30"/>
      <c r="COX1" s="31"/>
      <c r="COY1" s="30"/>
      <c r="COZ1" s="30"/>
      <c r="CPA1" s="30"/>
      <c r="CPB1" s="30"/>
      <c r="CPC1" s="31"/>
      <c r="CPD1" s="30"/>
      <c r="CPE1" s="30"/>
      <c r="CPF1" s="30"/>
      <c r="CPG1" s="30"/>
      <c r="CPH1" s="31"/>
      <c r="CPI1" s="30"/>
      <c r="CPJ1" s="30"/>
      <c r="CPK1" s="30"/>
      <c r="CPL1" s="30"/>
      <c r="CPM1" s="31"/>
      <c r="CPN1" s="30"/>
      <c r="CPO1" s="30"/>
      <c r="CPP1" s="30"/>
      <c r="CPQ1" s="30"/>
      <c r="CPR1" s="31"/>
      <c r="CPS1" s="30"/>
      <c r="CPT1" s="30"/>
      <c r="CPU1" s="30"/>
      <c r="CPV1" s="30"/>
      <c r="CPW1" s="31"/>
      <c r="CPX1" s="30"/>
      <c r="CPY1" s="30"/>
      <c r="CPZ1" s="30"/>
      <c r="CQA1" s="30"/>
      <c r="CQB1" s="31"/>
      <c r="CQC1" s="30"/>
      <c r="CQD1" s="30"/>
      <c r="CQE1" s="30"/>
      <c r="CQF1" s="30"/>
      <c r="CQG1" s="31"/>
      <c r="CQH1" s="30"/>
      <c r="CQI1" s="30"/>
      <c r="CQJ1" s="30"/>
      <c r="CQK1" s="30"/>
      <c r="CQL1" s="31"/>
      <c r="CQM1" s="30"/>
      <c r="CQN1" s="30"/>
      <c r="CQO1" s="30"/>
      <c r="CQP1" s="30"/>
      <c r="CQQ1" s="31"/>
      <c r="CQR1" s="30"/>
      <c r="CQS1" s="30"/>
      <c r="CQT1" s="30"/>
      <c r="CQU1" s="30"/>
      <c r="CQV1" s="31"/>
      <c r="CQW1" s="30"/>
      <c r="CQX1" s="30"/>
      <c r="CQY1" s="30"/>
      <c r="CQZ1" s="30"/>
      <c r="CRA1" s="31"/>
      <c r="CRB1" s="30"/>
      <c r="CRC1" s="30"/>
      <c r="CRD1" s="30"/>
      <c r="CRE1" s="30"/>
      <c r="CRF1" s="31"/>
      <c r="CRG1" s="30"/>
      <c r="CRH1" s="30"/>
      <c r="CRI1" s="30"/>
      <c r="CRJ1" s="30"/>
      <c r="CRK1" s="31"/>
      <c r="CRL1" s="30"/>
      <c r="CRM1" s="30"/>
      <c r="CRN1" s="30"/>
      <c r="CRO1" s="30"/>
      <c r="CRP1" s="31"/>
      <c r="CRQ1" s="30"/>
      <c r="CRR1" s="30"/>
      <c r="CRS1" s="30"/>
      <c r="CRT1" s="30"/>
      <c r="CRU1" s="31"/>
      <c r="CRV1" s="30"/>
      <c r="CRW1" s="30"/>
      <c r="CRX1" s="30"/>
      <c r="CRY1" s="30"/>
      <c r="CRZ1" s="31"/>
      <c r="CSA1" s="30"/>
      <c r="CSB1" s="30"/>
      <c r="CSC1" s="30"/>
      <c r="CSD1" s="30"/>
      <c r="CSE1" s="31"/>
      <c r="CSF1" s="30"/>
      <c r="CSG1" s="30"/>
      <c r="CSH1" s="30"/>
      <c r="CSI1" s="30"/>
      <c r="CSJ1" s="31"/>
      <c r="CSK1" s="30"/>
      <c r="CSL1" s="30"/>
      <c r="CSM1" s="30"/>
      <c r="CSN1" s="30"/>
      <c r="CSO1" s="31"/>
      <c r="CSP1" s="30"/>
      <c r="CSQ1" s="30"/>
      <c r="CSR1" s="30"/>
      <c r="CSS1" s="30"/>
      <c r="CST1" s="31"/>
      <c r="CSU1" s="30"/>
      <c r="CSV1" s="30"/>
      <c r="CSW1" s="30"/>
      <c r="CSX1" s="30"/>
      <c r="CSY1" s="31"/>
      <c r="CSZ1" s="30"/>
      <c r="CTA1" s="30"/>
      <c r="CTB1" s="30"/>
      <c r="CTC1" s="30"/>
      <c r="CTD1" s="31"/>
      <c r="CTE1" s="30"/>
      <c r="CTF1" s="30"/>
      <c r="CTG1" s="30"/>
      <c r="CTH1" s="30"/>
      <c r="CTI1" s="31"/>
      <c r="CTJ1" s="30"/>
      <c r="CTK1" s="30"/>
      <c r="CTL1" s="30"/>
      <c r="CTM1" s="30"/>
      <c r="CTN1" s="31"/>
      <c r="CTO1" s="30"/>
      <c r="CTP1" s="30"/>
      <c r="CTQ1" s="30"/>
      <c r="CTR1" s="30"/>
      <c r="CTS1" s="31"/>
      <c r="CTT1" s="30"/>
      <c r="CTU1" s="30"/>
      <c r="CTV1" s="30"/>
      <c r="CTW1" s="30"/>
      <c r="CTX1" s="31"/>
      <c r="CTY1" s="30"/>
      <c r="CTZ1" s="30"/>
      <c r="CUA1" s="30"/>
      <c r="CUB1" s="30"/>
      <c r="CUC1" s="31"/>
      <c r="CUD1" s="30"/>
      <c r="CUE1" s="30"/>
      <c r="CUF1" s="30"/>
      <c r="CUG1" s="30"/>
      <c r="CUH1" s="31"/>
      <c r="CUI1" s="30"/>
      <c r="CUJ1" s="30"/>
      <c r="CUK1" s="30"/>
      <c r="CUL1" s="30"/>
      <c r="CUM1" s="31"/>
      <c r="CUN1" s="30"/>
      <c r="CUO1" s="30"/>
      <c r="CUP1" s="30"/>
      <c r="CUQ1" s="30"/>
      <c r="CUR1" s="31"/>
      <c r="CUS1" s="30"/>
      <c r="CUT1" s="30"/>
      <c r="CUU1" s="30"/>
      <c r="CUV1" s="30"/>
      <c r="CUW1" s="31"/>
      <c r="CUX1" s="30"/>
      <c r="CUY1" s="30"/>
      <c r="CUZ1" s="30"/>
      <c r="CVA1" s="30"/>
      <c r="CVB1" s="31"/>
      <c r="CVC1" s="30"/>
      <c r="CVD1" s="30"/>
      <c r="CVE1" s="30"/>
      <c r="CVF1" s="30"/>
      <c r="CVG1" s="31"/>
      <c r="CVH1" s="30"/>
      <c r="CVI1" s="30"/>
      <c r="CVJ1" s="30"/>
      <c r="CVK1" s="30"/>
      <c r="CVL1" s="31"/>
      <c r="CVM1" s="30"/>
      <c r="CVN1" s="30"/>
      <c r="CVO1" s="30"/>
      <c r="CVP1" s="30"/>
      <c r="CVQ1" s="31"/>
      <c r="CVR1" s="30"/>
      <c r="CVS1" s="30"/>
      <c r="CVT1" s="30"/>
      <c r="CVU1" s="30"/>
      <c r="CVV1" s="31"/>
      <c r="CVW1" s="30"/>
      <c r="CVX1" s="30"/>
      <c r="CVY1" s="30"/>
      <c r="CVZ1" s="30"/>
      <c r="CWA1" s="31"/>
      <c r="CWB1" s="30"/>
      <c r="CWC1" s="30"/>
      <c r="CWD1" s="30"/>
      <c r="CWE1" s="30"/>
      <c r="CWF1" s="31"/>
      <c r="CWG1" s="30"/>
      <c r="CWH1" s="30"/>
      <c r="CWI1" s="30"/>
      <c r="CWJ1" s="30"/>
      <c r="CWK1" s="31"/>
      <c r="CWL1" s="30"/>
      <c r="CWM1" s="30"/>
      <c r="CWN1" s="30"/>
      <c r="CWO1" s="30"/>
      <c r="CWP1" s="31"/>
      <c r="CWQ1" s="30"/>
      <c r="CWR1" s="30"/>
      <c r="CWS1" s="30"/>
      <c r="CWT1" s="30"/>
      <c r="CWU1" s="31"/>
      <c r="CWV1" s="30"/>
      <c r="CWW1" s="30"/>
      <c r="CWX1" s="30"/>
      <c r="CWY1" s="30"/>
      <c r="CWZ1" s="31"/>
      <c r="CXA1" s="30"/>
      <c r="CXB1" s="30"/>
      <c r="CXC1" s="30"/>
      <c r="CXD1" s="30"/>
      <c r="CXE1" s="31"/>
      <c r="CXF1" s="30"/>
      <c r="CXG1" s="30"/>
      <c r="CXH1" s="30"/>
      <c r="CXI1" s="30"/>
      <c r="CXJ1" s="31"/>
      <c r="CXK1" s="30"/>
      <c r="CXL1" s="30"/>
      <c r="CXM1" s="30"/>
      <c r="CXN1" s="30"/>
      <c r="CXO1" s="31"/>
      <c r="CXP1" s="30"/>
      <c r="CXQ1" s="30"/>
      <c r="CXR1" s="30"/>
      <c r="CXS1" s="30"/>
      <c r="CXT1" s="31"/>
      <c r="CXU1" s="30"/>
      <c r="CXV1" s="30"/>
      <c r="CXW1" s="30"/>
      <c r="CXX1" s="30"/>
      <c r="CXY1" s="31"/>
      <c r="CXZ1" s="30"/>
      <c r="CYA1" s="30"/>
      <c r="CYB1" s="30"/>
      <c r="CYC1" s="30"/>
      <c r="CYD1" s="31"/>
      <c r="CYE1" s="30"/>
      <c r="CYF1" s="30"/>
      <c r="CYG1" s="30"/>
      <c r="CYH1" s="30"/>
      <c r="CYI1" s="31"/>
      <c r="CYJ1" s="30"/>
      <c r="CYK1" s="30"/>
      <c r="CYL1" s="30"/>
      <c r="CYM1" s="30"/>
      <c r="CYN1" s="31"/>
      <c r="CYO1" s="30"/>
      <c r="CYP1" s="30"/>
      <c r="CYQ1" s="30"/>
      <c r="CYR1" s="30"/>
      <c r="CYS1" s="31"/>
      <c r="CYT1" s="30"/>
      <c r="CYU1" s="30"/>
      <c r="CYV1" s="30"/>
      <c r="CYW1" s="30"/>
      <c r="CYX1" s="31"/>
      <c r="CYY1" s="30"/>
      <c r="CYZ1" s="30"/>
      <c r="CZA1" s="30"/>
      <c r="CZB1" s="30"/>
      <c r="CZC1" s="31"/>
      <c r="CZD1" s="30"/>
      <c r="CZE1" s="30"/>
      <c r="CZF1" s="30"/>
      <c r="CZG1" s="30"/>
      <c r="CZH1" s="31"/>
      <c r="CZI1" s="30"/>
      <c r="CZJ1" s="30"/>
      <c r="CZK1" s="30"/>
      <c r="CZL1" s="30"/>
      <c r="CZM1" s="31"/>
      <c r="CZN1" s="30"/>
      <c r="CZO1" s="30"/>
      <c r="CZP1" s="30"/>
      <c r="CZQ1" s="30"/>
      <c r="CZR1" s="31"/>
      <c r="CZS1" s="30"/>
      <c r="CZT1" s="30"/>
      <c r="CZU1" s="30"/>
      <c r="CZV1" s="30"/>
      <c r="CZW1" s="31"/>
      <c r="CZX1" s="30"/>
      <c r="CZY1" s="30"/>
      <c r="CZZ1" s="30"/>
      <c r="DAA1" s="30"/>
      <c r="DAB1" s="31"/>
      <c r="DAC1" s="30"/>
      <c r="DAD1" s="30"/>
      <c r="DAE1" s="30"/>
      <c r="DAF1" s="30"/>
      <c r="DAG1" s="31"/>
      <c r="DAH1" s="30"/>
      <c r="DAI1" s="30"/>
      <c r="DAJ1" s="30"/>
      <c r="DAK1" s="30"/>
      <c r="DAL1" s="31"/>
      <c r="DAM1" s="30"/>
      <c r="DAN1" s="30"/>
      <c r="DAO1" s="30"/>
      <c r="DAP1" s="30"/>
      <c r="DAQ1" s="31"/>
      <c r="DAR1" s="30"/>
      <c r="DAS1" s="30"/>
      <c r="DAT1" s="30"/>
      <c r="DAU1" s="30"/>
      <c r="DAV1" s="31"/>
      <c r="DAW1" s="30"/>
      <c r="DAX1" s="30"/>
      <c r="DAY1" s="30"/>
      <c r="DAZ1" s="30"/>
      <c r="DBA1" s="31"/>
      <c r="DBB1" s="30"/>
      <c r="DBC1" s="30"/>
      <c r="DBD1" s="30"/>
      <c r="DBE1" s="30"/>
      <c r="DBF1" s="31"/>
      <c r="DBG1" s="30"/>
      <c r="DBH1" s="30"/>
      <c r="DBI1" s="30"/>
      <c r="DBJ1" s="30"/>
      <c r="DBK1" s="31"/>
      <c r="DBL1" s="30"/>
      <c r="DBM1" s="30"/>
      <c r="DBN1" s="30"/>
      <c r="DBO1" s="30"/>
      <c r="DBP1" s="31"/>
      <c r="DBQ1" s="30"/>
      <c r="DBR1" s="30"/>
      <c r="DBS1" s="30"/>
      <c r="DBT1" s="30"/>
      <c r="DBU1" s="31"/>
      <c r="DBV1" s="30"/>
      <c r="DBW1" s="30"/>
      <c r="DBX1" s="30"/>
      <c r="DBY1" s="30"/>
      <c r="DBZ1" s="31"/>
      <c r="DCA1" s="30"/>
      <c r="DCB1" s="30"/>
      <c r="DCC1" s="30"/>
      <c r="DCD1" s="30"/>
      <c r="DCE1" s="31"/>
      <c r="DCF1" s="30"/>
      <c r="DCG1" s="30"/>
      <c r="DCH1" s="30"/>
      <c r="DCI1" s="30"/>
      <c r="DCJ1" s="31"/>
      <c r="DCK1" s="30"/>
      <c r="DCL1" s="30"/>
      <c r="DCM1" s="30"/>
      <c r="DCN1" s="30"/>
      <c r="DCO1" s="31"/>
      <c r="DCP1" s="30"/>
      <c r="DCQ1" s="30"/>
      <c r="DCR1" s="30"/>
      <c r="DCS1" s="30"/>
      <c r="DCT1" s="31"/>
      <c r="DCU1" s="30"/>
      <c r="DCV1" s="30"/>
      <c r="DCW1" s="30"/>
      <c r="DCX1" s="30"/>
      <c r="DCY1" s="31"/>
      <c r="DCZ1" s="30"/>
      <c r="DDA1" s="30"/>
      <c r="DDB1" s="30"/>
      <c r="DDC1" s="30"/>
      <c r="DDD1" s="31"/>
      <c r="DDE1" s="30"/>
      <c r="DDF1" s="30"/>
      <c r="DDG1" s="30"/>
      <c r="DDH1" s="30"/>
      <c r="DDI1" s="31"/>
      <c r="DDJ1" s="30"/>
      <c r="DDK1" s="30"/>
      <c r="DDL1" s="30"/>
      <c r="DDM1" s="30"/>
      <c r="DDN1" s="31"/>
      <c r="DDO1" s="30"/>
      <c r="DDP1" s="30"/>
      <c r="DDQ1" s="30"/>
      <c r="DDR1" s="30"/>
      <c r="DDS1" s="31"/>
      <c r="DDT1" s="30"/>
      <c r="DDU1" s="30"/>
      <c r="DDV1" s="30"/>
      <c r="DDW1" s="30"/>
      <c r="DDX1" s="31"/>
      <c r="DDY1" s="30"/>
      <c r="DDZ1" s="30"/>
      <c r="DEA1" s="30"/>
      <c r="DEB1" s="30"/>
      <c r="DEC1" s="31"/>
      <c r="DED1" s="30"/>
      <c r="DEE1" s="30"/>
      <c r="DEF1" s="30"/>
      <c r="DEG1" s="30"/>
      <c r="DEH1" s="31"/>
      <c r="DEI1" s="30"/>
      <c r="DEJ1" s="30"/>
      <c r="DEK1" s="30"/>
      <c r="DEL1" s="30"/>
      <c r="DEM1" s="31"/>
      <c r="DEN1" s="30"/>
      <c r="DEO1" s="30"/>
      <c r="DEP1" s="30"/>
      <c r="DEQ1" s="30"/>
      <c r="DER1" s="31"/>
      <c r="DES1" s="30"/>
      <c r="DET1" s="30"/>
      <c r="DEU1" s="30"/>
      <c r="DEV1" s="30"/>
      <c r="DEW1" s="31"/>
      <c r="DEX1" s="30"/>
      <c r="DEY1" s="30"/>
      <c r="DEZ1" s="30"/>
      <c r="DFA1" s="30"/>
      <c r="DFB1" s="31"/>
      <c r="DFC1" s="30"/>
      <c r="DFD1" s="30"/>
      <c r="DFE1" s="30"/>
      <c r="DFF1" s="30"/>
      <c r="DFG1" s="31"/>
      <c r="DFH1" s="30"/>
      <c r="DFI1" s="30"/>
      <c r="DFJ1" s="30"/>
      <c r="DFK1" s="30"/>
      <c r="DFL1" s="31"/>
      <c r="DFM1" s="30"/>
      <c r="DFN1" s="30"/>
      <c r="DFO1" s="30"/>
      <c r="DFP1" s="30"/>
      <c r="DFQ1" s="31"/>
      <c r="DFR1" s="30"/>
      <c r="DFS1" s="30"/>
      <c r="DFT1" s="30"/>
      <c r="DFU1" s="30"/>
      <c r="DFV1" s="31"/>
      <c r="DFW1" s="30"/>
      <c r="DFX1" s="30"/>
      <c r="DFY1" s="30"/>
      <c r="DFZ1" s="30"/>
      <c r="DGA1" s="31"/>
      <c r="DGB1" s="30"/>
      <c r="DGC1" s="30"/>
      <c r="DGD1" s="30"/>
      <c r="DGE1" s="30"/>
      <c r="DGF1" s="31"/>
      <c r="DGG1" s="30"/>
      <c r="DGH1" s="30"/>
      <c r="DGI1" s="30"/>
      <c r="DGJ1" s="30"/>
      <c r="DGK1" s="31"/>
      <c r="DGL1" s="30"/>
      <c r="DGM1" s="30"/>
      <c r="DGN1" s="30"/>
      <c r="DGO1" s="30"/>
      <c r="DGP1" s="31"/>
      <c r="DGQ1" s="30"/>
      <c r="DGR1" s="30"/>
      <c r="DGS1" s="30"/>
      <c r="DGT1" s="30"/>
      <c r="DGU1" s="31"/>
      <c r="DGV1" s="30"/>
      <c r="DGW1" s="30"/>
      <c r="DGX1" s="30"/>
      <c r="DGY1" s="30"/>
      <c r="DGZ1" s="31"/>
      <c r="DHA1" s="30"/>
      <c r="DHB1" s="30"/>
      <c r="DHC1" s="30"/>
      <c r="DHD1" s="30"/>
      <c r="DHE1" s="31"/>
      <c r="DHF1" s="30"/>
      <c r="DHG1" s="30"/>
      <c r="DHH1" s="30"/>
      <c r="DHI1" s="30"/>
      <c r="DHJ1" s="31"/>
      <c r="DHK1" s="30"/>
      <c r="DHL1" s="30"/>
      <c r="DHM1" s="30"/>
      <c r="DHN1" s="30"/>
      <c r="DHO1" s="31"/>
      <c r="DHP1" s="30"/>
      <c r="DHQ1" s="30"/>
      <c r="DHR1" s="30"/>
      <c r="DHS1" s="30"/>
      <c r="DHT1" s="31"/>
      <c r="DHU1" s="30"/>
      <c r="DHV1" s="30"/>
      <c r="DHW1" s="30"/>
      <c r="DHX1" s="30"/>
      <c r="DHY1" s="31"/>
      <c r="DHZ1" s="30"/>
      <c r="DIA1" s="30"/>
      <c r="DIB1" s="30"/>
      <c r="DIC1" s="30"/>
      <c r="DID1" s="31"/>
      <c r="DIE1" s="30"/>
      <c r="DIF1" s="30"/>
      <c r="DIG1" s="30"/>
      <c r="DIH1" s="30"/>
      <c r="DII1" s="31"/>
      <c r="DIJ1" s="30"/>
      <c r="DIK1" s="30"/>
      <c r="DIL1" s="30"/>
      <c r="DIM1" s="30"/>
      <c r="DIN1" s="31"/>
      <c r="DIO1" s="30"/>
      <c r="DIP1" s="30"/>
      <c r="DIQ1" s="30"/>
      <c r="DIR1" s="30"/>
      <c r="DIS1" s="31"/>
      <c r="DIT1" s="30"/>
      <c r="DIU1" s="30"/>
      <c r="DIV1" s="30"/>
      <c r="DIW1" s="30"/>
      <c r="DIX1" s="31"/>
      <c r="DIY1" s="30"/>
      <c r="DIZ1" s="30"/>
      <c r="DJA1" s="30"/>
      <c r="DJB1" s="30"/>
      <c r="DJC1" s="31"/>
      <c r="DJD1" s="30"/>
      <c r="DJE1" s="30"/>
      <c r="DJF1" s="30"/>
      <c r="DJG1" s="30"/>
      <c r="DJH1" s="31"/>
      <c r="DJI1" s="30"/>
      <c r="DJJ1" s="30"/>
      <c r="DJK1" s="30"/>
      <c r="DJL1" s="30"/>
      <c r="DJM1" s="31"/>
      <c r="DJN1" s="30"/>
      <c r="DJO1" s="30"/>
      <c r="DJP1" s="30"/>
      <c r="DJQ1" s="30"/>
      <c r="DJR1" s="31"/>
      <c r="DJS1" s="30"/>
      <c r="DJT1" s="30"/>
      <c r="DJU1" s="30"/>
      <c r="DJV1" s="30"/>
      <c r="DJW1" s="31"/>
      <c r="DJX1" s="30"/>
      <c r="DJY1" s="30"/>
      <c r="DJZ1" s="30"/>
      <c r="DKA1" s="30"/>
      <c r="DKB1" s="31"/>
      <c r="DKC1" s="30"/>
      <c r="DKD1" s="30"/>
      <c r="DKE1" s="30"/>
      <c r="DKF1" s="30"/>
      <c r="DKG1" s="31"/>
      <c r="DKH1" s="30"/>
      <c r="DKI1" s="30"/>
      <c r="DKJ1" s="30"/>
      <c r="DKK1" s="30"/>
      <c r="DKL1" s="31"/>
      <c r="DKM1" s="30"/>
      <c r="DKN1" s="30"/>
      <c r="DKO1" s="30"/>
      <c r="DKP1" s="30"/>
      <c r="DKQ1" s="31"/>
      <c r="DKR1" s="30"/>
      <c r="DKS1" s="30"/>
      <c r="DKT1" s="30"/>
      <c r="DKU1" s="30"/>
      <c r="DKV1" s="31"/>
      <c r="DKW1" s="30"/>
      <c r="DKX1" s="30"/>
      <c r="DKY1" s="30"/>
      <c r="DKZ1" s="30"/>
      <c r="DLA1" s="31"/>
      <c r="DLB1" s="30"/>
      <c r="DLC1" s="30"/>
      <c r="DLD1" s="30"/>
      <c r="DLE1" s="30"/>
      <c r="DLF1" s="31"/>
      <c r="DLG1" s="30"/>
      <c r="DLH1" s="30"/>
      <c r="DLI1" s="30"/>
      <c r="DLJ1" s="30"/>
      <c r="DLK1" s="31"/>
      <c r="DLL1" s="30"/>
      <c r="DLM1" s="30"/>
      <c r="DLN1" s="30"/>
      <c r="DLO1" s="30"/>
      <c r="DLP1" s="31"/>
      <c r="DLQ1" s="30"/>
      <c r="DLR1" s="30"/>
      <c r="DLS1" s="30"/>
      <c r="DLT1" s="30"/>
      <c r="DLU1" s="31"/>
      <c r="DLV1" s="30"/>
      <c r="DLW1" s="30"/>
      <c r="DLX1" s="30"/>
      <c r="DLY1" s="30"/>
      <c r="DLZ1" s="31"/>
      <c r="DMA1" s="30"/>
      <c r="DMB1" s="30"/>
      <c r="DMC1" s="30"/>
      <c r="DMD1" s="30"/>
      <c r="DME1" s="31"/>
      <c r="DMF1" s="30"/>
      <c r="DMG1" s="30"/>
      <c r="DMH1" s="30"/>
      <c r="DMI1" s="30"/>
      <c r="DMJ1" s="31"/>
      <c r="DMK1" s="30"/>
      <c r="DML1" s="30"/>
      <c r="DMM1" s="30"/>
      <c r="DMN1" s="30"/>
      <c r="DMO1" s="31"/>
      <c r="DMP1" s="30"/>
      <c r="DMQ1" s="30"/>
      <c r="DMR1" s="30"/>
      <c r="DMS1" s="30"/>
      <c r="DMT1" s="31"/>
      <c r="DMU1" s="30"/>
      <c r="DMV1" s="30"/>
      <c r="DMW1" s="30"/>
      <c r="DMX1" s="30"/>
      <c r="DMY1" s="31"/>
      <c r="DMZ1" s="30"/>
      <c r="DNA1" s="30"/>
      <c r="DNB1" s="30"/>
      <c r="DNC1" s="30"/>
      <c r="DND1" s="31"/>
      <c r="DNE1" s="30"/>
      <c r="DNF1" s="30"/>
      <c r="DNG1" s="30"/>
      <c r="DNH1" s="30"/>
      <c r="DNI1" s="31"/>
      <c r="DNJ1" s="30"/>
      <c r="DNK1" s="30"/>
      <c r="DNL1" s="30"/>
      <c r="DNM1" s="30"/>
      <c r="DNN1" s="31"/>
      <c r="DNO1" s="30"/>
      <c r="DNP1" s="30"/>
      <c r="DNQ1" s="30"/>
      <c r="DNR1" s="30"/>
      <c r="DNS1" s="31"/>
      <c r="DNT1" s="30"/>
      <c r="DNU1" s="30"/>
      <c r="DNV1" s="30"/>
      <c r="DNW1" s="30"/>
      <c r="DNX1" s="31"/>
      <c r="DNY1" s="30"/>
      <c r="DNZ1" s="30"/>
      <c r="DOA1" s="30"/>
      <c r="DOB1" s="30"/>
      <c r="DOC1" s="31"/>
      <c r="DOD1" s="30"/>
      <c r="DOE1" s="30"/>
      <c r="DOF1" s="30"/>
      <c r="DOG1" s="30"/>
      <c r="DOH1" s="31"/>
      <c r="DOI1" s="30"/>
      <c r="DOJ1" s="30"/>
      <c r="DOK1" s="30"/>
      <c r="DOL1" s="30"/>
      <c r="DOM1" s="31"/>
      <c r="DON1" s="30"/>
      <c r="DOO1" s="30"/>
      <c r="DOP1" s="30"/>
      <c r="DOQ1" s="30"/>
      <c r="DOR1" s="31"/>
      <c r="DOS1" s="30"/>
      <c r="DOT1" s="30"/>
      <c r="DOU1" s="30"/>
      <c r="DOV1" s="30"/>
      <c r="DOW1" s="31"/>
      <c r="DOX1" s="30"/>
      <c r="DOY1" s="30"/>
      <c r="DOZ1" s="30"/>
      <c r="DPA1" s="30"/>
      <c r="DPB1" s="31"/>
      <c r="DPC1" s="30"/>
      <c r="DPD1" s="30"/>
      <c r="DPE1" s="30"/>
      <c r="DPF1" s="30"/>
      <c r="DPG1" s="31"/>
      <c r="DPH1" s="30"/>
      <c r="DPI1" s="30"/>
      <c r="DPJ1" s="30"/>
      <c r="DPK1" s="30"/>
      <c r="DPL1" s="31"/>
      <c r="DPM1" s="30"/>
      <c r="DPN1" s="30"/>
      <c r="DPO1" s="30"/>
      <c r="DPP1" s="30"/>
      <c r="DPQ1" s="31"/>
      <c r="DPR1" s="30"/>
      <c r="DPS1" s="30"/>
      <c r="DPT1" s="30"/>
      <c r="DPU1" s="30"/>
      <c r="DPV1" s="31"/>
      <c r="DPW1" s="30"/>
      <c r="DPX1" s="30"/>
      <c r="DPY1" s="30"/>
      <c r="DPZ1" s="30"/>
      <c r="DQA1" s="31"/>
      <c r="DQB1" s="30"/>
      <c r="DQC1" s="30"/>
      <c r="DQD1" s="30"/>
      <c r="DQE1" s="30"/>
      <c r="DQF1" s="31"/>
      <c r="DQG1" s="30"/>
      <c r="DQH1" s="30"/>
      <c r="DQI1" s="30"/>
      <c r="DQJ1" s="30"/>
      <c r="DQK1" s="31"/>
      <c r="DQL1" s="30"/>
      <c r="DQM1" s="30"/>
      <c r="DQN1" s="30"/>
      <c r="DQO1" s="30"/>
      <c r="DQP1" s="31"/>
      <c r="DQQ1" s="30"/>
      <c r="DQR1" s="30"/>
      <c r="DQS1" s="30"/>
      <c r="DQT1" s="30"/>
      <c r="DQU1" s="31"/>
      <c r="DQV1" s="30"/>
      <c r="DQW1" s="30"/>
      <c r="DQX1" s="30"/>
      <c r="DQY1" s="30"/>
      <c r="DQZ1" s="31"/>
      <c r="DRA1" s="30"/>
      <c r="DRB1" s="30"/>
      <c r="DRC1" s="30"/>
      <c r="DRD1" s="30"/>
      <c r="DRE1" s="31"/>
      <c r="DRF1" s="30"/>
      <c r="DRG1" s="30"/>
      <c r="DRH1" s="30"/>
      <c r="DRI1" s="30"/>
      <c r="DRJ1" s="31"/>
      <c r="DRK1" s="30"/>
      <c r="DRL1" s="30"/>
      <c r="DRM1" s="30"/>
      <c r="DRN1" s="30"/>
      <c r="DRO1" s="31"/>
      <c r="DRP1" s="30"/>
      <c r="DRQ1" s="30"/>
      <c r="DRR1" s="30"/>
      <c r="DRS1" s="30"/>
      <c r="DRT1" s="31"/>
      <c r="DRU1" s="30"/>
      <c r="DRV1" s="30"/>
      <c r="DRW1" s="30"/>
      <c r="DRX1" s="30"/>
      <c r="DRY1" s="31"/>
      <c r="DRZ1" s="30"/>
      <c r="DSA1" s="30"/>
      <c r="DSB1" s="30"/>
      <c r="DSC1" s="30"/>
      <c r="DSD1" s="31"/>
      <c r="DSE1" s="30"/>
      <c r="DSF1" s="30"/>
      <c r="DSG1" s="30"/>
      <c r="DSH1" s="30"/>
      <c r="DSI1" s="31"/>
      <c r="DSJ1" s="30"/>
      <c r="DSK1" s="30"/>
      <c r="DSL1" s="30"/>
      <c r="DSM1" s="30"/>
      <c r="DSN1" s="31"/>
      <c r="DSO1" s="30"/>
      <c r="DSP1" s="30"/>
      <c r="DSQ1" s="30"/>
      <c r="DSR1" s="30"/>
      <c r="DSS1" s="31"/>
      <c r="DST1" s="30"/>
      <c r="DSU1" s="30"/>
      <c r="DSV1" s="30"/>
      <c r="DSW1" s="30"/>
      <c r="DSX1" s="31"/>
      <c r="DSY1" s="30"/>
      <c r="DSZ1" s="30"/>
      <c r="DTA1" s="30"/>
      <c r="DTB1" s="30"/>
      <c r="DTC1" s="31"/>
      <c r="DTD1" s="30"/>
      <c r="DTE1" s="30"/>
      <c r="DTF1" s="30"/>
      <c r="DTG1" s="30"/>
      <c r="DTH1" s="31"/>
      <c r="DTI1" s="30"/>
      <c r="DTJ1" s="30"/>
      <c r="DTK1" s="30"/>
      <c r="DTL1" s="30"/>
      <c r="DTM1" s="31"/>
      <c r="DTN1" s="30"/>
      <c r="DTO1" s="30"/>
      <c r="DTP1" s="30"/>
      <c r="DTQ1" s="30"/>
      <c r="DTR1" s="31"/>
      <c r="DTS1" s="30"/>
      <c r="DTT1" s="30"/>
      <c r="DTU1" s="30"/>
      <c r="DTV1" s="30"/>
      <c r="DTW1" s="31"/>
      <c r="DTX1" s="30"/>
      <c r="DTY1" s="30"/>
      <c r="DTZ1" s="30"/>
      <c r="DUA1" s="30"/>
      <c r="DUB1" s="31"/>
      <c r="DUC1" s="30"/>
      <c r="DUD1" s="30"/>
      <c r="DUE1" s="30"/>
      <c r="DUF1" s="30"/>
      <c r="DUG1" s="31"/>
      <c r="DUH1" s="30"/>
      <c r="DUI1" s="30"/>
      <c r="DUJ1" s="30"/>
      <c r="DUK1" s="30"/>
      <c r="DUL1" s="31"/>
      <c r="DUM1" s="30"/>
      <c r="DUN1" s="30"/>
      <c r="DUO1" s="30"/>
      <c r="DUP1" s="30"/>
      <c r="DUQ1" s="31"/>
      <c r="DUR1" s="30"/>
      <c r="DUS1" s="30"/>
      <c r="DUT1" s="30"/>
      <c r="DUU1" s="30"/>
      <c r="DUV1" s="31"/>
      <c r="DUW1" s="30"/>
      <c r="DUX1" s="30"/>
      <c r="DUY1" s="30"/>
      <c r="DUZ1" s="30"/>
      <c r="DVA1" s="31"/>
      <c r="DVB1" s="30"/>
      <c r="DVC1" s="30"/>
      <c r="DVD1" s="30"/>
      <c r="DVE1" s="30"/>
      <c r="DVF1" s="31"/>
      <c r="DVG1" s="30"/>
      <c r="DVH1" s="30"/>
      <c r="DVI1" s="30"/>
      <c r="DVJ1" s="30"/>
      <c r="DVK1" s="31"/>
      <c r="DVL1" s="30"/>
      <c r="DVM1" s="30"/>
      <c r="DVN1" s="30"/>
      <c r="DVO1" s="30"/>
      <c r="DVP1" s="31"/>
      <c r="DVQ1" s="30"/>
      <c r="DVR1" s="30"/>
      <c r="DVS1" s="30"/>
      <c r="DVT1" s="30"/>
      <c r="DVU1" s="31"/>
      <c r="DVV1" s="30"/>
      <c r="DVW1" s="30"/>
      <c r="DVX1" s="30"/>
      <c r="DVY1" s="30"/>
      <c r="DVZ1" s="31"/>
      <c r="DWA1" s="30"/>
      <c r="DWB1" s="30"/>
      <c r="DWC1" s="30"/>
      <c r="DWD1" s="30"/>
      <c r="DWE1" s="31"/>
      <c r="DWF1" s="30"/>
      <c r="DWG1" s="30"/>
      <c r="DWH1" s="30"/>
      <c r="DWI1" s="30"/>
      <c r="DWJ1" s="31"/>
      <c r="DWK1" s="30"/>
      <c r="DWL1" s="30"/>
      <c r="DWM1" s="30"/>
      <c r="DWN1" s="30"/>
      <c r="DWO1" s="31"/>
      <c r="DWP1" s="30"/>
      <c r="DWQ1" s="30"/>
      <c r="DWR1" s="30"/>
      <c r="DWS1" s="30"/>
      <c r="DWT1" s="31"/>
      <c r="DWU1" s="30"/>
      <c r="DWV1" s="30"/>
      <c r="DWW1" s="30"/>
      <c r="DWX1" s="30"/>
      <c r="DWY1" s="31"/>
      <c r="DWZ1" s="30"/>
      <c r="DXA1" s="30"/>
      <c r="DXB1" s="30"/>
      <c r="DXC1" s="30"/>
      <c r="DXD1" s="31"/>
      <c r="DXE1" s="30"/>
      <c r="DXF1" s="30"/>
      <c r="DXG1" s="30"/>
      <c r="DXH1" s="30"/>
      <c r="DXI1" s="31"/>
      <c r="DXJ1" s="30"/>
      <c r="DXK1" s="30"/>
      <c r="DXL1" s="30"/>
      <c r="DXM1" s="30"/>
      <c r="DXN1" s="31"/>
      <c r="DXO1" s="30"/>
      <c r="DXP1" s="30"/>
      <c r="DXQ1" s="30"/>
      <c r="DXR1" s="30"/>
      <c r="DXS1" s="31"/>
      <c r="DXT1" s="30"/>
      <c r="DXU1" s="30"/>
      <c r="DXV1" s="30"/>
      <c r="DXW1" s="30"/>
      <c r="DXX1" s="31"/>
      <c r="DXY1" s="30"/>
      <c r="DXZ1" s="30"/>
      <c r="DYA1" s="30"/>
      <c r="DYB1" s="30"/>
      <c r="DYC1" s="31"/>
      <c r="DYD1" s="30"/>
      <c r="DYE1" s="30"/>
      <c r="DYF1" s="30"/>
      <c r="DYG1" s="30"/>
      <c r="DYH1" s="31"/>
      <c r="DYI1" s="30"/>
      <c r="DYJ1" s="30"/>
      <c r="DYK1" s="30"/>
      <c r="DYL1" s="30"/>
      <c r="DYM1" s="31"/>
      <c r="DYN1" s="30"/>
      <c r="DYO1" s="30"/>
      <c r="DYP1" s="30"/>
      <c r="DYQ1" s="30"/>
      <c r="DYR1" s="31"/>
      <c r="DYS1" s="30"/>
      <c r="DYT1" s="30"/>
      <c r="DYU1" s="30"/>
      <c r="DYV1" s="30"/>
      <c r="DYW1" s="31"/>
      <c r="DYX1" s="30"/>
      <c r="DYY1" s="30"/>
      <c r="DYZ1" s="30"/>
      <c r="DZA1" s="30"/>
      <c r="DZB1" s="31"/>
      <c r="DZC1" s="30"/>
      <c r="DZD1" s="30"/>
      <c r="DZE1" s="30"/>
      <c r="DZF1" s="30"/>
      <c r="DZG1" s="31"/>
      <c r="DZH1" s="30"/>
      <c r="DZI1" s="30"/>
      <c r="DZJ1" s="30"/>
      <c r="DZK1" s="30"/>
      <c r="DZL1" s="31"/>
      <c r="DZM1" s="30"/>
      <c r="DZN1" s="30"/>
      <c r="DZO1" s="30"/>
      <c r="DZP1" s="30"/>
      <c r="DZQ1" s="31"/>
      <c r="DZR1" s="30"/>
      <c r="DZS1" s="30"/>
      <c r="DZT1" s="30"/>
      <c r="DZU1" s="30"/>
      <c r="DZV1" s="31"/>
      <c r="DZW1" s="30"/>
      <c r="DZX1" s="30"/>
      <c r="DZY1" s="30"/>
      <c r="DZZ1" s="30"/>
      <c r="EAA1" s="31"/>
      <c r="EAB1" s="30"/>
      <c r="EAC1" s="30"/>
      <c r="EAD1" s="30"/>
      <c r="EAE1" s="30"/>
      <c r="EAF1" s="31"/>
      <c r="EAG1" s="30"/>
      <c r="EAH1" s="30"/>
      <c r="EAI1" s="30"/>
      <c r="EAJ1" s="30"/>
      <c r="EAK1" s="31"/>
      <c r="EAL1" s="30"/>
      <c r="EAM1" s="30"/>
      <c r="EAN1" s="30"/>
      <c r="EAO1" s="30"/>
      <c r="EAP1" s="31"/>
      <c r="EAQ1" s="30"/>
      <c r="EAR1" s="30"/>
      <c r="EAS1" s="30"/>
      <c r="EAT1" s="30"/>
      <c r="EAU1" s="31"/>
      <c r="EAV1" s="30"/>
      <c r="EAW1" s="30"/>
      <c r="EAX1" s="30"/>
      <c r="EAY1" s="30"/>
      <c r="EAZ1" s="31"/>
      <c r="EBA1" s="30"/>
      <c r="EBB1" s="30"/>
      <c r="EBC1" s="30"/>
      <c r="EBD1" s="30"/>
      <c r="EBE1" s="31"/>
      <c r="EBF1" s="30"/>
      <c r="EBG1" s="30"/>
      <c r="EBH1" s="30"/>
      <c r="EBI1" s="30"/>
      <c r="EBJ1" s="31"/>
      <c r="EBK1" s="30"/>
      <c r="EBL1" s="30"/>
      <c r="EBM1" s="30"/>
      <c r="EBN1" s="30"/>
      <c r="EBO1" s="31"/>
      <c r="EBP1" s="30"/>
      <c r="EBQ1" s="30"/>
      <c r="EBR1" s="30"/>
      <c r="EBS1" s="30"/>
      <c r="EBT1" s="31"/>
      <c r="EBU1" s="30"/>
      <c r="EBV1" s="30"/>
      <c r="EBW1" s="30"/>
      <c r="EBX1" s="30"/>
      <c r="EBY1" s="31"/>
      <c r="EBZ1" s="30"/>
      <c r="ECA1" s="30"/>
      <c r="ECB1" s="30"/>
      <c r="ECC1" s="30"/>
      <c r="ECD1" s="31"/>
      <c r="ECE1" s="30"/>
      <c r="ECF1" s="30"/>
      <c r="ECG1" s="30"/>
      <c r="ECH1" s="30"/>
      <c r="ECI1" s="31"/>
      <c r="ECJ1" s="30"/>
      <c r="ECK1" s="30"/>
      <c r="ECL1" s="30"/>
      <c r="ECM1" s="30"/>
      <c r="ECN1" s="31"/>
      <c r="ECO1" s="30"/>
      <c r="ECP1" s="30"/>
      <c r="ECQ1" s="30"/>
      <c r="ECR1" s="30"/>
      <c r="ECS1" s="31"/>
      <c r="ECT1" s="30"/>
      <c r="ECU1" s="30"/>
      <c r="ECV1" s="30"/>
      <c r="ECW1" s="30"/>
      <c r="ECX1" s="31"/>
      <c r="ECY1" s="30"/>
      <c r="ECZ1" s="30"/>
      <c r="EDA1" s="30"/>
      <c r="EDB1" s="30"/>
      <c r="EDC1" s="31"/>
      <c r="EDD1" s="30"/>
      <c r="EDE1" s="30"/>
      <c r="EDF1" s="30"/>
      <c r="EDG1" s="30"/>
      <c r="EDH1" s="31"/>
      <c r="EDI1" s="30"/>
      <c r="EDJ1" s="30"/>
      <c r="EDK1" s="30"/>
      <c r="EDL1" s="30"/>
      <c r="EDM1" s="31"/>
      <c r="EDN1" s="30"/>
      <c r="EDO1" s="30"/>
      <c r="EDP1" s="30"/>
      <c r="EDQ1" s="30"/>
      <c r="EDR1" s="31"/>
      <c r="EDS1" s="30"/>
      <c r="EDT1" s="30"/>
      <c r="EDU1" s="30"/>
      <c r="EDV1" s="30"/>
      <c r="EDW1" s="31"/>
      <c r="EDX1" s="30"/>
      <c r="EDY1" s="30"/>
      <c r="EDZ1" s="30"/>
      <c r="EEA1" s="30"/>
      <c r="EEB1" s="31"/>
      <c r="EEC1" s="30"/>
      <c r="EED1" s="30"/>
      <c r="EEE1" s="30"/>
      <c r="EEF1" s="30"/>
      <c r="EEG1" s="31"/>
      <c r="EEH1" s="30"/>
      <c r="EEI1" s="30"/>
      <c r="EEJ1" s="30"/>
      <c r="EEK1" s="30"/>
      <c r="EEL1" s="31"/>
      <c r="EEM1" s="30"/>
      <c r="EEN1" s="30"/>
      <c r="EEO1" s="30"/>
      <c r="EEP1" s="30"/>
      <c r="EEQ1" s="31"/>
      <c r="EER1" s="30"/>
      <c r="EES1" s="30"/>
      <c r="EET1" s="30"/>
      <c r="EEU1" s="30"/>
      <c r="EEV1" s="31"/>
      <c r="EEW1" s="30"/>
      <c r="EEX1" s="30"/>
      <c r="EEY1" s="30"/>
      <c r="EEZ1" s="30"/>
      <c r="EFA1" s="31"/>
      <c r="EFB1" s="30"/>
      <c r="EFC1" s="30"/>
      <c r="EFD1" s="30"/>
      <c r="EFE1" s="30"/>
      <c r="EFF1" s="31"/>
      <c r="EFG1" s="30"/>
      <c r="EFH1" s="30"/>
      <c r="EFI1" s="30"/>
      <c r="EFJ1" s="30"/>
      <c r="EFK1" s="31"/>
      <c r="EFL1" s="30"/>
      <c r="EFM1" s="30"/>
      <c r="EFN1" s="30"/>
      <c r="EFO1" s="30"/>
      <c r="EFP1" s="31"/>
      <c r="EFQ1" s="30"/>
      <c r="EFR1" s="30"/>
      <c r="EFS1" s="30"/>
      <c r="EFT1" s="30"/>
      <c r="EFU1" s="31"/>
      <c r="EFV1" s="30"/>
      <c r="EFW1" s="30"/>
      <c r="EFX1" s="30"/>
      <c r="EFY1" s="30"/>
      <c r="EFZ1" s="31"/>
      <c r="EGA1" s="30"/>
      <c r="EGB1" s="30"/>
      <c r="EGC1" s="30"/>
      <c r="EGD1" s="30"/>
      <c r="EGE1" s="31"/>
      <c r="EGF1" s="30"/>
      <c r="EGG1" s="30"/>
      <c r="EGH1" s="30"/>
      <c r="EGI1" s="30"/>
      <c r="EGJ1" s="31"/>
      <c r="EGK1" s="30"/>
      <c r="EGL1" s="30"/>
      <c r="EGM1" s="30"/>
      <c r="EGN1" s="30"/>
      <c r="EGO1" s="31"/>
      <c r="EGP1" s="30"/>
      <c r="EGQ1" s="30"/>
      <c r="EGR1" s="30"/>
      <c r="EGS1" s="30"/>
      <c r="EGT1" s="31"/>
      <c r="EGU1" s="30"/>
      <c r="EGV1" s="30"/>
      <c r="EGW1" s="30"/>
      <c r="EGX1" s="30"/>
      <c r="EGY1" s="31"/>
      <c r="EGZ1" s="30"/>
      <c r="EHA1" s="30"/>
      <c r="EHB1" s="30"/>
      <c r="EHC1" s="30"/>
      <c r="EHD1" s="31"/>
      <c r="EHE1" s="30"/>
      <c r="EHF1" s="30"/>
      <c r="EHG1" s="30"/>
      <c r="EHH1" s="30"/>
      <c r="EHI1" s="31"/>
      <c r="EHJ1" s="30"/>
      <c r="EHK1" s="30"/>
      <c r="EHL1" s="30"/>
      <c r="EHM1" s="30"/>
      <c r="EHN1" s="31"/>
      <c r="EHO1" s="30"/>
      <c r="EHP1" s="30"/>
      <c r="EHQ1" s="30"/>
      <c r="EHR1" s="30"/>
      <c r="EHS1" s="31"/>
      <c r="EHT1" s="30"/>
      <c r="EHU1" s="30"/>
      <c r="EHV1" s="30"/>
      <c r="EHW1" s="30"/>
      <c r="EHX1" s="31"/>
      <c r="EHY1" s="30"/>
      <c r="EHZ1" s="30"/>
      <c r="EIA1" s="30"/>
      <c r="EIB1" s="30"/>
      <c r="EIC1" s="31"/>
      <c r="EID1" s="30"/>
      <c r="EIE1" s="30"/>
      <c r="EIF1" s="30"/>
      <c r="EIG1" s="30"/>
      <c r="EIH1" s="31"/>
      <c r="EII1" s="30"/>
      <c r="EIJ1" s="30"/>
      <c r="EIK1" s="30"/>
      <c r="EIL1" s="30"/>
      <c r="EIM1" s="31"/>
      <c r="EIN1" s="30"/>
      <c r="EIO1" s="30"/>
      <c r="EIP1" s="30"/>
      <c r="EIQ1" s="30"/>
      <c r="EIR1" s="31"/>
      <c r="EIS1" s="30"/>
      <c r="EIT1" s="30"/>
      <c r="EIU1" s="30"/>
      <c r="EIV1" s="30"/>
      <c r="EIW1" s="31"/>
      <c r="EIX1" s="30"/>
      <c r="EIY1" s="30"/>
      <c r="EIZ1" s="30"/>
      <c r="EJA1" s="30"/>
      <c r="EJB1" s="31"/>
      <c r="EJC1" s="30"/>
      <c r="EJD1" s="30"/>
      <c r="EJE1" s="30"/>
      <c r="EJF1" s="30"/>
      <c r="EJG1" s="31"/>
      <c r="EJH1" s="30"/>
      <c r="EJI1" s="30"/>
      <c r="EJJ1" s="30"/>
      <c r="EJK1" s="30"/>
      <c r="EJL1" s="31"/>
      <c r="EJM1" s="30"/>
      <c r="EJN1" s="30"/>
      <c r="EJO1" s="30"/>
      <c r="EJP1" s="30"/>
      <c r="EJQ1" s="31"/>
      <c r="EJR1" s="30"/>
      <c r="EJS1" s="30"/>
      <c r="EJT1" s="30"/>
      <c r="EJU1" s="30"/>
      <c r="EJV1" s="31"/>
      <c r="EJW1" s="30"/>
      <c r="EJX1" s="30"/>
      <c r="EJY1" s="30"/>
      <c r="EJZ1" s="30"/>
      <c r="EKA1" s="31"/>
      <c r="EKB1" s="30"/>
      <c r="EKC1" s="30"/>
      <c r="EKD1" s="30"/>
      <c r="EKE1" s="30"/>
      <c r="EKF1" s="31"/>
      <c r="EKG1" s="30"/>
      <c r="EKH1" s="30"/>
      <c r="EKI1" s="30"/>
      <c r="EKJ1" s="30"/>
      <c r="EKK1" s="31"/>
      <c r="EKL1" s="30"/>
      <c r="EKM1" s="30"/>
      <c r="EKN1" s="30"/>
      <c r="EKO1" s="30"/>
      <c r="EKP1" s="31"/>
      <c r="EKQ1" s="30"/>
      <c r="EKR1" s="30"/>
      <c r="EKS1" s="30"/>
      <c r="EKT1" s="30"/>
      <c r="EKU1" s="31"/>
      <c r="EKV1" s="30"/>
      <c r="EKW1" s="30"/>
      <c r="EKX1" s="30"/>
      <c r="EKY1" s="30"/>
      <c r="EKZ1" s="31"/>
      <c r="ELA1" s="30"/>
      <c r="ELB1" s="30"/>
      <c r="ELC1" s="30"/>
      <c r="ELD1" s="30"/>
      <c r="ELE1" s="31"/>
      <c r="ELF1" s="30"/>
      <c r="ELG1" s="30"/>
      <c r="ELH1" s="30"/>
      <c r="ELI1" s="30"/>
      <c r="ELJ1" s="31"/>
      <c r="ELK1" s="30"/>
      <c r="ELL1" s="30"/>
      <c r="ELM1" s="30"/>
      <c r="ELN1" s="30"/>
      <c r="ELO1" s="31"/>
      <c r="ELP1" s="30"/>
      <c r="ELQ1" s="30"/>
      <c r="ELR1" s="30"/>
      <c r="ELS1" s="30"/>
      <c r="ELT1" s="31"/>
      <c r="ELU1" s="30"/>
      <c r="ELV1" s="30"/>
      <c r="ELW1" s="30"/>
      <c r="ELX1" s="30"/>
      <c r="ELY1" s="31"/>
      <c r="ELZ1" s="30"/>
      <c r="EMA1" s="30"/>
      <c r="EMB1" s="30"/>
      <c r="EMC1" s="30"/>
      <c r="EMD1" s="31"/>
      <c r="EME1" s="30"/>
      <c r="EMF1" s="30"/>
      <c r="EMG1" s="30"/>
      <c r="EMH1" s="30"/>
      <c r="EMI1" s="31"/>
      <c r="EMJ1" s="30"/>
      <c r="EMK1" s="30"/>
      <c r="EML1" s="30"/>
      <c r="EMM1" s="30"/>
      <c r="EMN1" s="31"/>
      <c r="EMO1" s="30"/>
      <c r="EMP1" s="30"/>
      <c r="EMQ1" s="30"/>
      <c r="EMR1" s="30"/>
      <c r="EMS1" s="31"/>
      <c r="EMT1" s="30"/>
      <c r="EMU1" s="30"/>
      <c r="EMV1" s="30"/>
      <c r="EMW1" s="30"/>
      <c r="EMX1" s="31"/>
      <c r="EMY1" s="30"/>
      <c r="EMZ1" s="30"/>
      <c r="ENA1" s="30"/>
      <c r="ENB1" s="30"/>
      <c r="ENC1" s="31"/>
      <c r="END1" s="30"/>
      <c r="ENE1" s="30"/>
      <c r="ENF1" s="30"/>
      <c r="ENG1" s="30"/>
      <c r="ENH1" s="31"/>
      <c r="ENI1" s="30"/>
      <c r="ENJ1" s="30"/>
      <c r="ENK1" s="30"/>
      <c r="ENL1" s="30"/>
      <c r="ENM1" s="31"/>
      <c r="ENN1" s="30"/>
      <c r="ENO1" s="30"/>
      <c r="ENP1" s="30"/>
      <c r="ENQ1" s="30"/>
      <c r="ENR1" s="31"/>
      <c r="ENS1" s="30"/>
      <c r="ENT1" s="30"/>
      <c r="ENU1" s="30"/>
      <c r="ENV1" s="30"/>
      <c r="ENW1" s="31"/>
      <c r="ENX1" s="30"/>
      <c r="ENY1" s="30"/>
      <c r="ENZ1" s="30"/>
      <c r="EOA1" s="30"/>
      <c r="EOB1" s="31"/>
      <c r="EOC1" s="30"/>
      <c r="EOD1" s="30"/>
      <c r="EOE1" s="30"/>
      <c r="EOF1" s="30"/>
      <c r="EOG1" s="31"/>
      <c r="EOH1" s="30"/>
      <c r="EOI1" s="30"/>
      <c r="EOJ1" s="30"/>
      <c r="EOK1" s="30"/>
      <c r="EOL1" s="31"/>
      <c r="EOM1" s="30"/>
      <c r="EON1" s="30"/>
      <c r="EOO1" s="30"/>
      <c r="EOP1" s="30"/>
      <c r="EOQ1" s="31"/>
      <c r="EOR1" s="30"/>
      <c r="EOS1" s="30"/>
      <c r="EOT1" s="30"/>
      <c r="EOU1" s="30"/>
      <c r="EOV1" s="31"/>
      <c r="EOW1" s="30"/>
      <c r="EOX1" s="30"/>
      <c r="EOY1" s="30"/>
      <c r="EOZ1" s="30"/>
      <c r="EPA1" s="31"/>
      <c r="EPB1" s="30"/>
      <c r="EPC1" s="30"/>
      <c r="EPD1" s="30"/>
      <c r="EPE1" s="30"/>
      <c r="EPF1" s="31"/>
      <c r="EPG1" s="30"/>
      <c r="EPH1" s="30"/>
      <c r="EPI1" s="30"/>
      <c r="EPJ1" s="30"/>
      <c r="EPK1" s="31"/>
      <c r="EPL1" s="30"/>
      <c r="EPM1" s="30"/>
      <c r="EPN1" s="30"/>
      <c r="EPO1" s="30"/>
      <c r="EPP1" s="31"/>
      <c r="EPQ1" s="30"/>
      <c r="EPR1" s="30"/>
      <c r="EPS1" s="30"/>
      <c r="EPT1" s="30"/>
      <c r="EPU1" s="31"/>
      <c r="EPV1" s="30"/>
      <c r="EPW1" s="30"/>
      <c r="EPX1" s="30"/>
      <c r="EPY1" s="30"/>
      <c r="EPZ1" s="31"/>
      <c r="EQA1" s="30"/>
      <c r="EQB1" s="30"/>
      <c r="EQC1" s="30"/>
      <c r="EQD1" s="30"/>
      <c r="EQE1" s="31"/>
      <c r="EQF1" s="30"/>
      <c r="EQG1" s="30"/>
      <c r="EQH1" s="30"/>
      <c r="EQI1" s="30"/>
      <c r="EQJ1" s="31"/>
      <c r="EQK1" s="30"/>
      <c r="EQL1" s="30"/>
      <c r="EQM1" s="30"/>
      <c r="EQN1" s="30"/>
      <c r="EQO1" s="31"/>
      <c r="EQP1" s="30"/>
      <c r="EQQ1" s="30"/>
      <c r="EQR1" s="30"/>
      <c r="EQS1" s="30"/>
      <c r="EQT1" s="31"/>
      <c r="EQU1" s="30"/>
      <c r="EQV1" s="30"/>
      <c r="EQW1" s="30"/>
      <c r="EQX1" s="30"/>
      <c r="EQY1" s="31"/>
      <c r="EQZ1" s="30"/>
      <c r="ERA1" s="30"/>
      <c r="ERB1" s="30"/>
      <c r="ERC1" s="30"/>
      <c r="ERD1" s="31"/>
      <c r="ERE1" s="30"/>
      <c r="ERF1" s="30"/>
      <c r="ERG1" s="30"/>
      <c r="ERH1" s="30"/>
      <c r="ERI1" s="31"/>
      <c r="ERJ1" s="30"/>
      <c r="ERK1" s="30"/>
      <c r="ERL1" s="30"/>
      <c r="ERM1" s="30"/>
      <c r="ERN1" s="31"/>
      <c r="ERO1" s="30"/>
      <c r="ERP1" s="30"/>
      <c r="ERQ1" s="30"/>
      <c r="ERR1" s="30"/>
      <c r="ERS1" s="31"/>
      <c r="ERT1" s="30"/>
      <c r="ERU1" s="30"/>
      <c r="ERV1" s="30"/>
      <c r="ERW1" s="30"/>
      <c r="ERX1" s="31"/>
      <c r="ERY1" s="30"/>
      <c r="ERZ1" s="30"/>
      <c r="ESA1" s="30"/>
      <c r="ESB1" s="30"/>
      <c r="ESC1" s="31"/>
      <c r="ESD1" s="30"/>
      <c r="ESE1" s="30"/>
      <c r="ESF1" s="30"/>
      <c r="ESG1" s="30"/>
      <c r="ESH1" s="31"/>
      <c r="ESI1" s="30"/>
      <c r="ESJ1" s="30"/>
      <c r="ESK1" s="30"/>
      <c r="ESL1" s="30"/>
      <c r="ESM1" s="31"/>
      <c r="ESN1" s="30"/>
      <c r="ESO1" s="30"/>
      <c r="ESP1" s="30"/>
      <c r="ESQ1" s="30"/>
      <c r="ESR1" s="31"/>
      <c r="ESS1" s="30"/>
      <c r="EST1" s="30"/>
      <c r="ESU1" s="30"/>
      <c r="ESV1" s="30"/>
      <c r="ESW1" s="31"/>
      <c r="ESX1" s="30"/>
      <c r="ESY1" s="30"/>
      <c r="ESZ1" s="30"/>
      <c r="ETA1" s="30"/>
      <c r="ETB1" s="31"/>
      <c r="ETC1" s="30"/>
      <c r="ETD1" s="30"/>
      <c r="ETE1" s="30"/>
      <c r="ETF1" s="30"/>
      <c r="ETG1" s="31"/>
      <c r="ETH1" s="30"/>
      <c r="ETI1" s="30"/>
      <c r="ETJ1" s="30"/>
      <c r="ETK1" s="30"/>
      <c r="ETL1" s="31"/>
      <c r="ETM1" s="30"/>
      <c r="ETN1" s="30"/>
      <c r="ETO1" s="30"/>
      <c r="ETP1" s="30"/>
      <c r="ETQ1" s="31"/>
      <c r="ETR1" s="30"/>
      <c r="ETS1" s="30"/>
      <c r="ETT1" s="30"/>
      <c r="ETU1" s="30"/>
      <c r="ETV1" s="31"/>
      <c r="ETW1" s="30"/>
      <c r="ETX1" s="30"/>
      <c r="ETY1" s="30"/>
      <c r="ETZ1" s="30"/>
      <c r="EUA1" s="31"/>
      <c r="EUB1" s="30"/>
      <c r="EUC1" s="30"/>
      <c r="EUD1" s="30"/>
      <c r="EUE1" s="30"/>
      <c r="EUF1" s="31"/>
      <c r="EUG1" s="30"/>
      <c r="EUH1" s="30"/>
      <c r="EUI1" s="30"/>
      <c r="EUJ1" s="30"/>
      <c r="EUK1" s="31"/>
      <c r="EUL1" s="30"/>
      <c r="EUM1" s="30"/>
      <c r="EUN1" s="30"/>
      <c r="EUO1" s="30"/>
      <c r="EUP1" s="31"/>
      <c r="EUQ1" s="30"/>
      <c r="EUR1" s="30"/>
      <c r="EUS1" s="30"/>
      <c r="EUT1" s="30"/>
      <c r="EUU1" s="31"/>
      <c r="EUV1" s="30"/>
      <c r="EUW1" s="30"/>
      <c r="EUX1" s="30"/>
      <c r="EUY1" s="30"/>
      <c r="EUZ1" s="31"/>
      <c r="EVA1" s="30"/>
      <c r="EVB1" s="30"/>
      <c r="EVC1" s="30"/>
      <c r="EVD1" s="30"/>
      <c r="EVE1" s="31"/>
      <c r="EVF1" s="30"/>
      <c r="EVG1" s="30"/>
      <c r="EVH1" s="30"/>
      <c r="EVI1" s="30"/>
      <c r="EVJ1" s="31"/>
      <c r="EVK1" s="30"/>
      <c r="EVL1" s="30"/>
      <c r="EVM1" s="30"/>
      <c r="EVN1" s="30"/>
      <c r="EVO1" s="31"/>
      <c r="EVP1" s="30"/>
      <c r="EVQ1" s="30"/>
      <c r="EVR1" s="30"/>
      <c r="EVS1" s="30"/>
      <c r="EVT1" s="31"/>
      <c r="EVU1" s="30"/>
      <c r="EVV1" s="30"/>
      <c r="EVW1" s="30"/>
      <c r="EVX1" s="30"/>
      <c r="EVY1" s="31"/>
      <c r="EVZ1" s="30"/>
      <c r="EWA1" s="30"/>
      <c r="EWB1" s="30"/>
      <c r="EWC1" s="30"/>
      <c r="EWD1" s="31"/>
      <c r="EWE1" s="30"/>
      <c r="EWF1" s="30"/>
      <c r="EWG1" s="30"/>
      <c r="EWH1" s="30"/>
      <c r="EWI1" s="31"/>
      <c r="EWJ1" s="30"/>
      <c r="EWK1" s="30"/>
      <c r="EWL1" s="30"/>
      <c r="EWM1" s="30"/>
      <c r="EWN1" s="31"/>
      <c r="EWO1" s="30"/>
      <c r="EWP1" s="30"/>
      <c r="EWQ1" s="30"/>
      <c r="EWR1" s="30"/>
      <c r="EWS1" s="31"/>
      <c r="EWT1" s="30"/>
      <c r="EWU1" s="30"/>
      <c r="EWV1" s="30"/>
      <c r="EWW1" s="30"/>
      <c r="EWX1" s="31"/>
      <c r="EWY1" s="30"/>
      <c r="EWZ1" s="30"/>
      <c r="EXA1" s="30"/>
      <c r="EXB1" s="30"/>
      <c r="EXC1" s="31"/>
      <c r="EXD1" s="30"/>
      <c r="EXE1" s="30"/>
      <c r="EXF1" s="30"/>
      <c r="EXG1" s="30"/>
      <c r="EXH1" s="31"/>
      <c r="EXI1" s="30"/>
      <c r="EXJ1" s="30"/>
      <c r="EXK1" s="30"/>
      <c r="EXL1" s="30"/>
      <c r="EXM1" s="31"/>
      <c r="EXN1" s="30"/>
      <c r="EXO1" s="30"/>
      <c r="EXP1" s="30"/>
      <c r="EXQ1" s="30"/>
      <c r="EXR1" s="31"/>
      <c r="EXS1" s="30"/>
      <c r="EXT1" s="30"/>
      <c r="EXU1" s="30"/>
      <c r="EXV1" s="30"/>
      <c r="EXW1" s="31"/>
      <c r="EXX1" s="30"/>
      <c r="EXY1" s="30"/>
      <c r="EXZ1" s="30"/>
      <c r="EYA1" s="30"/>
      <c r="EYB1" s="31"/>
      <c r="EYC1" s="30"/>
      <c r="EYD1" s="30"/>
      <c r="EYE1" s="30"/>
      <c r="EYF1" s="30"/>
      <c r="EYG1" s="31"/>
      <c r="EYH1" s="30"/>
      <c r="EYI1" s="30"/>
      <c r="EYJ1" s="30"/>
      <c r="EYK1" s="30"/>
      <c r="EYL1" s="31"/>
      <c r="EYM1" s="30"/>
      <c r="EYN1" s="30"/>
      <c r="EYO1" s="30"/>
      <c r="EYP1" s="30"/>
      <c r="EYQ1" s="31"/>
      <c r="EYR1" s="30"/>
      <c r="EYS1" s="30"/>
      <c r="EYT1" s="30"/>
      <c r="EYU1" s="30"/>
      <c r="EYV1" s="31"/>
      <c r="EYW1" s="30"/>
      <c r="EYX1" s="30"/>
      <c r="EYY1" s="30"/>
      <c r="EYZ1" s="30"/>
      <c r="EZA1" s="31"/>
      <c r="EZB1" s="30"/>
      <c r="EZC1" s="30"/>
      <c r="EZD1" s="30"/>
      <c r="EZE1" s="30"/>
      <c r="EZF1" s="31"/>
      <c r="EZG1" s="30"/>
      <c r="EZH1" s="30"/>
      <c r="EZI1" s="30"/>
      <c r="EZJ1" s="30"/>
      <c r="EZK1" s="31"/>
      <c r="EZL1" s="30"/>
      <c r="EZM1" s="30"/>
      <c r="EZN1" s="30"/>
      <c r="EZO1" s="30"/>
      <c r="EZP1" s="31"/>
      <c r="EZQ1" s="30"/>
      <c r="EZR1" s="30"/>
      <c r="EZS1" s="30"/>
      <c r="EZT1" s="30"/>
      <c r="EZU1" s="31"/>
      <c r="EZV1" s="30"/>
      <c r="EZW1" s="30"/>
      <c r="EZX1" s="30"/>
      <c r="EZY1" s="30"/>
      <c r="EZZ1" s="31"/>
      <c r="FAA1" s="30"/>
      <c r="FAB1" s="30"/>
      <c r="FAC1" s="30"/>
      <c r="FAD1" s="30"/>
      <c r="FAE1" s="31"/>
      <c r="FAF1" s="30"/>
      <c r="FAG1" s="30"/>
      <c r="FAH1" s="30"/>
      <c r="FAI1" s="30"/>
      <c r="FAJ1" s="31"/>
      <c r="FAK1" s="30"/>
      <c r="FAL1" s="30"/>
      <c r="FAM1" s="30"/>
      <c r="FAN1" s="30"/>
      <c r="FAO1" s="31"/>
      <c r="FAP1" s="30"/>
      <c r="FAQ1" s="30"/>
      <c r="FAR1" s="30"/>
      <c r="FAS1" s="30"/>
      <c r="FAT1" s="31"/>
      <c r="FAU1" s="30"/>
      <c r="FAV1" s="30"/>
      <c r="FAW1" s="30"/>
      <c r="FAX1" s="30"/>
      <c r="FAY1" s="31"/>
      <c r="FAZ1" s="30"/>
      <c r="FBA1" s="30"/>
      <c r="FBB1" s="30"/>
      <c r="FBC1" s="30"/>
      <c r="FBD1" s="31"/>
      <c r="FBE1" s="30"/>
      <c r="FBF1" s="30"/>
      <c r="FBG1" s="30"/>
      <c r="FBH1" s="30"/>
      <c r="FBI1" s="31"/>
      <c r="FBJ1" s="30"/>
      <c r="FBK1" s="30"/>
      <c r="FBL1" s="30"/>
      <c r="FBM1" s="30"/>
      <c r="FBN1" s="31"/>
      <c r="FBO1" s="30"/>
      <c r="FBP1" s="30"/>
      <c r="FBQ1" s="30"/>
      <c r="FBR1" s="30"/>
      <c r="FBS1" s="31"/>
      <c r="FBT1" s="30"/>
      <c r="FBU1" s="30"/>
      <c r="FBV1" s="30"/>
      <c r="FBW1" s="30"/>
      <c r="FBX1" s="31"/>
      <c r="FBY1" s="30"/>
      <c r="FBZ1" s="30"/>
      <c r="FCA1" s="30"/>
      <c r="FCB1" s="30"/>
      <c r="FCC1" s="31"/>
      <c r="FCD1" s="30"/>
      <c r="FCE1" s="30"/>
      <c r="FCF1" s="30"/>
      <c r="FCG1" s="30"/>
      <c r="FCH1" s="31"/>
      <c r="FCI1" s="30"/>
      <c r="FCJ1" s="30"/>
      <c r="FCK1" s="30"/>
      <c r="FCL1" s="30"/>
      <c r="FCM1" s="31"/>
      <c r="FCN1" s="30"/>
      <c r="FCO1" s="30"/>
      <c r="FCP1" s="30"/>
      <c r="FCQ1" s="30"/>
      <c r="FCR1" s="31"/>
      <c r="FCS1" s="30"/>
      <c r="FCT1" s="30"/>
      <c r="FCU1" s="30"/>
      <c r="FCV1" s="30"/>
      <c r="FCW1" s="31"/>
      <c r="FCX1" s="30"/>
      <c r="FCY1" s="30"/>
      <c r="FCZ1" s="30"/>
      <c r="FDA1" s="30"/>
      <c r="FDB1" s="31"/>
      <c r="FDC1" s="30"/>
      <c r="FDD1" s="30"/>
      <c r="FDE1" s="30"/>
      <c r="FDF1" s="30"/>
      <c r="FDG1" s="31"/>
      <c r="FDH1" s="30"/>
      <c r="FDI1" s="30"/>
      <c r="FDJ1" s="30"/>
      <c r="FDK1" s="30"/>
      <c r="FDL1" s="31"/>
      <c r="FDM1" s="30"/>
      <c r="FDN1" s="30"/>
      <c r="FDO1" s="30"/>
      <c r="FDP1" s="30"/>
      <c r="FDQ1" s="31"/>
      <c r="FDR1" s="30"/>
      <c r="FDS1" s="30"/>
      <c r="FDT1" s="30"/>
      <c r="FDU1" s="30"/>
      <c r="FDV1" s="31"/>
      <c r="FDW1" s="30"/>
      <c r="FDX1" s="30"/>
      <c r="FDY1" s="30"/>
      <c r="FDZ1" s="30"/>
      <c r="FEA1" s="31"/>
      <c r="FEB1" s="30"/>
      <c r="FEC1" s="30"/>
      <c r="FED1" s="30"/>
      <c r="FEE1" s="30"/>
      <c r="FEF1" s="31"/>
      <c r="FEG1" s="30"/>
      <c r="FEH1" s="30"/>
      <c r="FEI1" s="30"/>
      <c r="FEJ1" s="30"/>
      <c r="FEK1" s="31"/>
      <c r="FEL1" s="30"/>
      <c r="FEM1" s="30"/>
      <c r="FEN1" s="30"/>
      <c r="FEO1" s="30"/>
      <c r="FEP1" s="31"/>
      <c r="FEQ1" s="30"/>
      <c r="FER1" s="30"/>
      <c r="FES1" s="30"/>
      <c r="FET1" s="30"/>
      <c r="FEU1" s="31"/>
      <c r="FEV1" s="30"/>
      <c r="FEW1" s="30"/>
      <c r="FEX1" s="30"/>
      <c r="FEY1" s="30"/>
      <c r="FEZ1" s="31"/>
      <c r="FFA1" s="30"/>
      <c r="FFB1" s="30"/>
      <c r="FFC1" s="30"/>
      <c r="FFD1" s="30"/>
      <c r="FFE1" s="31"/>
      <c r="FFF1" s="30"/>
      <c r="FFG1" s="30"/>
      <c r="FFH1" s="30"/>
      <c r="FFI1" s="30"/>
      <c r="FFJ1" s="31"/>
      <c r="FFK1" s="30"/>
      <c r="FFL1" s="30"/>
      <c r="FFM1" s="30"/>
      <c r="FFN1" s="30"/>
      <c r="FFO1" s="31"/>
      <c r="FFP1" s="30"/>
      <c r="FFQ1" s="30"/>
      <c r="FFR1" s="30"/>
      <c r="FFS1" s="30"/>
      <c r="FFT1" s="31"/>
      <c r="FFU1" s="30"/>
      <c r="FFV1" s="30"/>
      <c r="FFW1" s="30"/>
      <c r="FFX1" s="30"/>
      <c r="FFY1" s="31"/>
      <c r="FFZ1" s="30"/>
      <c r="FGA1" s="30"/>
      <c r="FGB1" s="30"/>
      <c r="FGC1" s="30"/>
      <c r="FGD1" s="31"/>
      <c r="FGE1" s="30"/>
      <c r="FGF1" s="30"/>
      <c r="FGG1" s="30"/>
      <c r="FGH1" s="30"/>
      <c r="FGI1" s="31"/>
      <c r="FGJ1" s="30"/>
      <c r="FGK1" s="30"/>
      <c r="FGL1" s="30"/>
      <c r="FGM1" s="30"/>
      <c r="FGN1" s="31"/>
      <c r="FGO1" s="30"/>
      <c r="FGP1" s="30"/>
      <c r="FGQ1" s="30"/>
      <c r="FGR1" s="30"/>
      <c r="FGS1" s="31"/>
      <c r="FGT1" s="30"/>
      <c r="FGU1" s="30"/>
      <c r="FGV1" s="30"/>
      <c r="FGW1" s="30"/>
      <c r="FGX1" s="31"/>
      <c r="FGY1" s="30"/>
      <c r="FGZ1" s="30"/>
      <c r="FHA1" s="30"/>
      <c r="FHB1" s="30"/>
      <c r="FHC1" s="31"/>
      <c r="FHD1" s="30"/>
      <c r="FHE1" s="30"/>
      <c r="FHF1" s="30"/>
      <c r="FHG1" s="30"/>
      <c r="FHH1" s="31"/>
      <c r="FHI1" s="30"/>
      <c r="FHJ1" s="30"/>
      <c r="FHK1" s="30"/>
      <c r="FHL1" s="30"/>
      <c r="FHM1" s="31"/>
      <c r="FHN1" s="30"/>
      <c r="FHO1" s="30"/>
      <c r="FHP1" s="30"/>
      <c r="FHQ1" s="30"/>
      <c r="FHR1" s="31"/>
      <c r="FHS1" s="30"/>
      <c r="FHT1" s="30"/>
      <c r="FHU1" s="30"/>
      <c r="FHV1" s="30"/>
      <c r="FHW1" s="31"/>
      <c r="FHX1" s="30"/>
      <c r="FHY1" s="30"/>
      <c r="FHZ1" s="30"/>
      <c r="FIA1" s="30"/>
      <c r="FIB1" s="31"/>
      <c r="FIC1" s="30"/>
      <c r="FID1" s="30"/>
      <c r="FIE1" s="30"/>
      <c r="FIF1" s="30"/>
      <c r="FIG1" s="31"/>
      <c r="FIH1" s="30"/>
      <c r="FII1" s="30"/>
      <c r="FIJ1" s="30"/>
      <c r="FIK1" s="30"/>
      <c r="FIL1" s="31"/>
      <c r="FIM1" s="30"/>
      <c r="FIN1" s="30"/>
      <c r="FIO1" s="30"/>
      <c r="FIP1" s="30"/>
      <c r="FIQ1" s="31"/>
      <c r="FIR1" s="30"/>
      <c r="FIS1" s="30"/>
      <c r="FIT1" s="30"/>
      <c r="FIU1" s="30"/>
      <c r="FIV1" s="31"/>
      <c r="FIW1" s="30"/>
      <c r="FIX1" s="30"/>
      <c r="FIY1" s="30"/>
      <c r="FIZ1" s="30"/>
      <c r="FJA1" s="31"/>
      <c r="FJB1" s="30"/>
      <c r="FJC1" s="30"/>
      <c r="FJD1" s="30"/>
      <c r="FJE1" s="30"/>
      <c r="FJF1" s="31"/>
      <c r="FJG1" s="30"/>
      <c r="FJH1" s="30"/>
      <c r="FJI1" s="30"/>
      <c r="FJJ1" s="30"/>
      <c r="FJK1" s="31"/>
      <c r="FJL1" s="30"/>
      <c r="FJM1" s="30"/>
      <c r="FJN1" s="30"/>
      <c r="FJO1" s="30"/>
      <c r="FJP1" s="31"/>
      <c r="FJQ1" s="30"/>
      <c r="FJR1" s="30"/>
      <c r="FJS1" s="30"/>
      <c r="FJT1" s="30"/>
      <c r="FJU1" s="31"/>
      <c r="FJV1" s="30"/>
      <c r="FJW1" s="30"/>
      <c r="FJX1" s="30"/>
      <c r="FJY1" s="30"/>
      <c r="FJZ1" s="31"/>
      <c r="FKA1" s="30"/>
      <c r="FKB1" s="30"/>
      <c r="FKC1" s="30"/>
      <c r="FKD1" s="30"/>
      <c r="FKE1" s="31"/>
      <c r="FKF1" s="30"/>
      <c r="FKG1" s="30"/>
      <c r="FKH1" s="30"/>
      <c r="FKI1" s="30"/>
      <c r="FKJ1" s="31"/>
      <c r="FKK1" s="30"/>
      <c r="FKL1" s="30"/>
      <c r="FKM1" s="30"/>
      <c r="FKN1" s="30"/>
      <c r="FKO1" s="31"/>
      <c r="FKP1" s="30"/>
      <c r="FKQ1" s="30"/>
      <c r="FKR1" s="30"/>
      <c r="FKS1" s="30"/>
      <c r="FKT1" s="31"/>
      <c r="FKU1" s="30"/>
      <c r="FKV1" s="30"/>
      <c r="FKW1" s="30"/>
      <c r="FKX1" s="30"/>
      <c r="FKY1" s="31"/>
      <c r="FKZ1" s="30"/>
      <c r="FLA1" s="30"/>
      <c r="FLB1" s="30"/>
      <c r="FLC1" s="30"/>
      <c r="FLD1" s="31"/>
      <c r="FLE1" s="30"/>
      <c r="FLF1" s="30"/>
      <c r="FLG1" s="30"/>
      <c r="FLH1" s="30"/>
      <c r="FLI1" s="31"/>
      <c r="FLJ1" s="30"/>
      <c r="FLK1" s="30"/>
      <c r="FLL1" s="30"/>
      <c r="FLM1" s="30"/>
      <c r="FLN1" s="31"/>
      <c r="FLO1" s="30"/>
      <c r="FLP1" s="30"/>
      <c r="FLQ1" s="30"/>
      <c r="FLR1" s="30"/>
      <c r="FLS1" s="31"/>
      <c r="FLT1" s="30"/>
      <c r="FLU1" s="30"/>
      <c r="FLV1" s="30"/>
      <c r="FLW1" s="30"/>
      <c r="FLX1" s="31"/>
      <c r="FLY1" s="30"/>
      <c r="FLZ1" s="30"/>
      <c r="FMA1" s="30"/>
      <c r="FMB1" s="30"/>
      <c r="FMC1" s="31"/>
      <c r="FMD1" s="30"/>
      <c r="FME1" s="30"/>
      <c r="FMF1" s="30"/>
      <c r="FMG1" s="30"/>
      <c r="FMH1" s="31"/>
      <c r="FMI1" s="30"/>
      <c r="FMJ1" s="30"/>
      <c r="FMK1" s="30"/>
      <c r="FML1" s="30"/>
      <c r="FMM1" s="31"/>
      <c r="FMN1" s="30"/>
      <c r="FMO1" s="30"/>
      <c r="FMP1" s="30"/>
      <c r="FMQ1" s="30"/>
      <c r="FMR1" s="31"/>
      <c r="FMS1" s="30"/>
      <c r="FMT1" s="30"/>
      <c r="FMU1" s="30"/>
      <c r="FMV1" s="30"/>
      <c r="FMW1" s="31"/>
      <c r="FMX1" s="30"/>
      <c r="FMY1" s="30"/>
      <c r="FMZ1" s="30"/>
      <c r="FNA1" s="30"/>
      <c r="FNB1" s="31"/>
      <c r="FNC1" s="30"/>
      <c r="FND1" s="30"/>
      <c r="FNE1" s="30"/>
      <c r="FNF1" s="30"/>
      <c r="FNG1" s="31"/>
      <c r="FNH1" s="30"/>
      <c r="FNI1" s="30"/>
      <c r="FNJ1" s="30"/>
      <c r="FNK1" s="30"/>
      <c r="FNL1" s="31"/>
      <c r="FNM1" s="30"/>
      <c r="FNN1" s="30"/>
      <c r="FNO1" s="30"/>
      <c r="FNP1" s="30"/>
      <c r="FNQ1" s="31"/>
      <c r="FNR1" s="30"/>
      <c r="FNS1" s="30"/>
      <c r="FNT1" s="30"/>
      <c r="FNU1" s="30"/>
      <c r="FNV1" s="31"/>
      <c r="FNW1" s="30"/>
      <c r="FNX1" s="30"/>
      <c r="FNY1" s="30"/>
      <c r="FNZ1" s="30"/>
      <c r="FOA1" s="31"/>
      <c r="FOB1" s="30"/>
      <c r="FOC1" s="30"/>
      <c r="FOD1" s="30"/>
      <c r="FOE1" s="30"/>
      <c r="FOF1" s="31"/>
      <c r="FOG1" s="30"/>
      <c r="FOH1" s="30"/>
      <c r="FOI1" s="30"/>
      <c r="FOJ1" s="30"/>
      <c r="FOK1" s="31"/>
      <c r="FOL1" s="30"/>
      <c r="FOM1" s="30"/>
      <c r="FON1" s="30"/>
      <c r="FOO1" s="30"/>
      <c r="FOP1" s="31"/>
      <c r="FOQ1" s="30"/>
      <c r="FOR1" s="30"/>
      <c r="FOS1" s="30"/>
      <c r="FOT1" s="30"/>
      <c r="FOU1" s="31"/>
      <c r="FOV1" s="30"/>
      <c r="FOW1" s="30"/>
      <c r="FOX1" s="30"/>
      <c r="FOY1" s="30"/>
      <c r="FOZ1" s="31"/>
      <c r="FPA1" s="30"/>
      <c r="FPB1" s="30"/>
      <c r="FPC1" s="30"/>
      <c r="FPD1" s="30"/>
      <c r="FPE1" s="31"/>
      <c r="FPF1" s="30"/>
      <c r="FPG1" s="30"/>
      <c r="FPH1" s="30"/>
      <c r="FPI1" s="30"/>
      <c r="FPJ1" s="31"/>
      <c r="FPK1" s="30"/>
      <c r="FPL1" s="30"/>
      <c r="FPM1" s="30"/>
      <c r="FPN1" s="30"/>
      <c r="FPO1" s="31"/>
      <c r="FPP1" s="30"/>
      <c r="FPQ1" s="30"/>
      <c r="FPR1" s="30"/>
      <c r="FPS1" s="30"/>
      <c r="FPT1" s="31"/>
      <c r="FPU1" s="30"/>
      <c r="FPV1" s="30"/>
      <c r="FPW1" s="30"/>
      <c r="FPX1" s="30"/>
      <c r="FPY1" s="31"/>
      <c r="FPZ1" s="30"/>
      <c r="FQA1" s="30"/>
      <c r="FQB1" s="30"/>
      <c r="FQC1" s="30"/>
      <c r="FQD1" s="31"/>
      <c r="FQE1" s="30"/>
      <c r="FQF1" s="30"/>
      <c r="FQG1" s="30"/>
      <c r="FQH1" s="30"/>
      <c r="FQI1" s="31"/>
      <c r="FQJ1" s="30"/>
      <c r="FQK1" s="30"/>
      <c r="FQL1" s="30"/>
      <c r="FQM1" s="30"/>
      <c r="FQN1" s="31"/>
      <c r="FQO1" s="30"/>
      <c r="FQP1" s="30"/>
      <c r="FQQ1" s="30"/>
      <c r="FQR1" s="30"/>
      <c r="FQS1" s="31"/>
      <c r="FQT1" s="30"/>
      <c r="FQU1" s="30"/>
      <c r="FQV1" s="30"/>
      <c r="FQW1" s="30"/>
      <c r="FQX1" s="31"/>
      <c r="FQY1" s="30"/>
      <c r="FQZ1" s="30"/>
      <c r="FRA1" s="30"/>
      <c r="FRB1" s="30"/>
      <c r="FRC1" s="31"/>
      <c r="FRD1" s="30"/>
      <c r="FRE1" s="30"/>
      <c r="FRF1" s="30"/>
      <c r="FRG1" s="30"/>
      <c r="FRH1" s="31"/>
      <c r="FRI1" s="30"/>
      <c r="FRJ1" s="30"/>
      <c r="FRK1" s="30"/>
      <c r="FRL1" s="30"/>
      <c r="FRM1" s="31"/>
      <c r="FRN1" s="30"/>
      <c r="FRO1" s="30"/>
      <c r="FRP1" s="30"/>
      <c r="FRQ1" s="30"/>
      <c r="FRR1" s="31"/>
      <c r="FRS1" s="30"/>
      <c r="FRT1" s="30"/>
      <c r="FRU1" s="30"/>
      <c r="FRV1" s="30"/>
      <c r="FRW1" s="31"/>
      <c r="FRX1" s="30"/>
      <c r="FRY1" s="30"/>
      <c r="FRZ1" s="30"/>
      <c r="FSA1" s="30"/>
      <c r="FSB1" s="31"/>
      <c r="FSC1" s="30"/>
      <c r="FSD1" s="30"/>
      <c r="FSE1" s="30"/>
      <c r="FSF1" s="30"/>
      <c r="FSG1" s="31"/>
      <c r="FSH1" s="30"/>
      <c r="FSI1" s="30"/>
      <c r="FSJ1" s="30"/>
      <c r="FSK1" s="30"/>
      <c r="FSL1" s="31"/>
      <c r="FSM1" s="30"/>
      <c r="FSN1" s="30"/>
      <c r="FSO1" s="30"/>
      <c r="FSP1" s="30"/>
      <c r="FSQ1" s="31"/>
      <c r="FSR1" s="30"/>
      <c r="FSS1" s="30"/>
      <c r="FST1" s="30"/>
      <c r="FSU1" s="30"/>
      <c r="FSV1" s="31"/>
      <c r="FSW1" s="30"/>
      <c r="FSX1" s="30"/>
      <c r="FSY1" s="30"/>
      <c r="FSZ1" s="30"/>
      <c r="FTA1" s="31"/>
      <c r="FTB1" s="30"/>
      <c r="FTC1" s="30"/>
      <c r="FTD1" s="30"/>
      <c r="FTE1" s="30"/>
      <c r="FTF1" s="31"/>
      <c r="FTG1" s="30"/>
      <c r="FTH1" s="30"/>
      <c r="FTI1" s="30"/>
      <c r="FTJ1" s="30"/>
      <c r="FTK1" s="31"/>
      <c r="FTL1" s="30"/>
      <c r="FTM1" s="30"/>
      <c r="FTN1" s="30"/>
      <c r="FTO1" s="30"/>
      <c r="FTP1" s="31"/>
      <c r="FTQ1" s="30"/>
      <c r="FTR1" s="30"/>
      <c r="FTS1" s="30"/>
      <c r="FTT1" s="30"/>
      <c r="FTU1" s="31"/>
      <c r="FTV1" s="30"/>
      <c r="FTW1" s="30"/>
      <c r="FTX1" s="30"/>
      <c r="FTY1" s="30"/>
      <c r="FTZ1" s="31"/>
      <c r="FUA1" s="30"/>
      <c r="FUB1" s="30"/>
      <c r="FUC1" s="30"/>
      <c r="FUD1" s="30"/>
      <c r="FUE1" s="31"/>
      <c r="FUF1" s="30"/>
      <c r="FUG1" s="30"/>
      <c r="FUH1" s="30"/>
      <c r="FUI1" s="30"/>
      <c r="FUJ1" s="31"/>
      <c r="FUK1" s="30"/>
      <c r="FUL1" s="30"/>
      <c r="FUM1" s="30"/>
      <c r="FUN1" s="30"/>
      <c r="FUO1" s="31"/>
      <c r="FUP1" s="30"/>
      <c r="FUQ1" s="30"/>
      <c r="FUR1" s="30"/>
      <c r="FUS1" s="30"/>
      <c r="FUT1" s="31"/>
      <c r="FUU1" s="30"/>
      <c r="FUV1" s="30"/>
      <c r="FUW1" s="30"/>
      <c r="FUX1" s="30"/>
      <c r="FUY1" s="31"/>
      <c r="FUZ1" s="30"/>
      <c r="FVA1" s="30"/>
      <c r="FVB1" s="30"/>
      <c r="FVC1" s="30"/>
      <c r="FVD1" s="31"/>
      <c r="FVE1" s="30"/>
      <c r="FVF1" s="30"/>
      <c r="FVG1" s="30"/>
      <c r="FVH1" s="30"/>
      <c r="FVI1" s="31"/>
      <c r="FVJ1" s="30"/>
      <c r="FVK1" s="30"/>
      <c r="FVL1" s="30"/>
      <c r="FVM1" s="30"/>
      <c r="FVN1" s="31"/>
      <c r="FVO1" s="30"/>
      <c r="FVP1" s="30"/>
      <c r="FVQ1" s="30"/>
      <c r="FVR1" s="30"/>
      <c r="FVS1" s="31"/>
      <c r="FVT1" s="30"/>
      <c r="FVU1" s="30"/>
      <c r="FVV1" s="30"/>
      <c r="FVW1" s="30"/>
      <c r="FVX1" s="31"/>
      <c r="FVY1" s="30"/>
      <c r="FVZ1" s="30"/>
      <c r="FWA1" s="30"/>
      <c r="FWB1" s="30"/>
      <c r="FWC1" s="31"/>
      <c r="FWD1" s="30"/>
      <c r="FWE1" s="30"/>
      <c r="FWF1" s="30"/>
      <c r="FWG1" s="30"/>
      <c r="FWH1" s="31"/>
      <c r="FWI1" s="30"/>
      <c r="FWJ1" s="30"/>
      <c r="FWK1" s="30"/>
      <c r="FWL1" s="30"/>
      <c r="FWM1" s="31"/>
      <c r="FWN1" s="30"/>
      <c r="FWO1" s="30"/>
      <c r="FWP1" s="30"/>
      <c r="FWQ1" s="30"/>
      <c r="FWR1" s="31"/>
      <c r="FWS1" s="30"/>
      <c r="FWT1" s="30"/>
      <c r="FWU1" s="30"/>
      <c r="FWV1" s="30"/>
      <c r="FWW1" s="31"/>
      <c r="FWX1" s="30"/>
      <c r="FWY1" s="30"/>
      <c r="FWZ1" s="30"/>
      <c r="FXA1" s="30"/>
      <c r="FXB1" s="31"/>
      <c r="FXC1" s="30"/>
      <c r="FXD1" s="30"/>
      <c r="FXE1" s="30"/>
      <c r="FXF1" s="30"/>
      <c r="FXG1" s="31"/>
      <c r="FXH1" s="30"/>
      <c r="FXI1" s="30"/>
      <c r="FXJ1" s="30"/>
      <c r="FXK1" s="30"/>
      <c r="FXL1" s="31"/>
      <c r="FXM1" s="30"/>
      <c r="FXN1" s="30"/>
      <c r="FXO1" s="30"/>
      <c r="FXP1" s="30"/>
      <c r="FXQ1" s="31"/>
      <c r="FXR1" s="30"/>
      <c r="FXS1" s="30"/>
      <c r="FXT1" s="30"/>
      <c r="FXU1" s="30"/>
      <c r="FXV1" s="31"/>
      <c r="FXW1" s="30"/>
      <c r="FXX1" s="30"/>
      <c r="FXY1" s="30"/>
      <c r="FXZ1" s="30"/>
      <c r="FYA1" s="31"/>
      <c r="FYB1" s="30"/>
      <c r="FYC1" s="30"/>
      <c r="FYD1" s="30"/>
      <c r="FYE1" s="30"/>
      <c r="FYF1" s="31"/>
      <c r="FYG1" s="30"/>
      <c r="FYH1" s="30"/>
      <c r="FYI1" s="30"/>
      <c r="FYJ1" s="30"/>
      <c r="FYK1" s="31"/>
      <c r="FYL1" s="30"/>
      <c r="FYM1" s="30"/>
      <c r="FYN1" s="30"/>
      <c r="FYO1" s="30"/>
      <c r="FYP1" s="31"/>
      <c r="FYQ1" s="30"/>
      <c r="FYR1" s="30"/>
      <c r="FYS1" s="30"/>
      <c r="FYT1" s="30"/>
      <c r="FYU1" s="31"/>
      <c r="FYV1" s="30"/>
      <c r="FYW1" s="30"/>
      <c r="FYX1" s="30"/>
      <c r="FYY1" s="30"/>
      <c r="FYZ1" s="31"/>
      <c r="FZA1" s="30"/>
      <c r="FZB1" s="30"/>
      <c r="FZC1" s="30"/>
      <c r="FZD1" s="30"/>
      <c r="FZE1" s="31"/>
      <c r="FZF1" s="30"/>
      <c r="FZG1" s="30"/>
      <c r="FZH1" s="30"/>
      <c r="FZI1" s="30"/>
      <c r="FZJ1" s="31"/>
      <c r="FZK1" s="30"/>
      <c r="FZL1" s="30"/>
      <c r="FZM1" s="30"/>
      <c r="FZN1" s="30"/>
      <c r="FZO1" s="31"/>
      <c r="FZP1" s="30"/>
      <c r="FZQ1" s="30"/>
      <c r="FZR1" s="30"/>
      <c r="FZS1" s="30"/>
      <c r="FZT1" s="31"/>
      <c r="FZU1" s="30"/>
      <c r="FZV1" s="30"/>
      <c r="FZW1" s="30"/>
      <c r="FZX1" s="30"/>
      <c r="FZY1" s="31"/>
      <c r="FZZ1" s="30"/>
      <c r="GAA1" s="30"/>
      <c r="GAB1" s="30"/>
      <c r="GAC1" s="30"/>
      <c r="GAD1" s="31"/>
      <c r="GAE1" s="30"/>
      <c r="GAF1" s="30"/>
      <c r="GAG1" s="30"/>
      <c r="GAH1" s="30"/>
      <c r="GAI1" s="31"/>
      <c r="GAJ1" s="30"/>
      <c r="GAK1" s="30"/>
      <c r="GAL1" s="30"/>
      <c r="GAM1" s="30"/>
      <c r="GAN1" s="31"/>
      <c r="GAO1" s="30"/>
      <c r="GAP1" s="30"/>
      <c r="GAQ1" s="30"/>
      <c r="GAR1" s="30"/>
      <c r="GAS1" s="31"/>
      <c r="GAT1" s="30"/>
      <c r="GAU1" s="30"/>
      <c r="GAV1" s="30"/>
      <c r="GAW1" s="30"/>
      <c r="GAX1" s="31"/>
      <c r="GAY1" s="30"/>
      <c r="GAZ1" s="30"/>
      <c r="GBA1" s="30"/>
      <c r="GBB1" s="30"/>
      <c r="GBC1" s="31"/>
      <c r="GBD1" s="30"/>
      <c r="GBE1" s="30"/>
      <c r="GBF1" s="30"/>
      <c r="GBG1" s="30"/>
      <c r="GBH1" s="31"/>
      <c r="GBI1" s="30"/>
      <c r="GBJ1" s="30"/>
      <c r="GBK1" s="30"/>
      <c r="GBL1" s="30"/>
      <c r="GBM1" s="31"/>
      <c r="GBN1" s="30"/>
      <c r="GBO1" s="30"/>
      <c r="GBP1" s="30"/>
      <c r="GBQ1" s="30"/>
      <c r="GBR1" s="31"/>
      <c r="GBS1" s="30"/>
      <c r="GBT1" s="30"/>
      <c r="GBU1" s="30"/>
      <c r="GBV1" s="30"/>
      <c r="GBW1" s="31"/>
      <c r="GBX1" s="30"/>
      <c r="GBY1" s="30"/>
      <c r="GBZ1" s="30"/>
      <c r="GCA1" s="30"/>
      <c r="GCB1" s="31"/>
      <c r="GCC1" s="30"/>
      <c r="GCD1" s="30"/>
      <c r="GCE1" s="30"/>
      <c r="GCF1" s="30"/>
      <c r="GCG1" s="31"/>
      <c r="GCH1" s="30"/>
      <c r="GCI1" s="30"/>
      <c r="GCJ1" s="30"/>
      <c r="GCK1" s="30"/>
      <c r="GCL1" s="31"/>
      <c r="GCM1" s="30"/>
      <c r="GCN1" s="30"/>
      <c r="GCO1" s="30"/>
      <c r="GCP1" s="30"/>
      <c r="GCQ1" s="31"/>
      <c r="GCR1" s="30"/>
      <c r="GCS1" s="30"/>
      <c r="GCT1" s="30"/>
      <c r="GCU1" s="30"/>
      <c r="GCV1" s="31"/>
      <c r="GCW1" s="30"/>
      <c r="GCX1" s="30"/>
      <c r="GCY1" s="30"/>
      <c r="GCZ1" s="30"/>
      <c r="GDA1" s="31"/>
      <c r="GDB1" s="30"/>
      <c r="GDC1" s="30"/>
      <c r="GDD1" s="30"/>
      <c r="GDE1" s="30"/>
      <c r="GDF1" s="31"/>
      <c r="GDG1" s="30"/>
      <c r="GDH1" s="30"/>
      <c r="GDI1" s="30"/>
      <c r="GDJ1" s="30"/>
      <c r="GDK1" s="31"/>
      <c r="GDL1" s="30"/>
      <c r="GDM1" s="30"/>
      <c r="GDN1" s="30"/>
      <c r="GDO1" s="30"/>
      <c r="GDP1" s="31"/>
      <c r="GDQ1" s="30"/>
      <c r="GDR1" s="30"/>
      <c r="GDS1" s="30"/>
      <c r="GDT1" s="30"/>
      <c r="GDU1" s="31"/>
      <c r="GDV1" s="30"/>
      <c r="GDW1" s="30"/>
      <c r="GDX1" s="30"/>
      <c r="GDY1" s="30"/>
      <c r="GDZ1" s="31"/>
      <c r="GEA1" s="30"/>
      <c r="GEB1" s="30"/>
      <c r="GEC1" s="30"/>
      <c r="GED1" s="30"/>
      <c r="GEE1" s="31"/>
      <c r="GEF1" s="30"/>
      <c r="GEG1" s="30"/>
      <c r="GEH1" s="30"/>
      <c r="GEI1" s="30"/>
      <c r="GEJ1" s="31"/>
      <c r="GEK1" s="30"/>
      <c r="GEL1" s="30"/>
      <c r="GEM1" s="30"/>
      <c r="GEN1" s="30"/>
      <c r="GEO1" s="31"/>
      <c r="GEP1" s="30"/>
      <c r="GEQ1" s="30"/>
      <c r="GER1" s="30"/>
      <c r="GES1" s="30"/>
      <c r="GET1" s="31"/>
      <c r="GEU1" s="30"/>
      <c r="GEV1" s="30"/>
      <c r="GEW1" s="30"/>
      <c r="GEX1" s="30"/>
      <c r="GEY1" s="31"/>
      <c r="GEZ1" s="30"/>
      <c r="GFA1" s="30"/>
      <c r="GFB1" s="30"/>
      <c r="GFC1" s="30"/>
      <c r="GFD1" s="31"/>
      <c r="GFE1" s="30"/>
      <c r="GFF1" s="30"/>
      <c r="GFG1" s="30"/>
      <c r="GFH1" s="30"/>
      <c r="GFI1" s="31"/>
      <c r="GFJ1" s="30"/>
      <c r="GFK1" s="30"/>
      <c r="GFL1" s="30"/>
      <c r="GFM1" s="30"/>
      <c r="GFN1" s="31"/>
      <c r="GFO1" s="30"/>
      <c r="GFP1" s="30"/>
      <c r="GFQ1" s="30"/>
      <c r="GFR1" s="30"/>
      <c r="GFS1" s="31"/>
      <c r="GFT1" s="30"/>
      <c r="GFU1" s="30"/>
      <c r="GFV1" s="30"/>
      <c r="GFW1" s="30"/>
      <c r="GFX1" s="31"/>
      <c r="GFY1" s="30"/>
      <c r="GFZ1" s="30"/>
      <c r="GGA1" s="30"/>
      <c r="GGB1" s="30"/>
      <c r="GGC1" s="31"/>
      <c r="GGD1" s="30"/>
      <c r="GGE1" s="30"/>
      <c r="GGF1" s="30"/>
      <c r="GGG1" s="30"/>
      <c r="GGH1" s="31"/>
      <c r="GGI1" s="30"/>
      <c r="GGJ1" s="30"/>
      <c r="GGK1" s="30"/>
      <c r="GGL1" s="30"/>
      <c r="GGM1" s="31"/>
      <c r="GGN1" s="30"/>
      <c r="GGO1" s="30"/>
      <c r="GGP1" s="30"/>
      <c r="GGQ1" s="30"/>
      <c r="GGR1" s="31"/>
      <c r="GGS1" s="30"/>
      <c r="GGT1" s="30"/>
      <c r="GGU1" s="30"/>
      <c r="GGV1" s="30"/>
      <c r="GGW1" s="31"/>
      <c r="GGX1" s="30"/>
      <c r="GGY1" s="30"/>
      <c r="GGZ1" s="30"/>
      <c r="GHA1" s="30"/>
      <c r="GHB1" s="31"/>
      <c r="GHC1" s="30"/>
      <c r="GHD1" s="30"/>
      <c r="GHE1" s="30"/>
      <c r="GHF1" s="30"/>
      <c r="GHG1" s="31"/>
      <c r="GHH1" s="30"/>
      <c r="GHI1" s="30"/>
      <c r="GHJ1" s="30"/>
      <c r="GHK1" s="30"/>
      <c r="GHL1" s="31"/>
      <c r="GHM1" s="30"/>
      <c r="GHN1" s="30"/>
      <c r="GHO1" s="30"/>
      <c r="GHP1" s="30"/>
      <c r="GHQ1" s="31"/>
      <c r="GHR1" s="30"/>
      <c r="GHS1" s="30"/>
      <c r="GHT1" s="30"/>
      <c r="GHU1" s="30"/>
      <c r="GHV1" s="31"/>
      <c r="GHW1" s="30"/>
      <c r="GHX1" s="30"/>
      <c r="GHY1" s="30"/>
      <c r="GHZ1" s="30"/>
      <c r="GIA1" s="31"/>
      <c r="GIB1" s="30"/>
      <c r="GIC1" s="30"/>
      <c r="GID1" s="30"/>
      <c r="GIE1" s="30"/>
      <c r="GIF1" s="31"/>
      <c r="GIG1" s="30"/>
      <c r="GIH1" s="30"/>
      <c r="GII1" s="30"/>
      <c r="GIJ1" s="30"/>
      <c r="GIK1" s="31"/>
      <c r="GIL1" s="30"/>
      <c r="GIM1" s="30"/>
      <c r="GIN1" s="30"/>
      <c r="GIO1" s="30"/>
      <c r="GIP1" s="31"/>
      <c r="GIQ1" s="30"/>
      <c r="GIR1" s="30"/>
      <c r="GIS1" s="30"/>
      <c r="GIT1" s="30"/>
      <c r="GIU1" s="31"/>
      <c r="GIV1" s="30"/>
      <c r="GIW1" s="30"/>
      <c r="GIX1" s="30"/>
      <c r="GIY1" s="30"/>
      <c r="GIZ1" s="31"/>
      <c r="GJA1" s="30"/>
      <c r="GJB1" s="30"/>
      <c r="GJC1" s="30"/>
      <c r="GJD1" s="30"/>
      <c r="GJE1" s="31"/>
      <c r="GJF1" s="30"/>
      <c r="GJG1" s="30"/>
      <c r="GJH1" s="30"/>
      <c r="GJI1" s="30"/>
      <c r="GJJ1" s="31"/>
      <c r="GJK1" s="30"/>
      <c r="GJL1" s="30"/>
      <c r="GJM1" s="30"/>
      <c r="GJN1" s="30"/>
      <c r="GJO1" s="31"/>
      <c r="GJP1" s="30"/>
      <c r="GJQ1" s="30"/>
      <c r="GJR1" s="30"/>
      <c r="GJS1" s="30"/>
      <c r="GJT1" s="31"/>
      <c r="GJU1" s="30"/>
      <c r="GJV1" s="30"/>
      <c r="GJW1" s="30"/>
      <c r="GJX1" s="30"/>
      <c r="GJY1" s="31"/>
      <c r="GJZ1" s="30"/>
      <c r="GKA1" s="30"/>
      <c r="GKB1" s="30"/>
      <c r="GKC1" s="30"/>
      <c r="GKD1" s="31"/>
      <c r="GKE1" s="30"/>
      <c r="GKF1" s="30"/>
      <c r="GKG1" s="30"/>
      <c r="GKH1" s="30"/>
      <c r="GKI1" s="31"/>
      <c r="GKJ1" s="30"/>
      <c r="GKK1" s="30"/>
      <c r="GKL1" s="30"/>
      <c r="GKM1" s="30"/>
      <c r="GKN1" s="31"/>
      <c r="GKO1" s="30"/>
      <c r="GKP1" s="30"/>
      <c r="GKQ1" s="30"/>
      <c r="GKR1" s="30"/>
      <c r="GKS1" s="31"/>
      <c r="GKT1" s="30"/>
      <c r="GKU1" s="30"/>
      <c r="GKV1" s="30"/>
      <c r="GKW1" s="30"/>
      <c r="GKX1" s="31"/>
      <c r="GKY1" s="30"/>
      <c r="GKZ1" s="30"/>
      <c r="GLA1" s="30"/>
      <c r="GLB1" s="30"/>
      <c r="GLC1" s="31"/>
      <c r="GLD1" s="30"/>
      <c r="GLE1" s="30"/>
      <c r="GLF1" s="30"/>
      <c r="GLG1" s="30"/>
      <c r="GLH1" s="31"/>
      <c r="GLI1" s="30"/>
      <c r="GLJ1" s="30"/>
      <c r="GLK1" s="30"/>
      <c r="GLL1" s="30"/>
      <c r="GLM1" s="31"/>
      <c r="GLN1" s="30"/>
      <c r="GLO1" s="30"/>
      <c r="GLP1" s="30"/>
      <c r="GLQ1" s="30"/>
      <c r="GLR1" s="31"/>
      <c r="GLS1" s="30"/>
      <c r="GLT1" s="30"/>
      <c r="GLU1" s="30"/>
      <c r="GLV1" s="30"/>
      <c r="GLW1" s="31"/>
      <c r="GLX1" s="30"/>
      <c r="GLY1" s="30"/>
      <c r="GLZ1" s="30"/>
      <c r="GMA1" s="30"/>
      <c r="GMB1" s="31"/>
      <c r="GMC1" s="30"/>
      <c r="GMD1" s="30"/>
      <c r="GME1" s="30"/>
      <c r="GMF1" s="30"/>
      <c r="GMG1" s="31"/>
      <c r="GMH1" s="30"/>
      <c r="GMI1" s="30"/>
      <c r="GMJ1" s="30"/>
      <c r="GMK1" s="30"/>
      <c r="GML1" s="31"/>
      <c r="GMM1" s="30"/>
      <c r="GMN1" s="30"/>
      <c r="GMO1" s="30"/>
      <c r="GMP1" s="30"/>
      <c r="GMQ1" s="31"/>
      <c r="GMR1" s="30"/>
      <c r="GMS1" s="30"/>
      <c r="GMT1" s="30"/>
      <c r="GMU1" s="30"/>
      <c r="GMV1" s="31"/>
      <c r="GMW1" s="30"/>
      <c r="GMX1" s="30"/>
      <c r="GMY1" s="30"/>
      <c r="GMZ1" s="30"/>
      <c r="GNA1" s="31"/>
      <c r="GNB1" s="30"/>
      <c r="GNC1" s="30"/>
      <c r="GND1" s="30"/>
      <c r="GNE1" s="30"/>
      <c r="GNF1" s="31"/>
      <c r="GNG1" s="30"/>
      <c r="GNH1" s="30"/>
      <c r="GNI1" s="30"/>
      <c r="GNJ1" s="30"/>
      <c r="GNK1" s="31"/>
      <c r="GNL1" s="30"/>
      <c r="GNM1" s="30"/>
      <c r="GNN1" s="30"/>
      <c r="GNO1" s="30"/>
      <c r="GNP1" s="31"/>
      <c r="GNQ1" s="30"/>
      <c r="GNR1" s="30"/>
      <c r="GNS1" s="30"/>
      <c r="GNT1" s="30"/>
      <c r="GNU1" s="31"/>
      <c r="GNV1" s="30"/>
      <c r="GNW1" s="30"/>
      <c r="GNX1" s="30"/>
      <c r="GNY1" s="30"/>
      <c r="GNZ1" s="31"/>
      <c r="GOA1" s="30"/>
      <c r="GOB1" s="30"/>
      <c r="GOC1" s="30"/>
      <c r="GOD1" s="30"/>
      <c r="GOE1" s="31"/>
      <c r="GOF1" s="30"/>
      <c r="GOG1" s="30"/>
      <c r="GOH1" s="30"/>
      <c r="GOI1" s="30"/>
      <c r="GOJ1" s="31"/>
      <c r="GOK1" s="30"/>
      <c r="GOL1" s="30"/>
      <c r="GOM1" s="30"/>
      <c r="GON1" s="30"/>
      <c r="GOO1" s="31"/>
      <c r="GOP1" s="30"/>
      <c r="GOQ1" s="30"/>
      <c r="GOR1" s="30"/>
      <c r="GOS1" s="30"/>
      <c r="GOT1" s="31"/>
      <c r="GOU1" s="30"/>
      <c r="GOV1" s="30"/>
      <c r="GOW1" s="30"/>
      <c r="GOX1" s="30"/>
      <c r="GOY1" s="31"/>
      <c r="GOZ1" s="30"/>
      <c r="GPA1" s="30"/>
      <c r="GPB1" s="30"/>
      <c r="GPC1" s="30"/>
      <c r="GPD1" s="31"/>
      <c r="GPE1" s="30"/>
      <c r="GPF1" s="30"/>
      <c r="GPG1" s="30"/>
      <c r="GPH1" s="30"/>
      <c r="GPI1" s="31"/>
      <c r="GPJ1" s="30"/>
      <c r="GPK1" s="30"/>
      <c r="GPL1" s="30"/>
      <c r="GPM1" s="30"/>
      <c r="GPN1" s="31"/>
      <c r="GPO1" s="30"/>
      <c r="GPP1" s="30"/>
      <c r="GPQ1" s="30"/>
      <c r="GPR1" s="30"/>
      <c r="GPS1" s="31"/>
      <c r="GPT1" s="30"/>
      <c r="GPU1" s="30"/>
      <c r="GPV1" s="30"/>
      <c r="GPW1" s="30"/>
      <c r="GPX1" s="31"/>
      <c r="GPY1" s="30"/>
      <c r="GPZ1" s="30"/>
      <c r="GQA1" s="30"/>
      <c r="GQB1" s="30"/>
      <c r="GQC1" s="31"/>
      <c r="GQD1" s="30"/>
      <c r="GQE1" s="30"/>
      <c r="GQF1" s="30"/>
      <c r="GQG1" s="30"/>
      <c r="GQH1" s="31"/>
      <c r="GQI1" s="30"/>
      <c r="GQJ1" s="30"/>
      <c r="GQK1" s="30"/>
      <c r="GQL1" s="30"/>
      <c r="GQM1" s="31"/>
      <c r="GQN1" s="30"/>
      <c r="GQO1" s="30"/>
      <c r="GQP1" s="30"/>
      <c r="GQQ1" s="30"/>
      <c r="GQR1" s="31"/>
      <c r="GQS1" s="30"/>
      <c r="GQT1" s="30"/>
      <c r="GQU1" s="30"/>
      <c r="GQV1" s="30"/>
      <c r="GQW1" s="31"/>
      <c r="GQX1" s="30"/>
      <c r="GQY1" s="30"/>
      <c r="GQZ1" s="30"/>
      <c r="GRA1" s="30"/>
      <c r="GRB1" s="31"/>
      <c r="GRC1" s="30"/>
      <c r="GRD1" s="30"/>
      <c r="GRE1" s="30"/>
      <c r="GRF1" s="30"/>
      <c r="GRG1" s="31"/>
      <c r="GRH1" s="30"/>
      <c r="GRI1" s="30"/>
      <c r="GRJ1" s="30"/>
      <c r="GRK1" s="30"/>
      <c r="GRL1" s="31"/>
      <c r="GRM1" s="30"/>
      <c r="GRN1" s="30"/>
      <c r="GRO1" s="30"/>
      <c r="GRP1" s="30"/>
      <c r="GRQ1" s="31"/>
      <c r="GRR1" s="30"/>
      <c r="GRS1" s="30"/>
      <c r="GRT1" s="30"/>
      <c r="GRU1" s="30"/>
      <c r="GRV1" s="31"/>
      <c r="GRW1" s="30"/>
      <c r="GRX1" s="30"/>
      <c r="GRY1" s="30"/>
      <c r="GRZ1" s="30"/>
      <c r="GSA1" s="31"/>
      <c r="GSB1" s="30"/>
      <c r="GSC1" s="30"/>
      <c r="GSD1" s="30"/>
      <c r="GSE1" s="30"/>
      <c r="GSF1" s="31"/>
      <c r="GSG1" s="30"/>
      <c r="GSH1" s="30"/>
      <c r="GSI1" s="30"/>
      <c r="GSJ1" s="30"/>
      <c r="GSK1" s="31"/>
      <c r="GSL1" s="30"/>
      <c r="GSM1" s="30"/>
      <c r="GSN1" s="30"/>
      <c r="GSO1" s="30"/>
      <c r="GSP1" s="31"/>
      <c r="GSQ1" s="30"/>
      <c r="GSR1" s="30"/>
      <c r="GSS1" s="30"/>
      <c r="GST1" s="30"/>
      <c r="GSU1" s="31"/>
      <c r="GSV1" s="30"/>
      <c r="GSW1" s="30"/>
      <c r="GSX1" s="30"/>
      <c r="GSY1" s="30"/>
      <c r="GSZ1" s="31"/>
      <c r="GTA1" s="30"/>
      <c r="GTB1" s="30"/>
      <c r="GTC1" s="30"/>
      <c r="GTD1" s="30"/>
      <c r="GTE1" s="31"/>
      <c r="GTF1" s="30"/>
      <c r="GTG1" s="30"/>
      <c r="GTH1" s="30"/>
      <c r="GTI1" s="30"/>
      <c r="GTJ1" s="31"/>
      <c r="GTK1" s="30"/>
      <c r="GTL1" s="30"/>
      <c r="GTM1" s="30"/>
      <c r="GTN1" s="30"/>
      <c r="GTO1" s="31"/>
      <c r="GTP1" s="30"/>
      <c r="GTQ1" s="30"/>
      <c r="GTR1" s="30"/>
      <c r="GTS1" s="30"/>
      <c r="GTT1" s="31"/>
      <c r="GTU1" s="30"/>
      <c r="GTV1" s="30"/>
      <c r="GTW1" s="30"/>
      <c r="GTX1" s="30"/>
      <c r="GTY1" s="31"/>
      <c r="GTZ1" s="30"/>
      <c r="GUA1" s="30"/>
      <c r="GUB1" s="30"/>
      <c r="GUC1" s="30"/>
      <c r="GUD1" s="31"/>
      <c r="GUE1" s="30"/>
      <c r="GUF1" s="30"/>
      <c r="GUG1" s="30"/>
      <c r="GUH1" s="30"/>
      <c r="GUI1" s="31"/>
      <c r="GUJ1" s="30"/>
      <c r="GUK1" s="30"/>
      <c r="GUL1" s="30"/>
      <c r="GUM1" s="30"/>
      <c r="GUN1" s="31"/>
      <c r="GUO1" s="30"/>
      <c r="GUP1" s="30"/>
      <c r="GUQ1" s="30"/>
      <c r="GUR1" s="30"/>
      <c r="GUS1" s="31"/>
      <c r="GUT1" s="30"/>
      <c r="GUU1" s="30"/>
      <c r="GUV1" s="30"/>
      <c r="GUW1" s="30"/>
      <c r="GUX1" s="31"/>
      <c r="GUY1" s="30"/>
      <c r="GUZ1" s="30"/>
      <c r="GVA1" s="30"/>
      <c r="GVB1" s="30"/>
      <c r="GVC1" s="31"/>
      <c r="GVD1" s="30"/>
      <c r="GVE1" s="30"/>
      <c r="GVF1" s="30"/>
      <c r="GVG1" s="30"/>
      <c r="GVH1" s="31"/>
      <c r="GVI1" s="30"/>
      <c r="GVJ1" s="30"/>
      <c r="GVK1" s="30"/>
      <c r="GVL1" s="30"/>
      <c r="GVM1" s="31"/>
      <c r="GVN1" s="30"/>
      <c r="GVO1" s="30"/>
      <c r="GVP1" s="30"/>
      <c r="GVQ1" s="30"/>
      <c r="GVR1" s="31"/>
      <c r="GVS1" s="30"/>
      <c r="GVT1" s="30"/>
      <c r="GVU1" s="30"/>
      <c r="GVV1" s="30"/>
      <c r="GVW1" s="31"/>
      <c r="GVX1" s="30"/>
      <c r="GVY1" s="30"/>
      <c r="GVZ1" s="30"/>
      <c r="GWA1" s="30"/>
      <c r="GWB1" s="31"/>
      <c r="GWC1" s="30"/>
      <c r="GWD1" s="30"/>
      <c r="GWE1" s="30"/>
      <c r="GWF1" s="30"/>
      <c r="GWG1" s="31"/>
      <c r="GWH1" s="30"/>
      <c r="GWI1" s="30"/>
      <c r="GWJ1" s="30"/>
      <c r="GWK1" s="30"/>
      <c r="GWL1" s="31"/>
      <c r="GWM1" s="30"/>
      <c r="GWN1" s="30"/>
      <c r="GWO1" s="30"/>
      <c r="GWP1" s="30"/>
      <c r="GWQ1" s="31"/>
      <c r="GWR1" s="30"/>
      <c r="GWS1" s="30"/>
      <c r="GWT1" s="30"/>
      <c r="GWU1" s="30"/>
      <c r="GWV1" s="31"/>
      <c r="GWW1" s="30"/>
      <c r="GWX1" s="30"/>
      <c r="GWY1" s="30"/>
      <c r="GWZ1" s="30"/>
      <c r="GXA1" s="31"/>
      <c r="GXB1" s="30"/>
      <c r="GXC1" s="30"/>
      <c r="GXD1" s="30"/>
      <c r="GXE1" s="30"/>
      <c r="GXF1" s="31"/>
      <c r="GXG1" s="30"/>
      <c r="GXH1" s="30"/>
      <c r="GXI1" s="30"/>
      <c r="GXJ1" s="30"/>
      <c r="GXK1" s="31"/>
      <c r="GXL1" s="30"/>
      <c r="GXM1" s="30"/>
      <c r="GXN1" s="30"/>
      <c r="GXO1" s="30"/>
      <c r="GXP1" s="31"/>
      <c r="GXQ1" s="30"/>
      <c r="GXR1" s="30"/>
      <c r="GXS1" s="30"/>
      <c r="GXT1" s="30"/>
      <c r="GXU1" s="31"/>
      <c r="GXV1" s="30"/>
      <c r="GXW1" s="30"/>
      <c r="GXX1" s="30"/>
      <c r="GXY1" s="30"/>
      <c r="GXZ1" s="31"/>
      <c r="GYA1" s="30"/>
      <c r="GYB1" s="30"/>
      <c r="GYC1" s="30"/>
      <c r="GYD1" s="30"/>
      <c r="GYE1" s="31"/>
      <c r="GYF1" s="30"/>
      <c r="GYG1" s="30"/>
      <c r="GYH1" s="30"/>
      <c r="GYI1" s="30"/>
      <c r="GYJ1" s="31"/>
      <c r="GYK1" s="30"/>
      <c r="GYL1" s="30"/>
      <c r="GYM1" s="30"/>
      <c r="GYN1" s="30"/>
      <c r="GYO1" s="31"/>
      <c r="GYP1" s="30"/>
      <c r="GYQ1" s="30"/>
      <c r="GYR1" s="30"/>
      <c r="GYS1" s="30"/>
      <c r="GYT1" s="31"/>
      <c r="GYU1" s="30"/>
      <c r="GYV1" s="30"/>
      <c r="GYW1" s="30"/>
      <c r="GYX1" s="30"/>
      <c r="GYY1" s="31"/>
      <c r="GYZ1" s="30"/>
      <c r="GZA1" s="30"/>
      <c r="GZB1" s="30"/>
      <c r="GZC1" s="30"/>
      <c r="GZD1" s="31"/>
      <c r="GZE1" s="30"/>
      <c r="GZF1" s="30"/>
      <c r="GZG1" s="30"/>
      <c r="GZH1" s="30"/>
      <c r="GZI1" s="31"/>
      <c r="GZJ1" s="30"/>
      <c r="GZK1" s="30"/>
      <c r="GZL1" s="30"/>
      <c r="GZM1" s="30"/>
      <c r="GZN1" s="31"/>
      <c r="GZO1" s="30"/>
      <c r="GZP1" s="30"/>
      <c r="GZQ1" s="30"/>
      <c r="GZR1" s="30"/>
      <c r="GZS1" s="31"/>
      <c r="GZT1" s="30"/>
      <c r="GZU1" s="30"/>
      <c r="GZV1" s="30"/>
      <c r="GZW1" s="30"/>
      <c r="GZX1" s="31"/>
      <c r="GZY1" s="30"/>
      <c r="GZZ1" s="30"/>
      <c r="HAA1" s="30"/>
      <c r="HAB1" s="30"/>
      <c r="HAC1" s="31"/>
      <c r="HAD1" s="30"/>
      <c r="HAE1" s="30"/>
      <c r="HAF1" s="30"/>
      <c r="HAG1" s="30"/>
      <c r="HAH1" s="31"/>
      <c r="HAI1" s="30"/>
      <c r="HAJ1" s="30"/>
      <c r="HAK1" s="30"/>
      <c r="HAL1" s="30"/>
      <c r="HAM1" s="31"/>
      <c r="HAN1" s="30"/>
      <c r="HAO1" s="30"/>
      <c r="HAP1" s="30"/>
      <c r="HAQ1" s="30"/>
      <c r="HAR1" s="31"/>
      <c r="HAS1" s="30"/>
      <c r="HAT1" s="30"/>
      <c r="HAU1" s="30"/>
      <c r="HAV1" s="30"/>
      <c r="HAW1" s="31"/>
      <c r="HAX1" s="30"/>
      <c r="HAY1" s="30"/>
      <c r="HAZ1" s="30"/>
      <c r="HBA1" s="30"/>
      <c r="HBB1" s="31"/>
      <c r="HBC1" s="30"/>
      <c r="HBD1" s="30"/>
      <c r="HBE1" s="30"/>
      <c r="HBF1" s="30"/>
      <c r="HBG1" s="31"/>
      <c r="HBH1" s="30"/>
      <c r="HBI1" s="30"/>
      <c r="HBJ1" s="30"/>
      <c r="HBK1" s="30"/>
      <c r="HBL1" s="31"/>
      <c r="HBM1" s="30"/>
      <c r="HBN1" s="30"/>
      <c r="HBO1" s="30"/>
      <c r="HBP1" s="30"/>
      <c r="HBQ1" s="31"/>
      <c r="HBR1" s="30"/>
      <c r="HBS1" s="30"/>
      <c r="HBT1" s="30"/>
      <c r="HBU1" s="30"/>
      <c r="HBV1" s="31"/>
      <c r="HBW1" s="30"/>
      <c r="HBX1" s="30"/>
      <c r="HBY1" s="30"/>
      <c r="HBZ1" s="30"/>
      <c r="HCA1" s="31"/>
      <c r="HCB1" s="30"/>
      <c r="HCC1" s="30"/>
      <c r="HCD1" s="30"/>
      <c r="HCE1" s="30"/>
      <c r="HCF1" s="31"/>
      <c r="HCG1" s="30"/>
      <c r="HCH1" s="30"/>
      <c r="HCI1" s="30"/>
      <c r="HCJ1" s="30"/>
      <c r="HCK1" s="31"/>
      <c r="HCL1" s="30"/>
      <c r="HCM1" s="30"/>
      <c r="HCN1" s="30"/>
      <c r="HCO1" s="30"/>
      <c r="HCP1" s="31"/>
      <c r="HCQ1" s="30"/>
      <c r="HCR1" s="30"/>
      <c r="HCS1" s="30"/>
      <c r="HCT1" s="30"/>
      <c r="HCU1" s="31"/>
      <c r="HCV1" s="30"/>
      <c r="HCW1" s="30"/>
      <c r="HCX1" s="30"/>
      <c r="HCY1" s="30"/>
      <c r="HCZ1" s="31"/>
      <c r="HDA1" s="30"/>
      <c r="HDB1" s="30"/>
      <c r="HDC1" s="30"/>
      <c r="HDD1" s="30"/>
      <c r="HDE1" s="31"/>
      <c r="HDF1" s="30"/>
      <c r="HDG1" s="30"/>
      <c r="HDH1" s="30"/>
      <c r="HDI1" s="30"/>
      <c r="HDJ1" s="31"/>
      <c r="HDK1" s="30"/>
      <c r="HDL1" s="30"/>
      <c r="HDM1" s="30"/>
      <c r="HDN1" s="30"/>
      <c r="HDO1" s="31"/>
      <c r="HDP1" s="30"/>
      <c r="HDQ1" s="30"/>
      <c r="HDR1" s="30"/>
      <c r="HDS1" s="30"/>
      <c r="HDT1" s="31"/>
      <c r="HDU1" s="30"/>
      <c r="HDV1" s="30"/>
      <c r="HDW1" s="30"/>
      <c r="HDX1" s="30"/>
      <c r="HDY1" s="31"/>
      <c r="HDZ1" s="30"/>
      <c r="HEA1" s="30"/>
      <c r="HEB1" s="30"/>
      <c r="HEC1" s="30"/>
      <c r="HED1" s="31"/>
      <c r="HEE1" s="30"/>
      <c r="HEF1" s="30"/>
      <c r="HEG1" s="30"/>
      <c r="HEH1" s="30"/>
      <c r="HEI1" s="31"/>
      <c r="HEJ1" s="30"/>
      <c r="HEK1" s="30"/>
      <c r="HEL1" s="30"/>
      <c r="HEM1" s="30"/>
      <c r="HEN1" s="31"/>
      <c r="HEO1" s="30"/>
      <c r="HEP1" s="30"/>
      <c r="HEQ1" s="30"/>
      <c r="HER1" s="30"/>
      <c r="HES1" s="31"/>
      <c r="HET1" s="30"/>
      <c r="HEU1" s="30"/>
      <c r="HEV1" s="30"/>
      <c r="HEW1" s="30"/>
      <c r="HEX1" s="31"/>
      <c r="HEY1" s="30"/>
      <c r="HEZ1" s="30"/>
      <c r="HFA1" s="30"/>
      <c r="HFB1" s="30"/>
      <c r="HFC1" s="31"/>
      <c r="HFD1" s="30"/>
      <c r="HFE1" s="30"/>
      <c r="HFF1" s="30"/>
      <c r="HFG1" s="30"/>
      <c r="HFH1" s="31"/>
      <c r="HFI1" s="30"/>
      <c r="HFJ1" s="30"/>
      <c r="HFK1" s="30"/>
      <c r="HFL1" s="30"/>
      <c r="HFM1" s="31"/>
      <c r="HFN1" s="30"/>
      <c r="HFO1" s="30"/>
      <c r="HFP1" s="30"/>
      <c r="HFQ1" s="30"/>
      <c r="HFR1" s="31"/>
      <c r="HFS1" s="30"/>
      <c r="HFT1" s="30"/>
      <c r="HFU1" s="30"/>
      <c r="HFV1" s="30"/>
      <c r="HFW1" s="31"/>
      <c r="HFX1" s="30"/>
      <c r="HFY1" s="30"/>
      <c r="HFZ1" s="30"/>
      <c r="HGA1" s="30"/>
      <c r="HGB1" s="31"/>
      <c r="HGC1" s="30"/>
      <c r="HGD1" s="30"/>
      <c r="HGE1" s="30"/>
      <c r="HGF1" s="30"/>
      <c r="HGG1" s="31"/>
      <c r="HGH1" s="30"/>
      <c r="HGI1" s="30"/>
      <c r="HGJ1" s="30"/>
      <c r="HGK1" s="30"/>
      <c r="HGL1" s="31"/>
      <c r="HGM1" s="30"/>
      <c r="HGN1" s="30"/>
      <c r="HGO1" s="30"/>
      <c r="HGP1" s="30"/>
      <c r="HGQ1" s="31"/>
      <c r="HGR1" s="30"/>
      <c r="HGS1" s="30"/>
      <c r="HGT1" s="30"/>
      <c r="HGU1" s="30"/>
      <c r="HGV1" s="31"/>
      <c r="HGW1" s="30"/>
      <c r="HGX1" s="30"/>
      <c r="HGY1" s="30"/>
      <c r="HGZ1" s="30"/>
      <c r="HHA1" s="31"/>
      <c r="HHB1" s="30"/>
      <c r="HHC1" s="30"/>
      <c r="HHD1" s="30"/>
      <c r="HHE1" s="30"/>
      <c r="HHF1" s="31"/>
      <c r="HHG1" s="30"/>
      <c r="HHH1" s="30"/>
      <c r="HHI1" s="30"/>
      <c r="HHJ1" s="30"/>
      <c r="HHK1" s="31"/>
      <c r="HHL1" s="30"/>
      <c r="HHM1" s="30"/>
      <c r="HHN1" s="30"/>
      <c r="HHO1" s="30"/>
      <c r="HHP1" s="31"/>
      <c r="HHQ1" s="30"/>
      <c r="HHR1" s="30"/>
      <c r="HHS1" s="30"/>
      <c r="HHT1" s="30"/>
      <c r="HHU1" s="31"/>
      <c r="HHV1" s="30"/>
      <c r="HHW1" s="30"/>
      <c r="HHX1" s="30"/>
      <c r="HHY1" s="30"/>
      <c r="HHZ1" s="31"/>
      <c r="HIA1" s="30"/>
      <c r="HIB1" s="30"/>
      <c r="HIC1" s="30"/>
      <c r="HID1" s="30"/>
      <c r="HIE1" s="31"/>
      <c r="HIF1" s="30"/>
      <c r="HIG1" s="30"/>
      <c r="HIH1" s="30"/>
      <c r="HII1" s="30"/>
      <c r="HIJ1" s="31"/>
      <c r="HIK1" s="30"/>
      <c r="HIL1" s="30"/>
      <c r="HIM1" s="30"/>
      <c r="HIN1" s="30"/>
      <c r="HIO1" s="31"/>
      <c r="HIP1" s="30"/>
      <c r="HIQ1" s="30"/>
      <c r="HIR1" s="30"/>
      <c r="HIS1" s="30"/>
      <c r="HIT1" s="31"/>
      <c r="HIU1" s="30"/>
      <c r="HIV1" s="30"/>
      <c r="HIW1" s="30"/>
      <c r="HIX1" s="30"/>
      <c r="HIY1" s="31"/>
      <c r="HIZ1" s="30"/>
      <c r="HJA1" s="30"/>
      <c r="HJB1" s="30"/>
      <c r="HJC1" s="30"/>
      <c r="HJD1" s="31"/>
      <c r="HJE1" s="30"/>
      <c r="HJF1" s="30"/>
      <c r="HJG1" s="30"/>
      <c r="HJH1" s="30"/>
      <c r="HJI1" s="31"/>
      <c r="HJJ1" s="30"/>
      <c r="HJK1" s="30"/>
      <c r="HJL1" s="30"/>
      <c r="HJM1" s="30"/>
      <c r="HJN1" s="31"/>
      <c r="HJO1" s="30"/>
      <c r="HJP1" s="30"/>
      <c r="HJQ1" s="30"/>
      <c r="HJR1" s="30"/>
      <c r="HJS1" s="31"/>
      <c r="HJT1" s="30"/>
      <c r="HJU1" s="30"/>
      <c r="HJV1" s="30"/>
      <c r="HJW1" s="30"/>
      <c r="HJX1" s="31"/>
      <c r="HJY1" s="30"/>
      <c r="HJZ1" s="30"/>
      <c r="HKA1" s="30"/>
      <c r="HKB1" s="30"/>
      <c r="HKC1" s="31"/>
      <c r="HKD1" s="30"/>
      <c r="HKE1" s="30"/>
      <c r="HKF1" s="30"/>
      <c r="HKG1" s="30"/>
      <c r="HKH1" s="31"/>
      <c r="HKI1" s="30"/>
      <c r="HKJ1" s="30"/>
      <c r="HKK1" s="30"/>
      <c r="HKL1" s="30"/>
      <c r="HKM1" s="31"/>
      <c r="HKN1" s="30"/>
      <c r="HKO1" s="30"/>
      <c r="HKP1" s="30"/>
      <c r="HKQ1" s="30"/>
      <c r="HKR1" s="31"/>
      <c r="HKS1" s="30"/>
      <c r="HKT1" s="30"/>
      <c r="HKU1" s="30"/>
      <c r="HKV1" s="30"/>
      <c r="HKW1" s="31"/>
      <c r="HKX1" s="30"/>
      <c r="HKY1" s="30"/>
      <c r="HKZ1" s="30"/>
      <c r="HLA1" s="30"/>
      <c r="HLB1" s="31"/>
      <c r="HLC1" s="30"/>
      <c r="HLD1" s="30"/>
      <c r="HLE1" s="30"/>
      <c r="HLF1" s="30"/>
      <c r="HLG1" s="31"/>
      <c r="HLH1" s="30"/>
      <c r="HLI1" s="30"/>
      <c r="HLJ1" s="30"/>
      <c r="HLK1" s="30"/>
      <c r="HLL1" s="31"/>
      <c r="HLM1" s="30"/>
      <c r="HLN1" s="30"/>
      <c r="HLO1" s="30"/>
      <c r="HLP1" s="30"/>
      <c r="HLQ1" s="31"/>
      <c r="HLR1" s="30"/>
      <c r="HLS1" s="30"/>
      <c r="HLT1" s="30"/>
      <c r="HLU1" s="30"/>
      <c r="HLV1" s="31"/>
      <c r="HLW1" s="30"/>
      <c r="HLX1" s="30"/>
      <c r="HLY1" s="30"/>
      <c r="HLZ1" s="30"/>
      <c r="HMA1" s="31"/>
      <c r="HMB1" s="30"/>
      <c r="HMC1" s="30"/>
      <c r="HMD1" s="30"/>
      <c r="HME1" s="30"/>
      <c r="HMF1" s="31"/>
      <c r="HMG1" s="30"/>
      <c r="HMH1" s="30"/>
      <c r="HMI1" s="30"/>
      <c r="HMJ1" s="30"/>
      <c r="HMK1" s="31"/>
      <c r="HML1" s="30"/>
      <c r="HMM1" s="30"/>
      <c r="HMN1" s="30"/>
      <c r="HMO1" s="30"/>
      <c r="HMP1" s="31"/>
      <c r="HMQ1" s="30"/>
      <c r="HMR1" s="30"/>
      <c r="HMS1" s="30"/>
      <c r="HMT1" s="30"/>
      <c r="HMU1" s="31"/>
      <c r="HMV1" s="30"/>
      <c r="HMW1" s="30"/>
      <c r="HMX1" s="30"/>
      <c r="HMY1" s="30"/>
      <c r="HMZ1" s="31"/>
      <c r="HNA1" s="30"/>
      <c r="HNB1" s="30"/>
      <c r="HNC1" s="30"/>
      <c r="HND1" s="30"/>
      <c r="HNE1" s="31"/>
      <c r="HNF1" s="30"/>
      <c r="HNG1" s="30"/>
      <c r="HNH1" s="30"/>
      <c r="HNI1" s="30"/>
      <c r="HNJ1" s="31"/>
      <c r="HNK1" s="30"/>
      <c r="HNL1" s="30"/>
      <c r="HNM1" s="30"/>
      <c r="HNN1" s="30"/>
      <c r="HNO1" s="31"/>
      <c r="HNP1" s="30"/>
      <c r="HNQ1" s="30"/>
      <c r="HNR1" s="30"/>
      <c r="HNS1" s="30"/>
      <c r="HNT1" s="31"/>
      <c r="HNU1" s="30"/>
      <c r="HNV1" s="30"/>
      <c r="HNW1" s="30"/>
      <c r="HNX1" s="30"/>
      <c r="HNY1" s="31"/>
      <c r="HNZ1" s="30"/>
      <c r="HOA1" s="30"/>
      <c r="HOB1" s="30"/>
      <c r="HOC1" s="30"/>
      <c r="HOD1" s="31"/>
      <c r="HOE1" s="30"/>
      <c r="HOF1" s="30"/>
      <c r="HOG1" s="30"/>
      <c r="HOH1" s="30"/>
      <c r="HOI1" s="31"/>
      <c r="HOJ1" s="30"/>
      <c r="HOK1" s="30"/>
      <c r="HOL1" s="30"/>
      <c r="HOM1" s="30"/>
      <c r="HON1" s="31"/>
      <c r="HOO1" s="30"/>
      <c r="HOP1" s="30"/>
      <c r="HOQ1" s="30"/>
      <c r="HOR1" s="30"/>
      <c r="HOS1" s="31"/>
      <c r="HOT1" s="30"/>
      <c r="HOU1" s="30"/>
      <c r="HOV1" s="30"/>
      <c r="HOW1" s="30"/>
      <c r="HOX1" s="31"/>
      <c r="HOY1" s="30"/>
      <c r="HOZ1" s="30"/>
      <c r="HPA1" s="30"/>
      <c r="HPB1" s="30"/>
      <c r="HPC1" s="31"/>
      <c r="HPD1" s="30"/>
      <c r="HPE1" s="30"/>
      <c r="HPF1" s="30"/>
      <c r="HPG1" s="30"/>
      <c r="HPH1" s="31"/>
      <c r="HPI1" s="30"/>
      <c r="HPJ1" s="30"/>
      <c r="HPK1" s="30"/>
      <c r="HPL1" s="30"/>
      <c r="HPM1" s="31"/>
      <c r="HPN1" s="30"/>
      <c r="HPO1" s="30"/>
      <c r="HPP1" s="30"/>
      <c r="HPQ1" s="30"/>
      <c r="HPR1" s="31"/>
      <c r="HPS1" s="30"/>
      <c r="HPT1" s="30"/>
      <c r="HPU1" s="30"/>
      <c r="HPV1" s="30"/>
      <c r="HPW1" s="31"/>
      <c r="HPX1" s="30"/>
      <c r="HPY1" s="30"/>
      <c r="HPZ1" s="30"/>
      <c r="HQA1" s="30"/>
      <c r="HQB1" s="31"/>
      <c r="HQC1" s="30"/>
      <c r="HQD1" s="30"/>
      <c r="HQE1" s="30"/>
      <c r="HQF1" s="30"/>
      <c r="HQG1" s="31"/>
      <c r="HQH1" s="30"/>
      <c r="HQI1" s="30"/>
      <c r="HQJ1" s="30"/>
      <c r="HQK1" s="30"/>
      <c r="HQL1" s="31"/>
      <c r="HQM1" s="30"/>
      <c r="HQN1" s="30"/>
      <c r="HQO1" s="30"/>
      <c r="HQP1" s="30"/>
      <c r="HQQ1" s="31"/>
      <c r="HQR1" s="30"/>
      <c r="HQS1" s="30"/>
      <c r="HQT1" s="30"/>
      <c r="HQU1" s="30"/>
      <c r="HQV1" s="31"/>
      <c r="HQW1" s="30"/>
      <c r="HQX1" s="30"/>
      <c r="HQY1" s="30"/>
      <c r="HQZ1" s="30"/>
      <c r="HRA1" s="31"/>
      <c r="HRB1" s="30"/>
      <c r="HRC1" s="30"/>
      <c r="HRD1" s="30"/>
      <c r="HRE1" s="30"/>
      <c r="HRF1" s="31"/>
      <c r="HRG1" s="30"/>
      <c r="HRH1" s="30"/>
      <c r="HRI1" s="30"/>
      <c r="HRJ1" s="30"/>
      <c r="HRK1" s="31"/>
      <c r="HRL1" s="30"/>
      <c r="HRM1" s="30"/>
      <c r="HRN1" s="30"/>
      <c r="HRO1" s="30"/>
      <c r="HRP1" s="31"/>
      <c r="HRQ1" s="30"/>
      <c r="HRR1" s="30"/>
      <c r="HRS1" s="30"/>
      <c r="HRT1" s="30"/>
      <c r="HRU1" s="31"/>
      <c r="HRV1" s="30"/>
      <c r="HRW1" s="30"/>
      <c r="HRX1" s="30"/>
      <c r="HRY1" s="30"/>
      <c r="HRZ1" s="31"/>
      <c r="HSA1" s="30"/>
      <c r="HSB1" s="30"/>
      <c r="HSC1" s="30"/>
      <c r="HSD1" s="30"/>
      <c r="HSE1" s="31"/>
      <c r="HSF1" s="30"/>
      <c r="HSG1" s="30"/>
      <c r="HSH1" s="30"/>
      <c r="HSI1" s="30"/>
      <c r="HSJ1" s="31"/>
      <c r="HSK1" s="30"/>
      <c r="HSL1" s="30"/>
      <c r="HSM1" s="30"/>
      <c r="HSN1" s="30"/>
      <c r="HSO1" s="31"/>
      <c r="HSP1" s="30"/>
      <c r="HSQ1" s="30"/>
      <c r="HSR1" s="30"/>
      <c r="HSS1" s="30"/>
      <c r="HST1" s="31"/>
      <c r="HSU1" s="30"/>
      <c r="HSV1" s="30"/>
      <c r="HSW1" s="30"/>
      <c r="HSX1" s="30"/>
      <c r="HSY1" s="31"/>
      <c r="HSZ1" s="30"/>
      <c r="HTA1" s="30"/>
      <c r="HTB1" s="30"/>
      <c r="HTC1" s="30"/>
      <c r="HTD1" s="31"/>
      <c r="HTE1" s="30"/>
      <c r="HTF1" s="30"/>
      <c r="HTG1" s="30"/>
      <c r="HTH1" s="30"/>
      <c r="HTI1" s="31"/>
      <c r="HTJ1" s="30"/>
      <c r="HTK1" s="30"/>
      <c r="HTL1" s="30"/>
      <c r="HTM1" s="30"/>
      <c r="HTN1" s="31"/>
      <c r="HTO1" s="30"/>
      <c r="HTP1" s="30"/>
      <c r="HTQ1" s="30"/>
      <c r="HTR1" s="30"/>
      <c r="HTS1" s="31"/>
      <c r="HTT1" s="30"/>
      <c r="HTU1" s="30"/>
      <c r="HTV1" s="30"/>
      <c r="HTW1" s="30"/>
      <c r="HTX1" s="31"/>
      <c r="HTY1" s="30"/>
      <c r="HTZ1" s="30"/>
      <c r="HUA1" s="30"/>
      <c r="HUB1" s="30"/>
      <c r="HUC1" s="31"/>
      <c r="HUD1" s="30"/>
      <c r="HUE1" s="30"/>
      <c r="HUF1" s="30"/>
      <c r="HUG1" s="30"/>
      <c r="HUH1" s="31"/>
      <c r="HUI1" s="30"/>
      <c r="HUJ1" s="30"/>
      <c r="HUK1" s="30"/>
      <c r="HUL1" s="30"/>
      <c r="HUM1" s="31"/>
      <c r="HUN1" s="30"/>
      <c r="HUO1" s="30"/>
      <c r="HUP1" s="30"/>
      <c r="HUQ1" s="30"/>
      <c r="HUR1" s="31"/>
      <c r="HUS1" s="30"/>
      <c r="HUT1" s="30"/>
      <c r="HUU1" s="30"/>
      <c r="HUV1" s="30"/>
      <c r="HUW1" s="31"/>
      <c r="HUX1" s="30"/>
      <c r="HUY1" s="30"/>
      <c r="HUZ1" s="30"/>
      <c r="HVA1" s="30"/>
      <c r="HVB1" s="31"/>
      <c r="HVC1" s="30"/>
      <c r="HVD1" s="30"/>
      <c r="HVE1" s="30"/>
      <c r="HVF1" s="30"/>
      <c r="HVG1" s="31"/>
      <c r="HVH1" s="30"/>
      <c r="HVI1" s="30"/>
      <c r="HVJ1" s="30"/>
      <c r="HVK1" s="30"/>
      <c r="HVL1" s="31"/>
      <c r="HVM1" s="30"/>
      <c r="HVN1" s="30"/>
      <c r="HVO1" s="30"/>
      <c r="HVP1" s="30"/>
      <c r="HVQ1" s="31"/>
      <c r="HVR1" s="30"/>
      <c r="HVS1" s="30"/>
      <c r="HVT1" s="30"/>
      <c r="HVU1" s="30"/>
      <c r="HVV1" s="31"/>
      <c r="HVW1" s="30"/>
      <c r="HVX1" s="30"/>
      <c r="HVY1" s="30"/>
      <c r="HVZ1" s="30"/>
      <c r="HWA1" s="31"/>
      <c r="HWB1" s="30"/>
      <c r="HWC1" s="30"/>
      <c r="HWD1" s="30"/>
      <c r="HWE1" s="30"/>
      <c r="HWF1" s="31"/>
      <c r="HWG1" s="30"/>
      <c r="HWH1" s="30"/>
      <c r="HWI1" s="30"/>
      <c r="HWJ1" s="30"/>
      <c r="HWK1" s="31"/>
      <c r="HWL1" s="30"/>
      <c r="HWM1" s="30"/>
      <c r="HWN1" s="30"/>
      <c r="HWO1" s="30"/>
      <c r="HWP1" s="31"/>
      <c r="HWQ1" s="30"/>
      <c r="HWR1" s="30"/>
      <c r="HWS1" s="30"/>
      <c r="HWT1" s="30"/>
      <c r="HWU1" s="31"/>
      <c r="HWV1" s="30"/>
      <c r="HWW1" s="30"/>
      <c r="HWX1" s="30"/>
      <c r="HWY1" s="30"/>
      <c r="HWZ1" s="31"/>
      <c r="HXA1" s="30"/>
      <c r="HXB1" s="30"/>
      <c r="HXC1" s="30"/>
      <c r="HXD1" s="30"/>
      <c r="HXE1" s="31"/>
      <c r="HXF1" s="30"/>
      <c r="HXG1" s="30"/>
      <c r="HXH1" s="30"/>
      <c r="HXI1" s="30"/>
      <c r="HXJ1" s="31"/>
      <c r="HXK1" s="30"/>
      <c r="HXL1" s="30"/>
      <c r="HXM1" s="30"/>
      <c r="HXN1" s="30"/>
      <c r="HXO1" s="31"/>
      <c r="HXP1" s="30"/>
      <c r="HXQ1" s="30"/>
      <c r="HXR1" s="30"/>
      <c r="HXS1" s="30"/>
      <c r="HXT1" s="31"/>
      <c r="HXU1" s="30"/>
      <c r="HXV1" s="30"/>
      <c r="HXW1" s="30"/>
      <c r="HXX1" s="30"/>
      <c r="HXY1" s="31"/>
      <c r="HXZ1" s="30"/>
      <c r="HYA1" s="30"/>
      <c r="HYB1" s="30"/>
      <c r="HYC1" s="30"/>
      <c r="HYD1" s="31"/>
      <c r="HYE1" s="30"/>
      <c r="HYF1" s="30"/>
      <c r="HYG1" s="30"/>
      <c r="HYH1" s="30"/>
      <c r="HYI1" s="31"/>
      <c r="HYJ1" s="30"/>
      <c r="HYK1" s="30"/>
      <c r="HYL1" s="30"/>
      <c r="HYM1" s="30"/>
      <c r="HYN1" s="31"/>
      <c r="HYO1" s="30"/>
      <c r="HYP1" s="30"/>
      <c r="HYQ1" s="30"/>
      <c r="HYR1" s="30"/>
      <c r="HYS1" s="31"/>
      <c r="HYT1" s="30"/>
      <c r="HYU1" s="30"/>
      <c r="HYV1" s="30"/>
      <c r="HYW1" s="30"/>
      <c r="HYX1" s="31"/>
      <c r="HYY1" s="30"/>
      <c r="HYZ1" s="30"/>
      <c r="HZA1" s="30"/>
      <c r="HZB1" s="30"/>
      <c r="HZC1" s="31"/>
      <c r="HZD1" s="30"/>
      <c r="HZE1" s="30"/>
      <c r="HZF1" s="30"/>
      <c r="HZG1" s="30"/>
      <c r="HZH1" s="31"/>
      <c r="HZI1" s="30"/>
      <c r="HZJ1" s="30"/>
      <c r="HZK1" s="30"/>
      <c r="HZL1" s="30"/>
      <c r="HZM1" s="31"/>
      <c r="HZN1" s="30"/>
      <c r="HZO1" s="30"/>
      <c r="HZP1" s="30"/>
      <c r="HZQ1" s="30"/>
      <c r="HZR1" s="31"/>
      <c r="HZS1" s="30"/>
      <c r="HZT1" s="30"/>
      <c r="HZU1" s="30"/>
      <c r="HZV1" s="30"/>
      <c r="HZW1" s="31"/>
      <c r="HZX1" s="30"/>
      <c r="HZY1" s="30"/>
      <c r="HZZ1" s="30"/>
      <c r="IAA1" s="30"/>
      <c r="IAB1" s="31"/>
      <c r="IAC1" s="30"/>
      <c r="IAD1" s="30"/>
      <c r="IAE1" s="30"/>
      <c r="IAF1" s="30"/>
      <c r="IAG1" s="31"/>
      <c r="IAH1" s="30"/>
      <c r="IAI1" s="30"/>
      <c r="IAJ1" s="30"/>
      <c r="IAK1" s="30"/>
      <c r="IAL1" s="31"/>
      <c r="IAM1" s="30"/>
      <c r="IAN1" s="30"/>
      <c r="IAO1" s="30"/>
      <c r="IAP1" s="30"/>
      <c r="IAQ1" s="31"/>
      <c r="IAR1" s="30"/>
      <c r="IAS1" s="30"/>
      <c r="IAT1" s="30"/>
      <c r="IAU1" s="30"/>
      <c r="IAV1" s="31"/>
      <c r="IAW1" s="30"/>
      <c r="IAX1" s="30"/>
      <c r="IAY1" s="30"/>
      <c r="IAZ1" s="30"/>
      <c r="IBA1" s="31"/>
      <c r="IBB1" s="30"/>
      <c r="IBC1" s="30"/>
      <c r="IBD1" s="30"/>
      <c r="IBE1" s="30"/>
      <c r="IBF1" s="31"/>
      <c r="IBG1" s="30"/>
      <c r="IBH1" s="30"/>
      <c r="IBI1" s="30"/>
      <c r="IBJ1" s="30"/>
      <c r="IBK1" s="31"/>
      <c r="IBL1" s="30"/>
      <c r="IBM1" s="30"/>
      <c r="IBN1" s="30"/>
      <c r="IBO1" s="30"/>
      <c r="IBP1" s="31"/>
      <c r="IBQ1" s="30"/>
      <c r="IBR1" s="30"/>
      <c r="IBS1" s="30"/>
      <c r="IBT1" s="30"/>
      <c r="IBU1" s="31"/>
      <c r="IBV1" s="30"/>
      <c r="IBW1" s="30"/>
      <c r="IBX1" s="30"/>
      <c r="IBY1" s="30"/>
      <c r="IBZ1" s="31"/>
      <c r="ICA1" s="30"/>
      <c r="ICB1" s="30"/>
      <c r="ICC1" s="30"/>
      <c r="ICD1" s="30"/>
      <c r="ICE1" s="31"/>
      <c r="ICF1" s="30"/>
      <c r="ICG1" s="30"/>
      <c r="ICH1" s="30"/>
      <c r="ICI1" s="30"/>
      <c r="ICJ1" s="31"/>
      <c r="ICK1" s="30"/>
      <c r="ICL1" s="30"/>
      <c r="ICM1" s="30"/>
      <c r="ICN1" s="30"/>
      <c r="ICO1" s="31"/>
      <c r="ICP1" s="30"/>
      <c r="ICQ1" s="30"/>
      <c r="ICR1" s="30"/>
      <c r="ICS1" s="30"/>
      <c r="ICT1" s="31"/>
      <c r="ICU1" s="30"/>
      <c r="ICV1" s="30"/>
      <c r="ICW1" s="30"/>
      <c r="ICX1" s="30"/>
      <c r="ICY1" s="31"/>
      <c r="ICZ1" s="30"/>
      <c r="IDA1" s="30"/>
      <c r="IDB1" s="30"/>
      <c r="IDC1" s="30"/>
      <c r="IDD1" s="31"/>
      <c r="IDE1" s="30"/>
      <c r="IDF1" s="30"/>
      <c r="IDG1" s="30"/>
      <c r="IDH1" s="30"/>
      <c r="IDI1" s="31"/>
      <c r="IDJ1" s="30"/>
      <c r="IDK1" s="30"/>
      <c r="IDL1" s="30"/>
      <c r="IDM1" s="30"/>
      <c r="IDN1" s="31"/>
      <c r="IDO1" s="30"/>
      <c r="IDP1" s="30"/>
      <c r="IDQ1" s="30"/>
      <c r="IDR1" s="30"/>
      <c r="IDS1" s="31"/>
      <c r="IDT1" s="30"/>
      <c r="IDU1" s="30"/>
      <c r="IDV1" s="30"/>
      <c r="IDW1" s="30"/>
      <c r="IDX1" s="31"/>
      <c r="IDY1" s="30"/>
      <c r="IDZ1" s="30"/>
      <c r="IEA1" s="30"/>
      <c r="IEB1" s="30"/>
      <c r="IEC1" s="31"/>
      <c r="IED1" s="30"/>
      <c r="IEE1" s="30"/>
      <c r="IEF1" s="30"/>
      <c r="IEG1" s="30"/>
      <c r="IEH1" s="31"/>
      <c r="IEI1" s="30"/>
      <c r="IEJ1" s="30"/>
      <c r="IEK1" s="30"/>
      <c r="IEL1" s="30"/>
      <c r="IEM1" s="31"/>
      <c r="IEN1" s="30"/>
      <c r="IEO1" s="30"/>
      <c r="IEP1" s="30"/>
      <c r="IEQ1" s="30"/>
      <c r="IER1" s="31"/>
      <c r="IES1" s="30"/>
      <c r="IET1" s="30"/>
      <c r="IEU1" s="30"/>
      <c r="IEV1" s="30"/>
      <c r="IEW1" s="31"/>
      <c r="IEX1" s="30"/>
      <c r="IEY1" s="30"/>
      <c r="IEZ1" s="30"/>
      <c r="IFA1" s="30"/>
      <c r="IFB1" s="31"/>
      <c r="IFC1" s="30"/>
      <c r="IFD1" s="30"/>
      <c r="IFE1" s="30"/>
      <c r="IFF1" s="30"/>
      <c r="IFG1" s="31"/>
      <c r="IFH1" s="30"/>
      <c r="IFI1" s="30"/>
      <c r="IFJ1" s="30"/>
      <c r="IFK1" s="30"/>
      <c r="IFL1" s="31"/>
      <c r="IFM1" s="30"/>
      <c r="IFN1" s="30"/>
      <c r="IFO1" s="30"/>
      <c r="IFP1" s="30"/>
      <c r="IFQ1" s="31"/>
      <c r="IFR1" s="30"/>
      <c r="IFS1" s="30"/>
      <c r="IFT1" s="30"/>
      <c r="IFU1" s="30"/>
      <c r="IFV1" s="31"/>
      <c r="IFW1" s="30"/>
      <c r="IFX1" s="30"/>
      <c r="IFY1" s="30"/>
      <c r="IFZ1" s="30"/>
      <c r="IGA1" s="31"/>
      <c r="IGB1" s="30"/>
      <c r="IGC1" s="30"/>
      <c r="IGD1" s="30"/>
      <c r="IGE1" s="30"/>
      <c r="IGF1" s="31"/>
      <c r="IGG1" s="30"/>
      <c r="IGH1" s="30"/>
      <c r="IGI1" s="30"/>
      <c r="IGJ1" s="30"/>
      <c r="IGK1" s="31"/>
      <c r="IGL1" s="30"/>
      <c r="IGM1" s="30"/>
      <c r="IGN1" s="30"/>
      <c r="IGO1" s="30"/>
      <c r="IGP1" s="31"/>
      <c r="IGQ1" s="30"/>
      <c r="IGR1" s="30"/>
      <c r="IGS1" s="30"/>
      <c r="IGT1" s="30"/>
      <c r="IGU1" s="31"/>
      <c r="IGV1" s="30"/>
      <c r="IGW1" s="30"/>
      <c r="IGX1" s="30"/>
      <c r="IGY1" s="30"/>
      <c r="IGZ1" s="31"/>
      <c r="IHA1" s="30"/>
      <c r="IHB1" s="30"/>
      <c r="IHC1" s="30"/>
      <c r="IHD1" s="30"/>
      <c r="IHE1" s="31"/>
      <c r="IHF1" s="30"/>
      <c r="IHG1" s="30"/>
      <c r="IHH1" s="30"/>
      <c r="IHI1" s="30"/>
      <c r="IHJ1" s="31"/>
      <c r="IHK1" s="30"/>
      <c r="IHL1" s="30"/>
      <c r="IHM1" s="30"/>
      <c r="IHN1" s="30"/>
      <c r="IHO1" s="31"/>
      <c r="IHP1" s="30"/>
      <c r="IHQ1" s="30"/>
      <c r="IHR1" s="30"/>
      <c r="IHS1" s="30"/>
      <c r="IHT1" s="31"/>
      <c r="IHU1" s="30"/>
      <c r="IHV1" s="30"/>
      <c r="IHW1" s="30"/>
      <c r="IHX1" s="30"/>
      <c r="IHY1" s="31"/>
      <c r="IHZ1" s="30"/>
      <c r="IIA1" s="30"/>
      <c r="IIB1" s="30"/>
      <c r="IIC1" s="30"/>
      <c r="IID1" s="31"/>
      <c r="IIE1" s="30"/>
      <c r="IIF1" s="30"/>
      <c r="IIG1" s="30"/>
      <c r="IIH1" s="30"/>
      <c r="III1" s="31"/>
      <c r="IIJ1" s="30"/>
      <c r="IIK1" s="30"/>
      <c r="IIL1" s="30"/>
      <c r="IIM1" s="30"/>
      <c r="IIN1" s="31"/>
      <c r="IIO1" s="30"/>
      <c r="IIP1" s="30"/>
      <c r="IIQ1" s="30"/>
      <c r="IIR1" s="30"/>
      <c r="IIS1" s="31"/>
      <c r="IIT1" s="30"/>
      <c r="IIU1" s="30"/>
      <c r="IIV1" s="30"/>
      <c r="IIW1" s="30"/>
      <c r="IIX1" s="31"/>
      <c r="IIY1" s="30"/>
      <c r="IIZ1" s="30"/>
      <c r="IJA1" s="30"/>
      <c r="IJB1" s="30"/>
      <c r="IJC1" s="31"/>
      <c r="IJD1" s="30"/>
      <c r="IJE1" s="30"/>
      <c r="IJF1" s="30"/>
      <c r="IJG1" s="30"/>
      <c r="IJH1" s="31"/>
      <c r="IJI1" s="30"/>
      <c r="IJJ1" s="30"/>
      <c r="IJK1" s="30"/>
      <c r="IJL1" s="30"/>
      <c r="IJM1" s="31"/>
      <c r="IJN1" s="30"/>
      <c r="IJO1" s="30"/>
      <c r="IJP1" s="30"/>
      <c r="IJQ1" s="30"/>
      <c r="IJR1" s="31"/>
      <c r="IJS1" s="30"/>
      <c r="IJT1" s="30"/>
      <c r="IJU1" s="30"/>
      <c r="IJV1" s="30"/>
      <c r="IJW1" s="31"/>
      <c r="IJX1" s="30"/>
      <c r="IJY1" s="30"/>
      <c r="IJZ1" s="30"/>
      <c r="IKA1" s="30"/>
      <c r="IKB1" s="31"/>
      <c r="IKC1" s="30"/>
      <c r="IKD1" s="30"/>
      <c r="IKE1" s="30"/>
      <c r="IKF1" s="30"/>
      <c r="IKG1" s="31"/>
      <c r="IKH1" s="30"/>
      <c r="IKI1" s="30"/>
      <c r="IKJ1" s="30"/>
      <c r="IKK1" s="30"/>
      <c r="IKL1" s="31"/>
      <c r="IKM1" s="30"/>
      <c r="IKN1" s="30"/>
      <c r="IKO1" s="30"/>
      <c r="IKP1" s="30"/>
      <c r="IKQ1" s="31"/>
      <c r="IKR1" s="30"/>
      <c r="IKS1" s="30"/>
      <c r="IKT1" s="30"/>
      <c r="IKU1" s="30"/>
      <c r="IKV1" s="31"/>
      <c r="IKW1" s="30"/>
      <c r="IKX1" s="30"/>
      <c r="IKY1" s="30"/>
      <c r="IKZ1" s="30"/>
      <c r="ILA1" s="31"/>
      <c r="ILB1" s="30"/>
      <c r="ILC1" s="30"/>
      <c r="ILD1" s="30"/>
      <c r="ILE1" s="30"/>
      <c r="ILF1" s="31"/>
      <c r="ILG1" s="30"/>
      <c r="ILH1" s="30"/>
      <c r="ILI1" s="30"/>
      <c r="ILJ1" s="30"/>
      <c r="ILK1" s="31"/>
      <c r="ILL1" s="30"/>
      <c r="ILM1" s="30"/>
      <c r="ILN1" s="30"/>
      <c r="ILO1" s="30"/>
      <c r="ILP1" s="31"/>
      <c r="ILQ1" s="30"/>
      <c r="ILR1" s="30"/>
      <c r="ILS1" s="30"/>
      <c r="ILT1" s="30"/>
      <c r="ILU1" s="31"/>
      <c r="ILV1" s="30"/>
      <c r="ILW1" s="30"/>
      <c r="ILX1" s="30"/>
      <c r="ILY1" s="30"/>
      <c r="ILZ1" s="31"/>
      <c r="IMA1" s="30"/>
      <c r="IMB1" s="30"/>
      <c r="IMC1" s="30"/>
      <c r="IMD1" s="30"/>
      <c r="IME1" s="31"/>
      <c r="IMF1" s="30"/>
      <c r="IMG1" s="30"/>
      <c r="IMH1" s="30"/>
      <c r="IMI1" s="30"/>
      <c r="IMJ1" s="31"/>
      <c r="IMK1" s="30"/>
      <c r="IML1" s="30"/>
      <c r="IMM1" s="30"/>
      <c r="IMN1" s="30"/>
      <c r="IMO1" s="31"/>
      <c r="IMP1" s="30"/>
      <c r="IMQ1" s="30"/>
      <c r="IMR1" s="30"/>
      <c r="IMS1" s="30"/>
      <c r="IMT1" s="31"/>
      <c r="IMU1" s="30"/>
      <c r="IMV1" s="30"/>
      <c r="IMW1" s="30"/>
      <c r="IMX1" s="30"/>
      <c r="IMY1" s="31"/>
      <c r="IMZ1" s="30"/>
      <c r="INA1" s="30"/>
      <c r="INB1" s="30"/>
      <c r="INC1" s="30"/>
      <c r="IND1" s="31"/>
      <c r="INE1" s="30"/>
      <c r="INF1" s="30"/>
      <c r="ING1" s="30"/>
      <c r="INH1" s="30"/>
      <c r="INI1" s="31"/>
      <c r="INJ1" s="30"/>
      <c r="INK1" s="30"/>
      <c r="INL1" s="30"/>
      <c r="INM1" s="30"/>
      <c r="INN1" s="31"/>
      <c r="INO1" s="30"/>
      <c r="INP1" s="30"/>
      <c r="INQ1" s="30"/>
      <c r="INR1" s="30"/>
      <c r="INS1" s="31"/>
      <c r="INT1" s="30"/>
      <c r="INU1" s="30"/>
      <c r="INV1" s="30"/>
      <c r="INW1" s="30"/>
      <c r="INX1" s="31"/>
      <c r="INY1" s="30"/>
      <c r="INZ1" s="30"/>
      <c r="IOA1" s="30"/>
      <c r="IOB1" s="30"/>
      <c r="IOC1" s="31"/>
      <c r="IOD1" s="30"/>
      <c r="IOE1" s="30"/>
      <c r="IOF1" s="30"/>
      <c r="IOG1" s="30"/>
      <c r="IOH1" s="31"/>
      <c r="IOI1" s="30"/>
      <c r="IOJ1" s="30"/>
      <c r="IOK1" s="30"/>
      <c r="IOL1" s="30"/>
      <c r="IOM1" s="31"/>
      <c r="ION1" s="30"/>
      <c r="IOO1" s="30"/>
      <c r="IOP1" s="30"/>
      <c r="IOQ1" s="30"/>
      <c r="IOR1" s="31"/>
      <c r="IOS1" s="30"/>
      <c r="IOT1" s="30"/>
      <c r="IOU1" s="30"/>
      <c r="IOV1" s="30"/>
      <c r="IOW1" s="31"/>
      <c r="IOX1" s="30"/>
      <c r="IOY1" s="30"/>
      <c r="IOZ1" s="30"/>
      <c r="IPA1" s="30"/>
      <c r="IPB1" s="31"/>
      <c r="IPC1" s="30"/>
      <c r="IPD1" s="30"/>
      <c r="IPE1" s="30"/>
      <c r="IPF1" s="30"/>
      <c r="IPG1" s="31"/>
      <c r="IPH1" s="30"/>
      <c r="IPI1" s="30"/>
      <c r="IPJ1" s="30"/>
      <c r="IPK1" s="30"/>
      <c r="IPL1" s="31"/>
      <c r="IPM1" s="30"/>
      <c r="IPN1" s="30"/>
      <c r="IPO1" s="30"/>
      <c r="IPP1" s="30"/>
      <c r="IPQ1" s="31"/>
      <c r="IPR1" s="30"/>
      <c r="IPS1" s="30"/>
      <c r="IPT1" s="30"/>
      <c r="IPU1" s="30"/>
      <c r="IPV1" s="31"/>
      <c r="IPW1" s="30"/>
      <c r="IPX1" s="30"/>
      <c r="IPY1" s="30"/>
      <c r="IPZ1" s="30"/>
      <c r="IQA1" s="31"/>
      <c r="IQB1" s="30"/>
      <c r="IQC1" s="30"/>
      <c r="IQD1" s="30"/>
      <c r="IQE1" s="30"/>
      <c r="IQF1" s="31"/>
      <c r="IQG1" s="30"/>
      <c r="IQH1" s="30"/>
      <c r="IQI1" s="30"/>
      <c r="IQJ1" s="30"/>
      <c r="IQK1" s="31"/>
      <c r="IQL1" s="30"/>
      <c r="IQM1" s="30"/>
      <c r="IQN1" s="30"/>
      <c r="IQO1" s="30"/>
      <c r="IQP1" s="31"/>
      <c r="IQQ1" s="30"/>
      <c r="IQR1" s="30"/>
      <c r="IQS1" s="30"/>
      <c r="IQT1" s="30"/>
      <c r="IQU1" s="31"/>
      <c r="IQV1" s="30"/>
      <c r="IQW1" s="30"/>
      <c r="IQX1" s="30"/>
      <c r="IQY1" s="30"/>
      <c r="IQZ1" s="31"/>
      <c r="IRA1" s="30"/>
      <c r="IRB1" s="30"/>
      <c r="IRC1" s="30"/>
      <c r="IRD1" s="30"/>
      <c r="IRE1" s="31"/>
      <c r="IRF1" s="30"/>
      <c r="IRG1" s="30"/>
      <c r="IRH1" s="30"/>
      <c r="IRI1" s="30"/>
      <c r="IRJ1" s="31"/>
      <c r="IRK1" s="30"/>
      <c r="IRL1" s="30"/>
      <c r="IRM1" s="30"/>
      <c r="IRN1" s="30"/>
      <c r="IRO1" s="31"/>
      <c r="IRP1" s="30"/>
      <c r="IRQ1" s="30"/>
      <c r="IRR1" s="30"/>
      <c r="IRS1" s="30"/>
      <c r="IRT1" s="31"/>
      <c r="IRU1" s="30"/>
      <c r="IRV1" s="30"/>
      <c r="IRW1" s="30"/>
      <c r="IRX1" s="30"/>
      <c r="IRY1" s="31"/>
      <c r="IRZ1" s="30"/>
      <c r="ISA1" s="30"/>
      <c r="ISB1" s="30"/>
      <c r="ISC1" s="30"/>
      <c r="ISD1" s="31"/>
      <c r="ISE1" s="30"/>
      <c r="ISF1" s="30"/>
      <c r="ISG1" s="30"/>
      <c r="ISH1" s="30"/>
      <c r="ISI1" s="31"/>
      <c r="ISJ1" s="30"/>
      <c r="ISK1" s="30"/>
      <c r="ISL1" s="30"/>
      <c r="ISM1" s="30"/>
      <c r="ISN1" s="31"/>
      <c r="ISO1" s="30"/>
      <c r="ISP1" s="30"/>
      <c r="ISQ1" s="30"/>
      <c r="ISR1" s="30"/>
      <c r="ISS1" s="31"/>
      <c r="IST1" s="30"/>
      <c r="ISU1" s="30"/>
      <c r="ISV1" s="30"/>
      <c r="ISW1" s="30"/>
      <c r="ISX1" s="31"/>
      <c r="ISY1" s="30"/>
      <c r="ISZ1" s="30"/>
      <c r="ITA1" s="30"/>
      <c r="ITB1" s="30"/>
      <c r="ITC1" s="31"/>
      <c r="ITD1" s="30"/>
      <c r="ITE1" s="30"/>
      <c r="ITF1" s="30"/>
      <c r="ITG1" s="30"/>
      <c r="ITH1" s="31"/>
      <c r="ITI1" s="30"/>
      <c r="ITJ1" s="30"/>
      <c r="ITK1" s="30"/>
      <c r="ITL1" s="30"/>
      <c r="ITM1" s="31"/>
      <c r="ITN1" s="30"/>
      <c r="ITO1" s="30"/>
      <c r="ITP1" s="30"/>
      <c r="ITQ1" s="30"/>
      <c r="ITR1" s="31"/>
      <c r="ITS1" s="30"/>
      <c r="ITT1" s="30"/>
      <c r="ITU1" s="30"/>
      <c r="ITV1" s="30"/>
      <c r="ITW1" s="31"/>
      <c r="ITX1" s="30"/>
      <c r="ITY1" s="30"/>
      <c r="ITZ1" s="30"/>
      <c r="IUA1" s="30"/>
      <c r="IUB1" s="31"/>
      <c r="IUC1" s="30"/>
      <c r="IUD1" s="30"/>
      <c r="IUE1" s="30"/>
      <c r="IUF1" s="30"/>
      <c r="IUG1" s="31"/>
      <c r="IUH1" s="30"/>
      <c r="IUI1" s="30"/>
      <c r="IUJ1" s="30"/>
      <c r="IUK1" s="30"/>
      <c r="IUL1" s="31"/>
      <c r="IUM1" s="30"/>
      <c r="IUN1" s="30"/>
      <c r="IUO1" s="30"/>
      <c r="IUP1" s="30"/>
      <c r="IUQ1" s="31"/>
      <c r="IUR1" s="30"/>
      <c r="IUS1" s="30"/>
      <c r="IUT1" s="30"/>
      <c r="IUU1" s="30"/>
      <c r="IUV1" s="31"/>
      <c r="IUW1" s="30"/>
      <c r="IUX1" s="30"/>
      <c r="IUY1" s="30"/>
      <c r="IUZ1" s="30"/>
      <c r="IVA1" s="31"/>
      <c r="IVB1" s="30"/>
      <c r="IVC1" s="30"/>
      <c r="IVD1" s="30"/>
      <c r="IVE1" s="30"/>
      <c r="IVF1" s="31"/>
      <c r="IVG1" s="30"/>
      <c r="IVH1" s="30"/>
      <c r="IVI1" s="30"/>
      <c r="IVJ1" s="30"/>
      <c r="IVK1" s="31"/>
      <c r="IVL1" s="30"/>
      <c r="IVM1" s="30"/>
      <c r="IVN1" s="30"/>
      <c r="IVO1" s="30"/>
      <c r="IVP1" s="31"/>
      <c r="IVQ1" s="30"/>
      <c r="IVR1" s="30"/>
      <c r="IVS1" s="30"/>
      <c r="IVT1" s="30"/>
      <c r="IVU1" s="31"/>
      <c r="IVV1" s="30"/>
      <c r="IVW1" s="30"/>
      <c r="IVX1" s="30"/>
      <c r="IVY1" s="30"/>
      <c r="IVZ1" s="31"/>
      <c r="IWA1" s="30"/>
      <c r="IWB1" s="30"/>
      <c r="IWC1" s="30"/>
      <c r="IWD1" s="30"/>
      <c r="IWE1" s="31"/>
      <c r="IWF1" s="30"/>
      <c r="IWG1" s="30"/>
      <c r="IWH1" s="30"/>
      <c r="IWI1" s="30"/>
      <c r="IWJ1" s="31"/>
      <c r="IWK1" s="30"/>
      <c r="IWL1" s="30"/>
      <c r="IWM1" s="30"/>
      <c r="IWN1" s="30"/>
      <c r="IWO1" s="31"/>
      <c r="IWP1" s="30"/>
      <c r="IWQ1" s="30"/>
      <c r="IWR1" s="30"/>
      <c r="IWS1" s="30"/>
      <c r="IWT1" s="31"/>
      <c r="IWU1" s="30"/>
      <c r="IWV1" s="30"/>
      <c r="IWW1" s="30"/>
      <c r="IWX1" s="30"/>
      <c r="IWY1" s="31"/>
      <c r="IWZ1" s="30"/>
      <c r="IXA1" s="30"/>
      <c r="IXB1" s="30"/>
      <c r="IXC1" s="30"/>
      <c r="IXD1" s="31"/>
      <c r="IXE1" s="30"/>
      <c r="IXF1" s="30"/>
      <c r="IXG1" s="30"/>
      <c r="IXH1" s="30"/>
      <c r="IXI1" s="31"/>
      <c r="IXJ1" s="30"/>
      <c r="IXK1" s="30"/>
      <c r="IXL1" s="30"/>
      <c r="IXM1" s="30"/>
      <c r="IXN1" s="31"/>
      <c r="IXO1" s="30"/>
      <c r="IXP1" s="30"/>
      <c r="IXQ1" s="30"/>
      <c r="IXR1" s="30"/>
      <c r="IXS1" s="31"/>
      <c r="IXT1" s="30"/>
      <c r="IXU1" s="30"/>
      <c r="IXV1" s="30"/>
      <c r="IXW1" s="30"/>
      <c r="IXX1" s="31"/>
      <c r="IXY1" s="30"/>
      <c r="IXZ1" s="30"/>
      <c r="IYA1" s="30"/>
      <c r="IYB1" s="30"/>
      <c r="IYC1" s="31"/>
      <c r="IYD1" s="30"/>
      <c r="IYE1" s="30"/>
      <c r="IYF1" s="30"/>
      <c r="IYG1" s="30"/>
      <c r="IYH1" s="31"/>
      <c r="IYI1" s="30"/>
      <c r="IYJ1" s="30"/>
      <c r="IYK1" s="30"/>
      <c r="IYL1" s="30"/>
      <c r="IYM1" s="31"/>
      <c r="IYN1" s="30"/>
      <c r="IYO1" s="30"/>
      <c r="IYP1" s="30"/>
      <c r="IYQ1" s="30"/>
      <c r="IYR1" s="31"/>
      <c r="IYS1" s="30"/>
      <c r="IYT1" s="30"/>
      <c r="IYU1" s="30"/>
      <c r="IYV1" s="30"/>
      <c r="IYW1" s="31"/>
      <c r="IYX1" s="30"/>
      <c r="IYY1" s="30"/>
      <c r="IYZ1" s="30"/>
      <c r="IZA1" s="30"/>
      <c r="IZB1" s="31"/>
      <c r="IZC1" s="30"/>
      <c r="IZD1" s="30"/>
      <c r="IZE1" s="30"/>
      <c r="IZF1" s="30"/>
      <c r="IZG1" s="31"/>
      <c r="IZH1" s="30"/>
      <c r="IZI1" s="30"/>
      <c r="IZJ1" s="30"/>
      <c r="IZK1" s="30"/>
      <c r="IZL1" s="31"/>
      <c r="IZM1" s="30"/>
      <c r="IZN1" s="30"/>
      <c r="IZO1" s="30"/>
      <c r="IZP1" s="30"/>
      <c r="IZQ1" s="31"/>
      <c r="IZR1" s="30"/>
      <c r="IZS1" s="30"/>
      <c r="IZT1" s="30"/>
      <c r="IZU1" s="30"/>
      <c r="IZV1" s="31"/>
      <c r="IZW1" s="30"/>
      <c r="IZX1" s="30"/>
      <c r="IZY1" s="30"/>
      <c r="IZZ1" s="30"/>
      <c r="JAA1" s="31"/>
      <c r="JAB1" s="30"/>
      <c r="JAC1" s="30"/>
      <c r="JAD1" s="30"/>
      <c r="JAE1" s="30"/>
      <c r="JAF1" s="31"/>
      <c r="JAG1" s="30"/>
      <c r="JAH1" s="30"/>
      <c r="JAI1" s="30"/>
      <c r="JAJ1" s="30"/>
      <c r="JAK1" s="31"/>
      <c r="JAL1" s="30"/>
      <c r="JAM1" s="30"/>
      <c r="JAN1" s="30"/>
      <c r="JAO1" s="30"/>
      <c r="JAP1" s="31"/>
      <c r="JAQ1" s="30"/>
      <c r="JAR1" s="30"/>
      <c r="JAS1" s="30"/>
      <c r="JAT1" s="30"/>
      <c r="JAU1" s="31"/>
      <c r="JAV1" s="30"/>
      <c r="JAW1" s="30"/>
      <c r="JAX1" s="30"/>
      <c r="JAY1" s="30"/>
      <c r="JAZ1" s="31"/>
      <c r="JBA1" s="30"/>
      <c r="JBB1" s="30"/>
      <c r="JBC1" s="30"/>
      <c r="JBD1" s="30"/>
      <c r="JBE1" s="31"/>
      <c r="JBF1" s="30"/>
      <c r="JBG1" s="30"/>
      <c r="JBH1" s="30"/>
      <c r="JBI1" s="30"/>
      <c r="JBJ1" s="31"/>
      <c r="JBK1" s="30"/>
      <c r="JBL1" s="30"/>
      <c r="JBM1" s="30"/>
      <c r="JBN1" s="30"/>
      <c r="JBO1" s="31"/>
      <c r="JBP1" s="30"/>
      <c r="JBQ1" s="30"/>
      <c r="JBR1" s="30"/>
      <c r="JBS1" s="30"/>
      <c r="JBT1" s="31"/>
      <c r="JBU1" s="30"/>
      <c r="JBV1" s="30"/>
      <c r="JBW1" s="30"/>
      <c r="JBX1" s="30"/>
      <c r="JBY1" s="31"/>
      <c r="JBZ1" s="30"/>
      <c r="JCA1" s="30"/>
      <c r="JCB1" s="30"/>
      <c r="JCC1" s="30"/>
      <c r="JCD1" s="31"/>
      <c r="JCE1" s="30"/>
      <c r="JCF1" s="30"/>
      <c r="JCG1" s="30"/>
      <c r="JCH1" s="30"/>
      <c r="JCI1" s="31"/>
      <c r="JCJ1" s="30"/>
      <c r="JCK1" s="30"/>
      <c r="JCL1" s="30"/>
      <c r="JCM1" s="30"/>
      <c r="JCN1" s="31"/>
      <c r="JCO1" s="30"/>
      <c r="JCP1" s="30"/>
      <c r="JCQ1" s="30"/>
      <c r="JCR1" s="30"/>
      <c r="JCS1" s="31"/>
      <c r="JCT1" s="30"/>
      <c r="JCU1" s="30"/>
      <c r="JCV1" s="30"/>
      <c r="JCW1" s="30"/>
      <c r="JCX1" s="31"/>
      <c r="JCY1" s="30"/>
      <c r="JCZ1" s="30"/>
      <c r="JDA1" s="30"/>
      <c r="JDB1" s="30"/>
      <c r="JDC1" s="31"/>
      <c r="JDD1" s="30"/>
      <c r="JDE1" s="30"/>
      <c r="JDF1" s="30"/>
      <c r="JDG1" s="30"/>
      <c r="JDH1" s="31"/>
      <c r="JDI1" s="30"/>
      <c r="JDJ1" s="30"/>
      <c r="JDK1" s="30"/>
      <c r="JDL1" s="30"/>
      <c r="JDM1" s="31"/>
      <c r="JDN1" s="30"/>
      <c r="JDO1" s="30"/>
      <c r="JDP1" s="30"/>
      <c r="JDQ1" s="30"/>
      <c r="JDR1" s="31"/>
      <c r="JDS1" s="30"/>
      <c r="JDT1" s="30"/>
      <c r="JDU1" s="30"/>
      <c r="JDV1" s="30"/>
      <c r="JDW1" s="31"/>
      <c r="JDX1" s="30"/>
      <c r="JDY1" s="30"/>
      <c r="JDZ1" s="30"/>
      <c r="JEA1" s="30"/>
      <c r="JEB1" s="31"/>
      <c r="JEC1" s="30"/>
      <c r="JED1" s="30"/>
      <c r="JEE1" s="30"/>
      <c r="JEF1" s="30"/>
      <c r="JEG1" s="31"/>
      <c r="JEH1" s="30"/>
      <c r="JEI1" s="30"/>
      <c r="JEJ1" s="30"/>
      <c r="JEK1" s="30"/>
      <c r="JEL1" s="31"/>
      <c r="JEM1" s="30"/>
      <c r="JEN1" s="30"/>
      <c r="JEO1" s="30"/>
      <c r="JEP1" s="30"/>
      <c r="JEQ1" s="31"/>
      <c r="JER1" s="30"/>
      <c r="JES1" s="30"/>
      <c r="JET1" s="30"/>
      <c r="JEU1" s="30"/>
      <c r="JEV1" s="31"/>
      <c r="JEW1" s="30"/>
      <c r="JEX1" s="30"/>
      <c r="JEY1" s="30"/>
      <c r="JEZ1" s="30"/>
      <c r="JFA1" s="31"/>
      <c r="JFB1" s="30"/>
      <c r="JFC1" s="30"/>
      <c r="JFD1" s="30"/>
      <c r="JFE1" s="30"/>
      <c r="JFF1" s="31"/>
      <c r="JFG1" s="30"/>
      <c r="JFH1" s="30"/>
      <c r="JFI1" s="30"/>
      <c r="JFJ1" s="30"/>
      <c r="JFK1" s="31"/>
      <c r="JFL1" s="30"/>
      <c r="JFM1" s="30"/>
      <c r="JFN1" s="30"/>
      <c r="JFO1" s="30"/>
      <c r="JFP1" s="31"/>
      <c r="JFQ1" s="30"/>
      <c r="JFR1" s="30"/>
      <c r="JFS1" s="30"/>
      <c r="JFT1" s="30"/>
      <c r="JFU1" s="31"/>
      <c r="JFV1" s="30"/>
      <c r="JFW1" s="30"/>
      <c r="JFX1" s="30"/>
      <c r="JFY1" s="30"/>
      <c r="JFZ1" s="31"/>
      <c r="JGA1" s="30"/>
      <c r="JGB1" s="30"/>
      <c r="JGC1" s="30"/>
      <c r="JGD1" s="30"/>
      <c r="JGE1" s="31"/>
      <c r="JGF1" s="30"/>
      <c r="JGG1" s="30"/>
      <c r="JGH1" s="30"/>
      <c r="JGI1" s="30"/>
      <c r="JGJ1" s="31"/>
      <c r="JGK1" s="30"/>
      <c r="JGL1" s="30"/>
      <c r="JGM1" s="30"/>
      <c r="JGN1" s="30"/>
      <c r="JGO1" s="31"/>
      <c r="JGP1" s="30"/>
      <c r="JGQ1" s="30"/>
      <c r="JGR1" s="30"/>
      <c r="JGS1" s="30"/>
      <c r="JGT1" s="31"/>
      <c r="JGU1" s="30"/>
      <c r="JGV1" s="30"/>
      <c r="JGW1" s="30"/>
      <c r="JGX1" s="30"/>
      <c r="JGY1" s="31"/>
      <c r="JGZ1" s="30"/>
      <c r="JHA1" s="30"/>
      <c r="JHB1" s="30"/>
      <c r="JHC1" s="30"/>
      <c r="JHD1" s="31"/>
      <c r="JHE1" s="30"/>
      <c r="JHF1" s="30"/>
      <c r="JHG1" s="30"/>
      <c r="JHH1" s="30"/>
      <c r="JHI1" s="31"/>
      <c r="JHJ1" s="30"/>
      <c r="JHK1" s="30"/>
      <c r="JHL1" s="30"/>
      <c r="JHM1" s="30"/>
      <c r="JHN1" s="31"/>
      <c r="JHO1" s="30"/>
      <c r="JHP1" s="30"/>
      <c r="JHQ1" s="30"/>
      <c r="JHR1" s="30"/>
      <c r="JHS1" s="31"/>
      <c r="JHT1" s="30"/>
      <c r="JHU1" s="30"/>
      <c r="JHV1" s="30"/>
      <c r="JHW1" s="30"/>
      <c r="JHX1" s="31"/>
      <c r="JHY1" s="30"/>
      <c r="JHZ1" s="30"/>
      <c r="JIA1" s="30"/>
      <c r="JIB1" s="30"/>
      <c r="JIC1" s="31"/>
      <c r="JID1" s="30"/>
      <c r="JIE1" s="30"/>
      <c r="JIF1" s="30"/>
      <c r="JIG1" s="30"/>
      <c r="JIH1" s="31"/>
      <c r="JII1" s="30"/>
      <c r="JIJ1" s="30"/>
      <c r="JIK1" s="30"/>
      <c r="JIL1" s="30"/>
      <c r="JIM1" s="31"/>
      <c r="JIN1" s="30"/>
      <c r="JIO1" s="30"/>
      <c r="JIP1" s="30"/>
      <c r="JIQ1" s="30"/>
      <c r="JIR1" s="31"/>
      <c r="JIS1" s="30"/>
      <c r="JIT1" s="30"/>
      <c r="JIU1" s="30"/>
      <c r="JIV1" s="30"/>
      <c r="JIW1" s="31"/>
      <c r="JIX1" s="30"/>
      <c r="JIY1" s="30"/>
      <c r="JIZ1" s="30"/>
      <c r="JJA1" s="30"/>
      <c r="JJB1" s="31"/>
      <c r="JJC1" s="30"/>
      <c r="JJD1" s="30"/>
      <c r="JJE1" s="30"/>
      <c r="JJF1" s="30"/>
      <c r="JJG1" s="31"/>
      <c r="JJH1" s="30"/>
      <c r="JJI1" s="30"/>
      <c r="JJJ1" s="30"/>
      <c r="JJK1" s="30"/>
      <c r="JJL1" s="31"/>
      <c r="JJM1" s="30"/>
      <c r="JJN1" s="30"/>
      <c r="JJO1" s="30"/>
      <c r="JJP1" s="30"/>
      <c r="JJQ1" s="31"/>
      <c r="JJR1" s="30"/>
      <c r="JJS1" s="30"/>
      <c r="JJT1" s="30"/>
      <c r="JJU1" s="30"/>
      <c r="JJV1" s="31"/>
      <c r="JJW1" s="30"/>
      <c r="JJX1" s="30"/>
      <c r="JJY1" s="30"/>
      <c r="JJZ1" s="30"/>
      <c r="JKA1" s="31"/>
      <c r="JKB1" s="30"/>
      <c r="JKC1" s="30"/>
      <c r="JKD1" s="30"/>
      <c r="JKE1" s="30"/>
      <c r="JKF1" s="31"/>
      <c r="JKG1" s="30"/>
      <c r="JKH1" s="30"/>
      <c r="JKI1" s="30"/>
      <c r="JKJ1" s="30"/>
      <c r="JKK1" s="31"/>
      <c r="JKL1" s="30"/>
      <c r="JKM1" s="30"/>
      <c r="JKN1" s="30"/>
      <c r="JKO1" s="30"/>
      <c r="JKP1" s="31"/>
      <c r="JKQ1" s="30"/>
      <c r="JKR1" s="30"/>
      <c r="JKS1" s="30"/>
      <c r="JKT1" s="30"/>
      <c r="JKU1" s="31"/>
      <c r="JKV1" s="30"/>
      <c r="JKW1" s="30"/>
      <c r="JKX1" s="30"/>
      <c r="JKY1" s="30"/>
      <c r="JKZ1" s="31"/>
      <c r="JLA1" s="30"/>
      <c r="JLB1" s="30"/>
      <c r="JLC1" s="30"/>
      <c r="JLD1" s="30"/>
      <c r="JLE1" s="31"/>
      <c r="JLF1" s="30"/>
      <c r="JLG1" s="30"/>
      <c r="JLH1" s="30"/>
      <c r="JLI1" s="30"/>
      <c r="JLJ1" s="31"/>
      <c r="JLK1" s="30"/>
      <c r="JLL1" s="30"/>
      <c r="JLM1" s="30"/>
      <c r="JLN1" s="30"/>
      <c r="JLO1" s="31"/>
      <c r="JLP1" s="30"/>
      <c r="JLQ1" s="30"/>
      <c r="JLR1" s="30"/>
      <c r="JLS1" s="30"/>
      <c r="JLT1" s="31"/>
      <c r="JLU1" s="30"/>
      <c r="JLV1" s="30"/>
      <c r="JLW1" s="30"/>
      <c r="JLX1" s="30"/>
      <c r="JLY1" s="31"/>
      <c r="JLZ1" s="30"/>
      <c r="JMA1" s="30"/>
      <c r="JMB1" s="30"/>
      <c r="JMC1" s="30"/>
      <c r="JMD1" s="31"/>
      <c r="JME1" s="30"/>
      <c r="JMF1" s="30"/>
      <c r="JMG1" s="30"/>
      <c r="JMH1" s="30"/>
      <c r="JMI1" s="31"/>
      <c r="JMJ1" s="30"/>
      <c r="JMK1" s="30"/>
      <c r="JML1" s="30"/>
      <c r="JMM1" s="30"/>
      <c r="JMN1" s="31"/>
      <c r="JMO1" s="30"/>
      <c r="JMP1" s="30"/>
      <c r="JMQ1" s="30"/>
      <c r="JMR1" s="30"/>
      <c r="JMS1" s="31"/>
      <c r="JMT1" s="30"/>
      <c r="JMU1" s="30"/>
      <c r="JMV1" s="30"/>
      <c r="JMW1" s="30"/>
      <c r="JMX1" s="31"/>
      <c r="JMY1" s="30"/>
      <c r="JMZ1" s="30"/>
      <c r="JNA1" s="30"/>
      <c r="JNB1" s="30"/>
      <c r="JNC1" s="31"/>
      <c r="JND1" s="30"/>
      <c r="JNE1" s="30"/>
      <c r="JNF1" s="30"/>
      <c r="JNG1" s="30"/>
      <c r="JNH1" s="31"/>
      <c r="JNI1" s="30"/>
      <c r="JNJ1" s="30"/>
      <c r="JNK1" s="30"/>
      <c r="JNL1" s="30"/>
      <c r="JNM1" s="31"/>
      <c r="JNN1" s="30"/>
      <c r="JNO1" s="30"/>
      <c r="JNP1" s="30"/>
      <c r="JNQ1" s="30"/>
      <c r="JNR1" s="31"/>
      <c r="JNS1" s="30"/>
      <c r="JNT1" s="30"/>
      <c r="JNU1" s="30"/>
      <c r="JNV1" s="30"/>
      <c r="JNW1" s="31"/>
      <c r="JNX1" s="30"/>
      <c r="JNY1" s="30"/>
      <c r="JNZ1" s="30"/>
      <c r="JOA1" s="30"/>
      <c r="JOB1" s="31"/>
      <c r="JOC1" s="30"/>
      <c r="JOD1" s="30"/>
      <c r="JOE1" s="30"/>
      <c r="JOF1" s="30"/>
      <c r="JOG1" s="31"/>
      <c r="JOH1" s="30"/>
      <c r="JOI1" s="30"/>
      <c r="JOJ1" s="30"/>
      <c r="JOK1" s="30"/>
      <c r="JOL1" s="31"/>
      <c r="JOM1" s="30"/>
      <c r="JON1" s="30"/>
      <c r="JOO1" s="30"/>
      <c r="JOP1" s="30"/>
      <c r="JOQ1" s="31"/>
      <c r="JOR1" s="30"/>
      <c r="JOS1" s="30"/>
      <c r="JOT1" s="30"/>
      <c r="JOU1" s="30"/>
      <c r="JOV1" s="31"/>
      <c r="JOW1" s="30"/>
      <c r="JOX1" s="30"/>
      <c r="JOY1" s="30"/>
      <c r="JOZ1" s="30"/>
      <c r="JPA1" s="31"/>
      <c r="JPB1" s="30"/>
      <c r="JPC1" s="30"/>
      <c r="JPD1" s="30"/>
      <c r="JPE1" s="30"/>
      <c r="JPF1" s="31"/>
      <c r="JPG1" s="30"/>
      <c r="JPH1" s="30"/>
      <c r="JPI1" s="30"/>
      <c r="JPJ1" s="30"/>
      <c r="JPK1" s="31"/>
      <c r="JPL1" s="30"/>
      <c r="JPM1" s="30"/>
      <c r="JPN1" s="30"/>
      <c r="JPO1" s="30"/>
      <c r="JPP1" s="31"/>
      <c r="JPQ1" s="30"/>
      <c r="JPR1" s="30"/>
      <c r="JPS1" s="30"/>
      <c r="JPT1" s="30"/>
      <c r="JPU1" s="31"/>
      <c r="JPV1" s="30"/>
      <c r="JPW1" s="30"/>
      <c r="JPX1" s="30"/>
      <c r="JPY1" s="30"/>
      <c r="JPZ1" s="31"/>
      <c r="JQA1" s="30"/>
      <c r="JQB1" s="30"/>
      <c r="JQC1" s="30"/>
      <c r="JQD1" s="30"/>
      <c r="JQE1" s="31"/>
      <c r="JQF1" s="30"/>
      <c r="JQG1" s="30"/>
      <c r="JQH1" s="30"/>
      <c r="JQI1" s="30"/>
      <c r="JQJ1" s="31"/>
      <c r="JQK1" s="30"/>
      <c r="JQL1" s="30"/>
      <c r="JQM1" s="30"/>
      <c r="JQN1" s="30"/>
      <c r="JQO1" s="31"/>
      <c r="JQP1" s="30"/>
      <c r="JQQ1" s="30"/>
      <c r="JQR1" s="30"/>
      <c r="JQS1" s="30"/>
      <c r="JQT1" s="31"/>
      <c r="JQU1" s="30"/>
      <c r="JQV1" s="30"/>
      <c r="JQW1" s="30"/>
      <c r="JQX1" s="30"/>
      <c r="JQY1" s="31"/>
      <c r="JQZ1" s="30"/>
      <c r="JRA1" s="30"/>
      <c r="JRB1" s="30"/>
      <c r="JRC1" s="30"/>
      <c r="JRD1" s="31"/>
      <c r="JRE1" s="30"/>
      <c r="JRF1" s="30"/>
      <c r="JRG1" s="30"/>
      <c r="JRH1" s="30"/>
      <c r="JRI1" s="31"/>
      <c r="JRJ1" s="30"/>
      <c r="JRK1" s="30"/>
      <c r="JRL1" s="30"/>
      <c r="JRM1" s="30"/>
      <c r="JRN1" s="31"/>
      <c r="JRO1" s="30"/>
      <c r="JRP1" s="30"/>
      <c r="JRQ1" s="30"/>
      <c r="JRR1" s="30"/>
      <c r="JRS1" s="31"/>
      <c r="JRT1" s="30"/>
      <c r="JRU1" s="30"/>
      <c r="JRV1" s="30"/>
      <c r="JRW1" s="30"/>
      <c r="JRX1" s="31"/>
      <c r="JRY1" s="30"/>
      <c r="JRZ1" s="30"/>
      <c r="JSA1" s="30"/>
      <c r="JSB1" s="30"/>
      <c r="JSC1" s="31"/>
      <c r="JSD1" s="30"/>
      <c r="JSE1" s="30"/>
      <c r="JSF1" s="30"/>
      <c r="JSG1" s="30"/>
      <c r="JSH1" s="31"/>
      <c r="JSI1" s="30"/>
      <c r="JSJ1" s="30"/>
      <c r="JSK1" s="30"/>
      <c r="JSL1" s="30"/>
      <c r="JSM1" s="31"/>
      <c r="JSN1" s="30"/>
      <c r="JSO1" s="30"/>
      <c r="JSP1" s="30"/>
      <c r="JSQ1" s="30"/>
      <c r="JSR1" s="31"/>
      <c r="JSS1" s="30"/>
      <c r="JST1" s="30"/>
      <c r="JSU1" s="30"/>
      <c r="JSV1" s="30"/>
      <c r="JSW1" s="31"/>
      <c r="JSX1" s="30"/>
      <c r="JSY1" s="30"/>
      <c r="JSZ1" s="30"/>
      <c r="JTA1" s="30"/>
      <c r="JTB1" s="31"/>
      <c r="JTC1" s="30"/>
      <c r="JTD1" s="30"/>
      <c r="JTE1" s="30"/>
      <c r="JTF1" s="30"/>
      <c r="JTG1" s="31"/>
      <c r="JTH1" s="30"/>
      <c r="JTI1" s="30"/>
      <c r="JTJ1" s="30"/>
      <c r="JTK1" s="30"/>
      <c r="JTL1" s="31"/>
      <c r="JTM1" s="30"/>
      <c r="JTN1" s="30"/>
      <c r="JTO1" s="30"/>
      <c r="JTP1" s="30"/>
      <c r="JTQ1" s="31"/>
      <c r="JTR1" s="30"/>
      <c r="JTS1" s="30"/>
      <c r="JTT1" s="30"/>
      <c r="JTU1" s="30"/>
      <c r="JTV1" s="31"/>
      <c r="JTW1" s="30"/>
      <c r="JTX1" s="30"/>
      <c r="JTY1" s="30"/>
      <c r="JTZ1" s="30"/>
      <c r="JUA1" s="31"/>
      <c r="JUB1" s="30"/>
      <c r="JUC1" s="30"/>
      <c r="JUD1" s="30"/>
      <c r="JUE1" s="30"/>
      <c r="JUF1" s="31"/>
      <c r="JUG1" s="30"/>
      <c r="JUH1" s="30"/>
      <c r="JUI1" s="30"/>
      <c r="JUJ1" s="30"/>
      <c r="JUK1" s="31"/>
      <c r="JUL1" s="30"/>
      <c r="JUM1" s="30"/>
      <c r="JUN1" s="30"/>
      <c r="JUO1" s="30"/>
      <c r="JUP1" s="31"/>
      <c r="JUQ1" s="30"/>
      <c r="JUR1" s="30"/>
      <c r="JUS1" s="30"/>
      <c r="JUT1" s="30"/>
      <c r="JUU1" s="31"/>
      <c r="JUV1" s="30"/>
      <c r="JUW1" s="30"/>
      <c r="JUX1" s="30"/>
      <c r="JUY1" s="30"/>
      <c r="JUZ1" s="31"/>
      <c r="JVA1" s="30"/>
      <c r="JVB1" s="30"/>
      <c r="JVC1" s="30"/>
      <c r="JVD1" s="30"/>
      <c r="JVE1" s="31"/>
      <c r="JVF1" s="30"/>
      <c r="JVG1" s="30"/>
      <c r="JVH1" s="30"/>
      <c r="JVI1" s="30"/>
      <c r="JVJ1" s="31"/>
      <c r="JVK1" s="30"/>
      <c r="JVL1" s="30"/>
      <c r="JVM1" s="30"/>
      <c r="JVN1" s="30"/>
      <c r="JVO1" s="31"/>
      <c r="JVP1" s="30"/>
      <c r="JVQ1" s="30"/>
      <c r="JVR1" s="30"/>
      <c r="JVS1" s="30"/>
      <c r="JVT1" s="31"/>
      <c r="JVU1" s="30"/>
      <c r="JVV1" s="30"/>
      <c r="JVW1" s="30"/>
      <c r="JVX1" s="30"/>
      <c r="JVY1" s="31"/>
      <c r="JVZ1" s="30"/>
      <c r="JWA1" s="30"/>
      <c r="JWB1" s="30"/>
      <c r="JWC1" s="30"/>
      <c r="JWD1" s="31"/>
      <c r="JWE1" s="30"/>
      <c r="JWF1" s="30"/>
      <c r="JWG1" s="30"/>
      <c r="JWH1" s="30"/>
      <c r="JWI1" s="31"/>
      <c r="JWJ1" s="30"/>
      <c r="JWK1" s="30"/>
      <c r="JWL1" s="30"/>
      <c r="JWM1" s="30"/>
      <c r="JWN1" s="31"/>
      <c r="JWO1" s="30"/>
      <c r="JWP1" s="30"/>
      <c r="JWQ1" s="30"/>
      <c r="JWR1" s="30"/>
      <c r="JWS1" s="31"/>
      <c r="JWT1" s="30"/>
      <c r="JWU1" s="30"/>
      <c r="JWV1" s="30"/>
      <c r="JWW1" s="30"/>
      <c r="JWX1" s="31"/>
      <c r="JWY1" s="30"/>
      <c r="JWZ1" s="30"/>
      <c r="JXA1" s="30"/>
      <c r="JXB1" s="30"/>
      <c r="JXC1" s="31"/>
      <c r="JXD1" s="30"/>
      <c r="JXE1" s="30"/>
      <c r="JXF1" s="30"/>
      <c r="JXG1" s="30"/>
      <c r="JXH1" s="31"/>
      <c r="JXI1" s="30"/>
      <c r="JXJ1" s="30"/>
      <c r="JXK1" s="30"/>
      <c r="JXL1" s="30"/>
      <c r="JXM1" s="31"/>
      <c r="JXN1" s="30"/>
      <c r="JXO1" s="30"/>
      <c r="JXP1" s="30"/>
      <c r="JXQ1" s="30"/>
      <c r="JXR1" s="31"/>
      <c r="JXS1" s="30"/>
      <c r="JXT1" s="30"/>
      <c r="JXU1" s="30"/>
      <c r="JXV1" s="30"/>
      <c r="JXW1" s="31"/>
      <c r="JXX1" s="30"/>
      <c r="JXY1" s="30"/>
      <c r="JXZ1" s="30"/>
      <c r="JYA1" s="30"/>
      <c r="JYB1" s="31"/>
      <c r="JYC1" s="30"/>
      <c r="JYD1" s="30"/>
      <c r="JYE1" s="30"/>
      <c r="JYF1" s="30"/>
      <c r="JYG1" s="31"/>
      <c r="JYH1" s="30"/>
      <c r="JYI1" s="30"/>
      <c r="JYJ1" s="30"/>
      <c r="JYK1" s="30"/>
      <c r="JYL1" s="31"/>
      <c r="JYM1" s="30"/>
      <c r="JYN1" s="30"/>
      <c r="JYO1" s="30"/>
      <c r="JYP1" s="30"/>
      <c r="JYQ1" s="31"/>
      <c r="JYR1" s="30"/>
      <c r="JYS1" s="30"/>
      <c r="JYT1" s="30"/>
      <c r="JYU1" s="30"/>
      <c r="JYV1" s="31"/>
      <c r="JYW1" s="30"/>
      <c r="JYX1" s="30"/>
      <c r="JYY1" s="30"/>
      <c r="JYZ1" s="30"/>
      <c r="JZA1" s="31"/>
      <c r="JZB1" s="30"/>
      <c r="JZC1" s="30"/>
      <c r="JZD1" s="30"/>
      <c r="JZE1" s="30"/>
      <c r="JZF1" s="31"/>
      <c r="JZG1" s="30"/>
      <c r="JZH1" s="30"/>
      <c r="JZI1" s="30"/>
      <c r="JZJ1" s="30"/>
      <c r="JZK1" s="31"/>
      <c r="JZL1" s="30"/>
      <c r="JZM1" s="30"/>
      <c r="JZN1" s="30"/>
      <c r="JZO1" s="30"/>
      <c r="JZP1" s="31"/>
      <c r="JZQ1" s="30"/>
      <c r="JZR1" s="30"/>
      <c r="JZS1" s="30"/>
      <c r="JZT1" s="30"/>
      <c r="JZU1" s="31"/>
      <c r="JZV1" s="30"/>
      <c r="JZW1" s="30"/>
      <c r="JZX1" s="30"/>
      <c r="JZY1" s="30"/>
      <c r="JZZ1" s="31"/>
      <c r="KAA1" s="30"/>
      <c r="KAB1" s="30"/>
      <c r="KAC1" s="30"/>
      <c r="KAD1" s="30"/>
      <c r="KAE1" s="31"/>
      <c r="KAF1" s="30"/>
      <c r="KAG1" s="30"/>
      <c r="KAH1" s="30"/>
      <c r="KAI1" s="30"/>
      <c r="KAJ1" s="31"/>
      <c r="KAK1" s="30"/>
      <c r="KAL1" s="30"/>
      <c r="KAM1" s="30"/>
      <c r="KAN1" s="30"/>
      <c r="KAO1" s="31"/>
      <c r="KAP1" s="30"/>
      <c r="KAQ1" s="30"/>
      <c r="KAR1" s="30"/>
      <c r="KAS1" s="30"/>
      <c r="KAT1" s="31"/>
      <c r="KAU1" s="30"/>
      <c r="KAV1" s="30"/>
      <c r="KAW1" s="30"/>
      <c r="KAX1" s="30"/>
      <c r="KAY1" s="31"/>
      <c r="KAZ1" s="30"/>
      <c r="KBA1" s="30"/>
      <c r="KBB1" s="30"/>
      <c r="KBC1" s="30"/>
      <c r="KBD1" s="31"/>
      <c r="KBE1" s="30"/>
      <c r="KBF1" s="30"/>
      <c r="KBG1" s="30"/>
      <c r="KBH1" s="30"/>
      <c r="KBI1" s="31"/>
      <c r="KBJ1" s="30"/>
      <c r="KBK1" s="30"/>
      <c r="KBL1" s="30"/>
      <c r="KBM1" s="30"/>
      <c r="KBN1" s="31"/>
      <c r="KBO1" s="30"/>
      <c r="KBP1" s="30"/>
      <c r="KBQ1" s="30"/>
      <c r="KBR1" s="30"/>
      <c r="KBS1" s="31"/>
      <c r="KBT1" s="30"/>
      <c r="KBU1" s="30"/>
      <c r="KBV1" s="30"/>
      <c r="KBW1" s="30"/>
      <c r="KBX1" s="31"/>
      <c r="KBY1" s="30"/>
      <c r="KBZ1" s="30"/>
      <c r="KCA1" s="30"/>
      <c r="KCB1" s="30"/>
      <c r="KCC1" s="31"/>
      <c r="KCD1" s="30"/>
      <c r="KCE1" s="30"/>
      <c r="KCF1" s="30"/>
      <c r="KCG1" s="30"/>
      <c r="KCH1" s="31"/>
      <c r="KCI1" s="30"/>
      <c r="KCJ1" s="30"/>
      <c r="KCK1" s="30"/>
      <c r="KCL1" s="30"/>
      <c r="KCM1" s="31"/>
      <c r="KCN1" s="30"/>
      <c r="KCO1" s="30"/>
      <c r="KCP1" s="30"/>
      <c r="KCQ1" s="30"/>
      <c r="KCR1" s="31"/>
      <c r="KCS1" s="30"/>
      <c r="KCT1" s="30"/>
      <c r="KCU1" s="30"/>
      <c r="KCV1" s="30"/>
      <c r="KCW1" s="31"/>
      <c r="KCX1" s="30"/>
      <c r="KCY1" s="30"/>
      <c r="KCZ1" s="30"/>
      <c r="KDA1" s="30"/>
      <c r="KDB1" s="31"/>
      <c r="KDC1" s="30"/>
      <c r="KDD1" s="30"/>
      <c r="KDE1" s="30"/>
      <c r="KDF1" s="30"/>
      <c r="KDG1" s="31"/>
      <c r="KDH1" s="30"/>
      <c r="KDI1" s="30"/>
      <c r="KDJ1" s="30"/>
      <c r="KDK1" s="30"/>
      <c r="KDL1" s="31"/>
      <c r="KDM1" s="30"/>
      <c r="KDN1" s="30"/>
      <c r="KDO1" s="30"/>
      <c r="KDP1" s="30"/>
      <c r="KDQ1" s="31"/>
      <c r="KDR1" s="30"/>
      <c r="KDS1" s="30"/>
      <c r="KDT1" s="30"/>
      <c r="KDU1" s="30"/>
      <c r="KDV1" s="31"/>
      <c r="KDW1" s="30"/>
      <c r="KDX1" s="30"/>
      <c r="KDY1" s="30"/>
      <c r="KDZ1" s="30"/>
      <c r="KEA1" s="31"/>
      <c r="KEB1" s="30"/>
      <c r="KEC1" s="30"/>
      <c r="KED1" s="30"/>
      <c r="KEE1" s="30"/>
      <c r="KEF1" s="31"/>
      <c r="KEG1" s="30"/>
      <c r="KEH1" s="30"/>
      <c r="KEI1" s="30"/>
      <c r="KEJ1" s="30"/>
      <c r="KEK1" s="31"/>
      <c r="KEL1" s="30"/>
      <c r="KEM1" s="30"/>
      <c r="KEN1" s="30"/>
      <c r="KEO1" s="30"/>
      <c r="KEP1" s="31"/>
      <c r="KEQ1" s="30"/>
      <c r="KER1" s="30"/>
      <c r="KES1" s="30"/>
      <c r="KET1" s="30"/>
      <c r="KEU1" s="31"/>
      <c r="KEV1" s="30"/>
      <c r="KEW1" s="30"/>
      <c r="KEX1" s="30"/>
      <c r="KEY1" s="30"/>
      <c r="KEZ1" s="31"/>
      <c r="KFA1" s="30"/>
      <c r="KFB1" s="30"/>
      <c r="KFC1" s="30"/>
      <c r="KFD1" s="30"/>
      <c r="KFE1" s="31"/>
      <c r="KFF1" s="30"/>
      <c r="KFG1" s="30"/>
      <c r="KFH1" s="30"/>
      <c r="KFI1" s="30"/>
      <c r="KFJ1" s="31"/>
      <c r="KFK1" s="30"/>
      <c r="KFL1" s="30"/>
      <c r="KFM1" s="30"/>
      <c r="KFN1" s="30"/>
      <c r="KFO1" s="31"/>
      <c r="KFP1" s="30"/>
      <c r="KFQ1" s="30"/>
      <c r="KFR1" s="30"/>
      <c r="KFS1" s="30"/>
      <c r="KFT1" s="31"/>
      <c r="KFU1" s="30"/>
      <c r="KFV1" s="30"/>
      <c r="KFW1" s="30"/>
      <c r="KFX1" s="30"/>
      <c r="KFY1" s="31"/>
      <c r="KFZ1" s="30"/>
      <c r="KGA1" s="30"/>
      <c r="KGB1" s="30"/>
      <c r="KGC1" s="30"/>
      <c r="KGD1" s="31"/>
      <c r="KGE1" s="30"/>
      <c r="KGF1" s="30"/>
      <c r="KGG1" s="30"/>
      <c r="KGH1" s="30"/>
      <c r="KGI1" s="31"/>
      <c r="KGJ1" s="30"/>
      <c r="KGK1" s="30"/>
      <c r="KGL1" s="30"/>
      <c r="KGM1" s="30"/>
      <c r="KGN1" s="31"/>
      <c r="KGO1" s="30"/>
      <c r="KGP1" s="30"/>
      <c r="KGQ1" s="30"/>
      <c r="KGR1" s="30"/>
      <c r="KGS1" s="31"/>
      <c r="KGT1" s="30"/>
      <c r="KGU1" s="30"/>
      <c r="KGV1" s="30"/>
      <c r="KGW1" s="30"/>
      <c r="KGX1" s="31"/>
      <c r="KGY1" s="30"/>
      <c r="KGZ1" s="30"/>
      <c r="KHA1" s="30"/>
      <c r="KHB1" s="30"/>
      <c r="KHC1" s="31"/>
      <c r="KHD1" s="30"/>
      <c r="KHE1" s="30"/>
      <c r="KHF1" s="30"/>
      <c r="KHG1" s="30"/>
      <c r="KHH1" s="31"/>
      <c r="KHI1" s="30"/>
      <c r="KHJ1" s="30"/>
      <c r="KHK1" s="30"/>
      <c r="KHL1" s="30"/>
      <c r="KHM1" s="31"/>
      <c r="KHN1" s="30"/>
      <c r="KHO1" s="30"/>
      <c r="KHP1" s="30"/>
      <c r="KHQ1" s="30"/>
      <c r="KHR1" s="31"/>
      <c r="KHS1" s="30"/>
      <c r="KHT1" s="30"/>
      <c r="KHU1" s="30"/>
      <c r="KHV1" s="30"/>
      <c r="KHW1" s="31"/>
      <c r="KHX1" s="30"/>
      <c r="KHY1" s="30"/>
      <c r="KHZ1" s="30"/>
      <c r="KIA1" s="30"/>
      <c r="KIB1" s="31"/>
      <c r="KIC1" s="30"/>
      <c r="KID1" s="30"/>
      <c r="KIE1" s="30"/>
      <c r="KIF1" s="30"/>
      <c r="KIG1" s="31"/>
      <c r="KIH1" s="30"/>
      <c r="KII1" s="30"/>
      <c r="KIJ1" s="30"/>
      <c r="KIK1" s="30"/>
      <c r="KIL1" s="31"/>
      <c r="KIM1" s="30"/>
      <c r="KIN1" s="30"/>
      <c r="KIO1" s="30"/>
      <c r="KIP1" s="30"/>
      <c r="KIQ1" s="31"/>
      <c r="KIR1" s="30"/>
      <c r="KIS1" s="30"/>
      <c r="KIT1" s="30"/>
      <c r="KIU1" s="30"/>
      <c r="KIV1" s="31"/>
      <c r="KIW1" s="30"/>
      <c r="KIX1" s="30"/>
      <c r="KIY1" s="30"/>
      <c r="KIZ1" s="30"/>
      <c r="KJA1" s="31"/>
      <c r="KJB1" s="30"/>
      <c r="KJC1" s="30"/>
      <c r="KJD1" s="30"/>
      <c r="KJE1" s="30"/>
      <c r="KJF1" s="31"/>
      <c r="KJG1" s="30"/>
      <c r="KJH1" s="30"/>
      <c r="KJI1" s="30"/>
      <c r="KJJ1" s="30"/>
      <c r="KJK1" s="31"/>
      <c r="KJL1" s="30"/>
      <c r="KJM1" s="30"/>
      <c r="KJN1" s="30"/>
      <c r="KJO1" s="30"/>
      <c r="KJP1" s="31"/>
      <c r="KJQ1" s="30"/>
      <c r="KJR1" s="30"/>
      <c r="KJS1" s="30"/>
      <c r="KJT1" s="30"/>
      <c r="KJU1" s="31"/>
      <c r="KJV1" s="30"/>
      <c r="KJW1" s="30"/>
      <c r="KJX1" s="30"/>
      <c r="KJY1" s="30"/>
      <c r="KJZ1" s="31"/>
      <c r="KKA1" s="30"/>
      <c r="KKB1" s="30"/>
      <c r="KKC1" s="30"/>
      <c r="KKD1" s="30"/>
      <c r="KKE1" s="31"/>
      <c r="KKF1" s="30"/>
      <c r="KKG1" s="30"/>
      <c r="KKH1" s="30"/>
      <c r="KKI1" s="30"/>
      <c r="KKJ1" s="31"/>
      <c r="KKK1" s="30"/>
      <c r="KKL1" s="30"/>
      <c r="KKM1" s="30"/>
      <c r="KKN1" s="30"/>
      <c r="KKO1" s="31"/>
      <c r="KKP1" s="30"/>
      <c r="KKQ1" s="30"/>
      <c r="KKR1" s="30"/>
      <c r="KKS1" s="30"/>
      <c r="KKT1" s="31"/>
      <c r="KKU1" s="30"/>
      <c r="KKV1" s="30"/>
      <c r="KKW1" s="30"/>
      <c r="KKX1" s="30"/>
      <c r="KKY1" s="31"/>
      <c r="KKZ1" s="30"/>
      <c r="KLA1" s="30"/>
      <c r="KLB1" s="30"/>
      <c r="KLC1" s="30"/>
      <c r="KLD1" s="31"/>
      <c r="KLE1" s="30"/>
      <c r="KLF1" s="30"/>
      <c r="KLG1" s="30"/>
      <c r="KLH1" s="30"/>
      <c r="KLI1" s="31"/>
      <c r="KLJ1" s="30"/>
      <c r="KLK1" s="30"/>
      <c r="KLL1" s="30"/>
      <c r="KLM1" s="30"/>
      <c r="KLN1" s="31"/>
      <c r="KLO1" s="30"/>
      <c r="KLP1" s="30"/>
      <c r="KLQ1" s="30"/>
      <c r="KLR1" s="30"/>
      <c r="KLS1" s="31"/>
      <c r="KLT1" s="30"/>
      <c r="KLU1" s="30"/>
      <c r="KLV1" s="30"/>
      <c r="KLW1" s="30"/>
      <c r="KLX1" s="31"/>
      <c r="KLY1" s="30"/>
      <c r="KLZ1" s="30"/>
      <c r="KMA1" s="30"/>
      <c r="KMB1" s="30"/>
      <c r="KMC1" s="31"/>
      <c r="KMD1" s="30"/>
      <c r="KME1" s="30"/>
      <c r="KMF1" s="30"/>
      <c r="KMG1" s="30"/>
      <c r="KMH1" s="31"/>
      <c r="KMI1" s="30"/>
      <c r="KMJ1" s="30"/>
      <c r="KMK1" s="30"/>
      <c r="KML1" s="30"/>
      <c r="KMM1" s="31"/>
      <c r="KMN1" s="30"/>
      <c r="KMO1" s="30"/>
      <c r="KMP1" s="30"/>
      <c r="KMQ1" s="30"/>
      <c r="KMR1" s="31"/>
      <c r="KMS1" s="30"/>
      <c r="KMT1" s="30"/>
      <c r="KMU1" s="30"/>
      <c r="KMV1" s="30"/>
      <c r="KMW1" s="31"/>
      <c r="KMX1" s="30"/>
      <c r="KMY1" s="30"/>
      <c r="KMZ1" s="30"/>
      <c r="KNA1" s="30"/>
      <c r="KNB1" s="31"/>
      <c r="KNC1" s="30"/>
      <c r="KND1" s="30"/>
      <c r="KNE1" s="30"/>
      <c r="KNF1" s="30"/>
      <c r="KNG1" s="31"/>
      <c r="KNH1" s="30"/>
      <c r="KNI1" s="30"/>
      <c r="KNJ1" s="30"/>
      <c r="KNK1" s="30"/>
      <c r="KNL1" s="31"/>
      <c r="KNM1" s="30"/>
      <c r="KNN1" s="30"/>
      <c r="KNO1" s="30"/>
      <c r="KNP1" s="30"/>
      <c r="KNQ1" s="31"/>
      <c r="KNR1" s="30"/>
      <c r="KNS1" s="30"/>
      <c r="KNT1" s="30"/>
      <c r="KNU1" s="30"/>
      <c r="KNV1" s="31"/>
      <c r="KNW1" s="30"/>
      <c r="KNX1" s="30"/>
      <c r="KNY1" s="30"/>
      <c r="KNZ1" s="30"/>
      <c r="KOA1" s="31"/>
      <c r="KOB1" s="30"/>
      <c r="KOC1" s="30"/>
      <c r="KOD1" s="30"/>
      <c r="KOE1" s="30"/>
      <c r="KOF1" s="31"/>
      <c r="KOG1" s="30"/>
      <c r="KOH1" s="30"/>
      <c r="KOI1" s="30"/>
      <c r="KOJ1" s="30"/>
      <c r="KOK1" s="31"/>
      <c r="KOL1" s="30"/>
      <c r="KOM1" s="30"/>
      <c r="KON1" s="30"/>
      <c r="KOO1" s="30"/>
      <c r="KOP1" s="31"/>
      <c r="KOQ1" s="30"/>
      <c r="KOR1" s="30"/>
      <c r="KOS1" s="30"/>
      <c r="KOT1" s="30"/>
      <c r="KOU1" s="31"/>
      <c r="KOV1" s="30"/>
      <c r="KOW1" s="30"/>
      <c r="KOX1" s="30"/>
      <c r="KOY1" s="30"/>
      <c r="KOZ1" s="31"/>
      <c r="KPA1" s="30"/>
      <c r="KPB1" s="30"/>
      <c r="KPC1" s="30"/>
      <c r="KPD1" s="30"/>
      <c r="KPE1" s="31"/>
      <c r="KPF1" s="30"/>
      <c r="KPG1" s="30"/>
      <c r="KPH1" s="30"/>
      <c r="KPI1" s="30"/>
      <c r="KPJ1" s="31"/>
      <c r="KPK1" s="30"/>
      <c r="KPL1" s="30"/>
      <c r="KPM1" s="30"/>
      <c r="KPN1" s="30"/>
      <c r="KPO1" s="31"/>
      <c r="KPP1" s="30"/>
      <c r="KPQ1" s="30"/>
      <c r="KPR1" s="30"/>
      <c r="KPS1" s="30"/>
      <c r="KPT1" s="31"/>
      <c r="KPU1" s="30"/>
      <c r="KPV1" s="30"/>
      <c r="KPW1" s="30"/>
      <c r="KPX1" s="30"/>
      <c r="KPY1" s="31"/>
      <c r="KPZ1" s="30"/>
      <c r="KQA1" s="30"/>
      <c r="KQB1" s="30"/>
      <c r="KQC1" s="30"/>
      <c r="KQD1" s="31"/>
      <c r="KQE1" s="30"/>
      <c r="KQF1" s="30"/>
      <c r="KQG1" s="30"/>
      <c r="KQH1" s="30"/>
      <c r="KQI1" s="31"/>
      <c r="KQJ1" s="30"/>
      <c r="KQK1" s="30"/>
      <c r="KQL1" s="30"/>
      <c r="KQM1" s="30"/>
      <c r="KQN1" s="31"/>
      <c r="KQO1" s="30"/>
      <c r="KQP1" s="30"/>
      <c r="KQQ1" s="30"/>
      <c r="KQR1" s="30"/>
      <c r="KQS1" s="31"/>
      <c r="KQT1" s="30"/>
      <c r="KQU1" s="30"/>
      <c r="KQV1" s="30"/>
      <c r="KQW1" s="30"/>
      <c r="KQX1" s="31"/>
      <c r="KQY1" s="30"/>
      <c r="KQZ1" s="30"/>
      <c r="KRA1" s="30"/>
      <c r="KRB1" s="30"/>
      <c r="KRC1" s="31"/>
      <c r="KRD1" s="30"/>
      <c r="KRE1" s="30"/>
      <c r="KRF1" s="30"/>
      <c r="KRG1" s="30"/>
      <c r="KRH1" s="31"/>
      <c r="KRI1" s="30"/>
      <c r="KRJ1" s="30"/>
      <c r="KRK1" s="30"/>
      <c r="KRL1" s="30"/>
      <c r="KRM1" s="31"/>
      <c r="KRN1" s="30"/>
      <c r="KRO1" s="30"/>
      <c r="KRP1" s="30"/>
      <c r="KRQ1" s="30"/>
      <c r="KRR1" s="31"/>
      <c r="KRS1" s="30"/>
      <c r="KRT1" s="30"/>
      <c r="KRU1" s="30"/>
      <c r="KRV1" s="30"/>
      <c r="KRW1" s="31"/>
      <c r="KRX1" s="30"/>
      <c r="KRY1" s="30"/>
      <c r="KRZ1" s="30"/>
      <c r="KSA1" s="30"/>
      <c r="KSB1" s="31"/>
      <c r="KSC1" s="30"/>
      <c r="KSD1" s="30"/>
      <c r="KSE1" s="30"/>
      <c r="KSF1" s="30"/>
      <c r="KSG1" s="31"/>
      <c r="KSH1" s="30"/>
      <c r="KSI1" s="30"/>
      <c r="KSJ1" s="30"/>
      <c r="KSK1" s="30"/>
      <c r="KSL1" s="31"/>
      <c r="KSM1" s="30"/>
      <c r="KSN1" s="30"/>
      <c r="KSO1" s="30"/>
      <c r="KSP1" s="30"/>
      <c r="KSQ1" s="31"/>
      <c r="KSR1" s="30"/>
      <c r="KSS1" s="30"/>
      <c r="KST1" s="30"/>
      <c r="KSU1" s="30"/>
      <c r="KSV1" s="31"/>
      <c r="KSW1" s="30"/>
      <c r="KSX1" s="30"/>
      <c r="KSY1" s="30"/>
      <c r="KSZ1" s="30"/>
      <c r="KTA1" s="31"/>
      <c r="KTB1" s="30"/>
      <c r="KTC1" s="30"/>
      <c r="KTD1" s="30"/>
      <c r="KTE1" s="30"/>
      <c r="KTF1" s="31"/>
      <c r="KTG1" s="30"/>
      <c r="KTH1" s="30"/>
      <c r="KTI1" s="30"/>
      <c r="KTJ1" s="30"/>
      <c r="KTK1" s="31"/>
      <c r="KTL1" s="30"/>
      <c r="KTM1" s="30"/>
      <c r="KTN1" s="30"/>
      <c r="KTO1" s="30"/>
      <c r="KTP1" s="31"/>
      <c r="KTQ1" s="30"/>
      <c r="KTR1" s="30"/>
      <c r="KTS1" s="30"/>
      <c r="KTT1" s="30"/>
      <c r="KTU1" s="31"/>
      <c r="KTV1" s="30"/>
      <c r="KTW1" s="30"/>
      <c r="KTX1" s="30"/>
      <c r="KTY1" s="30"/>
      <c r="KTZ1" s="31"/>
      <c r="KUA1" s="30"/>
      <c r="KUB1" s="30"/>
      <c r="KUC1" s="30"/>
      <c r="KUD1" s="30"/>
      <c r="KUE1" s="31"/>
      <c r="KUF1" s="30"/>
      <c r="KUG1" s="30"/>
      <c r="KUH1" s="30"/>
      <c r="KUI1" s="30"/>
      <c r="KUJ1" s="31"/>
      <c r="KUK1" s="30"/>
      <c r="KUL1" s="30"/>
      <c r="KUM1" s="30"/>
      <c r="KUN1" s="30"/>
      <c r="KUO1" s="31"/>
      <c r="KUP1" s="30"/>
      <c r="KUQ1" s="30"/>
      <c r="KUR1" s="30"/>
      <c r="KUS1" s="30"/>
      <c r="KUT1" s="31"/>
      <c r="KUU1" s="30"/>
      <c r="KUV1" s="30"/>
      <c r="KUW1" s="30"/>
      <c r="KUX1" s="30"/>
      <c r="KUY1" s="31"/>
      <c r="KUZ1" s="30"/>
      <c r="KVA1" s="30"/>
      <c r="KVB1" s="30"/>
      <c r="KVC1" s="30"/>
      <c r="KVD1" s="31"/>
      <c r="KVE1" s="30"/>
      <c r="KVF1" s="30"/>
      <c r="KVG1" s="30"/>
      <c r="KVH1" s="30"/>
      <c r="KVI1" s="31"/>
      <c r="KVJ1" s="30"/>
      <c r="KVK1" s="30"/>
      <c r="KVL1" s="30"/>
      <c r="KVM1" s="30"/>
      <c r="KVN1" s="31"/>
      <c r="KVO1" s="30"/>
      <c r="KVP1" s="30"/>
      <c r="KVQ1" s="30"/>
      <c r="KVR1" s="30"/>
      <c r="KVS1" s="31"/>
      <c r="KVT1" s="30"/>
      <c r="KVU1" s="30"/>
      <c r="KVV1" s="30"/>
      <c r="KVW1" s="30"/>
      <c r="KVX1" s="31"/>
      <c r="KVY1" s="30"/>
      <c r="KVZ1" s="30"/>
      <c r="KWA1" s="30"/>
      <c r="KWB1" s="30"/>
      <c r="KWC1" s="31"/>
      <c r="KWD1" s="30"/>
      <c r="KWE1" s="30"/>
      <c r="KWF1" s="30"/>
      <c r="KWG1" s="30"/>
      <c r="KWH1" s="31"/>
      <c r="KWI1" s="30"/>
      <c r="KWJ1" s="30"/>
      <c r="KWK1" s="30"/>
      <c r="KWL1" s="30"/>
      <c r="KWM1" s="31"/>
      <c r="KWN1" s="30"/>
      <c r="KWO1" s="30"/>
      <c r="KWP1" s="30"/>
      <c r="KWQ1" s="30"/>
      <c r="KWR1" s="31"/>
      <c r="KWS1" s="30"/>
      <c r="KWT1" s="30"/>
      <c r="KWU1" s="30"/>
      <c r="KWV1" s="30"/>
      <c r="KWW1" s="31"/>
      <c r="KWX1" s="30"/>
      <c r="KWY1" s="30"/>
      <c r="KWZ1" s="30"/>
      <c r="KXA1" s="30"/>
      <c r="KXB1" s="31"/>
      <c r="KXC1" s="30"/>
      <c r="KXD1" s="30"/>
      <c r="KXE1" s="30"/>
      <c r="KXF1" s="30"/>
      <c r="KXG1" s="31"/>
      <c r="KXH1" s="30"/>
      <c r="KXI1" s="30"/>
      <c r="KXJ1" s="30"/>
      <c r="KXK1" s="30"/>
      <c r="KXL1" s="31"/>
      <c r="KXM1" s="30"/>
      <c r="KXN1" s="30"/>
      <c r="KXO1" s="30"/>
      <c r="KXP1" s="30"/>
      <c r="KXQ1" s="31"/>
      <c r="KXR1" s="30"/>
      <c r="KXS1" s="30"/>
      <c r="KXT1" s="30"/>
      <c r="KXU1" s="30"/>
      <c r="KXV1" s="31"/>
      <c r="KXW1" s="30"/>
      <c r="KXX1" s="30"/>
      <c r="KXY1" s="30"/>
      <c r="KXZ1" s="30"/>
      <c r="KYA1" s="31"/>
      <c r="KYB1" s="30"/>
      <c r="KYC1" s="30"/>
      <c r="KYD1" s="30"/>
      <c r="KYE1" s="30"/>
      <c r="KYF1" s="31"/>
      <c r="KYG1" s="30"/>
      <c r="KYH1" s="30"/>
      <c r="KYI1" s="30"/>
      <c r="KYJ1" s="30"/>
      <c r="KYK1" s="31"/>
      <c r="KYL1" s="30"/>
      <c r="KYM1" s="30"/>
      <c r="KYN1" s="30"/>
      <c r="KYO1" s="30"/>
      <c r="KYP1" s="31"/>
      <c r="KYQ1" s="30"/>
      <c r="KYR1" s="30"/>
      <c r="KYS1" s="30"/>
      <c r="KYT1" s="30"/>
      <c r="KYU1" s="31"/>
      <c r="KYV1" s="30"/>
      <c r="KYW1" s="30"/>
      <c r="KYX1" s="30"/>
      <c r="KYY1" s="30"/>
      <c r="KYZ1" s="31"/>
      <c r="KZA1" s="30"/>
      <c r="KZB1" s="30"/>
      <c r="KZC1" s="30"/>
      <c r="KZD1" s="30"/>
      <c r="KZE1" s="31"/>
      <c r="KZF1" s="30"/>
      <c r="KZG1" s="30"/>
      <c r="KZH1" s="30"/>
      <c r="KZI1" s="30"/>
      <c r="KZJ1" s="31"/>
      <c r="KZK1" s="30"/>
      <c r="KZL1" s="30"/>
      <c r="KZM1" s="30"/>
      <c r="KZN1" s="30"/>
      <c r="KZO1" s="31"/>
      <c r="KZP1" s="30"/>
      <c r="KZQ1" s="30"/>
      <c r="KZR1" s="30"/>
      <c r="KZS1" s="30"/>
      <c r="KZT1" s="31"/>
      <c r="KZU1" s="30"/>
      <c r="KZV1" s="30"/>
      <c r="KZW1" s="30"/>
      <c r="KZX1" s="30"/>
      <c r="KZY1" s="31"/>
      <c r="KZZ1" s="30"/>
      <c r="LAA1" s="30"/>
      <c r="LAB1" s="30"/>
      <c r="LAC1" s="30"/>
      <c r="LAD1" s="31"/>
      <c r="LAE1" s="30"/>
      <c r="LAF1" s="30"/>
      <c r="LAG1" s="30"/>
      <c r="LAH1" s="30"/>
      <c r="LAI1" s="31"/>
      <c r="LAJ1" s="30"/>
      <c r="LAK1" s="30"/>
      <c r="LAL1" s="30"/>
      <c r="LAM1" s="30"/>
      <c r="LAN1" s="31"/>
      <c r="LAO1" s="30"/>
      <c r="LAP1" s="30"/>
      <c r="LAQ1" s="30"/>
      <c r="LAR1" s="30"/>
      <c r="LAS1" s="31"/>
      <c r="LAT1" s="30"/>
      <c r="LAU1" s="30"/>
      <c r="LAV1" s="30"/>
      <c r="LAW1" s="30"/>
      <c r="LAX1" s="31"/>
      <c r="LAY1" s="30"/>
      <c r="LAZ1" s="30"/>
      <c r="LBA1" s="30"/>
      <c r="LBB1" s="30"/>
      <c r="LBC1" s="31"/>
      <c r="LBD1" s="30"/>
      <c r="LBE1" s="30"/>
      <c r="LBF1" s="30"/>
      <c r="LBG1" s="30"/>
      <c r="LBH1" s="31"/>
      <c r="LBI1" s="30"/>
      <c r="LBJ1" s="30"/>
      <c r="LBK1" s="30"/>
      <c r="LBL1" s="30"/>
      <c r="LBM1" s="31"/>
      <c r="LBN1" s="30"/>
      <c r="LBO1" s="30"/>
      <c r="LBP1" s="30"/>
      <c r="LBQ1" s="30"/>
      <c r="LBR1" s="31"/>
      <c r="LBS1" s="30"/>
      <c r="LBT1" s="30"/>
      <c r="LBU1" s="30"/>
      <c r="LBV1" s="30"/>
      <c r="LBW1" s="31"/>
      <c r="LBX1" s="30"/>
      <c r="LBY1" s="30"/>
      <c r="LBZ1" s="30"/>
      <c r="LCA1" s="30"/>
      <c r="LCB1" s="31"/>
      <c r="LCC1" s="30"/>
      <c r="LCD1" s="30"/>
      <c r="LCE1" s="30"/>
      <c r="LCF1" s="30"/>
      <c r="LCG1" s="31"/>
      <c r="LCH1" s="30"/>
      <c r="LCI1" s="30"/>
      <c r="LCJ1" s="30"/>
      <c r="LCK1" s="30"/>
      <c r="LCL1" s="31"/>
      <c r="LCM1" s="30"/>
      <c r="LCN1" s="30"/>
      <c r="LCO1" s="30"/>
      <c r="LCP1" s="30"/>
      <c r="LCQ1" s="31"/>
      <c r="LCR1" s="30"/>
      <c r="LCS1" s="30"/>
      <c r="LCT1" s="30"/>
      <c r="LCU1" s="30"/>
      <c r="LCV1" s="31"/>
      <c r="LCW1" s="30"/>
      <c r="LCX1" s="30"/>
      <c r="LCY1" s="30"/>
      <c r="LCZ1" s="30"/>
      <c r="LDA1" s="31"/>
      <c r="LDB1" s="30"/>
      <c r="LDC1" s="30"/>
      <c r="LDD1" s="30"/>
      <c r="LDE1" s="30"/>
      <c r="LDF1" s="31"/>
      <c r="LDG1" s="30"/>
      <c r="LDH1" s="30"/>
      <c r="LDI1" s="30"/>
      <c r="LDJ1" s="30"/>
      <c r="LDK1" s="31"/>
      <c r="LDL1" s="30"/>
      <c r="LDM1" s="30"/>
      <c r="LDN1" s="30"/>
      <c r="LDO1" s="30"/>
      <c r="LDP1" s="31"/>
      <c r="LDQ1" s="30"/>
      <c r="LDR1" s="30"/>
      <c r="LDS1" s="30"/>
      <c r="LDT1" s="30"/>
      <c r="LDU1" s="31"/>
      <c r="LDV1" s="30"/>
      <c r="LDW1" s="30"/>
      <c r="LDX1" s="30"/>
      <c r="LDY1" s="30"/>
      <c r="LDZ1" s="31"/>
      <c r="LEA1" s="30"/>
      <c r="LEB1" s="30"/>
      <c r="LEC1" s="30"/>
      <c r="LED1" s="30"/>
      <c r="LEE1" s="31"/>
      <c r="LEF1" s="30"/>
      <c r="LEG1" s="30"/>
      <c r="LEH1" s="30"/>
      <c r="LEI1" s="30"/>
      <c r="LEJ1" s="31"/>
      <c r="LEK1" s="30"/>
      <c r="LEL1" s="30"/>
      <c r="LEM1" s="30"/>
      <c r="LEN1" s="30"/>
      <c r="LEO1" s="31"/>
      <c r="LEP1" s="30"/>
      <c r="LEQ1" s="30"/>
      <c r="LER1" s="30"/>
      <c r="LES1" s="30"/>
      <c r="LET1" s="31"/>
      <c r="LEU1" s="30"/>
      <c r="LEV1" s="30"/>
      <c r="LEW1" s="30"/>
      <c r="LEX1" s="30"/>
      <c r="LEY1" s="31"/>
      <c r="LEZ1" s="30"/>
      <c r="LFA1" s="30"/>
      <c r="LFB1" s="30"/>
      <c r="LFC1" s="30"/>
      <c r="LFD1" s="31"/>
      <c r="LFE1" s="30"/>
      <c r="LFF1" s="30"/>
      <c r="LFG1" s="30"/>
      <c r="LFH1" s="30"/>
      <c r="LFI1" s="31"/>
      <c r="LFJ1" s="30"/>
      <c r="LFK1" s="30"/>
      <c r="LFL1" s="30"/>
      <c r="LFM1" s="30"/>
      <c r="LFN1" s="31"/>
      <c r="LFO1" s="30"/>
      <c r="LFP1" s="30"/>
      <c r="LFQ1" s="30"/>
      <c r="LFR1" s="30"/>
      <c r="LFS1" s="31"/>
      <c r="LFT1" s="30"/>
      <c r="LFU1" s="30"/>
      <c r="LFV1" s="30"/>
      <c r="LFW1" s="30"/>
      <c r="LFX1" s="31"/>
      <c r="LFY1" s="30"/>
      <c r="LFZ1" s="30"/>
      <c r="LGA1" s="30"/>
      <c r="LGB1" s="30"/>
      <c r="LGC1" s="31"/>
      <c r="LGD1" s="30"/>
      <c r="LGE1" s="30"/>
      <c r="LGF1" s="30"/>
      <c r="LGG1" s="30"/>
      <c r="LGH1" s="31"/>
      <c r="LGI1" s="30"/>
      <c r="LGJ1" s="30"/>
      <c r="LGK1" s="30"/>
      <c r="LGL1" s="30"/>
      <c r="LGM1" s="31"/>
      <c r="LGN1" s="30"/>
      <c r="LGO1" s="30"/>
      <c r="LGP1" s="30"/>
      <c r="LGQ1" s="30"/>
      <c r="LGR1" s="31"/>
      <c r="LGS1" s="30"/>
      <c r="LGT1" s="30"/>
      <c r="LGU1" s="30"/>
      <c r="LGV1" s="30"/>
      <c r="LGW1" s="31"/>
      <c r="LGX1" s="30"/>
      <c r="LGY1" s="30"/>
      <c r="LGZ1" s="30"/>
      <c r="LHA1" s="30"/>
      <c r="LHB1" s="31"/>
      <c r="LHC1" s="30"/>
      <c r="LHD1" s="30"/>
      <c r="LHE1" s="30"/>
      <c r="LHF1" s="30"/>
      <c r="LHG1" s="31"/>
      <c r="LHH1" s="30"/>
      <c r="LHI1" s="30"/>
      <c r="LHJ1" s="30"/>
      <c r="LHK1" s="30"/>
      <c r="LHL1" s="31"/>
      <c r="LHM1" s="30"/>
      <c r="LHN1" s="30"/>
      <c r="LHO1" s="30"/>
      <c r="LHP1" s="30"/>
      <c r="LHQ1" s="31"/>
      <c r="LHR1" s="30"/>
      <c r="LHS1" s="30"/>
      <c r="LHT1" s="30"/>
      <c r="LHU1" s="30"/>
      <c r="LHV1" s="31"/>
      <c r="LHW1" s="30"/>
      <c r="LHX1" s="30"/>
      <c r="LHY1" s="30"/>
      <c r="LHZ1" s="30"/>
      <c r="LIA1" s="31"/>
      <c r="LIB1" s="30"/>
      <c r="LIC1" s="30"/>
      <c r="LID1" s="30"/>
      <c r="LIE1" s="30"/>
      <c r="LIF1" s="31"/>
      <c r="LIG1" s="30"/>
      <c r="LIH1" s="30"/>
      <c r="LII1" s="30"/>
      <c r="LIJ1" s="30"/>
      <c r="LIK1" s="31"/>
      <c r="LIL1" s="30"/>
      <c r="LIM1" s="30"/>
      <c r="LIN1" s="30"/>
      <c r="LIO1" s="30"/>
      <c r="LIP1" s="31"/>
      <c r="LIQ1" s="30"/>
      <c r="LIR1" s="30"/>
      <c r="LIS1" s="30"/>
      <c r="LIT1" s="30"/>
      <c r="LIU1" s="31"/>
      <c r="LIV1" s="30"/>
      <c r="LIW1" s="30"/>
      <c r="LIX1" s="30"/>
      <c r="LIY1" s="30"/>
      <c r="LIZ1" s="31"/>
      <c r="LJA1" s="30"/>
      <c r="LJB1" s="30"/>
      <c r="LJC1" s="30"/>
      <c r="LJD1" s="30"/>
      <c r="LJE1" s="31"/>
      <c r="LJF1" s="30"/>
      <c r="LJG1" s="30"/>
      <c r="LJH1" s="30"/>
      <c r="LJI1" s="30"/>
      <c r="LJJ1" s="31"/>
      <c r="LJK1" s="30"/>
      <c r="LJL1" s="30"/>
      <c r="LJM1" s="30"/>
      <c r="LJN1" s="30"/>
      <c r="LJO1" s="31"/>
      <c r="LJP1" s="30"/>
      <c r="LJQ1" s="30"/>
      <c r="LJR1" s="30"/>
      <c r="LJS1" s="30"/>
      <c r="LJT1" s="31"/>
      <c r="LJU1" s="30"/>
      <c r="LJV1" s="30"/>
      <c r="LJW1" s="30"/>
      <c r="LJX1" s="30"/>
      <c r="LJY1" s="31"/>
      <c r="LJZ1" s="30"/>
      <c r="LKA1" s="30"/>
      <c r="LKB1" s="30"/>
      <c r="LKC1" s="30"/>
      <c r="LKD1" s="31"/>
      <c r="LKE1" s="30"/>
      <c r="LKF1" s="30"/>
      <c r="LKG1" s="30"/>
      <c r="LKH1" s="30"/>
      <c r="LKI1" s="31"/>
      <c r="LKJ1" s="30"/>
      <c r="LKK1" s="30"/>
      <c r="LKL1" s="30"/>
      <c r="LKM1" s="30"/>
      <c r="LKN1" s="31"/>
      <c r="LKO1" s="30"/>
      <c r="LKP1" s="30"/>
      <c r="LKQ1" s="30"/>
      <c r="LKR1" s="30"/>
      <c r="LKS1" s="31"/>
      <c r="LKT1" s="30"/>
      <c r="LKU1" s="30"/>
      <c r="LKV1" s="30"/>
      <c r="LKW1" s="30"/>
      <c r="LKX1" s="31"/>
      <c r="LKY1" s="30"/>
      <c r="LKZ1" s="30"/>
      <c r="LLA1" s="30"/>
      <c r="LLB1" s="30"/>
      <c r="LLC1" s="31"/>
      <c r="LLD1" s="30"/>
      <c r="LLE1" s="30"/>
      <c r="LLF1" s="30"/>
      <c r="LLG1" s="30"/>
      <c r="LLH1" s="31"/>
      <c r="LLI1" s="30"/>
      <c r="LLJ1" s="30"/>
      <c r="LLK1" s="30"/>
      <c r="LLL1" s="30"/>
      <c r="LLM1" s="31"/>
      <c r="LLN1" s="30"/>
      <c r="LLO1" s="30"/>
      <c r="LLP1" s="30"/>
      <c r="LLQ1" s="30"/>
      <c r="LLR1" s="31"/>
      <c r="LLS1" s="30"/>
      <c r="LLT1" s="30"/>
      <c r="LLU1" s="30"/>
      <c r="LLV1" s="30"/>
      <c r="LLW1" s="31"/>
      <c r="LLX1" s="30"/>
      <c r="LLY1" s="30"/>
      <c r="LLZ1" s="30"/>
      <c r="LMA1" s="30"/>
      <c r="LMB1" s="31"/>
      <c r="LMC1" s="30"/>
      <c r="LMD1" s="30"/>
      <c r="LME1" s="30"/>
      <c r="LMF1" s="30"/>
      <c r="LMG1" s="31"/>
      <c r="LMH1" s="30"/>
      <c r="LMI1" s="30"/>
      <c r="LMJ1" s="30"/>
      <c r="LMK1" s="30"/>
      <c r="LML1" s="31"/>
      <c r="LMM1" s="30"/>
      <c r="LMN1" s="30"/>
      <c r="LMO1" s="30"/>
      <c r="LMP1" s="30"/>
      <c r="LMQ1" s="31"/>
      <c r="LMR1" s="30"/>
      <c r="LMS1" s="30"/>
      <c r="LMT1" s="30"/>
      <c r="LMU1" s="30"/>
      <c r="LMV1" s="31"/>
      <c r="LMW1" s="30"/>
      <c r="LMX1" s="30"/>
      <c r="LMY1" s="30"/>
      <c r="LMZ1" s="30"/>
      <c r="LNA1" s="31"/>
      <c r="LNB1" s="30"/>
      <c r="LNC1" s="30"/>
      <c r="LND1" s="30"/>
      <c r="LNE1" s="30"/>
      <c r="LNF1" s="31"/>
      <c r="LNG1" s="30"/>
      <c r="LNH1" s="30"/>
      <c r="LNI1" s="30"/>
      <c r="LNJ1" s="30"/>
      <c r="LNK1" s="31"/>
      <c r="LNL1" s="30"/>
      <c r="LNM1" s="30"/>
      <c r="LNN1" s="30"/>
      <c r="LNO1" s="30"/>
      <c r="LNP1" s="31"/>
      <c r="LNQ1" s="30"/>
      <c r="LNR1" s="30"/>
      <c r="LNS1" s="30"/>
      <c r="LNT1" s="30"/>
      <c r="LNU1" s="31"/>
      <c r="LNV1" s="30"/>
      <c r="LNW1" s="30"/>
      <c r="LNX1" s="30"/>
      <c r="LNY1" s="30"/>
      <c r="LNZ1" s="31"/>
      <c r="LOA1" s="30"/>
      <c r="LOB1" s="30"/>
      <c r="LOC1" s="30"/>
      <c r="LOD1" s="30"/>
      <c r="LOE1" s="31"/>
      <c r="LOF1" s="30"/>
      <c r="LOG1" s="30"/>
      <c r="LOH1" s="30"/>
      <c r="LOI1" s="30"/>
      <c r="LOJ1" s="31"/>
      <c r="LOK1" s="30"/>
      <c r="LOL1" s="30"/>
      <c r="LOM1" s="30"/>
      <c r="LON1" s="30"/>
      <c r="LOO1" s="31"/>
      <c r="LOP1" s="30"/>
      <c r="LOQ1" s="30"/>
      <c r="LOR1" s="30"/>
      <c r="LOS1" s="30"/>
      <c r="LOT1" s="31"/>
      <c r="LOU1" s="30"/>
      <c r="LOV1" s="30"/>
      <c r="LOW1" s="30"/>
      <c r="LOX1" s="30"/>
      <c r="LOY1" s="31"/>
      <c r="LOZ1" s="30"/>
      <c r="LPA1" s="30"/>
      <c r="LPB1" s="30"/>
      <c r="LPC1" s="30"/>
      <c r="LPD1" s="31"/>
      <c r="LPE1" s="30"/>
      <c r="LPF1" s="30"/>
      <c r="LPG1" s="30"/>
      <c r="LPH1" s="30"/>
      <c r="LPI1" s="31"/>
      <c r="LPJ1" s="30"/>
      <c r="LPK1" s="30"/>
      <c r="LPL1" s="30"/>
      <c r="LPM1" s="30"/>
      <c r="LPN1" s="31"/>
      <c r="LPO1" s="30"/>
      <c r="LPP1" s="30"/>
      <c r="LPQ1" s="30"/>
      <c r="LPR1" s="30"/>
      <c r="LPS1" s="31"/>
      <c r="LPT1" s="30"/>
      <c r="LPU1" s="30"/>
      <c r="LPV1" s="30"/>
      <c r="LPW1" s="30"/>
      <c r="LPX1" s="31"/>
      <c r="LPY1" s="30"/>
      <c r="LPZ1" s="30"/>
      <c r="LQA1" s="30"/>
      <c r="LQB1" s="30"/>
      <c r="LQC1" s="31"/>
      <c r="LQD1" s="30"/>
      <c r="LQE1" s="30"/>
      <c r="LQF1" s="30"/>
      <c r="LQG1" s="30"/>
      <c r="LQH1" s="31"/>
      <c r="LQI1" s="30"/>
      <c r="LQJ1" s="30"/>
      <c r="LQK1" s="30"/>
      <c r="LQL1" s="30"/>
      <c r="LQM1" s="31"/>
      <c r="LQN1" s="30"/>
      <c r="LQO1" s="30"/>
      <c r="LQP1" s="30"/>
      <c r="LQQ1" s="30"/>
      <c r="LQR1" s="31"/>
      <c r="LQS1" s="30"/>
      <c r="LQT1" s="30"/>
      <c r="LQU1" s="30"/>
      <c r="LQV1" s="30"/>
      <c r="LQW1" s="31"/>
      <c r="LQX1" s="30"/>
      <c r="LQY1" s="30"/>
      <c r="LQZ1" s="30"/>
      <c r="LRA1" s="30"/>
      <c r="LRB1" s="31"/>
      <c r="LRC1" s="30"/>
      <c r="LRD1" s="30"/>
      <c r="LRE1" s="30"/>
      <c r="LRF1" s="30"/>
      <c r="LRG1" s="31"/>
      <c r="LRH1" s="30"/>
      <c r="LRI1" s="30"/>
      <c r="LRJ1" s="30"/>
      <c r="LRK1" s="30"/>
      <c r="LRL1" s="31"/>
      <c r="LRM1" s="30"/>
      <c r="LRN1" s="30"/>
      <c r="LRO1" s="30"/>
      <c r="LRP1" s="30"/>
      <c r="LRQ1" s="31"/>
      <c r="LRR1" s="30"/>
      <c r="LRS1" s="30"/>
      <c r="LRT1" s="30"/>
      <c r="LRU1" s="30"/>
      <c r="LRV1" s="31"/>
      <c r="LRW1" s="30"/>
      <c r="LRX1" s="30"/>
      <c r="LRY1" s="30"/>
      <c r="LRZ1" s="30"/>
      <c r="LSA1" s="31"/>
      <c r="LSB1" s="30"/>
      <c r="LSC1" s="30"/>
      <c r="LSD1" s="30"/>
      <c r="LSE1" s="30"/>
      <c r="LSF1" s="31"/>
      <c r="LSG1" s="30"/>
      <c r="LSH1" s="30"/>
      <c r="LSI1" s="30"/>
      <c r="LSJ1" s="30"/>
      <c r="LSK1" s="31"/>
      <c r="LSL1" s="30"/>
      <c r="LSM1" s="30"/>
      <c r="LSN1" s="30"/>
      <c r="LSO1" s="30"/>
      <c r="LSP1" s="31"/>
      <c r="LSQ1" s="30"/>
      <c r="LSR1" s="30"/>
      <c r="LSS1" s="30"/>
      <c r="LST1" s="30"/>
      <c r="LSU1" s="31"/>
      <c r="LSV1" s="30"/>
      <c r="LSW1" s="30"/>
      <c r="LSX1" s="30"/>
      <c r="LSY1" s="30"/>
      <c r="LSZ1" s="31"/>
      <c r="LTA1" s="30"/>
      <c r="LTB1" s="30"/>
      <c r="LTC1" s="30"/>
      <c r="LTD1" s="30"/>
      <c r="LTE1" s="31"/>
      <c r="LTF1" s="30"/>
      <c r="LTG1" s="30"/>
      <c r="LTH1" s="30"/>
      <c r="LTI1" s="30"/>
      <c r="LTJ1" s="31"/>
      <c r="LTK1" s="30"/>
      <c r="LTL1" s="30"/>
      <c r="LTM1" s="30"/>
      <c r="LTN1" s="30"/>
      <c r="LTO1" s="31"/>
      <c r="LTP1" s="30"/>
      <c r="LTQ1" s="30"/>
      <c r="LTR1" s="30"/>
      <c r="LTS1" s="30"/>
      <c r="LTT1" s="31"/>
      <c r="LTU1" s="30"/>
      <c r="LTV1" s="30"/>
      <c r="LTW1" s="30"/>
      <c r="LTX1" s="30"/>
      <c r="LTY1" s="31"/>
      <c r="LTZ1" s="30"/>
      <c r="LUA1" s="30"/>
      <c r="LUB1" s="30"/>
      <c r="LUC1" s="30"/>
      <c r="LUD1" s="31"/>
      <c r="LUE1" s="30"/>
      <c r="LUF1" s="30"/>
      <c r="LUG1" s="30"/>
      <c r="LUH1" s="30"/>
      <c r="LUI1" s="31"/>
      <c r="LUJ1" s="30"/>
      <c r="LUK1" s="30"/>
      <c r="LUL1" s="30"/>
      <c r="LUM1" s="30"/>
      <c r="LUN1" s="31"/>
      <c r="LUO1" s="30"/>
      <c r="LUP1" s="30"/>
      <c r="LUQ1" s="30"/>
      <c r="LUR1" s="30"/>
      <c r="LUS1" s="31"/>
      <c r="LUT1" s="30"/>
      <c r="LUU1" s="30"/>
      <c r="LUV1" s="30"/>
      <c r="LUW1" s="30"/>
      <c r="LUX1" s="31"/>
      <c r="LUY1" s="30"/>
      <c r="LUZ1" s="30"/>
      <c r="LVA1" s="30"/>
      <c r="LVB1" s="30"/>
      <c r="LVC1" s="31"/>
      <c r="LVD1" s="30"/>
      <c r="LVE1" s="30"/>
      <c r="LVF1" s="30"/>
      <c r="LVG1" s="30"/>
      <c r="LVH1" s="31"/>
      <c r="LVI1" s="30"/>
      <c r="LVJ1" s="30"/>
      <c r="LVK1" s="30"/>
      <c r="LVL1" s="30"/>
      <c r="LVM1" s="31"/>
      <c r="LVN1" s="30"/>
      <c r="LVO1" s="30"/>
      <c r="LVP1" s="30"/>
      <c r="LVQ1" s="30"/>
      <c r="LVR1" s="31"/>
      <c r="LVS1" s="30"/>
      <c r="LVT1" s="30"/>
      <c r="LVU1" s="30"/>
      <c r="LVV1" s="30"/>
      <c r="LVW1" s="31"/>
      <c r="LVX1" s="30"/>
      <c r="LVY1" s="30"/>
      <c r="LVZ1" s="30"/>
      <c r="LWA1" s="30"/>
      <c r="LWB1" s="31"/>
      <c r="LWC1" s="30"/>
      <c r="LWD1" s="30"/>
      <c r="LWE1" s="30"/>
      <c r="LWF1" s="30"/>
      <c r="LWG1" s="31"/>
      <c r="LWH1" s="30"/>
      <c r="LWI1" s="30"/>
      <c r="LWJ1" s="30"/>
      <c r="LWK1" s="30"/>
      <c r="LWL1" s="31"/>
      <c r="LWM1" s="30"/>
      <c r="LWN1" s="30"/>
      <c r="LWO1" s="30"/>
      <c r="LWP1" s="30"/>
      <c r="LWQ1" s="31"/>
      <c r="LWR1" s="30"/>
      <c r="LWS1" s="30"/>
      <c r="LWT1" s="30"/>
      <c r="LWU1" s="30"/>
      <c r="LWV1" s="31"/>
      <c r="LWW1" s="30"/>
      <c r="LWX1" s="30"/>
      <c r="LWY1" s="30"/>
      <c r="LWZ1" s="30"/>
      <c r="LXA1" s="31"/>
      <c r="LXB1" s="30"/>
      <c r="LXC1" s="30"/>
      <c r="LXD1" s="30"/>
      <c r="LXE1" s="30"/>
      <c r="LXF1" s="31"/>
      <c r="LXG1" s="30"/>
      <c r="LXH1" s="30"/>
      <c r="LXI1" s="30"/>
      <c r="LXJ1" s="30"/>
      <c r="LXK1" s="31"/>
      <c r="LXL1" s="30"/>
      <c r="LXM1" s="30"/>
      <c r="LXN1" s="30"/>
      <c r="LXO1" s="30"/>
      <c r="LXP1" s="31"/>
      <c r="LXQ1" s="30"/>
      <c r="LXR1" s="30"/>
      <c r="LXS1" s="30"/>
      <c r="LXT1" s="30"/>
      <c r="LXU1" s="31"/>
      <c r="LXV1" s="30"/>
      <c r="LXW1" s="30"/>
      <c r="LXX1" s="30"/>
      <c r="LXY1" s="30"/>
      <c r="LXZ1" s="31"/>
      <c r="LYA1" s="30"/>
      <c r="LYB1" s="30"/>
      <c r="LYC1" s="30"/>
      <c r="LYD1" s="30"/>
      <c r="LYE1" s="31"/>
      <c r="LYF1" s="30"/>
      <c r="LYG1" s="30"/>
      <c r="LYH1" s="30"/>
      <c r="LYI1" s="30"/>
      <c r="LYJ1" s="31"/>
      <c r="LYK1" s="30"/>
      <c r="LYL1" s="30"/>
      <c r="LYM1" s="30"/>
      <c r="LYN1" s="30"/>
      <c r="LYO1" s="31"/>
      <c r="LYP1" s="30"/>
      <c r="LYQ1" s="30"/>
      <c r="LYR1" s="30"/>
      <c r="LYS1" s="30"/>
      <c r="LYT1" s="31"/>
      <c r="LYU1" s="30"/>
      <c r="LYV1" s="30"/>
      <c r="LYW1" s="30"/>
      <c r="LYX1" s="30"/>
      <c r="LYY1" s="31"/>
      <c r="LYZ1" s="30"/>
      <c r="LZA1" s="30"/>
      <c r="LZB1" s="30"/>
      <c r="LZC1" s="30"/>
      <c r="LZD1" s="31"/>
      <c r="LZE1" s="30"/>
      <c r="LZF1" s="30"/>
      <c r="LZG1" s="30"/>
      <c r="LZH1" s="30"/>
      <c r="LZI1" s="31"/>
      <c r="LZJ1" s="30"/>
      <c r="LZK1" s="30"/>
      <c r="LZL1" s="30"/>
      <c r="LZM1" s="30"/>
      <c r="LZN1" s="31"/>
      <c r="LZO1" s="30"/>
      <c r="LZP1" s="30"/>
      <c r="LZQ1" s="30"/>
      <c r="LZR1" s="30"/>
      <c r="LZS1" s="31"/>
      <c r="LZT1" s="30"/>
      <c r="LZU1" s="30"/>
      <c r="LZV1" s="30"/>
      <c r="LZW1" s="30"/>
      <c r="LZX1" s="31"/>
      <c r="LZY1" s="30"/>
      <c r="LZZ1" s="30"/>
      <c r="MAA1" s="30"/>
      <c r="MAB1" s="30"/>
      <c r="MAC1" s="31"/>
      <c r="MAD1" s="30"/>
      <c r="MAE1" s="30"/>
      <c r="MAF1" s="30"/>
      <c r="MAG1" s="30"/>
      <c r="MAH1" s="31"/>
      <c r="MAI1" s="30"/>
      <c r="MAJ1" s="30"/>
      <c r="MAK1" s="30"/>
      <c r="MAL1" s="30"/>
      <c r="MAM1" s="31"/>
      <c r="MAN1" s="30"/>
      <c r="MAO1" s="30"/>
      <c r="MAP1" s="30"/>
      <c r="MAQ1" s="30"/>
      <c r="MAR1" s="31"/>
      <c r="MAS1" s="30"/>
      <c r="MAT1" s="30"/>
      <c r="MAU1" s="30"/>
      <c r="MAV1" s="30"/>
      <c r="MAW1" s="31"/>
      <c r="MAX1" s="30"/>
      <c r="MAY1" s="30"/>
      <c r="MAZ1" s="30"/>
      <c r="MBA1" s="30"/>
      <c r="MBB1" s="31"/>
      <c r="MBC1" s="30"/>
      <c r="MBD1" s="30"/>
      <c r="MBE1" s="30"/>
      <c r="MBF1" s="30"/>
      <c r="MBG1" s="31"/>
      <c r="MBH1" s="30"/>
      <c r="MBI1" s="30"/>
      <c r="MBJ1" s="30"/>
      <c r="MBK1" s="30"/>
      <c r="MBL1" s="31"/>
      <c r="MBM1" s="30"/>
      <c r="MBN1" s="30"/>
      <c r="MBO1" s="30"/>
      <c r="MBP1" s="30"/>
      <c r="MBQ1" s="31"/>
      <c r="MBR1" s="30"/>
      <c r="MBS1" s="30"/>
      <c r="MBT1" s="30"/>
      <c r="MBU1" s="30"/>
      <c r="MBV1" s="31"/>
      <c r="MBW1" s="30"/>
      <c r="MBX1" s="30"/>
      <c r="MBY1" s="30"/>
      <c r="MBZ1" s="30"/>
      <c r="MCA1" s="31"/>
      <c r="MCB1" s="30"/>
      <c r="MCC1" s="30"/>
      <c r="MCD1" s="30"/>
      <c r="MCE1" s="30"/>
      <c r="MCF1" s="31"/>
      <c r="MCG1" s="30"/>
      <c r="MCH1" s="30"/>
      <c r="MCI1" s="30"/>
      <c r="MCJ1" s="30"/>
      <c r="MCK1" s="31"/>
      <c r="MCL1" s="30"/>
      <c r="MCM1" s="30"/>
      <c r="MCN1" s="30"/>
      <c r="MCO1" s="30"/>
      <c r="MCP1" s="31"/>
      <c r="MCQ1" s="30"/>
      <c r="MCR1" s="30"/>
      <c r="MCS1" s="30"/>
      <c r="MCT1" s="30"/>
      <c r="MCU1" s="31"/>
      <c r="MCV1" s="30"/>
      <c r="MCW1" s="30"/>
      <c r="MCX1" s="30"/>
      <c r="MCY1" s="30"/>
      <c r="MCZ1" s="31"/>
      <c r="MDA1" s="30"/>
      <c r="MDB1" s="30"/>
      <c r="MDC1" s="30"/>
      <c r="MDD1" s="30"/>
      <c r="MDE1" s="31"/>
      <c r="MDF1" s="30"/>
      <c r="MDG1" s="30"/>
      <c r="MDH1" s="30"/>
      <c r="MDI1" s="30"/>
      <c r="MDJ1" s="31"/>
      <c r="MDK1" s="30"/>
      <c r="MDL1" s="30"/>
      <c r="MDM1" s="30"/>
      <c r="MDN1" s="30"/>
      <c r="MDO1" s="31"/>
      <c r="MDP1" s="30"/>
      <c r="MDQ1" s="30"/>
      <c r="MDR1" s="30"/>
      <c r="MDS1" s="30"/>
      <c r="MDT1" s="31"/>
      <c r="MDU1" s="30"/>
      <c r="MDV1" s="30"/>
      <c r="MDW1" s="30"/>
      <c r="MDX1" s="30"/>
      <c r="MDY1" s="31"/>
      <c r="MDZ1" s="30"/>
      <c r="MEA1" s="30"/>
      <c r="MEB1" s="30"/>
      <c r="MEC1" s="30"/>
      <c r="MED1" s="31"/>
      <c r="MEE1" s="30"/>
      <c r="MEF1" s="30"/>
      <c r="MEG1" s="30"/>
      <c r="MEH1" s="30"/>
      <c r="MEI1" s="31"/>
      <c r="MEJ1" s="30"/>
      <c r="MEK1" s="30"/>
      <c r="MEL1" s="30"/>
      <c r="MEM1" s="30"/>
      <c r="MEN1" s="31"/>
      <c r="MEO1" s="30"/>
      <c r="MEP1" s="30"/>
      <c r="MEQ1" s="30"/>
      <c r="MER1" s="30"/>
      <c r="MES1" s="31"/>
      <c r="MET1" s="30"/>
      <c r="MEU1" s="30"/>
      <c r="MEV1" s="30"/>
      <c r="MEW1" s="30"/>
      <c r="MEX1" s="31"/>
      <c r="MEY1" s="30"/>
      <c r="MEZ1" s="30"/>
      <c r="MFA1" s="30"/>
      <c r="MFB1" s="30"/>
      <c r="MFC1" s="31"/>
      <c r="MFD1" s="30"/>
      <c r="MFE1" s="30"/>
      <c r="MFF1" s="30"/>
      <c r="MFG1" s="30"/>
      <c r="MFH1" s="31"/>
      <c r="MFI1" s="30"/>
      <c r="MFJ1" s="30"/>
      <c r="MFK1" s="30"/>
      <c r="MFL1" s="30"/>
      <c r="MFM1" s="31"/>
      <c r="MFN1" s="30"/>
      <c r="MFO1" s="30"/>
      <c r="MFP1" s="30"/>
      <c r="MFQ1" s="30"/>
      <c r="MFR1" s="31"/>
      <c r="MFS1" s="30"/>
      <c r="MFT1" s="30"/>
      <c r="MFU1" s="30"/>
      <c r="MFV1" s="30"/>
      <c r="MFW1" s="31"/>
      <c r="MFX1" s="30"/>
      <c r="MFY1" s="30"/>
      <c r="MFZ1" s="30"/>
      <c r="MGA1" s="30"/>
      <c r="MGB1" s="31"/>
      <c r="MGC1" s="30"/>
      <c r="MGD1" s="30"/>
      <c r="MGE1" s="30"/>
      <c r="MGF1" s="30"/>
      <c r="MGG1" s="31"/>
      <c r="MGH1" s="30"/>
      <c r="MGI1" s="30"/>
      <c r="MGJ1" s="30"/>
      <c r="MGK1" s="30"/>
      <c r="MGL1" s="31"/>
      <c r="MGM1" s="30"/>
      <c r="MGN1" s="30"/>
      <c r="MGO1" s="30"/>
      <c r="MGP1" s="30"/>
      <c r="MGQ1" s="31"/>
      <c r="MGR1" s="30"/>
      <c r="MGS1" s="30"/>
      <c r="MGT1" s="30"/>
      <c r="MGU1" s="30"/>
      <c r="MGV1" s="31"/>
      <c r="MGW1" s="30"/>
      <c r="MGX1" s="30"/>
      <c r="MGY1" s="30"/>
      <c r="MGZ1" s="30"/>
      <c r="MHA1" s="31"/>
      <c r="MHB1" s="30"/>
      <c r="MHC1" s="30"/>
      <c r="MHD1" s="30"/>
      <c r="MHE1" s="30"/>
      <c r="MHF1" s="31"/>
      <c r="MHG1" s="30"/>
      <c r="MHH1" s="30"/>
      <c r="MHI1" s="30"/>
      <c r="MHJ1" s="30"/>
      <c r="MHK1" s="31"/>
      <c r="MHL1" s="30"/>
      <c r="MHM1" s="30"/>
      <c r="MHN1" s="30"/>
      <c r="MHO1" s="30"/>
      <c r="MHP1" s="31"/>
      <c r="MHQ1" s="30"/>
      <c r="MHR1" s="30"/>
      <c r="MHS1" s="30"/>
      <c r="MHT1" s="30"/>
      <c r="MHU1" s="31"/>
      <c r="MHV1" s="30"/>
      <c r="MHW1" s="30"/>
      <c r="MHX1" s="30"/>
      <c r="MHY1" s="30"/>
      <c r="MHZ1" s="31"/>
      <c r="MIA1" s="30"/>
      <c r="MIB1" s="30"/>
      <c r="MIC1" s="30"/>
      <c r="MID1" s="30"/>
      <c r="MIE1" s="31"/>
      <c r="MIF1" s="30"/>
      <c r="MIG1" s="30"/>
      <c r="MIH1" s="30"/>
      <c r="MII1" s="30"/>
      <c r="MIJ1" s="31"/>
      <c r="MIK1" s="30"/>
      <c r="MIL1" s="30"/>
      <c r="MIM1" s="30"/>
      <c r="MIN1" s="30"/>
      <c r="MIO1" s="31"/>
      <c r="MIP1" s="30"/>
      <c r="MIQ1" s="30"/>
      <c r="MIR1" s="30"/>
      <c r="MIS1" s="30"/>
      <c r="MIT1" s="31"/>
      <c r="MIU1" s="30"/>
      <c r="MIV1" s="30"/>
      <c r="MIW1" s="30"/>
      <c r="MIX1" s="30"/>
      <c r="MIY1" s="31"/>
      <c r="MIZ1" s="30"/>
      <c r="MJA1" s="30"/>
      <c r="MJB1" s="30"/>
      <c r="MJC1" s="30"/>
      <c r="MJD1" s="31"/>
      <c r="MJE1" s="30"/>
      <c r="MJF1" s="30"/>
      <c r="MJG1" s="30"/>
      <c r="MJH1" s="30"/>
      <c r="MJI1" s="31"/>
      <c r="MJJ1" s="30"/>
      <c r="MJK1" s="30"/>
      <c r="MJL1" s="30"/>
      <c r="MJM1" s="30"/>
      <c r="MJN1" s="31"/>
      <c r="MJO1" s="30"/>
      <c r="MJP1" s="30"/>
      <c r="MJQ1" s="30"/>
      <c r="MJR1" s="30"/>
      <c r="MJS1" s="31"/>
      <c r="MJT1" s="30"/>
      <c r="MJU1" s="30"/>
      <c r="MJV1" s="30"/>
      <c r="MJW1" s="30"/>
      <c r="MJX1" s="31"/>
      <c r="MJY1" s="30"/>
      <c r="MJZ1" s="30"/>
      <c r="MKA1" s="30"/>
      <c r="MKB1" s="30"/>
      <c r="MKC1" s="31"/>
      <c r="MKD1" s="30"/>
      <c r="MKE1" s="30"/>
      <c r="MKF1" s="30"/>
      <c r="MKG1" s="30"/>
      <c r="MKH1" s="31"/>
      <c r="MKI1" s="30"/>
      <c r="MKJ1" s="30"/>
      <c r="MKK1" s="30"/>
      <c r="MKL1" s="30"/>
      <c r="MKM1" s="31"/>
      <c r="MKN1" s="30"/>
      <c r="MKO1" s="30"/>
      <c r="MKP1" s="30"/>
      <c r="MKQ1" s="30"/>
      <c r="MKR1" s="31"/>
      <c r="MKS1" s="30"/>
      <c r="MKT1" s="30"/>
      <c r="MKU1" s="30"/>
      <c r="MKV1" s="30"/>
      <c r="MKW1" s="31"/>
      <c r="MKX1" s="30"/>
      <c r="MKY1" s="30"/>
      <c r="MKZ1" s="30"/>
      <c r="MLA1" s="30"/>
      <c r="MLB1" s="31"/>
      <c r="MLC1" s="30"/>
      <c r="MLD1" s="30"/>
      <c r="MLE1" s="30"/>
      <c r="MLF1" s="30"/>
      <c r="MLG1" s="31"/>
      <c r="MLH1" s="30"/>
      <c r="MLI1" s="30"/>
      <c r="MLJ1" s="30"/>
      <c r="MLK1" s="30"/>
      <c r="MLL1" s="31"/>
      <c r="MLM1" s="30"/>
      <c r="MLN1" s="30"/>
      <c r="MLO1" s="30"/>
      <c r="MLP1" s="30"/>
      <c r="MLQ1" s="31"/>
      <c r="MLR1" s="30"/>
      <c r="MLS1" s="30"/>
      <c r="MLT1" s="30"/>
      <c r="MLU1" s="30"/>
      <c r="MLV1" s="31"/>
      <c r="MLW1" s="30"/>
      <c r="MLX1" s="30"/>
      <c r="MLY1" s="30"/>
      <c r="MLZ1" s="30"/>
      <c r="MMA1" s="31"/>
      <c r="MMB1" s="30"/>
      <c r="MMC1" s="30"/>
      <c r="MMD1" s="30"/>
      <c r="MME1" s="30"/>
      <c r="MMF1" s="31"/>
      <c r="MMG1" s="30"/>
      <c r="MMH1" s="30"/>
      <c r="MMI1" s="30"/>
      <c r="MMJ1" s="30"/>
      <c r="MMK1" s="31"/>
      <c r="MML1" s="30"/>
      <c r="MMM1" s="30"/>
      <c r="MMN1" s="30"/>
      <c r="MMO1" s="30"/>
      <c r="MMP1" s="31"/>
      <c r="MMQ1" s="30"/>
      <c r="MMR1" s="30"/>
      <c r="MMS1" s="30"/>
      <c r="MMT1" s="30"/>
      <c r="MMU1" s="31"/>
      <c r="MMV1" s="30"/>
      <c r="MMW1" s="30"/>
      <c r="MMX1" s="30"/>
      <c r="MMY1" s="30"/>
      <c r="MMZ1" s="31"/>
      <c r="MNA1" s="30"/>
      <c r="MNB1" s="30"/>
      <c r="MNC1" s="30"/>
      <c r="MND1" s="30"/>
      <c r="MNE1" s="31"/>
      <c r="MNF1" s="30"/>
      <c r="MNG1" s="30"/>
      <c r="MNH1" s="30"/>
      <c r="MNI1" s="30"/>
      <c r="MNJ1" s="31"/>
      <c r="MNK1" s="30"/>
      <c r="MNL1" s="30"/>
      <c r="MNM1" s="30"/>
      <c r="MNN1" s="30"/>
      <c r="MNO1" s="31"/>
      <c r="MNP1" s="30"/>
      <c r="MNQ1" s="30"/>
      <c r="MNR1" s="30"/>
      <c r="MNS1" s="30"/>
      <c r="MNT1" s="31"/>
      <c r="MNU1" s="30"/>
      <c r="MNV1" s="30"/>
      <c r="MNW1" s="30"/>
      <c r="MNX1" s="30"/>
      <c r="MNY1" s="31"/>
      <c r="MNZ1" s="30"/>
      <c r="MOA1" s="30"/>
      <c r="MOB1" s="30"/>
      <c r="MOC1" s="30"/>
      <c r="MOD1" s="31"/>
      <c r="MOE1" s="30"/>
      <c r="MOF1" s="30"/>
      <c r="MOG1" s="30"/>
      <c r="MOH1" s="30"/>
      <c r="MOI1" s="31"/>
      <c r="MOJ1" s="30"/>
      <c r="MOK1" s="30"/>
      <c r="MOL1" s="30"/>
      <c r="MOM1" s="30"/>
      <c r="MON1" s="31"/>
      <c r="MOO1" s="30"/>
      <c r="MOP1" s="30"/>
      <c r="MOQ1" s="30"/>
      <c r="MOR1" s="30"/>
      <c r="MOS1" s="31"/>
      <c r="MOT1" s="30"/>
      <c r="MOU1" s="30"/>
      <c r="MOV1" s="30"/>
      <c r="MOW1" s="30"/>
      <c r="MOX1" s="31"/>
      <c r="MOY1" s="30"/>
      <c r="MOZ1" s="30"/>
      <c r="MPA1" s="30"/>
      <c r="MPB1" s="30"/>
      <c r="MPC1" s="31"/>
      <c r="MPD1" s="30"/>
      <c r="MPE1" s="30"/>
      <c r="MPF1" s="30"/>
      <c r="MPG1" s="30"/>
      <c r="MPH1" s="31"/>
      <c r="MPI1" s="30"/>
      <c r="MPJ1" s="30"/>
      <c r="MPK1" s="30"/>
      <c r="MPL1" s="30"/>
      <c r="MPM1" s="31"/>
      <c r="MPN1" s="30"/>
      <c r="MPO1" s="30"/>
      <c r="MPP1" s="30"/>
      <c r="MPQ1" s="30"/>
      <c r="MPR1" s="31"/>
      <c r="MPS1" s="30"/>
      <c r="MPT1" s="30"/>
      <c r="MPU1" s="30"/>
      <c r="MPV1" s="30"/>
      <c r="MPW1" s="31"/>
      <c r="MPX1" s="30"/>
      <c r="MPY1" s="30"/>
      <c r="MPZ1" s="30"/>
      <c r="MQA1" s="30"/>
      <c r="MQB1" s="31"/>
      <c r="MQC1" s="30"/>
      <c r="MQD1" s="30"/>
      <c r="MQE1" s="30"/>
      <c r="MQF1" s="30"/>
      <c r="MQG1" s="31"/>
      <c r="MQH1" s="30"/>
      <c r="MQI1" s="30"/>
      <c r="MQJ1" s="30"/>
      <c r="MQK1" s="30"/>
      <c r="MQL1" s="31"/>
      <c r="MQM1" s="30"/>
      <c r="MQN1" s="30"/>
      <c r="MQO1" s="30"/>
      <c r="MQP1" s="30"/>
      <c r="MQQ1" s="31"/>
      <c r="MQR1" s="30"/>
      <c r="MQS1" s="30"/>
      <c r="MQT1" s="30"/>
      <c r="MQU1" s="30"/>
      <c r="MQV1" s="31"/>
      <c r="MQW1" s="30"/>
      <c r="MQX1" s="30"/>
      <c r="MQY1" s="30"/>
      <c r="MQZ1" s="30"/>
      <c r="MRA1" s="31"/>
      <c r="MRB1" s="30"/>
      <c r="MRC1" s="30"/>
      <c r="MRD1" s="30"/>
      <c r="MRE1" s="30"/>
      <c r="MRF1" s="31"/>
      <c r="MRG1" s="30"/>
      <c r="MRH1" s="30"/>
      <c r="MRI1" s="30"/>
      <c r="MRJ1" s="30"/>
      <c r="MRK1" s="31"/>
      <c r="MRL1" s="30"/>
      <c r="MRM1" s="30"/>
      <c r="MRN1" s="30"/>
      <c r="MRO1" s="30"/>
      <c r="MRP1" s="31"/>
      <c r="MRQ1" s="30"/>
      <c r="MRR1" s="30"/>
      <c r="MRS1" s="30"/>
      <c r="MRT1" s="30"/>
      <c r="MRU1" s="31"/>
      <c r="MRV1" s="30"/>
      <c r="MRW1" s="30"/>
      <c r="MRX1" s="30"/>
      <c r="MRY1" s="30"/>
      <c r="MRZ1" s="31"/>
      <c r="MSA1" s="30"/>
      <c r="MSB1" s="30"/>
      <c r="MSC1" s="30"/>
      <c r="MSD1" s="30"/>
      <c r="MSE1" s="31"/>
      <c r="MSF1" s="30"/>
      <c r="MSG1" s="30"/>
      <c r="MSH1" s="30"/>
      <c r="MSI1" s="30"/>
      <c r="MSJ1" s="31"/>
      <c r="MSK1" s="30"/>
      <c r="MSL1" s="30"/>
      <c r="MSM1" s="30"/>
      <c r="MSN1" s="30"/>
      <c r="MSO1" s="31"/>
      <c r="MSP1" s="30"/>
      <c r="MSQ1" s="30"/>
      <c r="MSR1" s="30"/>
      <c r="MSS1" s="30"/>
      <c r="MST1" s="31"/>
      <c r="MSU1" s="30"/>
      <c r="MSV1" s="30"/>
      <c r="MSW1" s="30"/>
      <c r="MSX1" s="30"/>
      <c r="MSY1" s="31"/>
      <c r="MSZ1" s="30"/>
      <c r="MTA1" s="30"/>
      <c r="MTB1" s="30"/>
      <c r="MTC1" s="30"/>
      <c r="MTD1" s="31"/>
      <c r="MTE1" s="30"/>
      <c r="MTF1" s="30"/>
      <c r="MTG1" s="30"/>
      <c r="MTH1" s="30"/>
      <c r="MTI1" s="31"/>
      <c r="MTJ1" s="30"/>
      <c r="MTK1" s="30"/>
      <c r="MTL1" s="30"/>
      <c r="MTM1" s="30"/>
      <c r="MTN1" s="31"/>
      <c r="MTO1" s="30"/>
      <c r="MTP1" s="30"/>
      <c r="MTQ1" s="30"/>
      <c r="MTR1" s="30"/>
      <c r="MTS1" s="31"/>
      <c r="MTT1" s="30"/>
      <c r="MTU1" s="30"/>
      <c r="MTV1" s="30"/>
      <c r="MTW1" s="30"/>
      <c r="MTX1" s="31"/>
      <c r="MTY1" s="30"/>
      <c r="MTZ1" s="30"/>
      <c r="MUA1" s="30"/>
      <c r="MUB1" s="30"/>
      <c r="MUC1" s="31"/>
      <c r="MUD1" s="30"/>
      <c r="MUE1" s="30"/>
      <c r="MUF1" s="30"/>
      <c r="MUG1" s="30"/>
      <c r="MUH1" s="31"/>
      <c r="MUI1" s="30"/>
      <c r="MUJ1" s="30"/>
      <c r="MUK1" s="30"/>
      <c r="MUL1" s="30"/>
      <c r="MUM1" s="31"/>
      <c r="MUN1" s="30"/>
      <c r="MUO1" s="30"/>
      <c r="MUP1" s="30"/>
      <c r="MUQ1" s="30"/>
      <c r="MUR1" s="31"/>
      <c r="MUS1" s="30"/>
      <c r="MUT1" s="30"/>
      <c r="MUU1" s="30"/>
      <c r="MUV1" s="30"/>
      <c r="MUW1" s="31"/>
      <c r="MUX1" s="30"/>
      <c r="MUY1" s="30"/>
      <c r="MUZ1" s="30"/>
      <c r="MVA1" s="30"/>
      <c r="MVB1" s="31"/>
      <c r="MVC1" s="30"/>
      <c r="MVD1" s="30"/>
      <c r="MVE1" s="30"/>
      <c r="MVF1" s="30"/>
      <c r="MVG1" s="31"/>
      <c r="MVH1" s="30"/>
      <c r="MVI1" s="30"/>
      <c r="MVJ1" s="30"/>
      <c r="MVK1" s="30"/>
      <c r="MVL1" s="31"/>
      <c r="MVM1" s="30"/>
      <c r="MVN1" s="30"/>
      <c r="MVO1" s="30"/>
      <c r="MVP1" s="30"/>
      <c r="MVQ1" s="31"/>
      <c r="MVR1" s="30"/>
      <c r="MVS1" s="30"/>
      <c r="MVT1" s="30"/>
      <c r="MVU1" s="30"/>
      <c r="MVV1" s="31"/>
      <c r="MVW1" s="30"/>
      <c r="MVX1" s="30"/>
      <c r="MVY1" s="30"/>
      <c r="MVZ1" s="30"/>
      <c r="MWA1" s="31"/>
      <c r="MWB1" s="30"/>
      <c r="MWC1" s="30"/>
      <c r="MWD1" s="30"/>
      <c r="MWE1" s="30"/>
      <c r="MWF1" s="31"/>
      <c r="MWG1" s="30"/>
      <c r="MWH1" s="30"/>
      <c r="MWI1" s="30"/>
      <c r="MWJ1" s="30"/>
      <c r="MWK1" s="31"/>
      <c r="MWL1" s="30"/>
      <c r="MWM1" s="30"/>
      <c r="MWN1" s="30"/>
      <c r="MWO1" s="30"/>
      <c r="MWP1" s="31"/>
      <c r="MWQ1" s="30"/>
      <c r="MWR1" s="30"/>
      <c r="MWS1" s="30"/>
      <c r="MWT1" s="30"/>
      <c r="MWU1" s="31"/>
      <c r="MWV1" s="30"/>
      <c r="MWW1" s="30"/>
      <c r="MWX1" s="30"/>
      <c r="MWY1" s="30"/>
      <c r="MWZ1" s="31"/>
      <c r="MXA1" s="30"/>
      <c r="MXB1" s="30"/>
      <c r="MXC1" s="30"/>
      <c r="MXD1" s="30"/>
      <c r="MXE1" s="31"/>
      <c r="MXF1" s="30"/>
      <c r="MXG1" s="30"/>
      <c r="MXH1" s="30"/>
      <c r="MXI1" s="30"/>
      <c r="MXJ1" s="31"/>
      <c r="MXK1" s="30"/>
      <c r="MXL1" s="30"/>
      <c r="MXM1" s="30"/>
      <c r="MXN1" s="30"/>
      <c r="MXO1" s="31"/>
      <c r="MXP1" s="30"/>
      <c r="MXQ1" s="30"/>
      <c r="MXR1" s="30"/>
      <c r="MXS1" s="30"/>
      <c r="MXT1" s="31"/>
      <c r="MXU1" s="30"/>
      <c r="MXV1" s="30"/>
      <c r="MXW1" s="30"/>
      <c r="MXX1" s="30"/>
      <c r="MXY1" s="31"/>
      <c r="MXZ1" s="30"/>
      <c r="MYA1" s="30"/>
      <c r="MYB1" s="30"/>
      <c r="MYC1" s="30"/>
      <c r="MYD1" s="31"/>
      <c r="MYE1" s="30"/>
      <c r="MYF1" s="30"/>
      <c r="MYG1" s="30"/>
      <c r="MYH1" s="30"/>
      <c r="MYI1" s="31"/>
      <c r="MYJ1" s="30"/>
      <c r="MYK1" s="30"/>
      <c r="MYL1" s="30"/>
      <c r="MYM1" s="30"/>
      <c r="MYN1" s="31"/>
      <c r="MYO1" s="30"/>
      <c r="MYP1" s="30"/>
      <c r="MYQ1" s="30"/>
      <c r="MYR1" s="30"/>
      <c r="MYS1" s="31"/>
      <c r="MYT1" s="30"/>
      <c r="MYU1" s="30"/>
      <c r="MYV1" s="30"/>
      <c r="MYW1" s="30"/>
      <c r="MYX1" s="31"/>
      <c r="MYY1" s="30"/>
      <c r="MYZ1" s="30"/>
      <c r="MZA1" s="30"/>
      <c r="MZB1" s="30"/>
      <c r="MZC1" s="31"/>
      <c r="MZD1" s="30"/>
      <c r="MZE1" s="30"/>
      <c r="MZF1" s="30"/>
      <c r="MZG1" s="30"/>
      <c r="MZH1" s="31"/>
      <c r="MZI1" s="30"/>
      <c r="MZJ1" s="30"/>
      <c r="MZK1" s="30"/>
      <c r="MZL1" s="30"/>
      <c r="MZM1" s="31"/>
      <c r="MZN1" s="30"/>
      <c r="MZO1" s="30"/>
      <c r="MZP1" s="30"/>
      <c r="MZQ1" s="30"/>
      <c r="MZR1" s="31"/>
      <c r="MZS1" s="30"/>
      <c r="MZT1" s="30"/>
      <c r="MZU1" s="30"/>
      <c r="MZV1" s="30"/>
      <c r="MZW1" s="31"/>
      <c r="MZX1" s="30"/>
      <c r="MZY1" s="30"/>
      <c r="MZZ1" s="30"/>
      <c r="NAA1" s="30"/>
      <c r="NAB1" s="31"/>
      <c r="NAC1" s="30"/>
      <c r="NAD1" s="30"/>
      <c r="NAE1" s="30"/>
      <c r="NAF1" s="30"/>
      <c r="NAG1" s="31"/>
      <c r="NAH1" s="30"/>
      <c r="NAI1" s="30"/>
      <c r="NAJ1" s="30"/>
      <c r="NAK1" s="30"/>
      <c r="NAL1" s="31"/>
      <c r="NAM1" s="30"/>
      <c r="NAN1" s="30"/>
      <c r="NAO1" s="30"/>
      <c r="NAP1" s="30"/>
      <c r="NAQ1" s="31"/>
      <c r="NAR1" s="30"/>
      <c r="NAS1" s="30"/>
      <c r="NAT1" s="30"/>
      <c r="NAU1" s="30"/>
      <c r="NAV1" s="31"/>
      <c r="NAW1" s="30"/>
      <c r="NAX1" s="30"/>
      <c r="NAY1" s="30"/>
      <c r="NAZ1" s="30"/>
      <c r="NBA1" s="31"/>
      <c r="NBB1" s="30"/>
      <c r="NBC1" s="30"/>
      <c r="NBD1" s="30"/>
      <c r="NBE1" s="30"/>
      <c r="NBF1" s="31"/>
      <c r="NBG1" s="30"/>
      <c r="NBH1" s="30"/>
      <c r="NBI1" s="30"/>
      <c r="NBJ1" s="30"/>
      <c r="NBK1" s="31"/>
      <c r="NBL1" s="30"/>
      <c r="NBM1" s="30"/>
      <c r="NBN1" s="30"/>
      <c r="NBO1" s="30"/>
      <c r="NBP1" s="31"/>
      <c r="NBQ1" s="30"/>
      <c r="NBR1" s="30"/>
      <c r="NBS1" s="30"/>
      <c r="NBT1" s="30"/>
      <c r="NBU1" s="31"/>
      <c r="NBV1" s="30"/>
      <c r="NBW1" s="30"/>
      <c r="NBX1" s="30"/>
      <c r="NBY1" s="30"/>
      <c r="NBZ1" s="31"/>
      <c r="NCA1" s="30"/>
      <c r="NCB1" s="30"/>
      <c r="NCC1" s="30"/>
      <c r="NCD1" s="30"/>
      <c r="NCE1" s="31"/>
      <c r="NCF1" s="30"/>
      <c r="NCG1" s="30"/>
      <c r="NCH1" s="30"/>
      <c r="NCI1" s="30"/>
      <c r="NCJ1" s="31"/>
      <c r="NCK1" s="30"/>
      <c r="NCL1" s="30"/>
      <c r="NCM1" s="30"/>
      <c r="NCN1" s="30"/>
      <c r="NCO1" s="31"/>
      <c r="NCP1" s="30"/>
      <c r="NCQ1" s="30"/>
      <c r="NCR1" s="30"/>
      <c r="NCS1" s="30"/>
      <c r="NCT1" s="31"/>
      <c r="NCU1" s="30"/>
      <c r="NCV1" s="30"/>
      <c r="NCW1" s="30"/>
      <c r="NCX1" s="30"/>
      <c r="NCY1" s="31"/>
      <c r="NCZ1" s="30"/>
      <c r="NDA1" s="30"/>
      <c r="NDB1" s="30"/>
      <c r="NDC1" s="30"/>
      <c r="NDD1" s="31"/>
      <c r="NDE1" s="30"/>
      <c r="NDF1" s="30"/>
      <c r="NDG1" s="30"/>
      <c r="NDH1" s="30"/>
      <c r="NDI1" s="31"/>
      <c r="NDJ1" s="30"/>
      <c r="NDK1" s="30"/>
      <c r="NDL1" s="30"/>
      <c r="NDM1" s="30"/>
      <c r="NDN1" s="31"/>
      <c r="NDO1" s="30"/>
      <c r="NDP1" s="30"/>
      <c r="NDQ1" s="30"/>
      <c r="NDR1" s="30"/>
      <c r="NDS1" s="31"/>
      <c r="NDT1" s="30"/>
      <c r="NDU1" s="30"/>
      <c r="NDV1" s="30"/>
      <c r="NDW1" s="30"/>
      <c r="NDX1" s="31"/>
      <c r="NDY1" s="30"/>
      <c r="NDZ1" s="30"/>
      <c r="NEA1" s="30"/>
      <c r="NEB1" s="30"/>
      <c r="NEC1" s="31"/>
      <c r="NED1" s="30"/>
      <c r="NEE1" s="30"/>
      <c r="NEF1" s="30"/>
      <c r="NEG1" s="30"/>
      <c r="NEH1" s="31"/>
      <c r="NEI1" s="30"/>
      <c r="NEJ1" s="30"/>
      <c r="NEK1" s="30"/>
      <c r="NEL1" s="30"/>
      <c r="NEM1" s="31"/>
      <c r="NEN1" s="30"/>
      <c r="NEO1" s="30"/>
      <c r="NEP1" s="30"/>
      <c r="NEQ1" s="30"/>
      <c r="NER1" s="31"/>
      <c r="NES1" s="30"/>
      <c r="NET1" s="30"/>
      <c r="NEU1" s="30"/>
      <c r="NEV1" s="30"/>
      <c r="NEW1" s="31"/>
      <c r="NEX1" s="30"/>
      <c r="NEY1" s="30"/>
      <c r="NEZ1" s="30"/>
      <c r="NFA1" s="30"/>
      <c r="NFB1" s="31"/>
      <c r="NFC1" s="30"/>
      <c r="NFD1" s="30"/>
      <c r="NFE1" s="30"/>
      <c r="NFF1" s="30"/>
      <c r="NFG1" s="31"/>
      <c r="NFH1" s="30"/>
      <c r="NFI1" s="30"/>
      <c r="NFJ1" s="30"/>
      <c r="NFK1" s="30"/>
      <c r="NFL1" s="31"/>
      <c r="NFM1" s="30"/>
      <c r="NFN1" s="30"/>
      <c r="NFO1" s="30"/>
      <c r="NFP1" s="30"/>
      <c r="NFQ1" s="31"/>
      <c r="NFR1" s="30"/>
      <c r="NFS1" s="30"/>
      <c r="NFT1" s="30"/>
      <c r="NFU1" s="30"/>
      <c r="NFV1" s="31"/>
      <c r="NFW1" s="30"/>
      <c r="NFX1" s="30"/>
      <c r="NFY1" s="30"/>
      <c r="NFZ1" s="30"/>
      <c r="NGA1" s="31"/>
      <c r="NGB1" s="30"/>
      <c r="NGC1" s="30"/>
      <c r="NGD1" s="30"/>
      <c r="NGE1" s="30"/>
      <c r="NGF1" s="31"/>
      <c r="NGG1" s="30"/>
      <c r="NGH1" s="30"/>
      <c r="NGI1" s="30"/>
      <c r="NGJ1" s="30"/>
      <c r="NGK1" s="31"/>
      <c r="NGL1" s="30"/>
      <c r="NGM1" s="30"/>
      <c r="NGN1" s="30"/>
      <c r="NGO1" s="30"/>
      <c r="NGP1" s="31"/>
      <c r="NGQ1" s="30"/>
      <c r="NGR1" s="30"/>
      <c r="NGS1" s="30"/>
      <c r="NGT1" s="30"/>
      <c r="NGU1" s="31"/>
      <c r="NGV1" s="30"/>
      <c r="NGW1" s="30"/>
      <c r="NGX1" s="30"/>
      <c r="NGY1" s="30"/>
      <c r="NGZ1" s="31"/>
      <c r="NHA1" s="30"/>
      <c r="NHB1" s="30"/>
      <c r="NHC1" s="30"/>
      <c r="NHD1" s="30"/>
      <c r="NHE1" s="31"/>
      <c r="NHF1" s="30"/>
      <c r="NHG1" s="30"/>
      <c r="NHH1" s="30"/>
      <c r="NHI1" s="30"/>
      <c r="NHJ1" s="31"/>
      <c r="NHK1" s="30"/>
      <c r="NHL1" s="30"/>
      <c r="NHM1" s="30"/>
      <c r="NHN1" s="30"/>
      <c r="NHO1" s="31"/>
      <c r="NHP1" s="30"/>
      <c r="NHQ1" s="30"/>
      <c r="NHR1" s="30"/>
      <c r="NHS1" s="30"/>
      <c r="NHT1" s="31"/>
      <c r="NHU1" s="30"/>
      <c r="NHV1" s="30"/>
      <c r="NHW1" s="30"/>
      <c r="NHX1" s="30"/>
      <c r="NHY1" s="31"/>
      <c r="NHZ1" s="30"/>
      <c r="NIA1" s="30"/>
      <c r="NIB1" s="30"/>
      <c r="NIC1" s="30"/>
      <c r="NID1" s="31"/>
      <c r="NIE1" s="30"/>
      <c r="NIF1" s="30"/>
      <c r="NIG1" s="30"/>
      <c r="NIH1" s="30"/>
      <c r="NII1" s="31"/>
      <c r="NIJ1" s="30"/>
      <c r="NIK1" s="30"/>
      <c r="NIL1" s="30"/>
      <c r="NIM1" s="30"/>
      <c r="NIN1" s="31"/>
      <c r="NIO1" s="30"/>
      <c r="NIP1" s="30"/>
      <c r="NIQ1" s="30"/>
      <c r="NIR1" s="30"/>
      <c r="NIS1" s="31"/>
      <c r="NIT1" s="30"/>
      <c r="NIU1" s="30"/>
      <c r="NIV1" s="30"/>
      <c r="NIW1" s="30"/>
      <c r="NIX1" s="31"/>
      <c r="NIY1" s="30"/>
      <c r="NIZ1" s="30"/>
      <c r="NJA1" s="30"/>
      <c r="NJB1" s="30"/>
      <c r="NJC1" s="31"/>
      <c r="NJD1" s="30"/>
      <c r="NJE1" s="30"/>
      <c r="NJF1" s="30"/>
      <c r="NJG1" s="30"/>
      <c r="NJH1" s="31"/>
      <c r="NJI1" s="30"/>
      <c r="NJJ1" s="30"/>
      <c r="NJK1" s="30"/>
      <c r="NJL1" s="30"/>
      <c r="NJM1" s="31"/>
      <c r="NJN1" s="30"/>
      <c r="NJO1" s="30"/>
      <c r="NJP1" s="30"/>
      <c r="NJQ1" s="30"/>
      <c r="NJR1" s="31"/>
      <c r="NJS1" s="30"/>
      <c r="NJT1" s="30"/>
      <c r="NJU1" s="30"/>
      <c r="NJV1" s="30"/>
      <c r="NJW1" s="31"/>
      <c r="NJX1" s="30"/>
      <c r="NJY1" s="30"/>
      <c r="NJZ1" s="30"/>
      <c r="NKA1" s="30"/>
      <c r="NKB1" s="31"/>
      <c r="NKC1" s="30"/>
      <c r="NKD1" s="30"/>
      <c r="NKE1" s="30"/>
      <c r="NKF1" s="30"/>
      <c r="NKG1" s="31"/>
      <c r="NKH1" s="30"/>
      <c r="NKI1" s="30"/>
      <c r="NKJ1" s="30"/>
      <c r="NKK1" s="30"/>
      <c r="NKL1" s="31"/>
      <c r="NKM1" s="30"/>
      <c r="NKN1" s="30"/>
      <c r="NKO1" s="30"/>
      <c r="NKP1" s="30"/>
      <c r="NKQ1" s="31"/>
      <c r="NKR1" s="30"/>
      <c r="NKS1" s="30"/>
      <c r="NKT1" s="30"/>
      <c r="NKU1" s="30"/>
      <c r="NKV1" s="31"/>
      <c r="NKW1" s="30"/>
      <c r="NKX1" s="30"/>
      <c r="NKY1" s="30"/>
      <c r="NKZ1" s="30"/>
      <c r="NLA1" s="31"/>
      <c r="NLB1" s="30"/>
      <c r="NLC1" s="30"/>
      <c r="NLD1" s="30"/>
      <c r="NLE1" s="30"/>
      <c r="NLF1" s="31"/>
      <c r="NLG1" s="30"/>
      <c r="NLH1" s="30"/>
      <c r="NLI1" s="30"/>
      <c r="NLJ1" s="30"/>
      <c r="NLK1" s="31"/>
      <c r="NLL1" s="30"/>
      <c r="NLM1" s="30"/>
      <c r="NLN1" s="30"/>
      <c r="NLO1" s="30"/>
      <c r="NLP1" s="31"/>
      <c r="NLQ1" s="30"/>
      <c r="NLR1" s="30"/>
      <c r="NLS1" s="30"/>
      <c r="NLT1" s="30"/>
      <c r="NLU1" s="31"/>
      <c r="NLV1" s="30"/>
      <c r="NLW1" s="30"/>
      <c r="NLX1" s="30"/>
      <c r="NLY1" s="30"/>
      <c r="NLZ1" s="31"/>
      <c r="NMA1" s="30"/>
      <c r="NMB1" s="30"/>
      <c r="NMC1" s="30"/>
      <c r="NMD1" s="30"/>
      <c r="NME1" s="31"/>
      <c r="NMF1" s="30"/>
      <c r="NMG1" s="30"/>
      <c r="NMH1" s="30"/>
      <c r="NMI1" s="30"/>
      <c r="NMJ1" s="31"/>
      <c r="NMK1" s="30"/>
      <c r="NML1" s="30"/>
      <c r="NMM1" s="30"/>
      <c r="NMN1" s="30"/>
      <c r="NMO1" s="31"/>
      <c r="NMP1" s="30"/>
      <c r="NMQ1" s="30"/>
      <c r="NMR1" s="30"/>
      <c r="NMS1" s="30"/>
      <c r="NMT1" s="31"/>
      <c r="NMU1" s="30"/>
      <c r="NMV1" s="30"/>
      <c r="NMW1" s="30"/>
      <c r="NMX1" s="30"/>
      <c r="NMY1" s="31"/>
      <c r="NMZ1" s="30"/>
      <c r="NNA1" s="30"/>
      <c r="NNB1" s="30"/>
      <c r="NNC1" s="30"/>
      <c r="NND1" s="31"/>
      <c r="NNE1" s="30"/>
      <c r="NNF1" s="30"/>
      <c r="NNG1" s="30"/>
      <c r="NNH1" s="30"/>
      <c r="NNI1" s="31"/>
      <c r="NNJ1" s="30"/>
      <c r="NNK1" s="30"/>
      <c r="NNL1" s="30"/>
      <c r="NNM1" s="30"/>
      <c r="NNN1" s="31"/>
      <c r="NNO1" s="30"/>
      <c r="NNP1" s="30"/>
      <c r="NNQ1" s="30"/>
      <c r="NNR1" s="30"/>
      <c r="NNS1" s="31"/>
      <c r="NNT1" s="30"/>
      <c r="NNU1" s="30"/>
      <c r="NNV1" s="30"/>
      <c r="NNW1" s="30"/>
      <c r="NNX1" s="31"/>
      <c r="NNY1" s="30"/>
      <c r="NNZ1" s="30"/>
      <c r="NOA1" s="30"/>
      <c r="NOB1" s="30"/>
      <c r="NOC1" s="31"/>
      <c r="NOD1" s="30"/>
      <c r="NOE1" s="30"/>
      <c r="NOF1" s="30"/>
      <c r="NOG1" s="30"/>
      <c r="NOH1" s="31"/>
      <c r="NOI1" s="30"/>
      <c r="NOJ1" s="30"/>
      <c r="NOK1" s="30"/>
      <c r="NOL1" s="30"/>
      <c r="NOM1" s="31"/>
      <c r="NON1" s="30"/>
      <c r="NOO1" s="30"/>
      <c r="NOP1" s="30"/>
      <c r="NOQ1" s="30"/>
      <c r="NOR1" s="31"/>
      <c r="NOS1" s="30"/>
      <c r="NOT1" s="30"/>
      <c r="NOU1" s="30"/>
      <c r="NOV1" s="30"/>
      <c r="NOW1" s="31"/>
      <c r="NOX1" s="30"/>
      <c r="NOY1" s="30"/>
      <c r="NOZ1" s="30"/>
      <c r="NPA1" s="30"/>
      <c r="NPB1" s="31"/>
      <c r="NPC1" s="30"/>
      <c r="NPD1" s="30"/>
      <c r="NPE1" s="30"/>
      <c r="NPF1" s="30"/>
      <c r="NPG1" s="31"/>
      <c r="NPH1" s="30"/>
      <c r="NPI1" s="30"/>
      <c r="NPJ1" s="30"/>
      <c r="NPK1" s="30"/>
      <c r="NPL1" s="31"/>
      <c r="NPM1" s="30"/>
      <c r="NPN1" s="30"/>
      <c r="NPO1" s="30"/>
      <c r="NPP1" s="30"/>
      <c r="NPQ1" s="31"/>
      <c r="NPR1" s="30"/>
      <c r="NPS1" s="30"/>
      <c r="NPT1" s="30"/>
      <c r="NPU1" s="30"/>
      <c r="NPV1" s="31"/>
      <c r="NPW1" s="30"/>
      <c r="NPX1" s="30"/>
      <c r="NPY1" s="30"/>
      <c r="NPZ1" s="30"/>
      <c r="NQA1" s="31"/>
      <c r="NQB1" s="30"/>
      <c r="NQC1" s="30"/>
      <c r="NQD1" s="30"/>
      <c r="NQE1" s="30"/>
      <c r="NQF1" s="31"/>
      <c r="NQG1" s="30"/>
      <c r="NQH1" s="30"/>
      <c r="NQI1" s="30"/>
      <c r="NQJ1" s="30"/>
      <c r="NQK1" s="31"/>
      <c r="NQL1" s="30"/>
      <c r="NQM1" s="30"/>
      <c r="NQN1" s="30"/>
      <c r="NQO1" s="30"/>
      <c r="NQP1" s="31"/>
      <c r="NQQ1" s="30"/>
      <c r="NQR1" s="30"/>
      <c r="NQS1" s="30"/>
      <c r="NQT1" s="30"/>
      <c r="NQU1" s="31"/>
      <c r="NQV1" s="30"/>
      <c r="NQW1" s="30"/>
      <c r="NQX1" s="30"/>
      <c r="NQY1" s="30"/>
      <c r="NQZ1" s="31"/>
      <c r="NRA1" s="30"/>
      <c r="NRB1" s="30"/>
      <c r="NRC1" s="30"/>
      <c r="NRD1" s="30"/>
      <c r="NRE1" s="31"/>
      <c r="NRF1" s="30"/>
      <c r="NRG1" s="30"/>
      <c r="NRH1" s="30"/>
      <c r="NRI1" s="30"/>
      <c r="NRJ1" s="31"/>
      <c r="NRK1" s="30"/>
      <c r="NRL1" s="30"/>
      <c r="NRM1" s="30"/>
      <c r="NRN1" s="30"/>
      <c r="NRO1" s="31"/>
      <c r="NRP1" s="30"/>
      <c r="NRQ1" s="30"/>
      <c r="NRR1" s="30"/>
      <c r="NRS1" s="30"/>
      <c r="NRT1" s="31"/>
      <c r="NRU1" s="30"/>
      <c r="NRV1" s="30"/>
      <c r="NRW1" s="30"/>
      <c r="NRX1" s="30"/>
      <c r="NRY1" s="31"/>
      <c r="NRZ1" s="30"/>
      <c r="NSA1" s="30"/>
      <c r="NSB1" s="30"/>
      <c r="NSC1" s="30"/>
      <c r="NSD1" s="31"/>
      <c r="NSE1" s="30"/>
      <c r="NSF1" s="30"/>
      <c r="NSG1" s="30"/>
      <c r="NSH1" s="30"/>
      <c r="NSI1" s="31"/>
      <c r="NSJ1" s="30"/>
      <c r="NSK1" s="30"/>
      <c r="NSL1" s="30"/>
      <c r="NSM1" s="30"/>
      <c r="NSN1" s="31"/>
      <c r="NSO1" s="30"/>
      <c r="NSP1" s="30"/>
      <c r="NSQ1" s="30"/>
      <c r="NSR1" s="30"/>
      <c r="NSS1" s="31"/>
      <c r="NST1" s="30"/>
      <c r="NSU1" s="30"/>
      <c r="NSV1" s="30"/>
      <c r="NSW1" s="30"/>
      <c r="NSX1" s="31"/>
      <c r="NSY1" s="30"/>
      <c r="NSZ1" s="30"/>
      <c r="NTA1" s="30"/>
      <c r="NTB1" s="30"/>
      <c r="NTC1" s="31"/>
      <c r="NTD1" s="30"/>
      <c r="NTE1" s="30"/>
      <c r="NTF1" s="30"/>
      <c r="NTG1" s="30"/>
      <c r="NTH1" s="31"/>
      <c r="NTI1" s="30"/>
      <c r="NTJ1" s="30"/>
      <c r="NTK1" s="30"/>
      <c r="NTL1" s="30"/>
      <c r="NTM1" s="31"/>
      <c r="NTN1" s="30"/>
      <c r="NTO1" s="30"/>
      <c r="NTP1" s="30"/>
      <c r="NTQ1" s="30"/>
      <c r="NTR1" s="31"/>
      <c r="NTS1" s="30"/>
      <c r="NTT1" s="30"/>
      <c r="NTU1" s="30"/>
      <c r="NTV1" s="30"/>
      <c r="NTW1" s="31"/>
      <c r="NTX1" s="30"/>
      <c r="NTY1" s="30"/>
      <c r="NTZ1" s="30"/>
      <c r="NUA1" s="30"/>
      <c r="NUB1" s="31"/>
      <c r="NUC1" s="30"/>
      <c r="NUD1" s="30"/>
      <c r="NUE1" s="30"/>
      <c r="NUF1" s="30"/>
      <c r="NUG1" s="31"/>
      <c r="NUH1" s="30"/>
      <c r="NUI1" s="30"/>
      <c r="NUJ1" s="30"/>
      <c r="NUK1" s="30"/>
      <c r="NUL1" s="31"/>
      <c r="NUM1" s="30"/>
      <c r="NUN1" s="30"/>
      <c r="NUO1" s="30"/>
      <c r="NUP1" s="30"/>
      <c r="NUQ1" s="31"/>
      <c r="NUR1" s="30"/>
      <c r="NUS1" s="30"/>
      <c r="NUT1" s="30"/>
      <c r="NUU1" s="30"/>
      <c r="NUV1" s="31"/>
      <c r="NUW1" s="30"/>
      <c r="NUX1" s="30"/>
      <c r="NUY1" s="30"/>
      <c r="NUZ1" s="30"/>
      <c r="NVA1" s="31"/>
      <c r="NVB1" s="30"/>
      <c r="NVC1" s="30"/>
      <c r="NVD1" s="30"/>
      <c r="NVE1" s="30"/>
      <c r="NVF1" s="31"/>
      <c r="NVG1" s="30"/>
      <c r="NVH1" s="30"/>
      <c r="NVI1" s="30"/>
      <c r="NVJ1" s="30"/>
      <c r="NVK1" s="31"/>
      <c r="NVL1" s="30"/>
      <c r="NVM1" s="30"/>
      <c r="NVN1" s="30"/>
      <c r="NVO1" s="30"/>
      <c r="NVP1" s="31"/>
      <c r="NVQ1" s="30"/>
      <c r="NVR1" s="30"/>
      <c r="NVS1" s="30"/>
      <c r="NVT1" s="30"/>
      <c r="NVU1" s="31"/>
      <c r="NVV1" s="30"/>
      <c r="NVW1" s="30"/>
      <c r="NVX1" s="30"/>
      <c r="NVY1" s="30"/>
      <c r="NVZ1" s="31"/>
      <c r="NWA1" s="30"/>
      <c r="NWB1" s="30"/>
      <c r="NWC1" s="30"/>
      <c r="NWD1" s="30"/>
      <c r="NWE1" s="31"/>
      <c r="NWF1" s="30"/>
      <c r="NWG1" s="30"/>
      <c r="NWH1" s="30"/>
      <c r="NWI1" s="30"/>
      <c r="NWJ1" s="31"/>
      <c r="NWK1" s="30"/>
      <c r="NWL1" s="30"/>
      <c r="NWM1" s="30"/>
      <c r="NWN1" s="30"/>
      <c r="NWO1" s="31"/>
      <c r="NWP1" s="30"/>
      <c r="NWQ1" s="30"/>
      <c r="NWR1" s="30"/>
      <c r="NWS1" s="30"/>
      <c r="NWT1" s="31"/>
      <c r="NWU1" s="30"/>
      <c r="NWV1" s="30"/>
      <c r="NWW1" s="30"/>
      <c r="NWX1" s="30"/>
      <c r="NWY1" s="31"/>
      <c r="NWZ1" s="30"/>
      <c r="NXA1" s="30"/>
      <c r="NXB1" s="30"/>
      <c r="NXC1" s="30"/>
      <c r="NXD1" s="31"/>
      <c r="NXE1" s="30"/>
      <c r="NXF1" s="30"/>
      <c r="NXG1" s="30"/>
      <c r="NXH1" s="30"/>
      <c r="NXI1" s="31"/>
      <c r="NXJ1" s="30"/>
      <c r="NXK1" s="30"/>
      <c r="NXL1" s="30"/>
      <c r="NXM1" s="30"/>
      <c r="NXN1" s="31"/>
      <c r="NXO1" s="30"/>
      <c r="NXP1" s="30"/>
      <c r="NXQ1" s="30"/>
      <c r="NXR1" s="30"/>
      <c r="NXS1" s="31"/>
      <c r="NXT1" s="30"/>
      <c r="NXU1" s="30"/>
      <c r="NXV1" s="30"/>
      <c r="NXW1" s="30"/>
      <c r="NXX1" s="31"/>
      <c r="NXY1" s="30"/>
      <c r="NXZ1" s="30"/>
      <c r="NYA1" s="30"/>
      <c r="NYB1" s="30"/>
      <c r="NYC1" s="31"/>
      <c r="NYD1" s="30"/>
      <c r="NYE1" s="30"/>
      <c r="NYF1" s="30"/>
      <c r="NYG1" s="30"/>
      <c r="NYH1" s="31"/>
      <c r="NYI1" s="30"/>
      <c r="NYJ1" s="30"/>
      <c r="NYK1" s="30"/>
      <c r="NYL1" s="30"/>
      <c r="NYM1" s="31"/>
      <c r="NYN1" s="30"/>
      <c r="NYO1" s="30"/>
      <c r="NYP1" s="30"/>
      <c r="NYQ1" s="30"/>
      <c r="NYR1" s="31"/>
      <c r="NYS1" s="30"/>
      <c r="NYT1" s="30"/>
      <c r="NYU1" s="30"/>
      <c r="NYV1" s="30"/>
      <c r="NYW1" s="31"/>
      <c r="NYX1" s="30"/>
      <c r="NYY1" s="30"/>
      <c r="NYZ1" s="30"/>
      <c r="NZA1" s="30"/>
      <c r="NZB1" s="31"/>
      <c r="NZC1" s="30"/>
      <c r="NZD1" s="30"/>
      <c r="NZE1" s="30"/>
      <c r="NZF1" s="30"/>
      <c r="NZG1" s="31"/>
      <c r="NZH1" s="30"/>
      <c r="NZI1" s="30"/>
      <c r="NZJ1" s="30"/>
      <c r="NZK1" s="30"/>
      <c r="NZL1" s="31"/>
      <c r="NZM1" s="30"/>
      <c r="NZN1" s="30"/>
      <c r="NZO1" s="30"/>
      <c r="NZP1" s="30"/>
      <c r="NZQ1" s="31"/>
      <c r="NZR1" s="30"/>
      <c r="NZS1" s="30"/>
      <c r="NZT1" s="30"/>
      <c r="NZU1" s="30"/>
      <c r="NZV1" s="31"/>
      <c r="NZW1" s="30"/>
      <c r="NZX1" s="30"/>
      <c r="NZY1" s="30"/>
      <c r="NZZ1" s="30"/>
      <c r="OAA1" s="31"/>
      <c r="OAB1" s="30"/>
      <c r="OAC1" s="30"/>
      <c r="OAD1" s="30"/>
      <c r="OAE1" s="30"/>
      <c r="OAF1" s="31"/>
      <c r="OAG1" s="30"/>
      <c r="OAH1" s="30"/>
      <c r="OAI1" s="30"/>
      <c r="OAJ1" s="30"/>
      <c r="OAK1" s="31"/>
      <c r="OAL1" s="30"/>
      <c r="OAM1" s="30"/>
      <c r="OAN1" s="30"/>
      <c r="OAO1" s="30"/>
      <c r="OAP1" s="31"/>
      <c r="OAQ1" s="30"/>
      <c r="OAR1" s="30"/>
      <c r="OAS1" s="30"/>
      <c r="OAT1" s="30"/>
      <c r="OAU1" s="31"/>
      <c r="OAV1" s="30"/>
      <c r="OAW1" s="30"/>
      <c r="OAX1" s="30"/>
      <c r="OAY1" s="30"/>
      <c r="OAZ1" s="31"/>
      <c r="OBA1" s="30"/>
      <c r="OBB1" s="30"/>
      <c r="OBC1" s="30"/>
      <c r="OBD1" s="30"/>
      <c r="OBE1" s="31"/>
      <c r="OBF1" s="30"/>
      <c r="OBG1" s="30"/>
      <c r="OBH1" s="30"/>
      <c r="OBI1" s="30"/>
      <c r="OBJ1" s="31"/>
      <c r="OBK1" s="30"/>
      <c r="OBL1" s="30"/>
      <c r="OBM1" s="30"/>
      <c r="OBN1" s="30"/>
      <c r="OBO1" s="31"/>
      <c r="OBP1" s="30"/>
      <c r="OBQ1" s="30"/>
      <c r="OBR1" s="30"/>
      <c r="OBS1" s="30"/>
      <c r="OBT1" s="31"/>
      <c r="OBU1" s="30"/>
      <c r="OBV1" s="30"/>
      <c r="OBW1" s="30"/>
      <c r="OBX1" s="30"/>
      <c r="OBY1" s="31"/>
      <c r="OBZ1" s="30"/>
      <c r="OCA1" s="30"/>
      <c r="OCB1" s="30"/>
      <c r="OCC1" s="30"/>
      <c r="OCD1" s="31"/>
      <c r="OCE1" s="30"/>
      <c r="OCF1" s="30"/>
      <c r="OCG1" s="30"/>
      <c r="OCH1" s="30"/>
      <c r="OCI1" s="31"/>
      <c r="OCJ1" s="30"/>
      <c r="OCK1" s="30"/>
      <c r="OCL1" s="30"/>
      <c r="OCM1" s="30"/>
      <c r="OCN1" s="31"/>
      <c r="OCO1" s="30"/>
      <c r="OCP1" s="30"/>
      <c r="OCQ1" s="30"/>
      <c r="OCR1" s="30"/>
      <c r="OCS1" s="31"/>
      <c r="OCT1" s="30"/>
      <c r="OCU1" s="30"/>
      <c r="OCV1" s="30"/>
      <c r="OCW1" s="30"/>
      <c r="OCX1" s="31"/>
      <c r="OCY1" s="30"/>
      <c r="OCZ1" s="30"/>
      <c r="ODA1" s="30"/>
      <c r="ODB1" s="30"/>
      <c r="ODC1" s="31"/>
      <c r="ODD1" s="30"/>
      <c r="ODE1" s="30"/>
      <c r="ODF1" s="30"/>
      <c r="ODG1" s="30"/>
      <c r="ODH1" s="31"/>
      <c r="ODI1" s="30"/>
      <c r="ODJ1" s="30"/>
      <c r="ODK1" s="30"/>
      <c r="ODL1" s="30"/>
      <c r="ODM1" s="31"/>
      <c r="ODN1" s="30"/>
      <c r="ODO1" s="30"/>
      <c r="ODP1" s="30"/>
      <c r="ODQ1" s="30"/>
      <c r="ODR1" s="31"/>
      <c r="ODS1" s="30"/>
      <c r="ODT1" s="30"/>
      <c r="ODU1" s="30"/>
      <c r="ODV1" s="30"/>
      <c r="ODW1" s="31"/>
      <c r="ODX1" s="30"/>
      <c r="ODY1" s="30"/>
      <c r="ODZ1" s="30"/>
      <c r="OEA1" s="30"/>
      <c r="OEB1" s="31"/>
      <c r="OEC1" s="30"/>
      <c r="OED1" s="30"/>
      <c r="OEE1" s="30"/>
      <c r="OEF1" s="30"/>
      <c r="OEG1" s="31"/>
      <c r="OEH1" s="30"/>
      <c r="OEI1" s="30"/>
      <c r="OEJ1" s="30"/>
      <c r="OEK1" s="30"/>
      <c r="OEL1" s="31"/>
      <c r="OEM1" s="30"/>
      <c r="OEN1" s="30"/>
      <c r="OEO1" s="30"/>
      <c r="OEP1" s="30"/>
      <c r="OEQ1" s="31"/>
      <c r="OER1" s="30"/>
      <c r="OES1" s="30"/>
      <c r="OET1" s="30"/>
      <c r="OEU1" s="30"/>
      <c r="OEV1" s="31"/>
      <c r="OEW1" s="30"/>
      <c r="OEX1" s="30"/>
      <c r="OEY1" s="30"/>
      <c r="OEZ1" s="30"/>
      <c r="OFA1" s="31"/>
      <c r="OFB1" s="30"/>
      <c r="OFC1" s="30"/>
      <c r="OFD1" s="30"/>
      <c r="OFE1" s="30"/>
      <c r="OFF1" s="31"/>
      <c r="OFG1" s="30"/>
      <c r="OFH1" s="30"/>
      <c r="OFI1" s="30"/>
      <c r="OFJ1" s="30"/>
      <c r="OFK1" s="31"/>
      <c r="OFL1" s="30"/>
      <c r="OFM1" s="30"/>
      <c r="OFN1" s="30"/>
      <c r="OFO1" s="30"/>
      <c r="OFP1" s="31"/>
      <c r="OFQ1" s="30"/>
      <c r="OFR1" s="30"/>
      <c r="OFS1" s="30"/>
      <c r="OFT1" s="30"/>
      <c r="OFU1" s="31"/>
      <c r="OFV1" s="30"/>
      <c r="OFW1" s="30"/>
      <c r="OFX1" s="30"/>
      <c r="OFY1" s="30"/>
      <c r="OFZ1" s="31"/>
      <c r="OGA1" s="30"/>
      <c r="OGB1" s="30"/>
      <c r="OGC1" s="30"/>
      <c r="OGD1" s="30"/>
      <c r="OGE1" s="31"/>
      <c r="OGF1" s="30"/>
      <c r="OGG1" s="30"/>
      <c r="OGH1" s="30"/>
      <c r="OGI1" s="30"/>
      <c r="OGJ1" s="31"/>
      <c r="OGK1" s="30"/>
      <c r="OGL1" s="30"/>
      <c r="OGM1" s="30"/>
      <c r="OGN1" s="30"/>
      <c r="OGO1" s="31"/>
      <c r="OGP1" s="30"/>
      <c r="OGQ1" s="30"/>
      <c r="OGR1" s="30"/>
      <c r="OGS1" s="30"/>
      <c r="OGT1" s="31"/>
      <c r="OGU1" s="30"/>
      <c r="OGV1" s="30"/>
      <c r="OGW1" s="30"/>
      <c r="OGX1" s="30"/>
      <c r="OGY1" s="31"/>
      <c r="OGZ1" s="30"/>
      <c r="OHA1" s="30"/>
      <c r="OHB1" s="30"/>
      <c r="OHC1" s="30"/>
      <c r="OHD1" s="31"/>
      <c r="OHE1" s="30"/>
      <c r="OHF1" s="30"/>
      <c r="OHG1" s="30"/>
      <c r="OHH1" s="30"/>
      <c r="OHI1" s="31"/>
      <c r="OHJ1" s="30"/>
      <c r="OHK1" s="30"/>
      <c r="OHL1" s="30"/>
      <c r="OHM1" s="30"/>
      <c r="OHN1" s="31"/>
      <c r="OHO1" s="30"/>
      <c r="OHP1" s="30"/>
      <c r="OHQ1" s="30"/>
      <c r="OHR1" s="30"/>
      <c r="OHS1" s="31"/>
      <c r="OHT1" s="30"/>
      <c r="OHU1" s="30"/>
      <c r="OHV1" s="30"/>
      <c r="OHW1" s="30"/>
      <c r="OHX1" s="31"/>
      <c r="OHY1" s="30"/>
      <c r="OHZ1" s="30"/>
      <c r="OIA1" s="30"/>
      <c r="OIB1" s="30"/>
      <c r="OIC1" s="31"/>
      <c r="OID1" s="30"/>
      <c r="OIE1" s="30"/>
      <c r="OIF1" s="30"/>
      <c r="OIG1" s="30"/>
      <c r="OIH1" s="31"/>
      <c r="OII1" s="30"/>
      <c r="OIJ1" s="30"/>
      <c r="OIK1" s="30"/>
      <c r="OIL1" s="30"/>
      <c r="OIM1" s="31"/>
      <c r="OIN1" s="30"/>
      <c r="OIO1" s="30"/>
      <c r="OIP1" s="30"/>
      <c r="OIQ1" s="30"/>
      <c r="OIR1" s="31"/>
      <c r="OIS1" s="30"/>
      <c r="OIT1" s="30"/>
      <c r="OIU1" s="30"/>
      <c r="OIV1" s="30"/>
      <c r="OIW1" s="31"/>
      <c r="OIX1" s="30"/>
      <c r="OIY1" s="30"/>
      <c r="OIZ1" s="30"/>
      <c r="OJA1" s="30"/>
      <c r="OJB1" s="31"/>
      <c r="OJC1" s="30"/>
      <c r="OJD1" s="30"/>
      <c r="OJE1" s="30"/>
      <c r="OJF1" s="30"/>
      <c r="OJG1" s="31"/>
      <c r="OJH1" s="30"/>
      <c r="OJI1" s="30"/>
      <c r="OJJ1" s="30"/>
      <c r="OJK1" s="30"/>
      <c r="OJL1" s="31"/>
      <c r="OJM1" s="30"/>
      <c r="OJN1" s="30"/>
      <c r="OJO1" s="30"/>
      <c r="OJP1" s="30"/>
      <c r="OJQ1" s="31"/>
      <c r="OJR1" s="30"/>
      <c r="OJS1" s="30"/>
      <c r="OJT1" s="30"/>
      <c r="OJU1" s="30"/>
      <c r="OJV1" s="31"/>
      <c r="OJW1" s="30"/>
      <c r="OJX1" s="30"/>
      <c r="OJY1" s="30"/>
      <c r="OJZ1" s="30"/>
      <c r="OKA1" s="31"/>
      <c r="OKB1" s="30"/>
      <c r="OKC1" s="30"/>
      <c r="OKD1" s="30"/>
      <c r="OKE1" s="30"/>
      <c r="OKF1" s="31"/>
      <c r="OKG1" s="30"/>
      <c r="OKH1" s="30"/>
      <c r="OKI1" s="30"/>
      <c r="OKJ1" s="30"/>
      <c r="OKK1" s="31"/>
      <c r="OKL1" s="30"/>
      <c r="OKM1" s="30"/>
      <c r="OKN1" s="30"/>
      <c r="OKO1" s="30"/>
      <c r="OKP1" s="31"/>
      <c r="OKQ1" s="30"/>
      <c r="OKR1" s="30"/>
      <c r="OKS1" s="30"/>
      <c r="OKT1" s="30"/>
      <c r="OKU1" s="31"/>
      <c r="OKV1" s="30"/>
      <c r="OKW1" s="30"/>
      <c r="OKX1" s="30"/>
      <c r="OKY1" s="30"/>
      <c r="OKZ1" s="31"/>
      <c r="OLA1" s="30"/>
      <c r="OLB1" s="30"/>
      <c r="OLC1" s="30"/>
      <c r="OLD1" s="30"/>
      <c r="OLE1" s="31"/>
      <c r="OLF1" s="30"/>
      <c r="OLG1" s="30"/>
      <c r="OLH1" s="30"/>
      <c r="OLI1" s="30"/>
      <c r="OLJ1" s="31"/>
      <c r="OLK1" s="30"/>
      <c r="OLL1" s="30"/>
      <c r="OLM1" s="30"/>
      <c r="OLN1" s="30"/>
      <c r="OLO1" s="31"/>
      <c r="OLP1" s="30"/>
      <c r="OLQ1" s="30"/>
      <c r="OLR1" s="30"/>
      <c r="OLS1" s="30"/>
      <c r="OLT1" s="31"/>
      <c r="OLU1" s="30"/>
      <c r="OLV1" s="30"/>
      <c r="OLW1" s="30"/>
      <c r="OLX1" s="30"/>
      <c r="OLY1" s="31"/>
      <c r="OLZ1" s="30"/>
      <c r="OMA1" s="30"/>
      <c r="OMB1" s="30"/>
      <c r="OMC1" s="30"/>
      <c r="OMD1" s="31"/>
      <c r="OME1" s="30"/>
      <c r="OMF1" s="30"/>
      <c r="OMG1" s="30"/>
      <c r="OMH1" s="30"/>
      <c r="OMI1" s="31"/>
      <c r="OMJ1" s="30"/>
      <c r="OMK1" s="30"/>
      <c r="OML1" s="30"/>
      <c r="OMM1" s="30"/>
      <c r="OMN1" s="31"/>
      <c r="OMO1" s="30"/>
      <c r="OMP1" s="30"/>
      <c r="OMQ1" s="30"/>
      <c r="OMR1" s="30"/>
      <c r="OMS1" s="31"/>
      <c r="OMT1" s="30"/>
      <c r="OMU1" s="30"/>
      <c r="OMV1" s="30"/>
      <c r="OMW1" s="30"/>
      <c r="OMX1" s="31"/>
      <c r="OMY1" s="30"/>
      <c r="OMZ1" s="30"/>
      <c r="ONA1" s="30"/>
      <c r="ONB1" s="30"/>
      <c r="ONC1" s="31"/>
      <c r="OND1" s="30"/>
      <c r="ONE1" s="30"/>
      <c r="ONF1" s="30"/>
      <c r="ONG1" s="30"/>
      <c r="ONH1" s="31"/>
      <c r="ONI1" s="30"/>
      <c r="ONJ1" s="30"/>
      <c r="ONK1" s="30"/>
      <c r="ONL1" s="30"/>
      <c r="ONM1" s="31"/>
      <c r="ONN1" s="30"/>
      <c r="ONO1" s="30"/>
      <c r="ONP1" s="30"/>
      <c r="ONQ1" s="30"/>
      <c r="ONR1" s="31"/>
      <c r="ONS1" s="30"/>
      <c r="ONT1" s="30"/>
      <c r="ONU1" s="30"/>
      <c r="ONV1" s="30"/>
      <c r="ONW1" s="31"/>
      <c r="ONX1" s="30"/>
      <c r="ONY1" s="30"/>
      <c r="ONZ1" s="30"/>
      <c r="OOA1" s="30"/>
      <c r="OOB1" s="31"/>
      <c r="OOC1" s="30"/>
      <c r="OOD1" s="30"/>
      <c r="OOE1" s="30"/>
      <c r="OOF1" s="30"/>
      <c r="OOG1" s="31"/>
      <c r="OOH1" s="30"/>
      <c r="OOI1" s="30"/>
      <c r="OOJ1" s="30"/>
      <c r="OOK1" s="30"/>
      <c r="OOL1" s="31"/>
      <c r="OOM1" s="30"/>
      <c r="OON1" s="30"/>
      <c r="OOO1" s="30"/>
      <c r="OOP1" s="30"/>
      <c r="OOQ1" s="31"/>
      <c r="OOR1" s="30"/>
      <c r="OOS1" s="30"/>
      <c r="OOT1" s="30"/>
      <c r="OOU1" s="30"/>
      <c r="OOV1" s="31"/>
      <c r="OOW1" s="30"/>
      <c r="OOX1" s="30"/>
      <c r="OOY1" s="30"/>
      <c r="OOZ1" s="30"/>
      <c r="OPA1" s="31"/>
      <c r="OPB1" s="30"/>
      <c r="OPC1" s="30"/>
      <c r="OPD1" s="30"/>
      <c r="OPE1" s="30"/>
      <c r="OPF1" s="31"/>
      <c r="OPG1" s="30"/>
      <c r="OPH1" s="30"/>
      <c r="OPI1" s="30"/>
      <c r="OPJ1" s="30"/>
      <c r="OPK1" s="31"/>
      <c r="OPL1" s="30"/>
      <c r="OPM1" s="30"/>
      <c r="OPN1" s="30"/>
      <c r="OPO1" s="30"/>
      <c r="OPP1" s="31"/>
      <c r="OPQ1" s="30"/>
      <c r="OPR1" s="30"/>
      <c r="OPS1" s="30"/>
      <c r="OPT1" s="30"/>
      <c r="OPU1" s="31"/>
      <c r="OPV1" s="30"/>
      <c r="OPW1" s="30"/>
      <c r="OPX1" s="30"/>
      <c r="OPY1" s="30"/>
      <c r="OPZ1" s="31"/>
      <c r="OQA1" s="30"/>
      <c r="OQB1" s="30"/>
      <c r="OQC1" s="30"/>
      <c r="OQD1" s="30"/>
      <c r="OQE1" s="31"/>
      <c r="OQF1" s="30"/>
      <c r="OQG1" s="30"/>
      <c r="OQH1" s="30"/>
      <c r="OQI1" s="30"/>
      <c r="OQJ1" s="31"/>
      <c r="OQK1" s="30"/>
      <c r="OQL1" s="30"/>
      <c r="OQM1" s="30"/>
      <c r="OQN1" s="30"/>
      <c r="OQO1" s="31"/>
      <c r="OQP1" s="30"/>
      <c r="OQQ1" s="30"/>
      <c r="OQR1" s="30"/>
      <c r="OQS1" s="30"/>
      <c r="OQT1" s="31"/>
      <c r="OQU1" s="30"/>
      <c r="OQV1" s="30"/>
      <c r="OQW1" s="30"/>
      <c r="OQX1" s="30"/>
      <c r="OQY1" s="31"/>
      <c r="OQZ1" s="30"/>
      <c r="ORA1" s="30"/>
      <c r="ORB1" s="30"/>
      <c r="ORC1" s="30"/>
      <c r="ORD1" s="31"/>
      <c r="ORE1" s="30"/>
      <c r="ORF1" s="30"/>
      <c r="ORG1" s="30"/>
      <c r="ORH1" s="30"/>
      <c r="ORI1" s="31"/>
      <c r="ORJ1" s="30"/>
      <c r="ORK1" s="30"/>
      <c r="ORL1" s="30"/>
      <c r="ORM1" s="30"/>
      <c r="ORN1" s="31"/>
      <c r="ORO1" s="30"/>
      <c r="ORP1" s="30"/>
      <c r="ORQ1" s="30"/>
      <c r="ORR1" s="30"/>
      <c r="ORS1" s="31"/>
      <c r="ORT1" s="30"/>
      <c r="ORU1" s="30"/>
      <c r="ORV1" s="30"/>
      <c r="ORW1" s="30"/>
      <c r="ORX1" s="31"/>
      <c r="ORY1" s="30"/>
      <c r="ORZ1" s="30"/>
      <c r="OSA1" s="30"/>
      <c r="OSB1" s="30"/>
      <c r="OSC1" s="31"/>
      <c r="OSD1" s="30"/>
      <c r="OSE1" s="30"/>
      <c r="OSF1" s="30"/>
      <c r="OSG1" s="30"/>
      <c r="OSH1" s="31"/>
      <c r="OSI1" s="30"/>
      <c r="OSJ1" s="30"/>
      <c r="OSK1" s="30"/>
      <c r="OSL1" s="30"/>
      <c r="OSM1" s="31"/>
      <c r="OSN1" s="30"/>
      <c r="OSO1" s="30"/>
      <c r="OSP1" s="30"/>
      <c r="OSQ1" s="30"/>
      <c r="OSR1" s="31"/>
      <c r="OSS1" s="30"/>
      <c r="OST1" s="30"/>
      <c r="OSU1" s="30"/>
      <c r="OSV1" s="30"/>
      <c r="OSW1" s="31"/>
      <c r="OSX1" s="30"/>
      <c r="OSY1" s="30"/>
      <c r="OSZ1" s="30"/>
      <c r="OTA1" s="30"/>
      <c r="OTB1" s="31"/>
      <c r="OTC1" s="30"/>
      <c r="OTD1" s="30"/>
      <c r="OTE1" s="30"/>
      <c r="OTF1" s="30"/>
      <c r="OTG1" s="31"/>
      <c r="OTH1" s="30"/>
      <c r="OTI1" s="30"/>
      <c r="OTJ1" s="30"/>
      <c r="OTK1" s="30"/>
      <c r="OTL1" s="31"/>
      <c r="OTM1" s="30"/>
      <c r="OTN1" s="30"/>
      <c r="OTO1" s="30"/>
      <c r="OTP1" s="30"/>
      <c r="OTQ1" s="31"/>
      <c r="OTR1" s="30"/>
      <c r="OTS1" s="30"/>
      <c r="OTT1" s="30"/>
      <c r="OTU1" s="30"/>
      <c r="OTV1" s="31"/>
      <c r="OTW1" s="30"/>
      <c r="OTX1" s="30"/>
      <c r="OTY1" s="30"/>
      <c r="OTZ1" s="30"/>
      <c r="OUA1" s="31"/>
      <c r="OUB1" s="30"/>
      <c r="OUC1" s="30"/>
      <c r="OUD1" s="30"/>
      <c r="OUE1" s="30"/>
      <c r="OUF1" s="31"/>
      <c r="OUG1" s="30"/>
      <c r="OUH1" s="30"/>
      <c r="OUI1" s="30"/>
      <c r="OUJ1" s="30"/>
      <c r="OUK1" s="31"/>
      <c r="OUL1" s="30"/>
      <c r="OUM1" s="30"/>
      <c r="OUN1" s="30"/>
      <c r="OUO1" s="30"/>
      <c r="OUP1" s="31"/>
      <c r="OUQ1" s="30"/>
      <c r="OUR1" s="30"/>
      <c r="OUS1" s="30"/>
      <c r="OUT1" s="30"/>
      <c r="OUU1" s="31"/>
      <c r="OUV1" s="30"/>
      <c r="OUW1" s="30"/>
      <c r="OUX1" s="30"/>
      <c r="OUY1" s="30"/>
      <c r="OUZ1" s="31"/>
      <c r="OVA1" s="30"/>
      <c r="OVB1" s="30"/>
      <c r="OVC1" s="30"/>
      <c r="OVD1" s="30"/>
      <c r="OVE1" s="31"/>
      <c r="OVF1" s="30"/>
      <c r="OVG1" s="30"/>
      <c r="OVH1" s="30"/>
      <c r="OVI1" s="30"/>
      <c r="OVJ1" s="31"/>
      <c r="OVK1" s="30"/>
      <c r="OVL1" s="30"/>
      <c r="OVM1" s="30"/>
      <c r="OVN1" s="30"/>
      <c r="OVO1" s="31"/>
      <c r="OVP1" s="30"/>
      <c r="OVQ1" s="30"/>
      <c r="OVR1" s="30"/>
      <c r="OVS1" s="30"/>
      <c r="OVT1" s="31"/>
      <c r="OVU1" s="30"/>
      <c r="OVV1" s="30"/>
      <c r="OVW1" s="30"/>
      <c r="OVX1" s="30"/>
      <c r="OVY1" s="31"/>
      <c r="OVZ1" s="30"/>
      <c r="OWA1" s="30"/>
      <c r="OWB1" s="30"/>
      <c r="OWC1" s="30"/>
      <c r="OWD1" s="31"/>
      <c r="OWE1" s="30"/>
      <c r="OWF1" s="30"/>
      <c r="OWG1" s="30"/>
      <c r="OWH1" s="30"/>
      <c r="OWI1" s="31"/>
      <c r="OWJ1" s="30"/>
      <c r="OWK1" s="30"/>
      <c r="OWL1" s="30"/>
      <c r="OWM1" s="30"/>
      <c r="OWN1" s="31"/>
      <c r="OWO1" s="30"/>
      <c r="OWP1" s="30"/>
      <c r="OWQ1" s="30"/>
      <c r="OWR1" s="30"/>
      <c r="OWS1" s="31"/>
      <c r="OWT1" s="30"/>
      <c r="OWU1" s="30"/>
      <c r="OWV1" s="30"/>
      <c r="OWW1" s="30"/>
      <c r="OWX1" s="31"/>
      <c r="OWY1" s="30"/>
      <c r="OWZ1" s="30"/>
      <c r="OXA1" s="30"/>
      <c r="OXB1" s="30"/>
      <c r="OXC1" s="31"/>
      <c r="OXD1" s="30"/>
      <c r="OXE1" s="30"/>
      <c r="OXF1" s="30"/>
      <c r="OXG1" s="30"/>
      <c r="OXH1" s="31"/>
      <c r="OXI1" s="30"/>
      <c r="OXJ1" s="30"/>
      <c r="OXK1" s="30"/>
      <c r="OXL1" s="30"/>
      <c r="OXM1" s="31"/>
      <c r="OXN1" s="30"/>
      <c r="OXO1" s="30"/>
      <c r="OXP1" s="30"/>
      <c r="OXQ1" s="30"/>
      <c r="OXR1" s="31"/>
      <c r="OXS1" s="30"/>
      <c r="OXT1" s="30"/>
      <c r="OXU1" s="30"/>
      <c r="OXV1" s="30"/>
      <c r="OXW1" s="31"/>
      <c r="OXX1" s="30"/>
      <c r="OXY1" s="30"/>
      <c r="OXZ1" s="30"/>
      <c r="OYA1" s="30"/>
      <c r="OYB1" s="31"/>
      <c r="OYC1" s="30"/>
      <c r="OYD1" s="30"/>
      <c r="OYE1" s="30"/>
      <c r="OYF1" s="30"/>
      <c r="OYG1" s="31"/>
      <c r="OYH1" s="30"/>
      <c r="OYI1" s="30"/>
      <c r="OYJ1" s="30"/>
      <c r="OYK1" s="30"/>
      <c r="OYL1" s="31"/>
      <c r="OYM1" s="30"/>
      <c r="OYN1" s="30"/>
      <c r="OYO1" s="30"/>
      <c r="OYP1" s="30"/>
      <c r="OYQ1" s="31"/>
      <c r="OYR1" s="30"/>
      <c r="OYS1" s="30"/>
      <c r="OYT1" s="30"/>
      <c r="OYU1" s="30"/>
      <c r="OYV1" s="31"/>
      <c r="OYW1" s="30"/>
      <c r="OYX1" s="30"/>
      <c r="OYY1" s="30"/>
      <c r="OYZ1" s="30"/>
      <c r="OZA1" s="31"/>
      <c r="OZB1" s="30"/>
      <c r="OZC1" s="30"/>
      <c r="OZD1" s="30"/>
      <c r="OZE1" s="30"/>
      <c r="OZF1" s="31"/>
      <c r="OZG1" s="30"/>
      <c r="OZH1" s="30"/>
      <c r="OZI1" s="30"/>
      <c r="OZJ1" s="30"/>
      <c r="OZK1" s="31"/>
      <c r="OZL1" s="30"/>
      <c r="OZM1" s="30"/>
      <c r="OZN1" s="30"/>
      <c r="OZO1" s="30"/>
      <c r="OZP1" s="31"/>
      <c r="OZQ1" s="30"/>
      <c r="OZR1" s="30"/>
      <c r="OZS1" s="30"/>
      <c r="OZT1" s="30"/>
      <c r="OZU1" s="31"/>
      <c r="OZV1" s="30"/>
      <c r="OZW1" s="30"/>
      <c r="OZX1" s="30"/>
      <c r="OZY1" s="30"/>
      <c r="OZZ1" s="31"/>
      <c r="PAA1" s="30"/>
      <c r="PAB1" s="30"/>
      <c r="PAC1" s="30"/>
      <c r="PAD1" s="30"/>
      <c r="PAE1" s="31"/>
      <c r="PAF1" s="30"/>
      <c r="PAG1" s="30"/>
      <c r="PAH1" s="30"/>
      <c r="PAI1" s="30"/>
      <c r="PAJ1" s="31"/>
      <c r="PAK1" s="30"/>
      <c r="PAL1" s="30"/>
      <c r="PAM1" s="30"/>
      <c r="PAN1" s="30"/>
      <c r="PAO1" s="31"/>
      <c r="PAP1" s="30"/>
      <c r="PAQ1" s="30"/>
      <c r="PAR1" s="30"/>
      <c r="PAS1" s="30"/>
      <c r="PAT1" s="31"/>
      <c r="PAU1" s="30"/>
      <c r="PAV1" s="30"/>
      <c r="PAW1" s="30"/>
      <c r="PAX1" s="30"/>
      <c r="PAY1" s="31"/>
      <c r="PAZ1" s="30"/>
      <c r="PBA1" s="30"/>
      <c r="PBB1" s="30"/>
      <c r="PBC1" s="30"/>
      <c r="PBD1" s="31"/>
      <c r="PBE1" s="30"/>
      <c r="PBF1" s="30"/>
      <c r="PBG1" s="30"/>
      <c r="PBH1" s="30"/>
      <c r="PBI1" s="31"/>
      <c r="PBJ1" s="30"/>
      <c r="PBK1" s="30"/>
      <c r="PBL1" s="30"/>
      <c r="PBM1" s="30"/>
      <c r="PBN1" s="31"/>
      <c r="PBO1" s="30"/>
      <c r="PBP1" s="30"/>
      <c r="PBQ1" s="30"/>
      <c r="PBR1" s="30"/>
      <c r="PBS1" s="31"/>
      <c r="PBT1" s="30"/>
      <c r="PBU1" s="30"/>
      <c r="PBV1" s="30"/>
      <c r="PBW1" s="30"/>
      <c r="PBX1" s="31"/>
      <c r="PBY1" s="30"/>
      <c r="PBZ1" s="30"/>
      <c r="PCA1" s="30"/>
      <c r="PCB1" s="30"/>
      <c r="PCC1" s="31"/>
      <c r="PCD1" s="30"/>
      <c r="PCE1" s="30"/>
      <c r="PCF1" s="30"/>
      <c r="PCG1" s="30"/>
      <c r="PCH1" s="31"/>
      <c r="PCI1" s="30"/>
      <c r="PCJ1" s="30"/>
      <c r="PCK1" s="30"/>
      <c r="PCL1" s="30"/>
      <c r="PCM1" s="31"/>
      <c r="PCN1" s="30"/>
      <c r="PCO1" s="30"/>
      <c r="PCP1" s="30"/>
      <c r="PCQ1" s="30"/>
      <c r="PCR1" s="31"/>
      <c r="PCS1" s="30"/>
      <c r="PCT1" s="30"/>
      <c r="PCU1" s="30"/>
      <c r="PCV1" s="30"/>
      <c r="PCW1" s="31"/>
      <c r="PCX1" s="30"/>
      <c r="PCY1" s="30"/>
      <c r="PCZ1" s="30"/>
      <c r="PDA1" s="30"/>
      <c r="PDB1" s="31"/>
      <c r="PDC1" s="30"/>
      <c r="PDD1" s="30"/>
      <c r="PDE1" s="30"/>
      <c r="PDF1" s="30"/>
      <c r="PDG1" s="31"/>
      <c r="PDH1" s="30"/>
      <c r="PDI1" s="30"/>
      <c r="PDJ1" s="30"/>
      <c r="PDK1" s="30"/>
      <c r="PDL1" s="31"/>
      <c r="PDM1" s="30"/>
      <c r="PDN1" s="30"/>
      <c r="PDO1" s="30"/>
      <c r="PDP1" s="30"/>
      <c r="PDQ1" s="31"/>
      <c r="PDR1" s="30"/>
      <c r="PDS1" s="30"/>
      <c r="PDT1" s="30"/>
      <c r="PDU1" s="30"/>
      <c r="PDV1" s="31"/>
      <c r="PDW1" s="30"/>
      <c r="PDX1" s="30"/>
      <c r="PDY1" s="30"/>
      <c r="PDZ1" s="30"/>
      <c r="PEA1" s="31"/>
      <c r="PEB1" s="30"/>
      <c r="PEC1" s="30"/>
      <c r="PED1" s="30"/>
      <c r="PEE1" s="30"/>
      <c r="PEF1" s="31"/>
      <c r="PEG1" s="30"/>
      <c r="PEH1" s="30"/>
      <c r="PEI1" s="30"/>
      <c r="PEJ1" s="30"/>
      <c r="PEK1" s="31"/>
      <c r="PEL1" s="30"/>
      <c r="PEM1" s="30"/>
      <c r="PEN1" s="30"/>
      <c r="PEO1" s="30"/>
      <c r="PEP1" s="31"/>
      <c r="PEQ1" s="30"/>
      <c r="PER1" s="30"/>
      <c r="PES1" s="30"/>
      <c r="PET1" s="30"/>
      <c r="PEU1" s="31"/>
      <c r="PEV1" s="30"/>
      <c r="PEW1" s="30"/>
      <c r="PEX1" s="30"/>
      <c r="PEY1" s="30"/>
      <c r="PEZ1" s="31"/>
      <c r="PFA1" s="30"/>
      <c r="PFB1" s="30"/>
      <c r="PFC1" s="30"/>
      <c r="PFD1" s="30"/>
      <c r="PFE1" s="31"/>
      <c r="PFF1" s="30"/>
      <c r="PFG1" s="30"/>
      <c r="PFH1" s="30"/>
      <c r="PFI1" s="30"/>
      <c r="PFJ1" s="31"/>
      <c r="PFK1" s="30"/>
      <c r="PFL1" s="30"/>
      <c r="PFM1" s="30"/>
      <c r="PFN1" s="30"/>
      <c r="PFO1" s="31"/>
      <c r="PFP1" s="30"/>
      <c r="PFQ1" s="30"/>
      <c r="PFR1" s="30"/>
      <c r="PFS1" s="30"/>
      <c r="PFT1" s="31"/>
      <c r="PFU1" s="30"/>
      <c r="PFV1" s="30"/>
      <c r="PFW1" s="30"/>
      <c r="PFX1" s="30"/>
      <c r="PFY1" s="31"/>
      <c r="PFZ1" s="30"/>
      <c r="PGA1" s="30"/>
      <c r="PGB1" s="30"/>
      <c r="PGC1" s="30"/>
      <c r="PGD1" s="31"/>
      <c r="PGE1" s="30"/>
      <c r="PGF1" s="30"/>
      <c r="PGG1" s="30"/>
      <c r="PGH1" s="30"/>
      <c r="PGI1" s="31"/>
      <c r="PGJ1" s="30"/>
      <c r="PGK1" s="30"/>
      <c r="PGL1" s="30"/>
      <c r="PGM1" s="30"/>
      <c r="PGN1" s="31"/>
      <c r="PGO1" s="30"/>
      <c r="PGP1" s="30"/>
      <c r="PGQ1" s="30"/>
      <c r="PGR1" s="30"/>
      <c r="PGS1" s="31"/>
      <c r="PGT1" s="30"/>
      <c r="PGU1" s="30"/>
      <c r="PGV1" s="30"/>
      <c r="PGW1" s="30"/>
      <c r="PGX1" s="31"/>
      <c r="PGY1" s="30"/>
      <c r="PGZ1" s="30"/>
      <c r="PHA1" s="30"/>
      <c r="PHB1" s="30"/>
      <c r="PHC1" s="31"/>
      <c r="PHD1" s="30"/>
      <c r="PHE1" s="30"/>
      <c r="PHF1" s="30"/>
      <c r="PHG1" s="30"/>
      <c r="PHH1" s="31"/>
      <c r="PHI1" s="30"/>
      <c r="PHJ1" s="30"/>
      <c r="PHK1" s="30"/>
      <c r="PHL1" s="30"/>
      <c r="PHM1" s="31"/>
      <c r="PHN1" s="30"/>
      <c r="PHO1" s="30"/>
      <c r="PHP1" s="30"/>
      <c r="PHQ1" s="30"/>
      <c r="PHR1" s="31"/>
      <c r="PHS1" s="30"/>
      <c r="PHT1" s="30"/>
      <c r="PHU1" s="30"/>
      <c r="PHV1" s="30"/>
      <c r="PHW1" s="31"/>
      <c r="PHX1" s="30"/>
      <c r="PHY1" s="30"/>
      <c r="PHZ1" s="30"/>
      <c r="PIA1" s="30"/>
      <c r="PIB1" s="31"/>
      <c r="PIC1" s="30"/>
      <c r="PID1" s="30"/>
      <c r="PIE1" s="30"/>
      <c r="PIF1" s="30"/>
      <c r="PIG1" s="31"/>
      <c r="PIH1" s="30"/>
      <c r="PII1" s="30"/>
      <c r="PIJ1" s="30"/>
      <c r="PIK1" s="30"/>
      <c r="PIL1" s="31"/>
      <c r="PIM1" s="30"/>
      <c r="PIN1" s="30"/>
      <c r="PIO1" s="30"/>
      <c r="PIP1" s="30"/>
      <c r="PIQ1" s="31"/>
      <c r="PIR1" s="30"/>
      <c r="PIS1" s="30"/>
      <c r="PIT1" s="30"/>
      <c r="PIU1" s="30"/>
      <c r="PIV1" s="31"/>
      <c r="PIW1" s="30"/>
      <c r="PIX1" s="30"/>
      <c r="PIY1" s="30"/>
      <c r="PIZ1" s="30"/>
      <c r="PJA1" s="31"/>
      <c r="PJB1" s="30"/>
      <c r="PJC1" s="30"/>
      <c r="PJD1" s="30"/>
      <c r="PJE1" s="30"/>
      <c r="PJF1" s="31"/>
      <c r="PJG1" s="30"/>
      <c r="PJH1" s="30"/>
      <c r="PJI1" s="30"/>
      <c r="PJJ1" s="30"/>
      <c r="PJK1" s="31"/>
      <c r="PJL1" s="30"/>
      <c r="PJM1" s="30"/>
      <c r="PJN1" s="30"/>
      <c r="PJO1" s="30"/>
      <c r="PJP1" s="31"/>
      <c r="PJQ1" s="30"/>
      <c r="PJR1" s="30"/>
      <c r="PJS1" s="30"/>
      <c r="PJT1" s="30"/>
      <c r="PJU1" s="31"/>
      <c r="PJV1" s="30"/>
      <c r="PJW1" s="30"/>
      <c r="PJX1" s="30"/>
      <c r="PJY1" s="30"/>
      <c r="PJZ1" s="31"/>
      <c r="PKA1" s="30"/>
      <c r="PKB1" s="30"/>
      <c r="PKC1" s="30"/>
      <c r="PKD1" s="30"/>
      <c r="PKE1" s="31"/>
      <c r="PKF1" s="30"/>
      <c r="PKG1" s="30"/>
      <c r="PKH1" s="30"/>
      <c r="PKI1" s="30"/>
      <c r="PKJ1" s="31"/>
      <c r="PKK1" s="30"/>
      <c r="PKL1" s="30"/>
      <c r="PKM1" s="30"/>
      <c r="PKN1" s="30"/>
      <c r="PKO1" s="31"/>
      <c r="PKP1" s="30"/>
      <c r="PKQ1" s="30"/>
      <c r="PKR1" s="30"/>
      <c r="PKS1" s="30"/>
      <c r="PKT1" s="31"/>
      <c r="PKU1" s="30"/>
      <c r="PKV1" s="30"/>
      <c r="PKW1" s="30"/>
      <c r="PKX1" s="30"/>
      <c r="PKY1" s="31"/>
      <c r="PKZ1" s="30"/>
      <c r="PLA1" s="30"/>
      <c r="PLB1" s="30"/>
      <c r="PLC1" s="30"/>
      <c r="PLD1" s="31"/>
      <c r="PLE1" s="30"/>
      <c r="PLF1" s="30"/>
      <c r="PLG1" s="30"/>
      <c r="PLH1" s="30"/>
      <c r="PLI1" s="31"/>
      <c r="PLJ1" s="30"/>
      <c r="PLK1" s="30"/>
      <c r="PLL1" s="30"/>
      <c r="PLM1" s="30"/>
      <c r="PLN1" s="31"/>
      <c r="PLO1" s="30"/>
      <c r="PLP1" s="30"/>
      <c r="PLQ1" s="30"/>
      <c r="PLR1" s="30"/>
      <c r="PLS1" s="31"/>
      <c r="PLT1" s="30"/>
      <c r="PLU1" s="30"/>
      <c r="PLV1" s="30"/>
      <c r="PLW1" s="30"/>
      <c r="PLX1" s="31"/>
      <c r="PLY1" s="30"/>
      <c r="PLZ1" s="30"/>
      <c r="PMA1" s="30"/>
      <c r="PMB1" s="30"/>
      <c r="PMC1" s="31"/>
      <c r="PMD1" s="30"/>
      <c r="PME1" s="30"/>
      <c r="PMF1" s="30"/>
      <c r="PMG1" s="30"/>
      <c r="PMH1" s="31"/>
      <c r="PMI1" s="30"/>
      <c r="PMJ1" s="30"/>
      <c r="PMK1" s="30"/>
      <c r="PML1" s="30"/>
      <c r="PMM1" s="31"/>
      <c r="PMN1" s="30"/>
      <c r="PMO1" s="30"/>
      <c r="PMP1" s="30"/>
      <c r="PMQ1" s="30"/>
      <c r="PMR1" s="31"/>
      <c r="PMS1" s="30"/>
      <c r="PMT1" s="30"/>
      <c r="PMU1" s="30"/>
      <c r="PMV1" s="30"/>
      <c r="PMW1" s="31"/>
      <c r="PMX1" s="30"/>
      <c r="PMY1" s="30"/>
      <c r="PMZ1" s="30"/>
      <c r="PNA1" s="30"/>
      <c r="PNB1" s="31"/>
      <c r="PNC1" s="30"/>
      <c r="PND1" s="30"/>
      <c r="PNE1" s="30"/>
      <c r="PNF1" s="30"/>
      <c r="PNG1" s="31"/>
      <c r="PNH1" s="30"/>
      <c r="PNI1" s="30"/>
      <c r="PNJ1" s="30"/>
      <c r="PNK1" s="30"/>
      <c r="PNL1" s="31"/>
      <c r="PNM1" s="30"/>
      <c r="PNN1" s="30"/>
      <c r="PNO1" s="30"/>
      <c r="PNP1" s="30"/>
      <c r="PNQ1" s="31"/>
      <c r="PNR1" s="30"/>
      <c r="PNS1" s="30"/>
      <c r="PNT1" s="30"/>
      <c r="PNU1" s="30"/>
      <c r="PNV1" s="31"/>
      <c r="PNW1" s="30"/>
      <c r="PNX1" s="30"/>
      <c r="PNY1" s="30"/>
      <c r="PNZ1" s="30"/>
      <c r="POA1" s="31"/>
      <c r="POB1" s="30"/>
      <c r="POC1" s="30"/>
      <c r="POD1" s="30"/>
      <c r="POE1" s="30"/>
      <c r="POF1" s="31"/>
      <c r="POG1" s="30"/>
      <c r="POH1" s="30"/>
      <c r="POI1" s="30"/>
      <c r="POJ1" s="30"/>
      <c r="POK1" s="31"/>
      <c r="POL1" s="30"/>
      <c r="POM1" s="30"/>
      <c r="PON1" s="30"/>
      <c r="POO1" s="30"/>
      <c r="POP1" s="31"/>
      <c r="POQ1" s="30"/>
      <c r="POR1" s="30"/>
      <c r="POS1" s="30"/>
      <c r="POT1" s="30"/>
      <c r="POU1" s="31"/>
      <c r="POV1" s="30"/>
      <c r="POW1" s="30"/>
      <c r="POX1" s="30"/>
      <c r="POY1" s="30"/>
      <c r="POZ1" s="31"/>
      <c r="PPA1" s="30"/>
      <c r="PPB1" s="30"/>
      <c r="PPC1" s="30"/>
      <c r="PPD1" s="30"/>
      <c r="PPE1" s="31"/>
      <c r="PPF1" s="30"/>
      <c r="PPG1" s="30"/>
      <c r="PPH1" s="30"/>
      <c r="PPI1" s="30"/>
      <c r="PPJ1" s="31"/>
      <c r="PPK1" s="30"/>
      <c r="PPL1" s="30"/>
      <c r="PPM1" s="30"/>
      <c r="PPN1" s="30"/>
      <c r="PPO1" s="31"/>
      <c r="PPP1" s="30"/>
      <c r="PPQ1" s="30"/>
      <c r="PPR1" s="30"/>
      <c r="PPS1" s="30"/>
      <c r="PPT1" s="31"/>
      <c r="PPU1" s="30"/>
      <c r="PPV1" s="30"/>
      <c r="PPW1" s="30"/>
      <c r="PPX1" s="30"/>
      <c r="PPY1" s="31"/>
      <c r="PPZ1" s="30"/>
      <c r="PQA1" s="30"/>
      <c r="PQB1" s="30"/>
      <c r="PQC1" s="30"/>
      <c r="PQD1" s="31"/>
      <c r="PQE1" s="30"/>
      <c r="PQF1" s="30"/>
      <c r="PQG1" s="30"/>
      <c r="PQH1" s="30"/>
      <c r="PQI1" s="31"/>
      <c r="PQJ1" s="30"/>
      <c r="PQK1" s="30"/>
      <c r="PQL1" s="30"/>
      <c r="PQM1" s="30"/>
      <c r="PQN1" s="31"/>
      <c r="PQO1" s="30"/>
      <c r="PQP1" s="30"/>
      <c r="PQQ1" s="30"/>
      <c r="PQR1" s="30"/>
      <c r="PQS1" s="31"/>
      <c r="PQT1" s="30"/>
      <c r="PQU1" s="30"/>
      <c r="PQV1" s="30"/>
      <c r="PQW1" s="30"/>
      <c r="PQX1" s="31"/>
      <c r="PQY1" s="30"/>
      <c r="PQZ1" s="30"/>
      <c r="PRA1" s="30"/>
      <c r="PRB1" s="30"/>
      <c r="PRC1" s="31"/>
      <c r="PRD1" s="30"/>
      <c r="PRE1" s="30"/>
      <c r="PRF1" s="30"/>
      <c r="PRG1" s="30"/>
      <c r="PRH1" s="31"/>
      <c r="PRI1" s="30"/>
      <c r="PRJ1" s="30"/>
      <c r="PRK1" s="30"/>
      <c r="PRL1" s="30"/>
      <c r="PRM1" s="31"/>
      <c r="PRN1" s="30"/>
      <c r="PRO1" s="30"/>
      <c r="PRP1" s="30"/>
      <c r="PRQ1" s="30"/>
      <c r="PRR1" s="31"/>
      <c r="PRS1" s="30"/>
      <c r="PRT1" s="30"/>
      <c r="PRU1" s="30"/>
      <c r="PRV1" s="30"/>
      <c r="PRW1" s="31"/>
      <c r="PRX1" s="30"/>
      <c r="PRY1" s="30"/>
      <c r="PRZ1" s="30"/>
      <c r="PSA1" s="30"/>
      <c r="PSB1" s="31"/>
      <c r="PSC1" s="30"/>
      <c r="PSD1" s="30"/>
      <c r="PSE1" s="30"/>
      <c r="PSF1" s="30"/>
      <c r="PSG1" s="31"/>
      <c r="PSH1" s="30"/>
      <c r="PSI1" s="30"/>
      <c r="PSJ1" s="30"/>
      <c r="PSK1" s="30"/>
      <c r="PSL1" s="31"/>
      <c r="PSM1" s="30"/>
      <c r="PSN1" s="30"/>
      <c r="PSO1" s="30"/>
      <c r="PSP1" s="30"/>
      <c r="PSQ1" s="31"/>
      <c r="PSR1" s="30"/>
      <c r="PSS1" s="30"/>
      <c r="PST1" s="30"/>
      <c r="PSU1" s="30"/>
      <c r="PSV1" s="31"/>
      <c r="PSW1" s="30"/>
      <c r="PSX1" s="30"/>
      <c r="PSY1" s="30"/>
      <c r="PSZ1" s="30"/>
      <c r="PTA1" s="31"/>
      <c r="PTB1" s="30"/>
      <c r="PTC1" s="30"/>
      <c r="PTD1" s="30"/>
      <c r="PTE1" s="30"/>
      <c r="PTF1" s="31"/>
      <c r="PTG1" s="30"/>
      <c r="PTH1" s="30"/>
      <c r="PTI1" s="30"/>
      <c r="PTJ1" s="30"/>
      <c r="PTK1" s="31"/>
      <c r="PTL1" s="30"/>
      <c r="PTM1" s="30"/>
      <c r="PTN1" s="30"/>
      <c r="PTO1" s="30"/>
      <c r="PTP1" s="31"/>
      <c r="PTQ1" s="30"/>
      <c r="PTR1" s="30"/>
      <c r="PTS1" s="30"/>
      <c r="PTT1" s="30"/>
      <c r="PTU1" s="31"/>
      <c r="PTV1" s="30"/>
      <c r="PTW1" s="30"/>
      <c r="PTX1" s="30"/>
      <c r="PTY1" s="30"/>
      <c r="PTZ1" s="31"/>
      <c r="PUA1" s="30"/>
      <c r="PUB1" s="30"/>
      <c r="PUC1" s="30"/>
      <c r="PUD1" s="30"/>
      <c r="PUE1" s="31"/>
      <c r="PUF1" s="30"/>
      <c r="PUG1" s="30"/>
      <c r="PUH1" s="30"/>
      <c r="PUI1" s="30"/>
      <c r="PUJ1" s="31"/>
      <c r="PUK1" s="30"/>
      <c r="PUL1" s="30"/>
      <c r="PUM1" s="30"/>
      <c r="PUN1" s="30"/>
      <c r="PUO1" s="31"/>
      <c r="PUP1" s="30"/>
      <c r="PUQ1" s="30"/>
      <c r="PUR1" s="30"/>
      <c r="PUS1" s="30"/>
      <c r="PUT1" s="31"/>
      <c r="PUU1" s="30"/>
      <c r="PUV1" s="30"/>
      <c r="PUW1" s="30"/>
      <c r="PUX1" s="30"/>
      <c r="PUY1" s="31"/>
      <c r="PUZ1" s="30"/>
      <c r="PVA1" s="30"/>
      <c r="PVB1" s="30"/>
      <c r="PVC1" s="30"/>
      <c r="PVD1" s="31"/>
      <c r="PVE1" s="30"/>
      <c r="PVF1" s="30"/>
      <c r="PVG1" s="30"/>
      <c r="PVH1" s="30"/>
      <c r="PVI1" s="31"/>
      <c r="PVJ1" s="30"/>
      <c r="PVK1" s="30"/>
      <c r="PVL1" s="30"/>
      <c r="PVM1" s="30"/>
      <c r="PVN1" s="31"/>
      <c r="PVO1" s="30"/>
      <c r="PVP1" s="30"/>
      <c r="PVQ1" s="30"/>
      <c r="PVR1" s="30"/>
      <c r="PVS1" s="31"/>
      <c r="PVT1" s="30"/>
      <c r="PVU1" s="30"/>
      <c r="PVV1" s="30"/>
      <c r="PVW1" s="30"/>
      <c r="PVX1" s="31"/>
      <c r="PVY1" s="30"/>
      <c r="PVZ1" s="30"/>
      <c r="PWA1" s="30"/>
      <c r="PWB1" s="30"/>
      <c r="PWC1" s="31"/>
      <c r="PWD1" s="30"/>
      <c r="PWE1" s="30"/>
      <c r="PWF1" s="30"/>
      <c r="PWG1" s="30"/>
      <c r="PWH1" s="31"/>
      <c r="PWI1" s="30"/>
      <c r="PWJ1" s="30"/>
      <c r="PWK1" s="30"/>
      <c r="PWL1" s="30"/>
      <c r="PWM1" s="31"/>
      <c r="PWN1" s="30"/>
      <c r="PWO1" s="30"/>
      <c r="PWP1" s="30"/>
      <c r="PWQ1" s="30"/>
      <c r="PWR1" s="31"/>
      <c r="PWS1" s="30"/>
      <c r="PWT1" s="30"/>
      <c r="PWU1" s="30"/>
      <c r="PWV1" s="30"/>
      <c r="PWW1" s="31"/>
      <c r="PWX1" s="30"/>
      <c r="PWY1" s="30"/>
      <c r="PWZ1" s="30"/>
      <c r="PXA1" s="30"/>
      <c r="PXB1" s="31"/>
      <c r="PXC1" s="30"/>
      <c r="PXD1" s="30"/>
      <c r="PXE1" s="30"/>
      <c r="PXF1" s="30"/>
      <c r="PXG1" s="31"/>
      <c r="PXH1" s="30"/>
      <c r="PXI1" s="30"/>
      <c r="PXJ1" s="30"/>
      <c r="PXK1" s="30"/>
      <c r="PXL1" s="31"/>
      <c r="PXM1" s="30"/>
      <c r="PXN1" s="30"/>
      <c r="PXO1" s="30"/>
      <c r="PXP1" s="30"/>
      <c r="PXQ1" s="31"/>
      <c r="PXR1" s="30"/>
      <c r="PXS1" s="30"/>
      <c r="PXT1" s="30"/>
      <c r="PXU1" s="30"/>
      <c r="PXV1" s="31"/>
      <c r="PXW1" s="30"/>
      <c r="PXX1" s="30"/>
      <c r="PXY1" s="30"/>
      <c r="PXZ1" s="30"/>
      <c r="PYA1" s="31"/>
      <c r="PYB1" s="30"/>
      <c r="PYC1" s="30"/>
      <c r="PYD1" s="30"/>
      <c r="PYE1" s="30"/>
      <c r="PYF1" s="31"/>
      <c r="PYG1" s="30"/>
      <c r="PYH1" s="30"/>
      <c r="PYI1" s="30"/>
      <c r="PYJ1" s="30"/>
      <c r="PYK1" s="31"/>
      <c r="PYL1" s="30"/>
      <c r="PYM1" s="30"/>
      <c r="PYN1" s="30"/>
      <c r="PYO1" s="30"/>
      <c r="PYP1" s="31"/>
      <c r="PYQ1" s="30"/>
      <c r="PYR1" s="30"/>
      <c r="PYS1" s="30"/>
      <c r="PYT1" s="30"/>
      <c r="PYU1" s="31"/>
      <c r="PYV1" s="30"/>
      <c r="PYW1" s="30"/>
      <c r="PYX1" s="30"/>
      <c r="PYY1" s="30"/>
      <c r="PYZ1" s="31"/>
      <c r="PZA1" s="30"/>
      <c r="PZB1" s="30"/>
      <c r="PZC1" s="30"/>
      <c r="PZD1" s="30"/>
      <c r="PZE1" s="31"/>
      <c r="PZF1" s="30"/>
      <c r="PZG1" s="30"/>
      <c r="PZH1" s="30"/>
      <c r="PZI1" s="30"/>
      <c r="PZJ1" s="31"/>
      <c r="PZK1" s="30"/>
      <c r="PZL1" s="30"/>
      <c r="PZM1" s="30"/>
      <c r="PZN1" s="30"/>
      <c r="PZO1" s="31"/>
      <c r="PZP1" s="30"/>
      <c r="PZQ1" s="30"/>
      <c r="PZR1" s="30"/>
      <c r="PZS1" s="30"/>
      <c r="PZT1" s="31"/>
      <c r="PZU1" s="30"/>
      <c r="PZV1" s="30"/>
      <c r="PZW1" s="30"/>
      <c r="PZX1" s="30"/>
      <c r="PZY1" s="31"/>
      <c r="PZZ1" s="30"/>
      <c r="QAA1" s="30"/>
      <c r="QAB1" s="30"/>
      <c r="QAC1" s="30"/>
      <c r="QAD1" s="31"/>
      <c r="QAE1" s="30"/>
      <c r="QAF1" s="30"/>
      <c r="QAG1" s="30"/>
      <c r="QAH1" s="30"/>
      <c r="QAI1" s="31"/>
      <c r="QAJ1" s="30"/>
      <c r="QAK1" s="30"/>
      <c r="QAL1" s="30"/>
      <c r="QAM1" s="30"/>
      <c r="QAN1" s="31"/>
      <c r="QAO1" s="30"/>
      <c r="QAP1" s="30"/>
      <c r="QAQ1" s="30"/>
      <c r="QAR1" s="30"/>
      <c r="QAS1" s="31"/>
      <c r="QAT1" s="30"/>
      <c r="QAU1" s="30"/>
      <c r="QAV1" s="30"/>
      <c r="QAW1" s="30"/>
      <c r="QAX1" s="31"/>
      <c r="QAY1" s="30"/>
      <c r="QAZ1" s="30"/>
      <c r="QBA1" s="30"/>
      <c r="QBB1" s="30"/>
      <c r="QBC1" s="31"/>
      <c r="QBD1" s="30"/>
      <c r="QBE1" s="30"/>
      <c r="QBF1" s="30"/>
      <c r="QBG1" s="30"/>
      <c r="QBH1" s="31"/>
      <c r="QBI1" s="30"/>
      <c r="QBJ1" s="30"/>
      <c r="QBK1" s="30"/>
      <c r="QBL1" s="30"/>
      <c r="QBM1" s="31"/>
      <c r="QBN1" s="30"/>
      <c r="QBO1" s="30"/>
      <c r="QBP1" s="30"/>
      <c r="QBQ1" s="30"/>
      <c r="QBR1" s="31"/>
      <c r="QBS1" s="30"/>
      <c r="QBT1" s="30"/>
      <c r="QBU1" s="30"/>
      <c r="QBV1" s="30"/>
      <c r="QBW1" s="31"/>
      <c r="QBX1" s="30"/>
      <c r="QBY1" s="30"/>
      <c r="QBZ1" s="30"/>
      <c r="QCA1" s="30"/>
      <c r="QCB1" s="31"/>
      <c r="QCC1" s="30"/>
      <c r="QCD1" s="30"/>
      <c r="QCE1" s="30"/>
      <c r="QCF1" s="30"/>
      <c r="QCG1" s="31"/>
      <c r="QCH1" s="30"/>
      <c r="QCI1" s="30"/>
      <c r="QCJ1" s="30"/>
      <c r="QCK1" s="30"/>
      <c r="QCL1" s="31"/>
      <c r="QCM1" s="30"/>
      <c r="QCN1" s="30"/>
      <c r="QCO1" s="30"/>
      <c r="QCP1" s="30"/>
      <c r="QCQ1" s="31"/>
      <c r="QCR1" s="30"/>
      <c r="QCS1" s="30"/>
      <c r="QCT1" s="30"/>
      <c r="QCU1" s="30"/>
      <c r="QCV1" s="31"/>
      <c r="QCW1" s="30"/>
      <c r="QCX1" s="30"/>
      <c r="QCY1" s="30"/>
      <c r="QCZ1" s="30"/>
      <c r="QDA1" s="31"/>
      <c r="QDB1" s="30"/>
      <c r="QDC1" s="30"/>
      <c r="QDD1" s="30"/>
      <c r="QDE1" s="30"/>
      <c r="QDF1" s="31"/>
      <c r="QDG1" s="30"/>
      <c r="QDH1" s="30"/>
      <c r="QDI1" s="30"/>
      <c r="QDJ1" s="30"/>
      <c r="QDK1" s="31"/>
      <c r="QDL1" s="30"/>
      <c r="QDM1" s="30"/>
      <c r="QDN1" s="30"/>
      <c r="QDO1" s="30"/>
      <c r="QDP1" s="31"/>
      <c r="QDQ1" s="30"/>
      <c r="QDR1" s="30"/>
      <c r="QDS1" s="30"/>
      <c r="QDT1" s="30"/>
      <c r="QDU1" s="31"/>
      <c r="QDV1" s="30"/>
      <c r="QDW1" s="30"/>
      <c r="QDX1" s="30"/>
      <c r="QDY1" s="30"/>
      <c r="QDZ1" s="31"/>
      <c r="QEA1" s="30"/>
      <c r="QEB1" s="30"/>
      <c r="QEC1" s="30"/>
      <c r="QED1" s="30"/>
      <c r="QEE1" s="31"/>
      <c r="QEF1" s="30"/>
      <c r="QEG1" s="30"/>
      <c r="QEH1" s="30"/>
      <c r="QEI1" s="30"/>
      <c r="QEJ1" s="31"/>
      <c r="QEK1" s="30"/>
      <c r="QEL1" s="30"/>
      <c r="QEM1" s="30"/>
      <c r="QEN1" s="30"/>
      <c r="QEO1" s="31"/>
      <c r="QEP1" s="30"/>
      <c r="QEQ1" s="30"/>
      <c r="QER1" s="30"/>
      <c r="QES1" s="30"/>
      <c r="QET1" s="31"/>
      <c r="QEU1" s="30"/>
      <c r="QEV1" s="30"/>
      <c r="QEW1" s="30"/>
      <c r="QEX1" s="30"/>
      <c r="QEY1" s="31"/>
      <c r="QEZ1" s="30"/>
      <c r="QFA1" s="30"/>
      <c r="QFB1" s="30"/>
      <c r="QFC1" s="30"/>
      <c r="QFD1" s="31"/>
      <c r="QFE1" s="30"/>
      <c r="QFF1" s="30"/>
      <c r="QFG1" s="30"/>
      <c r="QFH1" s="30"/>
      <c r="QFI1" s="31"/>
      <c r="QFJ1" s="30"/>
      <c r="QFK1" s="30"/>
      <c r="QFL1" s="30"/>
      <c r="QFM1" s="30"/>
      <c r="QFN1" s="31"/>
      <c r="QFO1" s="30"/>
      <c r="QFP1" s="30"/>
      <c r="QFQ1" s="30"/>
      <c r="QFR1" s="30"/>
      <c r="QFS1" s="31"/>
      <c r="QFT1" s="30"/>
      <c r="QFU1" s="30"/>
      <c r="QFV1" s="30"/>
      <c r="QFW1" s="30"/>
      <c r="QFX1" s="31"/>
      <c r="QFY1" s="30"/>
      <c r="QFZ1" s="30"/>
      <c r="QGA1" s="30"/>
      <c r="QGB1" s="30"/>
      <c r="QGC1" s="31"/>
      <c r="QGD1" s="30"/>
      <c r="QGE1" s="30"/>
      <c r="QGF1" s="30"/>
      <c r="QGG1" s="30"/>
      <c r="QGH1" s="31"/>
      <c r="QGI1" s="30"/>
      <c r="QGJ1" s="30"/>
      <c r="QGK1" s="30"/>
      <c r="QGL1" s="30"/>
      <c r="QGM1" s="31"/>
      <c r="QGN1" s="30"/>
      <c r="QGO1" s="30"/>
      <c r="QGP1" s="30"/>
      <c r="QGQ1" s="30"/>
      <c r="QGR1" s="31"/>
      <c r="QGS1" s="30"/>
      <c r="QGT1" s="30"/>
      <c r="QGU1" s="30"/>
      <c r="QGV1" s="30"/>
      <c r="QGW1" s="31"/>
      <c r="QGX1" s="30"/>
      <c r="QGY1" s="30"/>
      <c r="QGZ1" s="30"/>
      <c r="QHA1" s="30"/>
      <c r="QHB1" s="31"/>
      <c r="QHC1" s="30"/>
      <c r="QHD1" s="30"/>
      <c r="QHE1" s="30"/>
      <c r="QHF1" s="30"/>
      <c r="QHG1" s="31"/>
      <c r="QHH1" s="30"/>
      <c r="QHI1" s="30"/>
      <c r="QHJ1" s="30"/>
      <c r="QHK1" s="30"/>
      <c r="QHL1" s="31"/>
      <c r="QHM1" s="30"/>
      <c r="QHN1" s="30"/>
      <c r="QHO1" s="30"/>
      <c r="QHP1" s="30"/>
      <c r="QHQ1" s="31"/>
      <c r="QHR1" s="30"/>
      <c r="QHS1" s="30"/>
      <c r="QHT1" s="30"/>
      <c r="QHU1" s="30"/>
      <c r="QHV1" s="31"/>
      <c r="QHW1" s="30"/>
      <c r="QHX1" s="30"/>
      <c r="QHY1" s="30"/>
      <c r="QHZ1" s="30"/>
      <c r="QIA1" s="31"/>
      <c r="QIB1" s="30"/>
      <c r="QIC1" s="30"/>
      <c r="QID1" s="30"/>
      <c r="QIE1" s="30"/>
      <c r="QIF1" s="31"/>
      <c r="QIG1" s="30"/>
      <c r="QIH1" s="30"/>
      <c r="QII1" s="30"/>
      <c r="QIJ1" s="30"/>
      <c r="QIK1" s="31"/>
      <c r="QIL1" s="30"/>
      <c r="QIM1" s="30"/>
      <c r="QIN1" s="30"/>
      <c r="QIO1" s="30"/>
      <c r="QIP1" s="31"/>
      <c r="QIQ1" s="30"/>
      <c r="QIR1" s="30"/>
      <c r="QIS1" s="30"/>
      <c r="QIT1" s="30"/>
      <c r="QIU1" s="31"/>
      <c r="QIV1" s="30"/>
      <c r="QIW1" s="30"/>
      <c r="QIX1" s="30"/>
      <c r="QIY1" s="30"/>
      <c r="QIZ1" s="31"/>
      <c r="QJA1" s="30"/>
      <c r="QJB1" s="30"/>
      <c r="QJC1" s="30"/>
      <c r="QJD1" s="30"/>
      <c r="QJE1" s="31"/>
      <c r="QJF1" s="30"/>
      <c r="QJG1" s="30"/>
      <c r="QJH1" s="30"/>
      <c r="QJI1" s="30"/>
      <c r="QJJ1" s="31"/>
      <c r="QJK1" s="30"/>
      <c r="QJL1" s="30"/>
      <c r="QJM1" s="30"/>
      <c r="QJN1" s="30"/>
      <c r="QJO1" s="31"/>
      <c r="QJP1" s="30"/>
      <c r="QJQ1" s="30"/>
      <c r="QJR1" s="30"/>
      <c r="QJS1" s="30"/>
      <c r="QJT1" s="31"/>
      <c r="QJU1" s="30"/>
      <c r="QJV1" s="30"/>
      <c r="QJW1" s="30"/>
      <c r="QJX1" s="30"/>
      <c r="QJY1" s="31"/>
      <c r="QJZ1" s="30"/>
      <c r="QKA1" s="30"/>
      <c r="QKB1" s="30"/>
      <c r="QKC1" s="30"/>
      <c r="QKD1" s="31"/>
      <c r="QKE1" s="30"/>
      <c r="QKF1" s="30"/>
      <c r="QKG1" s="30"/>
      <c r="QKH1" s="30"/>
      <c r="QKI1" s="31"/>
      <c r="QKJ1" s="30"/>
      <c r="QKK1" s="30"/>
      <c r="QKL1" s="30"/>
      <c r="QKM1" s="30"/>
      <c r="QKN1" s="31"/>
      <c r="QKO1" s="30"/>
      <c r="QKP1" s="30"/>
      <c r="QKQ1" s="30"/>
      <c r="QKR1" s="30"/>
      <c r="QKS1" s="31"/>
      <c r="QKT1" s="30"/>
      <c r="QKU1" s="30"/>
      <c r="QKV1" s="30"/>
      <c r="QKW1" s="30"/>
      <c r="QKX1" s="31"/>
      <c r="QKY1" s="30"/>
      <c r="QKZ1" s="30"/>
      <c r="QLA1" s="30"/>
      <c r="QLB1" s="30"/>
      <c r="QLC1" s="31"/>
      <c r="QLD1" s="30"/>
      <c r="QLE1" s="30"/>
      <c r="QLF1" s="30"/>
      <c r="QLG1" s="30"/>
      <c r="QLH1" s="31"/>
      <c r="QLI1" s="30"/>
      <c r="QLJ1" s="30"/>
      <c r="QLK1" s="30"/>
      <c r="QLL1" s="30"/>
      <c r="QLM1" s="31"/>
      <c r="QLN1" s="30"/>
      <c r="QLO1" s="30"/>
      <c r="QLP1" s="30"/>
      <c r="QLQ1" s="30"/>
      <c r="QLR1" s="31"/>
      <c r="QLS1" s="30"/>
      <c r="QLT1" s="30"/>
      <c r="QLU1" s="30"/>
      <c r="QLV1" s="30"/>
      <c r="QLW1" s="31"/>
      <c r="QLX1" s="30"/>
      <c r="QLY1" s="30"/>
      <c r="QLZ1" s="30"/>
      <c r="QMA1" s="30"/>
      <c r="QMB1" s="31"/>
      <c r="QMC1" s="30"/>
      <c r="QMD1" s="30"/>
      <c r="QME1" s="30"/>
      <c r="QMF1" s="30"/>
      <c r="QMG1" s="31"/>
      <c r="QMH1" s="30"/>
      <c r="QMI1" s="30"/>
      <c r="QMJ1" s="30"/>
      <c r="QMK1" s="30"/>
      <c r="QML1" s="31"/>
      <c r="QMM1" s="30"/>
      <c r="QMN1" s="30"/>
      <c r="QMO1" s="30"/>
      <c r="QMP1" s="30"/>
      <c r="QMQ1" s="31"/>
      <c r="QMR1" s="30"/>
      <c r="QMS1" s="30"/>
      <c r="QMT1" s="30"/>
      <c r="QMU1" s="30"/>
      <c r="QMV1" s="31"/>
      <c r="QMW1" s="30"/>
      <c r="QMX1" s="30"/>
      <c r="QMY1" s="30"/>
      <c r="QMZ1" s="30"/>
      <c r="QNA1" s="31"/>
      <c r="QNB1" s="30"/>
      <c r="QNC1" s="30"/>
      <c r="QND1" s="30"/>
      <c r="QNE1" s="30"/>
      <c r="QNF1" s="31"/>
      <c r="QNG1" s="30"/>
      <c r="QNH1" s="30"/>
      <c r="QNI1" s="30"/>
      <c r="QNJ1" s="30"/>
      <c r="QNK1" s="31"/>
      <c r="QNL1" s="30"/>
      <c r="QNM1" s="30"/>
      <c r="QNN1" s="30"/>
      <c r="QNO1" s="30"/>
      <c r="QNP1" s="31"/>
      <c r="QNQ1" s="30"/>
      <c r="QNR1" s="30"/>
      <c r="QNS1" s="30"/>
      <c r="QNT1" s="30"/>
      <c r="QNU1" s="31"/>
      <c r="QNV1" s="30"/>
      <c r="QNW1" s="30"/>
      <c r="QNX1" s="30"/>
      <c r="QNY1" s="30"/>
      <c r="QNZ1" s="31"/>
      <c r="QOA1" s="30"/>
      <c r="QOB1" s="30"/>
      <c r="QOC1" s="30"/>
      <c r="QOD1" s="30"/>
      <c r="QOE1" s="31"/>
      <c r="QOF1" s="30"/>
      <c r="QOG1" s="30"/>
      <c r="QOH1" s="30"/>
      <c r="QOI1" s="30"/>
      <c r="QOJ1" s="31"/>
      <c r="QOK1" s="30"/>
      <c r="QOL1" s="30"/>
      <c r="QOM1" s="30"/>
      <c r="QON1" s="30"/>
      <c r="QOO1" s="31"/>
      <c r="QOP1" s="30"/>
      <c r="QOQ1" s="30"/>
      <c r="QOR1" s="30"/>
      <c r="QOS1" s="30"/>
      <c r="QOT1" s="31"/>
      <c r="QOU1" s="30"/>
      <c r="QOV1" s="30"/>
      <c r="QOW1" s="30"/>
      <c r="QOX1" s="30"/>
      <c r="QOY1" s="31"/>
      <c r="QOZ1" s="30"/>
      <c r="QPA1" s="30"/>
      <c r="QPB1" s="30"/>
      <c r="QPC1" s="30"/>
      <c r="QPD1" s="31"/>
      <c r="QPE1" s="30"/>
      <c r="QPF1" s="30"/>
      <c r="QPG1" s="30"/>
      <c r="QPH1" s="30"/>
      <c r="QPI1" s="31"/>
      <c r="QPJ1" s="30"/>
      <c r="QPK1" s="30"/>
      <c r="QPL1" s="30"/>
      <c r="QPM1" s="30"/>
      <c r="QPN1" s="31"/>
      <c r="QPO1" s="30"/>
      <c r="QPP1" s="30"/>
      <c r="QPQ1" s="30"/>
      <c r="QPR1" s="30"/>
      <c r="QPS1" s="31"/>
      <c r="QPT1" s="30"/>
      <c r="QPU1" s="30"/>
      <c r="QPV1" s="30"/>
      <c r="QPW1" s="30"/>
      <c r="QPX1" s="31"/>
      <c r="QPY1" s="30"/>
      <c r="QPZ1" s="30"/>
      <c r="QQA1" s="30"/>
      <c r="QQB1" s="30"/>
      <c r="QQC1" s="31"/>
      <c r="QQD1" s="30"/>
      <c r="QQE1" s="30"/>
      <c r="QQF1" s="30"/>
      <c r="QQG1" s="30"/>
      <c r="QQH1" s="31"/>
      <c r="QQI1" s="30"/>
      <c r="QQJ1" s="30"/>
      <c r="QQK1" s="30"/>
      <c r="QQL1" s="30"/>
      <c r="QQM1" s="31"/>
      <c r="QQN1" s="30"/>
      <c r="QQO1" s="30"/>
      <c r="QQP1" s="30"/>
      <c r="QQQ1" s="30"/>
      <c r="QQR1" s="31"/>
      <c r="QQS1" s="30"/>
      <c r="QQT1" s="30"/>
      <c r="QQU1" s="30"/>
      <c r="QQV1" s="30"/>
      <c r="QQW1" s="31"/>
      <c r="QQX1" s="30"/>
      <c r="QQY1" s="30"/>
      <c r="QQZ1" s="30"/>
      <c r="QRA1" s="30"/>
      <c r="QRB1" s="31"/>
      <c r="QRC1" s="30"/>
      <c r="QRD1" s="30"/>
      <c r="QRE1" s="30"/>
      <c r="QRF1" s="30"/>
      <c r="QRG1" s="31"/>
      <c r="QRH1" s="30"/>
      <c r="QRI1" s="30"/>
      <c r="QRJ1" s="30"/>
      <c r="QRK1" s="30"/>
      <c r="QRL1" s="31"/>
      <c r="QRM1" s="30"/>
      <c r="QRN1" s="30"/>
      <c r="QRO1" s="30"/>
      <c r="QRP1" s="30"/>
      <c r="QRQ1" s="31"/>
      <c r="QRR1" s="30"/>
      <c r="QRS1" s="30"/>
      <c r="QRT1" s="30"/>
      <c r="QRU1" s="30"/>
      <c r="QRV1" s="31"/>
      <c r="QRW1" s="30"/>
      <c r="QRX1" s="30"/>
      <c r="QRY1" s="30"/>
      <c r="QRZ1" s="30"/>
      <c r="QSA1" s="31"/>
      <c r="QSB1" s="30"/>
      <c r="QSC1" s="30"/>
      <c r="QSD1" s="30"/>
      <c r="QSE1" s="30"/>
      <c r="QSF1" s="31"/>
      <c r="QSG1" s="30"/>
      <c r="QSH1" s="30"/>
      <c r="QSI1" s="30"/>
      <c r="QSJ1" s="30"/>
      <c r="QSK1" s="31"/>
      <c r="QSL1" s="30"/>
      <c r="QSM1" s="30"/>
      <c r="QSN1" s="30"/>
      <c r="QSO1" s="30"/>
      <c r="QSP1" s="31"/>
      <c r="QSQ1" s="30"/>
      <c r="QSR1" s="30"/>
      <c r="QSS1" s="30"/>
      <c r="QST1" s="30"/>
      <c r="QSU1" s="31"/>
      <c r="QSV1" s="30"/>
      <c r="QSW1" s="30"/>
      <c r="QSX1" s="30"/>
      <c r="QSY1" s="30"/>
      <c r="QSZ1" s="31"/>
      <c r="QTA1" s="30"/>
      <c r="QTB1" s="30"/>
      <c r="QTC1" s="30"/>
      <c r="QTD1" s="30"/>
      <c r="QTE1" s="31"/>
      <c r="QTF1" s="30"/>
      <c r="QTG1" s="30"/>
      <c r="QTH1" s="30"/>
      <c r="QTI1" s="30"/>
      <c r="QTJ1" s="31"/>
      <c r="QTK1" s="30"/>
      <c r="QTL1" s="30"/>
      <c r="QTM1" s="30"/>
      <c r="QTN1" s="30"/>
      <c r="QTO1" s="31"/>
      <c r="QTP1" s="30"/>
      <c r="QTQ1" s="30"/>
      <c r="QTR1" s="30"/>
      <c r="QTS1" s="30"/>
      <c r="QTT1" s="31"/>
      <c r="QTU1" s="30"/>
      <c r="QTV1" s="30"/>
      <c r="QTW1" s="30"/>
      <c r="QTX1" s="30"/>
      <c r="QTY1" s="31"/>
      <c r="QTZ1" s="30"/>
      <c r="QUA1" s="30"/>
      <c r="QUB1" s="30"/>
      <c r="QUC1" s="30"/>
      <c r="QUD1" s="31"/>
      <c r="QUE1" s="30"/>
      <c r="QUF1" s="30"/>
      <c r="QUG1" s="30"/>
      <c r="QUH1" s="30"/>
      <c r="QUI1" s="31"/>
      <c r="QUJ1" s="30"/>
      <c r="QUK1" s="30"/>
      <c r="QUL1" s="30"/>
      <c r="QUM1" s="30"/>
      <c r="QUN1" s="31"/>
      <c r="QUO1" s="30"/>
      <c r="QUP1" s="30"/>
      <c r="QUQ1" s="30"/>
      <c r="QUR1" s="30"/>
      <c r="QUS1" s="31"/>
      <c r="QUT1" s="30"/>
      <c r="QUU1" s="30"/>
      <c r="QUV1" s="30"/>
      <c r="QUW1" s="30"/>
      <c r="QUX1" s="31"/>
      <c r="QUY1" s="30"/>
      <c r="QUZ1" s="30"/>
      <c r="QVA1" s="30"/>
      <c r="QVB1" s="30"/>
      <c r="QVC1" s="31"/>
      <c r="QVD1" s="30"/>
      <c r="QVE1" s="30"/>
      <c r="QVF1" s="30"/>
      <c r="QVG1" s="30"/>
      <c r="QVH1" s="31"/>
      <c r="QVI1" s="30"/>
      <c r="QVJ1" s="30"/>
      <c r="QVK1" s="30"/>
      <c r="QVL1" s="30"/>
      <c r="QVM1" s="31"/>
      <c r="QVN1" s="30"/>
      <c r="QVO1" s="30"/>
      <c r="QVP1" s="30"/>
      <c r="QVQ1" s="30"/>
      <c r="QVR1" s="31"/>
      <c r="QVS1" s="30"/>
      <c r="QVT1" s="30"/>
      <c r="QVU1" s="30"/>
      <c r="QVV1" s="30"/>
      <c r="QVW1" s="31"/>
      <c r="QVX1" s="30"/>
      <c r="QVY1" s="30"/>
      <c r="QVZ1" s="30"/>
      <c r="QWA1" s="30"/>
      <c r="QWB1" s="31"/>
      <c r="QWC1" s="30"/>
      <c r="QWD1" s="30"/>
      <c r="QWE1" s="30"/>
      <c r="QWF1" s="30"/>
      <c r="QWG1" s="31"/>
      <c r="QWH1" s="30"/>
      <c r="QWI1" s="30"/>
      <c r="QWJ1" s="30"/>
      <c r="QWK1" s="30"/>
      <c r="QWL1" s="31"/>
      <c r="QWM1" s="30"/>
      <c r="QWN1" s="30"/>
      <c r="QWO1" s="30"/>
      <c r="QWP1" s="30"/>
      <c r="QWQ1" s="31"/>
      <c r="QWR1" s="30"/>
      <c r="QWS1" s="30"/>
      <c r="QWT1" s="30"/>
      <c r="QWU1" s="30"/>
      <c r="QWV1" s="31"/>
      <c r="QWW1" s="30"/>
      <c r="QWX1" s="30"/>
      <c r="QWY1" s="30"/>
      <c r="QWZ1" s="30"/>
      <c r="QXA1" s="31"/>
      <c r="QXB1" s="30"/>
      <c r="QXC1" s="30"/>
      <c r="QXD1" s="30"/>
      <c r="QXE1" s="30"/>
      <c r="QXF1" s="31"/>
      <c r="QXG1" s="30"/>
      <c r="QXH1" s="30"/>
      <c r="QXI1" s="30"/>
      <c r="QXJ1" s="30"/>
      <c r="QXK1" s="31"/>
      <c r="QXL1" s="30"/>
      <c r="QXM1" s="30"/>
      <c r="QXN1" s="30"/>
      <c r="QXO1" s="30"/>
      <c r="QXP1" s="31"/>
      <c r="QXQ1" s="30"/>
      <c r="QXR1" s="30"/>
      <c r="QXS1" s="30"/>
      <c r="QXT1" s="30"/>
      <c r="QXU1" s="31"/>
      <c r="QXV1" s="30"/>
      <c r="QXW1" s="30"/>
      <c r="QXX1" s="30"/>
      <c r="QXY1" s="30"/>
      <c r="QXZ1" s="31"/>
      <c r="QYA1" s="30"/>
      <c r="QYB1" s="30"/>
      <c r="QYC1" s="30"/>
      <c r="QYD1" s="30"/>
      <c r="QYE1" s="31"/>
      <c r="QYF1" s="30"/>
      <c r="QYG1" s="30"/>
      <c r="QYH1" s="30"/>
      <c r="QYI1" s="30"/>
      <c r="QYJ1" s="31"/>
      <c r="QYK1" s="30"/>
      <c r="QYL1" s="30"/>
      <c r="QYM1" s="30"/>
      <c r="QYN1" s="30"/>
      <c r="QYO1" s="31"/>
      <c r="QYP1" s="30"/>
      <c r="QYQ1" s="30"/>
      <c r="QYR1" s="30"/>
      <c r="QYS1" s="30"/>
      <c r="QYT1" s="31"/>
      <c r="QYU1" s="30"/>
      <c r="QYV1" s="30"/>
      <c r="QYW1" s="30"/>
      <c r="QYX1" s="30"/>
      <c r="QYY1" s="31"/>
      <c r="QYZ1" s="30"/>
      <c r="QZA1" s="30"/>
      <c r="QZB1" s="30"/>
      <c r="QZC1" s="30"/>
      <c r="QZD1" s="31"/>
      <c r="QZE1" s="30"/>
      <c r="QZF1" s="30"/>
      <c r="QZG1" s="30"/>
      <c r="QZH1" s="30"/>
      <c r="QZI1" s="31"/>
      <c r="QZJ1" s="30"/>
      <c r="QZK1" s="30"/>
      <c r="QZL1" s="30"/>
      <c r="QZM1" s="30"/>
      <c r="QZN1" s="31"/>
      <c r="QZO1" s="30"/>
      <c r="QZP1" s="30"/>
      <c r="QZQ1" s="30"/>
      <c r="QZR1" s="30"/>
      <c r="QZS1" s="31"/>
      <c r="QZT1" s="30"/>
      <c r="QZU1" s="30"/>
      <c r="QZV1" s="30"/>
      <c r="QZW1" s="30"/>
      <c r="QZX1" s="31"/>
      <c r="QZY1" s="30"/>
      <c r="QZZ1" s="30"/>
      <c r="RAA1" s="30"/>
      <c r="RAB1" s="30"/>
      <c r="RAC1" s="31"/>
      <c r="RAD1" s="30"/>
      <c r="RAE1" s="30"/>
      <c r="RAF1" s="30"/>
      <c r="RAG1" s="30"/>
      <c r="RAH1" s="31"/>
      <c r="RAI1" s="30"/>
      <c r="RAJ1" s="30"/>
      <c r="RAK1" s="30"/>
      <c r="RAL1" s="30"/>
      <c r="RAM1" s="31"/>
      <c r="RAN1" s="30"/>
      <c r="RAO1" s="30"/>
      <c r="RAP1" s="30"/>
      <c r="RAQ1" s="30"/>
      <c r="RAR1" s="31"/>
      <c r="RAS1" s="30"/>
      <c r="RAT1" s="30"/>
      <c r="RAU1" s="30"/>
      <c r="RAV1" s="30"/>
      <c r="RAW1" s="31"/>
      <c r="RAX1" s="30"/>
      <c r="RAY1" s="30"/>
      <c r="RAZ1" s="30"/>
      <c r="RBA1" s="30"/>
      <c r="RBB1" s="31"/>
      <c r="RBC1" s="30"/>
      <c r="RBD1" s="30"/>
      <c r="RBE1" s="30"/>
      <c r="RBF1" s="30"/>
      <c r="RBG1" s="31"/>
      <c r="RBH1" s="30"/>
      <c r="RBI1" s="30"/>
      <c r="RBJ1" s="30"/>
      <c r="RBK1" s="30"/>
      <c r="RBL1" s="31"/>
      <c r="RBM1" s="30"/>
      <c r="RBN1" s="30"/>
      <c r="RBO1" s="30"/>
      <c r="RBP1" s="30"/>
      <c r="RBQ1" s="31"/>
      <c r="RBR1" s="30"/>
      <c r="RBS1" s="30"/>
      <c r="RBT1" s="30"/>
      <c r="RBU1" s="30"/>
      <c r="RBV1" s="31"/>
      <c r="RBW1" s="30"/>
      <c r="RBX1" s="30"/>
      <c r="RBY1" s="30"/>
      <c r="RBZ1" s="30"/>
      <c r="RCA1" s="31"/>
      <c r="RCB1" s="30"/>
      <c r="RCC1" s="30"/>
      <c r="RCD1" s="30"/>
      <c r="RCE1" s="30"/>
      <c r="RCF1" s="31"/>
      <c r="RCG1" s="30"/>
      <c r="RCH1" s="30"/>
      <c r="RCI1" s="30"/>
      <c r="RCJ1" s="30"/>
      <c r="RCK1" s="31"/>
      <c r="RCL1" s="30"/>
      <c r="RCM1" s="30"/>
      <c r="RCN1" s="30"/>
      <c r="RCO1" s="30"/>
      <c r="RCP1" s="31"/>
      <c r="RCQ1" s="30"/>
      <c r="RCR1" s="30"/>
      <c r="RCS1" s="30"/>
      <c r="RCT1" s="30"/>
      <c r="RCU1" s="31"/>
      <c r="RCV1" s="30"/>
      <c r="RCW1" s="30"/>
      <c r="RCX1" s="30"/>
      <c r="RCY1" s="30"/>
      <c r="RCZ1" s="31"/>
      <c r="RDA1" s="30"/>
      <c r="RDB1" s="30"/>
      <c r="RDC1" s="30"/>
      <c r="RDD1" s="30"/>
      <c r="RDE1" s="31"/>
      <c r="RDF1" s="30"/>
      <c r="RDG1" s="30"/>
      <c r="RDH1" s="30"/>
      <c r="RDI1" s="30"/>
      <c r="RDJ1" s="31"/>
      <c r="RDK1" s="30"/>
      <c r="RDL1" s="30"/>
      <c r="RDM1" s="30"/>
      <c r="RDN1" s="30"/>
      <c r="RDO1" s="31"/>
      <c r="RDP1" s="30"/>
      <c r="RDQ1" s="30"/>
      <c r="RDR1" s="30"/>
      <c r="RDS1" s="30"/>
      <c r="RDT1" s="31"/>
      <c r="RDU1" s="30"/>
      <c r="RDV1" s="30"/>
      <c r="RDW1" s="30"/>
      <c r="RDX1" s="30"/>
      <c r="RDY1" s="31"/>
      <c r="RDZ1" s="30"/>
      <c r="REA1" s="30"/>
      <c r="REB1" s="30"/>
      <c r="REC1" s="30"/>
      <c r="RED1" s="31"/>
      <c r="REE1" s="30"/>
      <c r="REF1" s="30"/>
      <c r="REG1" s="30"/>
      <c r="REH1" s="30"/>
      <c r="REI1" s="31"/>
      <c r="REJ1" s="30"/>
      <c r="REK1" s="30"/>
      <c r="REL1" s="30"/>
      <c r="REM1" s="30"/>
      <c r="REN1" s="31"/>
      <c r="REO1" s="30"/>
      <c r="REP1" s="30"/>
      <c r="REQ1" s="30"/>
      <c r="RER1" s="30"/>
      <c r="RES1" s="31"/>
      <c r="RET1" s="30"/>
      <c r="REU1" s="30"/>
      <c r="REV1" s="30"/>
      <c r="REW1" s="30"/>
      <c r="REX1" s="31"/>
      <c r="REY1" s="30"/>
      <c r="REZ1" s="30"/>
      <c r="RFA1" s="30"/>
      <c r="RFB1" s="30"/>
      <c r="RFC1" s="31"/>
      <c r="RFD1" s="30"/>
      <c r="RFE1" s="30"/>
      <c r="RFF1" s="30"/>
      <c r="RFG1" s="30"/>
      <c r="RFH1" s="31"/>
      <c r="RFI1" s="30"/>
      <c r="RFJ1" s="30"/>
      <c r="RFK1" s="30"/>
      <c r="RFL1" s="30"/>
      <c r="RFM1" s="31"/>
      <c r="RFN1" s="30"/>
      <c r="RFO1" s="30"/>
      <c r="RFP1" s="30"/>
      <c r="RFQ1" s="30"/>
      <c r="RFR1" s="31"/>
      <c r="RFS1" s="30"/>
      <c r="RFT1" s="30"/>
      <c r="RFU1" s="30"/>
      <c r="RFV1" s="30"/>
      <c r="RFW1" s="31"/>
      <c r="RFX1" s="30"/>
      <c r="RFY1" s="30"/>
      <c r="RFZ1" s="30"/>
      <c r="RGA1" s="30"/>
      <c r="RGB1" s="31"/>
      <c r="RGC1" s="30"/>
      <c r="RGD1" s="30"/>
      <c r="RGE1" s="30"/>
      <c r="RGF1" s="30"/>
      <c r="RGG1" s="31"/>
      <c r="RGH1" s="30"/>
      <c r="RGI1" s="30"/>
      <c r="RGJ1" s="30"/>
      <c r="RGK1" s="30"/>
      <c r="RGL1" s="31"/>
      <c r="RGM1" s="30"/>
      <c r="RGN1" s="30"/>
      <c r="RGO1" s="30"/>
      <c r="RGP1" s="30"/>
      <c r="RGQ1" s="31"/>
      <c r="RGR1" s="30"/>
      <c r="RGS1" s="30"/>
      <c r="RGT1" s="30"/>
      <c r="RGU1" s="30"/>
      <c r="RGV1" s="31"/>
      <c r="RGW1" s="30"/>
      <c r="RGX1" s="30"/>
      <c r="RGY1" s="30"/>
      <c r="RGZ1" s="30"/>
      <c r="RHA1" s="31"/>
      <c r="RHB1" s="30"/>
      <c r="RHC1" s="30"/>
      <c r="RHD1" s="30"/>
      <c r="RHE1" s="30"/>
      <c r="RHF1" s="31"/>
      <c r="RHG1" s="30"/>
      <c r="RHH1" s="30"/>
      <c r="RHI1" s="30"/>
      <c r="RHJ1" s="30"/>
      <c r="RHK1" s="31"/>
      <c r="RHL1" s="30"/>
      <c r="RHM1" s="30"/>
      <c r="RHN1" s="30"/>
      <c r="RHO1" s="30"/>
      <c r="RHP1" s="31"/>
      <c r="RHQ1" s="30"/>
      <c r="RHR1" s="30"/>
      <c r="RHS1" s="30"/>
      <c r="RHT1" s="30"/>
      <c r="RHU1" s="31"/>
      <c r="RHV1" s="30"/>
      <c r="RHW1" s="30"/>
      <c r="RHX1" s="30"/>
      <c r="RHY1" s="30"/>
      <c r="RHZ1" s="31"/>
      <c r="RIA1" s="30"/>
      <c r="RIB1" s="30"/>
      <c r="RIC1" s="30"/>
      <c r="RID1" s="30"/>
      <c r="RIE1" s="31"/>
      <c r="RIF1" s="30"/>
      <c r="RIG1" s="30"/>
      <c r="RIH1" s="30"/>
      <c r="RII1" s="30"/>
      <c r="RIJ1" s="31"/>
      <c r="RIK1" s="30"/>
      <c r="RIL1" s="30"/>
      <c r="RIM1" s="30"/>
      <c r="RIN1" s="30"/>
      <c r="RIO1" s="31"/>
      <c r="RIP1" s="30"/>
      <c r="RIQ1" s="30"/>
      <c r="RIR1" s="30"/>
      <c r="RIS1" s="30"/>
      <c r="RIT1" s="31"/>
      <c r="RIU1" s="30"/>
      <c r="RIV1" s="30"/>
      <c r="RIW1" s="30"/>
      <c r="RIX1" s="30"/>
      <c r="RIY1" s="31"/>
      <c r="RIZ1" s="30"/>
      <c r="RJA1" s="30"/>
      <c r="RJB1" s="30"/>
      <c r="RJC1" s="30"/>
      <c r="RJD1" s="31"/>
      <c r="RJE1" s="30"/>
      <c r="RJF1" s="30"/>
      <c r="RJG1" s="30"/>
      <c r="RJH1" s="30"/>
      <c r="RJI1" s="31"/>
      <c r="RJJ1" s="30"/>
      <c r="RJK1" s="30"/>
      <c r="RJL1" s="30"/>
      <c r="RJM1" s="30"/>
      <c r="RJN1" s="31"/>
      <c r="RJO1" s="30"/>
      <c r="RJP1" s="30"/>
      <c r="RJQ1" s="30"/>
      <c r="RJR1" s="30"/>
      <c r="RJS1" s="31"/>
      <c r="RJT1" s="30"/>
      <c r="RJU1" s="30"/>
      <c r="RJV1" s="30"/>
      <c r="RJW1" s="30"/>
      <c r="RJX1" s="31"/>
      <c r="RJY1" s="30"/>
      <c r="RJZ1" s="30"/>
      <c r="RKA1" s="30"/>
      <c r="RKB1" s="30"/>
      <c r="RKC1" s="31"/>
      <c r="RKD1" s="30"/>
      <c r="RKE1" s="30"/>
      <c r="RKF1" s="30"/>
      <c r="RKG1" s="30"/>
      <c r="RKH1" s="31"/>
      <c r="RKI1" s="30"/>
      <c r="RKJ1" s="30"/>
      <c r="RKK1" s="30"/>
      <c r="RKL1" s="30"/>
      <c r="RKM1" s="31"/>
      <c r="RKN1" s="30"/>
      <c r="RKO1" s="30"/>
      <c r="RKP1" s="30"/>
      <c r="RKQ1" s="30"/>
      <c r="RKR1" s="31"/>
      <c r="RKS1" s="30"/>
      <c r="RKT1" s="30"/>
      <c r="RKU1" s="30"/>
      <c r="RKV1" s="30"/>
      <c r="RKW1" s="31"/>
      <c r="RKX1" s="30"/>
      <c r="RKY1" s="30"/>
      <c r="RKZ1" s="30"/>
      <c r="RLA1" s="30"/>
      <c r="RLB1" s="31"/>
      <c r="RLC1" s="30"/>
      <c r="RLD1" s="30"/>
      <c r="RLE1" s="30"/>
      <c r="RLF1" s="30"/>
      <c r="RLG1" s="31"/>
      <c r="RLH1" s="30"/>
      <c r="RLI1" s="30"/>
      <c r="RLJ1" s="30"/>
      <c r="RLK1" s="30"/>
      <c r="RLL1" s="31"/>
      <c r="RLM1" s="30"/>
      <c r="RLN1" s="30"/>
      <c r="RLO1" s="30"/>
      <c r="RLP1" s="30"/>
      <c r="RLQ1" s="31"/>
      <c r="RLR1" s="30"/>
      <c r="RLS1" s="30"/>
      <c r="RLT1" s="30"/>
      <c r="RLU1" s="30"/>
      <c r="RLV1" s="31"/>
      <c r="RLW1" s="30"/>
      <c r="RLX1" s="30"/>
      <c r="RLY1" s="30"/>
      <c r="RLZ1" s="30"/>
      <c r="RMA1" s="31"/>
      <c r="RMB1" s="30"/>
      <c r="RMC1" s="30"/>
      <c r="RMD1" s="30"/>
      <c r="RME1" s="30"/>
      <c r="RMF1" s="31"/>
      <c r="RMG1" s="30"/>
      <c r="RMH1" s="30"/>
      <c r="RMI1" s="30"/>
      <c r="RMJ1" s="30"/>
      <c r="RMK1" s="31"/>
      <c r="RML1" s="30"/>
      <c r="RMM1" s="30"/>
      <c r="RMN1" s="30"/>
      <c r="RMO1" s="30"/>
      <c r="RMP1" s="31"/>
      <c r="RMQ1" s="30"/>
      <c r="RMR1" s="30"/>
      <c r="RMS1" s="30"/>
      <c r="RMT1" s="30"/>
      <c r="RMU1" s="31"/>
      <c r="RMV1" s="30"/>
      <c r="RMW1" s="30"/>
      <c r="RMX1" s="30"/>
      <c r="RMY1" s="30"/>
      <c r="RMZ1" s="31"/>
      <c r="RNA1" s="30"/>
      <c r="RNB1" s="30"/>
      <c r="RNC1" s="30"/>
      <c r="RND1" s="30"/>
      <c r="RNE1" s="31"/>
      <c r="RNF1" s="30"/>
      <c r="RNG1" s="30"/>
      <c r="RNH1" s="30"/>
      <c r="RNI1" s="30"/>
      <c r="RNJ1" s="31"/>
      <c r="RNK1" s="30"/>
      <c r="RNL1" s="30"/>
      <c r="RNM1" s="30"/>
      <c r="RNN1" s="30"/>
      <c r="RNO1" s="31"/>
      <c r="RNP1" s="30"/>
      <c r="RNQ1" s="30"/>
      <c r="RNR1" s="30"/>
      <c r="RNS1" s="30"/>
      <c r="RNT1" s="31"/>
      <c r="RNU1" s="30"/>
      <c r="RNV1" s="30"/>
      <c r="RNW1" s="30"/>
      <c r="RNX1" s="30"/>
      <c r="RNY1" s="31"/>
      <c r="RNZ1" s="30"/>
      <c r="ROA1" s="30"/>
      <c r="ROB1" s="30"/>
      <c r="ROC1" s="30"/>
      <c r="ROD1" s="31"/>
      <c r="ROE1" s="30"/>
      <c r="ROF1" s="30"/>
      <c r="ROG1" s="30"/>
      <c r="ROH1" s="30"/>
      <c r="ROI1" s="31"/>
      <c r="ROJ1" s="30"/>
      <c r="ROK1" s="30"/>
      <c r="ROL1" s="30"/>
      <c r="ROM1" s="30"/>
      <c r="RON1" s="31"/>
      <c r="ROO1" s="30"/>
      <c r="ROP1" s="30"/>
      <c r="ROQ1" s="30"/>
      <c r="ROR1" s="30"/>
      <c r="ROS1" s="31"/>
      <c r="ROT1" s="30"/>
      <c r="ROU1" s="30"/>
      <c r="ROV1" s="30"/>
      <c r="ROW1" s="30"/>
      <c r="ROX1" s="31"/>
      <c r="ROY1" s="30"/>
      <c r="ROZ1" s="30"/>
      <c r="RPA1" s="30"/>
      <c r="RPB1" s="30"/>
      <c r="RPC1" s="31"/>
      <c r="RPD1" s="30"/>
      <c r="RPE1" s="30"/>
      <c r="RPF1" s="30"/>
      <c r="RPG1" s="30"/>
      <c r="RPH1" s="31"/>
      <c r="RPI1" s="30"/>
      <c r="RPJ1" s="30"/>
      <c r="RPK1" s="30"/>
      <c r="RPL1" s="30"/>
      <c r="RPM1" s="31"/>
      <c r="RPN1" s="30"/>
      <c r="RPO1" s="30"/>
      <c r="RPP1" s="30"/>
      <c r="RPQ1" s="30"/>
      <c r="RPR1" s="31"/>
      <c r="RPS1" s="30"/>
      <c r="RPT1" s="30"/>
      <c r="RPU1" s="30"/>
      <c r="RPV1" s="30"/>
      <c r="RPW1" s="31"/>
      <c r="RPX1" s="30"/>
      <c r="RPY1" s="30"/>
      <c r="RPZ1" s="30"/>
      <c r="RQA1" s="30"/>
      <c r="RQB1" s="31"/>
      <c r="RQC1" s="30"/>
      <c r="RQD1" s="30"/>
      <c r="RQE1" s="30"/>
      <c r="RQF1" s="30"/>
      <c r="RQG1" s="31"/>
      <c r="RQH1" s="30"/>
      <c r="RQI1" s="30"/>
      <c r="RQJ1" s="30"/>
      <c r="RQK1" s="30"/>
      <c r="RQL1" s="31"/>
      <c r="RQM1" s="30"/>
      <c r="RQN1" s="30"/>
      <c r="RQO1" s="30"/>
      <c r="RQP1" s="30"/>
      <c r="RQQ1" s="31"/>
      <c r="RQR1" s="30"/>
      <c r="RQS1" s="30"/>
      <c r="RQT1" s="30"/>
      <c r="RQU1" s="30"/>
      <c r="RQV1" s="31"/>
      <c r="RQW1" s="30"/>
      <c r="RQX1" s="30"/>
      <c r="RQY1" s="30"/>
      <c r="RQZ1" s="30"/>
      <c r="RRA1" s="31"/>
      <c r="RRB1" s="30"/>
      <c r="RRC1" s="30"/>
      <c r="RRD1" s="30"/>
      <c r="RRE1" s="30"/>
      <c r="RRF1" s="31"/>
      <c r="RRG1" s="30"/>
      <c r="RRH1" s="30"/>
      <c r="RRI1" s="30"/>
      <c r="RRJ1" s="30"/>
      <c r="RRK1" s="31"/>
      <c r="RRL1" s="30"/>
      <c r="RRM1" s="30"/>
      <c r="RRN1" s="30"/>
      <c r="RRO1" s="30"/>
      <c r="RRP1" s="31"/>
      <c r="RRQ1" s="30"/>
      <c r="RRR1" s="30"/>
      <c r="RRS1" s="30"/>
      <c r="RRT1" s="30"/>
      <c r="RRU1" s="31"/>
      <c r="RRV1" s="30"/>
      <c r="RRW1" s="30"/>
      <c r="RRX1" s="30"/>
      <c r="RRY1" s="30"/>
      <c r="RRZ1" s="31"/>
      <c r="RSA1" s="30"/>
      <c r="RSB1" s="30"/>
      <c r="RSC1" s="30"/>
      <c r="RSD1" s="30"/>
      <c r="RSE1" s="31"/>
      <c r="RSF1" s="30"/>
      <c r="RSG1" s="30"/>
      <c r="RSH1" s="30"/>
      <c r="RSI1" s="30"/>
      <c r="RSJ1" s="31"/>
      <c r="RSK1" s="30"/>
      <c r="RSL1" s="30"/>
      <c r="RSM1" s="30"/>
      <c r="RSN1" s="30"/>
      <c r="RSO1" s="31"/>
      <c r="RSP1" s="30"/>
      <c r="RSQ1" s="30"/>
      <c r="RSR1" s="30"/>
      <c r="RSS1" s="30"/>
      <c r="RST1" s="31"/>
      <c r="RSU1" s="30"/>
      <c r="RSV1" s="30"/>
      <c r="RSW1" s="30"/>
      <c r="RSX1" s="30"/>
      <c r="RSY1" s="31"/>
      <c r="RSZ1" s="30"/>
      <c r="RTA1" s="30"/>
      <c r="RTB1" s="30"/>
      <c r="RTC1" s="30"/>
      <c r="RTD1" s="31"/>
      <c r="RTE1" s="30"/>
      <c r="RTF1" s="30"/>
      <c r="RTG1" s="30"/>
      <c r="RTH1" s="30"/>
      <c r="RTI1" s="31"/>
      <c r="RTJ1" s="30"/>
      <c r="RTK1" s="30"/>
      <c r="RTL1" s="30"/>
      <c r="RTM1" s="30"/>
      <c r="RTN1" s="31"/>
      <c r="RTO1" s="30"/>
      <c r="RTP1" s="30"/>
      <c r="RTQ1" s="30"/>
      <c r="RTR1" s="30"/>
      <c r="RTS1" s="31"/>
      <c r="RTT1" s="30"/>
      <c r="RTU1" s="30"/>
      <c r="RTV1" s="30"/>
      <c r="RTW1" s="30"/>
      <c r="RTX1" s="31"/>
      <c r="RTY1" s="30"/>
      <c r="RTZ1" s="30"/>
      <c r="RUA1" s="30"/>
      <c r="RUB1" s="30"/>
      <c r="RUC1" s="31"/>
      <c r="RUD1" s="30"/>
      <c r="RUE1" s="30"/>
      <c r="RUF1" s="30"/>
      <c r="RUG1" s="30"/>
      <c r="RUH1" s="31"/>
      <c r="RUI1" s="30"/>
      <c r="RUJ1" s="30"/>
      <c r="RUK1" s="30"/>
      <c r="RUL1" s="30"/>
      <c r="RUM1" s="31"/>
      <c r="RUN1" s="30"/>
      <c r="RUO1" s="30"/>
      <c r="RUP1" s="30"/>
      <c r="RUQ1" s="30"/>
      <c r="RUR1" s="31"/>
      <c r="RUS1" s="30"/>
      <c r="RUT1" s="30"/>
      <c r="RUU1" s="30"/>
      <c r="RUV1" s="30"/>
      <c r="RUW1" s="31"/>
      <c r="RUX1" s="30"/>
      <c r="RUY1" s="30"/>
      <c r="RUZ1" s="30"/>
      <c r="RVA1" s="30"/>
      <c r="RVB1" s="31"/>
      <c r="RVC1" s="30"/>
      <c r="RVD1" s="30"/>
      <c r="RVE1" s="30"/>
      <c r="RVF1" s="30"/>
      <c r="RVG1" s="31"/>
      <c r="RVH1" s="30"/>
      <c r="RVI1" s="30"/>
      <c r="RVJ1" s="30"/>
      <c r="RVK1" s="30"/>
      <c r="RVL1" s="31"/>
      <c r="RVM1" s="30"/>
      <c r="RVN1" s="30"/>
      <c r="RVO1" s="30"/>
      <c r="RVP1" s="30"/>
      <c r="RVQ1" s="31"/>
      <c r="RVR1" s="30"/>
      <c r="RVS1" s="30"/>
      <c r="RVT1" s="30"/>
      <c r="RVU1" s="30"/>
      <c r="RVV1" s="31"/>
      <c r="RVW1" s="30"/>
      <c r="RVX1" s="30"/>
      <c r="RVY1" s="30"/>
      <c r="RVZ1" s="30"/>
      <c r="RWA1" s="31"/>
      <c r="RWB1" s="30"/>
      <c r="RWC1" s="30"/>
      <c r="RWD1" s="30"/>
      <c r="RWE1" s="30"/>
      <c r="RWF1" s="31"/>
      <c r="RWG1" s="30"/>
      <c r="RWH1" s="30"/>
      <c r="RWI1" s="30"/>
      <c r="RWJ1" s="30"/>
      <c r="RWK1" s="31"/>
      <c r="RWL1" s="30"/>
      <c r="RWM1" s="30"/>
      <c r="RWN1" s="30"/>
      <c r="RWO1" s="30"/>
      <c r="RWP1" s="31"/>
      <c r="RWQ1" s="30"/>
      <c r="RWR1" s="30"/>
      <c r="RWS1" s="30"/>
      <c r="RWT1" s="30"/>
      <c r="RWU1" s="31"/>
      <c r="RWV1" s="30"/>
      <c r="RWW1" s="30"/>
      <c r="RWX1" s="30"/>
      <c r="RWY1" s="30"/>
      <c r="RWZ1" s="31"/>
      <c r="RXA1" s="30"/>
      <c r="RXB1" s="30"/>
      <c r="RXC1" s="30"/>
      <c r="RXD1" s="30"/>
      <c r="RXE1" s="31"/>
      <c r="RXF1" s="30"/>
      <c r="RXG1" s="30"/>
      <c r="RXH1" s="30"/>
      <c r="RXI1" s="30"/>
      <c r="RXJ1" s="31"/>
      <c r="RXK1" s="30"/>
      <c r="RXL1" s="30"/>
      <c r="RXM1" s="30"/>
      <c r="RXN1" s="30"/>
      <c r="RXO1" s="31"/>
      <c r="RXP1" s="30"/>
      <c r="RXQ1" s="30"/>
      <c r="RXR1" s="30"/>
      <c r="RXS1" s="30"/>
      <c r="RXT1" s="31"/>
      <c r="RXU1" s="30"/>
      <c r="RXV1" s="30"/>
      <c r="RXW1" s="30"/>
      <c r="RXX1" s="30"/>
      <c r="RXY1" s="31"/>
      <c r="RXZ1" s="30"/>
      <c r="RYA1" s="30"/>
      <c r="RYB1" s="30"/>
      <c r="RYC1" s="30"/>
      <c r="RYD1" s="31"/>
      <c r="RYE1" s="30"/>
      <c r="RYF1" s="30"/>
      <c r="RYG1" s="30"/>
      <c r="RYH1" s="30"/>
      <c r="RYI1" s="31"/>
      <c r="RYJ1" s="30"/>
      <c r="RYK1" s="30"/>
      <c r="RYL1" s="30"/>
      <c r="RYM1" s="30"/>
      <c r="RYN1" s="31"/>
      <c r="RYO1" s="30"/>
      <c r="RYP1" s="30"/>
      <c r="RYQ1" s="30"/>
      <c r="RYR1" s="30"/>
      <c r="RYS1" s="31"/>
      <c r="RYT1" s="30"/>
      <c r="RYU1" s="30"/>
      <c r="RYV1" s="30"/>
      <c r="RYW1" s="30"/>
      <c r="RYX1" s="31"/>
      <c r="RYY1" s="30"/>
      <c r="RYZ1" s="30"/>
      <c r="RZA1" s="30"/>
      <c r="RZB1" s="30"/>
      <c r="RZC1" s="31"/>
      <c r="RZD1" s="30"/>
      <c r="RZE1" s="30"/>
      <c r="RZF1" s="30"/>
      <c r="RZG1" s="30"/>
      <c r="RZH1" s="31"/>
      <c r="RZI1" s="30"/>
      <c r="RZJ1" s="30"/>
      <c r="RZK1" s="30"/>
      <c r="RZL1" s="30"/>
      <c r="RZM1" s="31"/>
      <c r="RZN1" s="30"/>
      <c r="RZO1" s="30"/>
      <c r="RZP1" s="30"/>
      <c r="RZQ1" s="30"/>
      <c r="RZR1" s="31"/>
      <c r="RZS1" s="30"/>
      <c r="RZT1" s="30"/>
      <c r="RZU1" s="30"/>
      <c r="RZV1" s="30"/>
      <c r="RZW1" s="31"/>
      <c r="RZX1" s="30"/>
      <c r="RZY1" s="30"/>
      <c r="RZZ1" s="30"/>
      <c r="SAA1" s="30"/>
      <c r="SAB1" s="31"/>
      <c r="SAC1" s="30"/>
      <c r="SAD1" s="30"/>
      <c r="SAE1" s="30"/>
      <c r="SAF1" s="30"/>
      <c r="SAG1" s="31"/>
      <c r="SAH1" s="30"/>
      <c r="SAI1" s="30"/>
      <c r="SAJ1" s="30"/>
      <c r="SAK1" s="30"/>
      <c r="SAL1" s="31"/>
      <c r="SAM1" s="30"/>
      <c r="SAN1" s="30"/>
      <c r="SAO1" s="30"/>
      <c r="SAP1" s="30"/>
      <c r="SAQ1" s="31"/>
      <c r="SAR1" s="30"/>
      <c r="SAS1" s="30"/>
      <c r="SAT1" s="30"/>
      <c r="SAU1" s="30"/>
      <c r="SAV1" s="31"/>
      <c r="SAW1" s="30"/>
      <c r="SAX1" s="30"/>
      <c r="SAY1" s="30"/>
      <c r="SAZ1" s="30"/>
      <c r="SBA1" s="31"/>
      <c r="SBB1" s="30"/>
      <c r="SBC1" s="30"/>
      <c r="SBD1" s="30"/>
      <c r="SBE1" s="30"/>
      <c r="SBF1" s="31"/>
      <c r="SBG1" s="30"/>
      <c r="SBH1" s="30"/>
      <c r="SBI1" s="30"/>
      <c r="SBJ1" s="30"/>
      <c r="SBK1" s="31"/>
      <c r="SBL1" s="30"/>
      <c r="SBM1" s="30"/>
      <c r="SBN1" s="30"/>
      <c r="SBO1" s="30"/>
      <c r="SBP1" s="31"/>
      <c r="SBQ1" s="30"/>
      <c r="SBR1" s="30"/>
      <c r="SBS1" s="30"/>
      <c r="SBT1" s="30"/>
      <c r="SBU1" s="31"/>
      <c r="SBV1" s="30"/>
      <c r="SBW1" s="30"/>
      <c r="SBX1" s="30"/>
      <c r="SBY1" s="30"/>
      <c r="SBZ1" s="31"/>
      <c r="SCA1" s="30"/>
      <c r="SCB1" s="30"/>
      <c r="SCC1" s="30"/>
      <c r="SCD1" s="30"/>
      <c r="SCE1" s="31"/>
      <c r="SCF1" s="30"/>
      <c r="SCG1" s="30"/>
      <c r="SCH1" s="30"/>
      <c r="SCI1" s="30"/>
      <c r="SCJ1" s="31"/>
      <c r="SCK1" s="30"/>
      <c r="SCL1" s="30"/>
      <c r="SCM1" s="30"/>
      <c r="SCN1" s="30"/>
      <c r="SCO1" s="31"/>
      <c r="SCP1" s="30"/>
      <c r="SCQ1" s="30"/>
      <c r="SCR1" s="30"/>
      <c r="SCS1" s="30"/>
      <c r="SCT1" s="31"/>
      <c r="SCU1" s="30"/>
      <c r="SCV1" s="30"/>
      <c r="SCW1" s="30"/>
      <c r="SCX1" s="30"/>
      <c r="SCY1" s="31"/>
      <c r="SCZ1" s="30"/>
      <c r="SDA1" s="30"/>
      <c r="SDB1" s="30"/>
      <c r="SDC1" s="30"/>
      <c r="SDD1" s="31"/>
      <c r="SDE1" s="30"/>
      <c r="SDF1" s="30"/>
      <c r="SDG1" s="30"/>
      <c r="SDH1" s="30"/>
      <c r="SDI1" s="31"/>
      <c r="SDJ1" s="30"/>
      <c r="SDK1" s="30"/>
      <c r="SDL1" s="30"/>
      <c r="SDM1" s="30"/>
      <c r="SDN1" s="31"/>
      <c r="SDO1" s="30"/>
      <c r="SDP1" s="30"/>
      <c r="SDQ1" s="30"/>
      <c r="SDR1" s="30"/>
      <c r="SDS1" s="31"/>
      <c r="SDT1" s="30"/>
      <c r="SDU1" s="30"/>
      <c r="SDV1" s="30"/>
      <c r="SDW1" s="30"/>
      <c r="SDX1" s="31"/>
      <c r="SDY1" s="30"/>
      <c r="SDZ1" s="30"/>
      <c r="SEA1" s="30"/>
      <c r="SEB1" s="30"/>
      <c r="SEC1" s="31"/>
      <c r="SED1" s="30"/>
      <c r="SEE1" s="30"/>
      <c r="SEF1" s="30"/>
      <c r="SEG1" s="30"/>
      <c r="SEH1" s="31"/>
      <c r="SEI1" s="30"/>
      <c r="SEJ1" s="30"/>
      <c r="SEK1" s="30"/>
      <c r="SEL1" s="30"/>
      <c r="SEM1" s="31"/>
      <c r="SEN1" s="30"/>
      <c r="SEO1" s="30"/>
      <c r="SEP1" s="30"/>
      <c r="SEQ1" s="30"/>
      <c r="SER1" s="31"/>
      <c r="SES1" s="30"/>
      <c r="SET1" s="30"/>
      <c r="SEU1" s="30"/>
      <c r="SEV1" s="30"/>
      <c r="SEW1" s="31"/>
      <c r="SEX1" s="30"/>
      <c r="SEY1" s="30"/>
      <c r="SEZ1" s="30"/>
      <c r="SFA1" s="30"/>
      <c r="SFB1" s="31"/>
      <c r="SFC1" s="30"/>
      <c r="SFD1" s="30"/>
      <c r="SFE1" s="30"/>
      <c r="SFF1" s="30"/>
      <c r="SFG1" s="31"/>
      <c r="SFH1" s="30"/>
      <c r="SFI1" s="30"/>
      <c r="SFJ1" s="30"/>
      <c r="SFK1" s="30"/>
      <c r="SFL1" s="31"/>
      <c r="SFM1" s="30"/>
      <c r="SFN1" s="30"/>
      <c r="SFO1" s="30"/>
      <c r="SFP1" s="30"/>
      <c r="SFQ1" s="31"/>
      <c r="SFR1" s="30"/>
      <c r="SFS1" s="30"/>
      <c r="SFT1" s="30"/>
      <c r="SFU1" s="30"/>
      <c r="SFV1" s="31"/>
      <c r="SFW1" s="30"/>
      <c r="SFX1" s="30"/>
      <c r="SFY1" s="30"/>
      <c r="SFZ1" s="30"/>
      <c r="SGA1" s="31"/>
      <c r="SGB1" s="30"/>
      <c r="SGC1" s="30"/>
      <c r="SGD1" s="30"/>
      <c r="SGE1" s="30"/>
      <c r="SGF1" s="31"/>
      <c r="SGG1" s="30"/>
      <c r="SGH1" s="30"/>
      <c r="SGI1" s="30"/>
      <c r="SGJ1" s="30"/>
      <c r="SGK1" s="31"/>
      <c r="SGL1" s="30"/>
      <c r="SGM1" s="30"/>
      <c r="SGN1" s="30"/>
      <c r="SGO1" s="30"/>
      <c r="SGP1" s="31"/>
      <c r="SGQ1" s="30"/>
      <c r="SGR1" s="30"/>
      <c r="SGS1" s="30"/>
      <c r="SGT1" s="30"/>
      <c r="SGU1" s="31"/>
      <c r="SGV1" s="30"/>
      <c r="SGW1" s="30"/>
      <c r="SGX1" s="30"/>
      <c r="SGY1" s="30"/>
      <c r="SGZ1" s="31"/>
      <c r="SHA1" s="30"/>
      <c r="SHB1" s="30"/>
      <c r="SHC1" s="30"/>
      <c r="SHD1" s="30"/>
      <c r="SHE1" s="31"/>
      <c r="SHF1" s="30"/>
      <c r="SHG1" s="30"/>
      <c r="SHH1" s="30"/>
      <c r="SHI1" s="30"/>
      <c r="SHJ1" s="31"/>
      <c r="SHK1" s="30"/>
      <c r="SHL1" s="30"/>
      <c r="SHM1" s="30"/>
      <c r="SHN1" s="30"/>
      <c r="SHO1" s="31"/>
      <c r="SHP1" s="30"/>
      <c r="SHQ1" s="30"/>
      <c r="SHR1" s="30"/>
      <c r="SHS1" s="30"/>
      <c r="SHT1" s="31"/>
      <c r="SHU1" s="30"/>
      <c r="SHV1" s="30"/>
      <c r="SHW1" s="30"/>
      <c r="SHX1" s="30"/>
      <c r="SHY1" s="31"/>
      <c r="SHZ1" s="30"/>
      <c r="SIA1" s="30"/>
      <c r="SIB1" s="30"/>
      <c r="SIC1" s="30"/>
      <c r="SID1" s="31"/>
      <c r="SIE1" s="30"/>
      <c r="SIF1" s="30"/>
      <c r="SIG1" s="30"/>
      <c r="SIH1" s="30"/>
      <c r="SII1" s="31"/>
      <c r="SIJ1" s="30"/>
      <c r="SIK1" s="30"/>
      <c r="SIL1" s="30"/>
      <c r="SIM1" s="30"/>
      <c r="SIN1" s="31"/>
      <c r="SIO1" s="30"/>
      <c r="SIP1" s="30"/>
      <c r="SIQ1" s="30"/>
      <c r="SIR1" s="30"/>
      <c r="SIS1" s="31"/>
      <c r="SIT1" s="30"/>
      <c r="SIU1" s="30"/>
      <c r="SIV1" s="30"/>
      <c r="SIW1" s="30"/>
      <c r="SIX1" s="31"/>
      <c r="SIY1" s="30"/>
      <c r="SIZ1" s="30"/>
      <c r="SJA1" s="30"/>
      <c r="SJB1" s="30"/>
      <c r="SJC1" s="31"/>
      <c r="SJD1" s="30"/>
      <c r="SJE1" s="30"/>
      <c r="SJF1" s="30"/>
      <c r="SJG1" s="30"/>
      <c r="SJH1" s="31"/>
      <c r="SJI1" s="30"/>
      <c r="SJJ1" s="30"/>
      <c r="SJK1" s="30"/>
      <c r="SJL1" s="30"/>
      <c r="SJM1" s="31"/>
      <c r="SJN1" s="30"/>
      <c r="SJO1" s="30"/>
      <c r="SJP1" s="30"/>
      <c r="SJQ1" s="30"/>
      <c r="SJR1" s="31"/>
      <c r="SJS1" s="30"/>
      <c r="SJT1" s="30"/>
      <c r="SJU1" s="30"/>
      <c r="SJV1" s="30"/>
      <c r="SJW1" s="31"/>
      <c r="SJX1" s="30"/>
      <c r="SJY1" s="30"/>
      <c r="SJZ1" s="30"/>
      <c r="SKA1" s="30"/>
      <c r="SKB1" s="31"/>
      <c r="SKC1" s="30"/>
      <c r="SKD1" s="30"/>
      <c r="SKE1" s="30"/>
      <c r="SKF1" s="30"/>
      <c r="SKG1" s="31"/>
      <c r="SKH1" s="30"/>
      <c r="SKI1" s="30"/>
      <c r="SKJ1" s="30"/>
      <c r="SKK1" s="30"/>
      <c r="SKL1" s="31"/>
      <c r="SKM1" s="30"/>
      <c r="SKN1" s="30"/>
      <c r="SKO1" s="30"/>
      <c r="SKP1" s="30"/>
      <c r="SKQ1" s="31"/>
      <c r="SKR1" s="30"/>
      <c r="SKS1" s="30"/>
      <c r="SKT1" s="30"/>
      <c r="SKU1" s="30"/>
      <c r="SKV1" s="31"/>
      <c r="SKW1" s="30"/>
      <c r="SKX1" s="30"/>
      <c r="SKY1" s="30"/>
      <c r="SKZ1" s="30"/>
      <c r="SLA1" s="31"/>
      <c r="SLB1" s="30"/>
      <c r="SLC1" s="30"/>
      <c r="SLD1" s="30"/>
      <c r="SLE1" s="30"/>
      <c r="SLF1" s="31"/>
      <c r="SLG1" s="30"/>
      <c r="SLH1" s="30"/>
      <c r="SLI1" s="30"/>
      <c r="SLJ1" s="30"/>
      <c r="SLK1" s="31"/>
      <c r="SLL1" s="30"/>
      <c r="SLM1" s="30"/>
      <c r="SLN1" s="30"/>
      <c r="SLO1" s="30"/>
      <c r="SLP1" s="31"/>
      <c r="SLQ1" s="30"/>
      <c r="SLR1" s="30"/>
      <c r="SLS1" s="30"/>
      <c r="SLT1" s="30"/>
      <c r="SLU1" s="31"/>
      <c r="SLV1" s="30"/>
      <c r="SLW1" s="30"/>
      <c r="SLX1" s="30"/>
      <c r="SLY1" s="30"/>
      <c r="SLZ1" s="31"/>
      <c r="SMA1" s="30"/>
      <c r="SMB1" s="30"/>
      <c r="SMC1" s="30"/>
      <c r="SMD1" s="30"/>
      <c r="SME1" s="31"/>
      <c r="SMF1" s="30"/>
      <c r="SMG1" s="30"/>
      <c r="SMH1" s="30"/>
      <c r="SMI1" s="30"/>
      <c r="SMJ1" s="31"/>
      <c r="SMK1" s="30"/>
      <c r="SML1" s="30"/>
      <c r="SMM1" s="30"/>
      <c r="SMN1" s="30"/>
      <c r="SMO1" s="31"/>
      <c r="SMP1" s="30"/>
      <c r="SMQ1" s="30"/>
      <c r="SMR1" s="30"/>
      <c r="SMS1" s="30"/>
      <c r="SMT1" s="31"/>
      <c r="SMU1" s="30"/>
      <c r="SMV1" s="30"/>
      <c r="SMW1" s="30"/>
      <c r="SMX1" s="30"/>
      <c r="SMY1" s="31"/>
      <c r="SMZ1" s="30"/>
      <c r="SNA1" s="30"/>
      <c r="SNB1" s="30"/>
      <c r="SNC1" s="30"/>
      <c r="SND1" s="31"/>
      <c r="SNE1" s="30"/>
      <c r="SNF1" s="30"/>
      <c r="SNG1" s="30"/>
      <c r="SNH1" s="30"/>
      <c r="SNI1" s="31"/>
      <c r="SNJ1" s="30"/>
      <c r="SNK1" s="30"/>
      <c r="SNL1" s="30"/>
      <c r="SNM1" s="30"/>
      <c r="SNN1" s="31"/>
      <c r="SNO1" s="30"/>
      <c r="SNP1" s="30"/>
      <c r="SNQ1" s="30"/>
      <c r="SNR1" s="30"/>
      <c r="SNS1" s="31"/>
      <c r="SNT1" s="30"/>
      <c r="SNU1" s="30"/>
      <c r="SNV1" s="30"/>
      <c r="SNW1" s="30"/>
      <c r="SNX1" s="31"/>
      <c r="SNY1" s="30"/>
      <c r="SNZ1" s="30"/>
      <c r="SOA1" s="30"/>
      <c r="SOB1" s="30"/>
      <c r="SOC1" s="31"/>
      <c r="SOD1" s="30"/>
      <c r="SOE1" s="30"/>
      <c r="SOF1" s="30"/>
      <c r="SOG1" s="30"/>
      <c r="SOH1" s="31"/>
      <c r="SOI1" s="30"/>
      <c r="SOJ1" s="30"/>
      <c r="SOK1" s="30"/>
      <c r="SOL1" s="30"/>
      <c r="SOM1" s="31"/>
      <c r="SON1" s="30"/>
      <c r="SOO1" s="30"/>
      <c r="SOP1" s="30"/>
      <c r="SOQ1" s="30"/>
      <c r="SOR1" s="31"/>
      <c r="SOS1" s="30"/>
      <c r="SOT1" s="30"/>
      <c r="SOU1" s="30"/>
      <c r="SOV1" s="30"/>
      <c r="SOW1" s="31"/>
      <c r="SOX1" s="30"/>
      <c r="SOY1" s="30"/>
      <c r="SOZ1" s="30"/>
      <c r="SPA1" s="30"/>
      <c r="SPB1" s="31"/>
      <c r="SPC1" s="30"/>
      <c r="SPD1" s="30"/>
      <c r="SPE1" s="30"/>
      <c r="SPF1" s="30"/>
      <c r="SPG1" s="31"/>
      <c r="SPH1" s="30"/>
      <c r="SPI1" s="30"/>
      <c r="SPJ1" s="30"/>
      <c r="SPK1" s="30"/>
      <c r="SPL1" s="31"/>
      <c r="SPM1" s="30"/>
      <c r="SPN1" s="30"/>
      <c r="SPO1" s="30"/>
      <c r="SPP1" s="30"/>
      <c r="SPQ1" s="31"/>
      <c r="SPR1" s="30"/>
      <c r="SPS1" s="30"/>
      <c r="SPT1" s="30"/>
      <c r="SPU1" s="30"/>
      <c r="SPV1" s="31"/>
      <c r="SPW1" s="30"/>
      <c r="SPX1" s="30"/>
      <c r="SPY1" s="30"/>
      <c r="SPZ1" s="30"/>
      <c r="SQA1" s="31"/>
      <c r="SQB1" s="30"/>
      <c r="SQC1" s="30"/>
      <c r="SQD1" s="30"/>
      <c r="SQE1" s="30"/>
      <c r="SQF1" s="31"/>
      <c r="SQG1" s="30"/>
      <c r="SQH1" s="30"/>
      <c r="SQI1" s="30"/>
      <c r="SQJ1" s="30"/>
      <c r="SQK1" s="31"/>
      <c r="SQL1" s="30"/>
      <c r="SQM1" s="30"/>
      <c r="SQN1" s="30"/>
      <c r="SQO1" s="30"/>
      <c r="SQP1" s="31"/>
      <c r="SQQ1" s="30"/>
      <c r="SQR1" s="30"/>
      <c r="SQS1" s="30"/>
      <c r="SQT1" s="30"/>
      <c r="SQU1" s="31"/>
      <c r="SQV1" s="30"/>
      <c r="SQW1" s="30"/>
      <c r="SQX1" s="30"/>
      <c r="SQY1" s="30"/>
      <c r="SQZ1" s="31"/>
      <c r="SRA1" s="30"/>
      <c r="SRB1" s="30"/>
      <c r="SRC1" s="30"/>
      <c r="SRD1" s="30"/>
      <c r="SRE1" s="31"/>
      <c r="SRF1" s="30"/>
      <c r="SRG1" s="30"/>
      <c r="SRH1" s="30"/>
      <c r="SRI1" s="30"/>
      <c r="SRJ1" s="31"/>
      <c r="SRK1" s="30"/>
      <c r="SRL1" s="30"/>
      <c r="SRM1" s="30"/>
      <c r="SRN1" s="30"/>
      <c r="SRO1" s="31"/>
      <c r="SRP1" s="30"/>
      <c r="SRQ1" s="30"/>
      <c r="SRR1" s="30"/>
      <c r="SRS1" s="30"/>
      <c r="SRT1" s="31"/>
      <c r="SRU1" s="30"/>
      <c r="SRV1" s="30"/>
      <c r="SRW1" s="30"/>
      <c r="SRX1" s="30"/>
      <c r="SRY1" s="31"/>
      <c r="SRZ1" s="30"/>
      <c r="SSA1" s="30"/>
      <c r="SSB1" s="30"/>
      <c r="SSC1" s="30"/>
      <c r="SSD1" s="31"/>
      <c r="SSE1" s="30"/>
      <c r="SSF1" s="30"/>
      <c r="SSG1" s="30"/>
      <c r="SSH1" s="30"/>
      <c r="SSI1" s="31"/>
      <c r="SSJ1" s="30"/>
      <c r="SSK1" s="30"/>
      <c r="SSL1" s="30"/>
      <c r="SSM1" s="30"/>
      <c r="SSN1" s="31"/>
      <c r="SSO1" s="30"/>
      <c r="SSP1" s="30"/>
      <c r="SSQ1" s="30"/>
      <c r="SSR1" s="30"/>
      <c r="SSS1" s="31"/>
      <c r="SST1" s="30"/>
      <c r="SSU1" s="30"/>
      <c r="SSV1" s="30"/>
      <c r="SSW1" s="30"/>
      <c r="SSX1" s="31"/>
      <c r="SSY1" s="30"/>
      <c r="SSZ1" s="30"/>
      <c r="STA1" s="30"/>
      <c r="STB1" s="30"/>
      <c r="STC1" s="31"/>
      <c r="STD1" s="30"/>
      <c r="STE1" s="30"/>
      <c r="STF1" s="30"/>
      <c r="STG1" s="30"/>
      <c r="STH1" s="31"/>
      <c r="STI1" s="30"/>
      <c r="STJ1" s="30"/>
      <c r="STK1" s="30"/>
      <c r="STL1" s="30"/>
      <c r="STM1" s="31"/>
      <c r="STN1" s="30"/>
      <c r="STO1" s="30"/>
      <c r="STP1" s="30"/>
      <c r="STQ1" s="30"/>
      <c r="STR1" s="31"/>
      <c r="STS1" s="30"/>
      <c r="STT1" s="30"/>
      <c r="STU1" s="30"/>
      <c r="STV1" s="30"/>
      <c r="STW1" s="31"/>
      <c r="STX1" s="30"/>
      <c r="STY1" s="30"/>
      <c r="STZ1" s="30"/>
      <c r="SUA1" s="30"/>
      <c r="SUB1" s="31"/>
      <c r="SUC1" s="30"/>
      <c r="SUD1" s="30"/>
      <c r="SUE1" s="30"/>
      <c r="SUF1" s="30"/>
      <c r="SUG1" s="31"/>
      <c r="SUH1" s="30"/>
      <c r="SUI1" s="30"/>
      <c r="SUJ1" s="30"/>
      <c r="SUK1" s="30"/>
      <c r="SUL1" s="31"/>
      <c r="SUM1" s="30"/>
      <c r="SUN1" s="30"/>
      <c r="SUO1" s="30"/>
      <c r="SUP1" s="30"/>
      <c r="SUQ1" s="31"/>
      <c r="SUR1" s="30"/>
      <c r="SUS1" s="30"/>
      <c r="SUT1" s="30"/>
      <c r="SUU1" s="30"/>
      <c r="SUV1" s="31"/>
      <c r="SUW1" s="30"/>
      <c r="SUX1" s="30"/>
      <c r="SUY1" s="30"/>
      <c r="SUZ1" s="30"/>
      <c r="SVA1" s="31"/>
      <c r="SVB1" s="30"/>
      <c r="SVC1" s="30"/>
      <c r="SVD1" s="30"/>
      <c r="SVE1" s="30"/>
      <c r="SVF1" s="31"/>
      <c r="SVG1" s="30"/>
      <c r="SVH1" s="30"/>
      <c r="SVI1" s="30"/>
      <c r="SVJ1" s="30"/>
      <c r="SVK1" s="31"/>
      <c r="SVL1" s="30"/>
      <c r="SVM1" s="30"/>
      <c r="SVN1" s="30"/>
      <c r="SVO1" s="30"/>
      <c r="SVP1" s="31"/>
      <c r="SVQ1" s="30"/>
      <c r="SVR1" s="30"/>
      <c r="SVS1" s="30"/>
      <c r="SVT1" s="30"/>
      <c r="SVU1" s="31"/>
      <c r="SVV1" s="30"/>
      <c r="SVW1" s="30"/>
      <c r="SVX1" s="30"/>
      <c r="SVY1" s="30"/>
      <c r="SVZ1" s="31"/>
      <c r="SWA1" s="30"/>
      <c r="SWB1" s="30"/>
      <c r="SWC1" s="30"/>
      <c r="SWD1" s="30"/>
      <c r="SWE1" s="31"/>
      <c r="SWF1" s="30"/>
      <c r="SWG1" s="30"/>
      <c r="SWH1" s="30"/>
      <c r="SWI1" s="30"/>
      <c r="SWJ1" s="31"/>
      <c r="SWK1" s="30"/>
      <c r="SWL1" s="30"/>
      <c r="SWM1" s="30"/>
      <c r="SWN1" s="30"/>
      <c r="SWO1" s="31"/>
      <c r="SWP1" s="30"/>
      <c r="SWQ1" s="30"/>
      <c r="SWR1" s="30"/>
      <c r="SWS1" s="30"/>
      <c r="SWT1" s="31"/>
      <c r="SWU1" s="30"/>
      <c r="SWV1" s="30"/>
      <c r="SWW1" s="30"/>
      <c r="SWX1" s="30"/>
      <c r="SWY1" s="31"/>
      <c r="SWZ1" s="30"/>
      <c r="SXA1" s="30"/>
      <c r="SXB1" s="30"/>
      <c r="SXC1" s="30"/>
      <c r="SXD1" s="31"/>
      <c r="SXE1" s="30"/>
      <c r="SXF1" s="30"/>
      <c r="SXG1" s="30"/>
      <c r="SXH1" s="30"/>
      <c r="SXI1" s="31"/>
      <c r="SXJ1" s="30"/>
      <c r="SXK1" s="30"/>
      <c r="SXL1" s="30"/>
      <c r="SXM1" s="30"/>
      <c r="SXN1" s="31"/>
      <c r="SXO1" s="30"/>
      <c r="SXP1" s="30"/>
      <c r="SXQ1" s="30"/>
      <c r="SXR1" s="30"/>
      <c r="SXS1" s="31"/>
      <c r="SXT1" s="30"/>
      <c r="SXU1" s="30"/>
      <c r="SXV1" s="30"/>
      <c r="SXW1" s="30"/>
      <c r="SXX1" s="31"/>
      <c r="SXY1" s="30"/>
      <c r="SXZ1" s="30"/>
      <c r="SYA1" s="30"/>
      <c r="SYB1" s="30"/>
      <c r="SYC1" s="31"/>
      <c r="SYD1" s="30"/>
      <c r="SYE1" s="30"/>
      <c r="SYF1" s="30"/>
      <c r="SYG1" s="30"/>
      <c r="SYH1" s="31"/>
      <c r="SYI1" s="30"/>
      <c r="SYJ1" s="30"/>
      <c r="SYK1" s="30"/>
      <c r="SYL1" s="30"/>
      <c r="SYM1" s="31"/>
      <c r="SYN1" s="30"/>
      <c r="SYO1" s="30"/>
      <c r="SYP1" s="30"/>
      <c r="SYQ1" s="30"/>
      <c r="SYR1" s="31"/>
      <c r="SYS1" s="30"/>
      <c r="SYT1" s="30"/>
      <c r="SYU1" s="30"/>
      <c r="SYV1" s="30"/>
      <c r="SYW1" s="31"/>
      <c r="SYX1" s="30"/>
      <c r="SYY1" s="30"/>
      <c r="SYZ1" s="30"/>
      <c r="SZA1" s="30"/>
      <c r="SZB1" s="31"/>
      <c r="SZC1" s="30"/>
      <c r="SZD1" s="30"/>
      <c r="SZE1" s="30"/>
      <c r="SZF1" s="30"/>
      <c r="SZG1" s="31"/>
      <c r="SZH1" s="30"/>
      <c r="SZI1" s="30"/>
      <c r="SZJ1" s="30"/>
      <c r="SZK1" s="30"/>
      <c r="SZL1" s="31"/>
      <c r="SZM1" s="30"/>
      <c r="SZN1" s="30"/>
      <c r="SZO1" s="30"/>
      <c r="SZP1" s="30"/>
      <c r="SZQ1" s="31"/>
      <c r="SZR1" s="30"/>
      <c r="SZS1" s="30"/>
      <c r="SZT1" s="30"/>
      <c r="SZU1" s="30"/>
      <c r="SZV1" s="31"/>
      <c r="SZW1" s="30"/>
      <c r="SZX1" s="30"/>
      <c r="SZY1" s="30"/>
      <c r="SZZ1" s="30"/>
      <c r="TAA1" s="31"/>
      <c r="TAB1" s="30"/>
      <c r="TAC1" s="30"/>
      <c r="TAD1" s="30"/>
      <c r="TAE1" s="30"/>
      <c r="TAF1" s="31"/>
      <c r="TAG1" s="30"/>
      <c r="TAH1" s="30"/>
      <c r="TAI1" s="30"/>
      <c r="TAJ1" s="30"/>
      <c r="TAK1" s="31"/>
      <c r="TAL1" s="30"/>
      <c r="TAM1" s="30"/>
      <c r="TAN1" s="30"/>
      <c r="TAO1" s="30"/>
      <c r="TAP1" s="31"/>
      <c r="TAQ1" s="30"/>
      <c r="TAR1" s="30"/>
      <c r="TAS1" s="30"/>
      <c r="TAT1" s="30"/>
      <c r="TAU1" s="31"/>
      <c r="TAV1" s="30"/>
      <c r="TAW1" s="30"/>
      <c r="TAX1" s="30"/>
      <c r="TAY1" s="30"/>
      <c r="TAZ1" s="31"/>
      <c r="TBA1" s="30"/>
      <c r="TBB1" s="30"/>
      <c r="TBC1" s="30"/>
      <c r="TBD1" s="30"/>
      <c r="TBE1" s="31"/>
      <c r="TBF1" s="30"/>
      <c r="TBG1" s="30"/>
      <c r="TBH1" s="30"/>
      <c r="TBI1" s="30"/>
      <c r="TBJ1" s="31"/>
      <c r="TBK1" s="30"/>
      <c r="TBL1" s="30"/>
      <c r="TBM1" s="30"/>
      <c r="TBN1" s="30"/>
      <c r="TBO1" s="31"/>
      <c r="TBP1" s="30"/>
      <c r="TBQ1" s="30"/>
      <c r="TBR1" s="30"/>
      <c r="TBS1" s="30"/>
      <c r="TBT1" s="31"/>
      <c r="TBU1" s="30"/>
      <c r="TBV1" s="30"/>
      <c r="TBW1" s="30"/>
      <c r="TBX1" s="30"/>
      <c r="TBY1" s="31"/>
      <c r="TBZ1" s="30"/>
      <c r="TCA1" s="30"/>
      <c r="TCB1" s="30"/>
      <c r="TCC1" s="30"/>
      <c r="TCD1" s="31"/>
      <c r="TCE1" s="30"/>
      <c r="TCF1" s="30"/>
      <c r="TCG1" s="30"/>
      <c r="TCH1" s="30"/>
      <c r="TCI1" s="31"/>
      <c r="TCJ1" s="30"/>
      <c r="TCK1" s="30"/>
      <c r="TCL1" s="30"/>
      <c r="TCM1" s="30"/>
      <c r="TCN1" s="31"/>
      <c r="TCO1" s="30"/>
      <c r="TCP1" s="30"/>
      <c r="TCQ1" s="30"/>
      <c r="TCR1" s="30"/>
      <c r="TCS1" s="31"/>
      <c r="TCT1" s="30"/>
      <c r="TCU1" s="30"/>
      <c r="TCV1" s="30"/>
      <c r="TCW1" s="30"/>
      <c r="TCX1" s="31"/>
      <c r="TCY1" s="30"/>
      <c r="TCZ1" s="30"/>
      <c r="TDA1" s="30"/>
      <c r="TDB1" s="30"/>
      <c r="TDC1" s="31"/>
      <c r="TDD1" s="30"/>
      <c r="TDE1" s="30"/>
      <c r="TDF1" s="30"/>
      <c r="TDG1" s="30"/>
      <c r="TDH1" s="31"/>
      <c r="TDI1" s="30"/>
      <c r="TDJ1" s="30"/>
      <c r="TDK1" s="30"/>
      <c r="TDL1" s="30"/>
      <c r="TDM1" s="31"/>
      <c r="TDN1" s="30"/>
      <c r="TDO1" s="30"/>
      <c r="TDP1" s="30"/>
      <c r="TDQ1" s="30"/>
      <c r="TDR1" s="31"/>
      <c r="TDS1" s="30"/>
      <c r="TDT1" s="30"/>
      <c r="TDU1" s="30"/>
      <c r="TDV1" s="30"/>
      <c r="TDW1" s="31"/>
      <c r="TDX1" s="30"/>
      <c r="TDY1" s="30"/>
      <c r="TDZ1" s="30"/>
      <c r="TEA1" s="30"/>
      <c r="TEB1" s="31"/>
      <c r="TEC1" s="30"/>
      <c r="TED1" s="30"/>
      <c r="TEE1" s="30"/>
      <c r="TEF1" s="30"/>
      <c r="TEG1" s="31"/>
      <c r="TEH1" s="30"/>
      <c r="TEI1" s="30"/>
      <c r="TEJ1" s="30"/>
      <c r="TEK1" s="30"/>
      <c r="TEL1" s="31"/>
      <c r="TEM1" s="30"/>
      <c r="TEN1" s="30"/>
      <c r="TEO1" s="30"/>
      <c r="TEP1" s="30"/>
      <c r="TEQ1" s="31"/>
      <c r="TER1" s="30"/>
      <c r="TES1" s="30"/>
      <c r="TET1" s="30"/>
      <c r="TEU1" s="30"/>
      <c r="TEV1" s="31"/>
      <c r="TEW1" s="30"/>
      <c r="TEX1" s="30"/>
      <c r="TEY1" s="30"/>
      <c r="TEZ1" s="30"/>
      <c r="TFA1" s="31"/>
      <c r="TFB1" s="30"/>
      <c r="TFC1" s="30"/>
      <c r="TFD1" s="30"/>
      <c r="TFE1" s="30"/>
      <c r="TFF1" s="31"/>
      <c r="TFG1" s="30"/>
      <c r="TFH1" s="30"/>
      <c r="TFI1" s="30"/>
      <c r="TFJ1" s="30"/>
      <c r="TFK1" s="31"/>
      <c r="TFL1" s="30"/>
      <c r="TFM1" s="30"/>
      <c r="TFN1" s="30"/>
      <c r="TFO1" s="30"/>
      <c r="TFP1" s="31"/>
      <c r="TFQ1" s="30"/>
      <c r="TFR1" s="30"/>
      <c r="TFS1" s="30"/>
      <c r="TFT1" s="30"/>
      <c r="TFU1" s="31"/>
      <c r="TFV1" s="30"/>
      <c r="TFW1" s="30"/>
      <c r="TFX1" s="30"/>
      <c r="TFY1" s="30"/>
      <c r="TFZ1" s="31"/>
      <c r="TGA1" s="30"/>
      <c r="TGB1" s="30"/>
      <c r="TGC1" s="30"/>
      <c r="TGD1" s="30"/>
      <c r="TGE1" s="31"/>
      <c r="TGF1" s="30"/>
      <c r="TGG1" s="30"/>
      <c r="TGH1" s="30"/>
      <c r="TGI1" s="30"/>
      <c r="TGJ1" s="31"/>
      <c r="TGK1" s="30"/>
      <c r="TGL1" s="30"/>
      <c r="TGM1" s="30"/>
      <c r="TGN1" s="30"/>
      <c r="TGO1" s="31"/>
      <c r="TGP1" s="30"/>
      <c r="TGQ1" s="30"/>
      <c r="TGR1" s="30"/>
      <c r="TGS1" s="30"/>
      <c r="TGT1" s="31"/>
      <c r="TGU1" s="30"/>
      <c r="TGV1" s="30"/>
      <c r="TGW1" s="30"/>
      <c r="TGX1" s="30"/>
      <c r="TGY1" s="31"/>
      <c r="TGZ1" s="30"/>
      <c r="THA1" s="30"/>
      <c r="THB1" s="30"/>
      <c r="THC1" s="30"/>
      <c r="THD1" s="31"/>
      <c r="THE1" s="30"/>
      <c r="THF1" s="30"/>
      <c r="THG1" s="30"/>
      <c r="THH1" s="30"/>
      <c r="THI1" s="31"/>
      <c r="THJ1" s="30"/>
      <c r="THK1" s="30"/>
      <c r="THL1" s="30"/>
      <c r="THM1" s="30"/>
      <c r="THN1" s="31"/>
      <c r="THO1" s="30"/>
      <c r="THP1" s="30"/>
      <c r="THQ1" s="30"/>
      <c r="THR1" s="30"/>
      <c r="THS1" s="31"/>
      <c r="THT1" s="30"/>
      <c r="THU1" s="30"/>
      <c r="THV1" s="30"/>
      <c r="THW1" s="30"/>
      <c r="THX1" s="31"/>
      <c r="THY1" s="30"/>
      <c r="THZ1" s="30"/>
      <c r="TIA1" s="30"/>
      <c r="TIB1" s="30"/>
      <c r="TIC1" s="31"/>
      <c r="TID1" s="30"/>
      <c r="TIE1" s="30"/>
      <c r="TIF1" s="30"/>
      <c r="TIG1" s="30"/>
      <c r="TIH1" s="31"/>
      <c r="TII1" s="30"/>
      <c r="TIJ1" s="30"/>
      <c r="TIK1" s="30"/>
      <c r="TIL1" s="30"/>
      <c r="TIM1" s="31"/>
      <c r="TIN1" s="30"/>
      <c r="TIO1" s="30"/>
      <c r="TIP1" s="30"/>
      <c r="TIQ1" s="30"/>
      <c r="TIR1" s="31"/>
      <c r="TIS1" s="30"/>
      <c r="TIT1" s="30"/>
      <c r="TIU1" s="30"/>
      <c r="TIV1" s="30"/>
      <c r="TIW1" s="31"/>
      <c r="TIX1" s="30"/>
      <c r="TIY1" s="30"/>
      <c r="TIZ1" s="30"/>
      <c r="TJA1" s="30"/>
      <c r="TJB1" s="31"/>
      <c r="TJC1" s="30"/>
      <c r="TJD1" s="30"/>
      <c r="TJE1" s="30"/>
      <c r="TJF1" s="30"/>
      <c r="TJG1" s="31"/>
      <c r="TJH1" s="30"/>
      <c r="TJI1" s="30"/>
      <c r="TJJ1" s="30"/>
      <c r="TJK1" s="30"/>
      <c r="TJL1" s="31"/>
      <c r="TJM1" s="30"/>
      <c r="TJN1" s="30"/>
      <c r="TJO1" s="30"/>
      <c r="TJP1" s="30"/>
      <c r="TJQ1" s="31"/>
      <c r="TJR1" s="30"/>
      <c r="TJS1" s="30"/>
      <c r="TJT1" s="30"/>
      <c r="TJU1" s="30"/>
      <c r="TJV1" s="31"/>
      <c r="TJW1" s="30"/>
      <c r="TJX1" s="30"/>
      <c r="TJY1" s="30"/>
      <c r="TJZ1" s="30"/>
      <c r="TKA1" s="31"/>
      <c r="TKB1" s="30"/>
      <c r="TKC1" s="30"/>
      <c r="TKD1" s="30"/>
      <c r="TKE1" s="30"/>
      <c r="TKF1" s="31"/>
      <c r="TKG1" s="30"/>
      <c r="TKH1" s="30"/>
      <c r="TKI1" s="30"/>
      <c r="TKJ1" s="30"/>
      <c r="TKK1" s="31"/>
      <c r="TKL1" s="30"/>
      <c r="TKM1" s="30"/>
      <c r="TKN1" s="30"/>
      <c r="TKO1" s="30"/>
      <c r="TKP1" s="31"/>
      <c r="TKQ1" s="30"/>
      <c r="TKR1" s="30"/>
      <c r="TKS1" s="30"/>
      <c r="TKT1" s="30"/>
      <c r="TKU1" s="31"/>
      <c r="TKV1" s="30"/>
      <c r="TKW1" s="30"/>
      <c r="TKX1" s="30"/>
      <c r="TKY1" s="30"/>
      <c r="TKZ1" s="31"/>
      <c r="TLA1" s="30"/>
      <c r="TLB1" s="30"/>
      <c r="TLC1" s="30"/>
      <c r="TLD1" s="30"/>
      <c r="TLE1" s="31"/>
      <c r="TLF1" s="30"/>
      <c r="TLG1" s="30"/>
      <c r="TLH1" s="30"/>
      <c r="TLI1" s="30"/>
      <c r="TLJ1" s="31"/>
      <c r="TLK1" s="30"/>
      <c r="TLL1" s="30"/>
      <c r="TLM1" s="30"/>
      <c r="TLN1" s="30"/>
      <c r="TLO1" s="31"/>
      <c r="TLP1" s="30"/>
      <c r="TLQ1" s="30"/>
      <c r="TLR1" s="30"/>
      <c r="TLS1" s="30"/>
      <c r="TLT1" s="31"/>
      <c r="TLU1" s="30"/>
      <c r="TLV1" s="30"/>
      <c r="TLW1" s="30"/>
      <c r="TLX1" s="30"/>
      <c r="TLY1" s="31"/>
      <c r="TLZ1" s="30"/>
      <c r="TMA1" s="30"/>
      <c r="TMB1" s="30"/>
      <c r="TMC1" s="30"/>
      <c r="TMD1" s="31"/>
      <c r="TME1" s="30"/>
      <c r="TMF1" s="30"/>
      <c r="TMG1" s="30"/>
      <c r="TMH1" s="30"/>
      <c r="TMI1" s="31"/>
      <c r="TMJ1" s="30"/>
      <c r="TMK1" s="30"/>
      <c r="TML1" s="30"/>
      <c r="TMM1" s="30"/>
      <c r="TMN1" s="31"/>
      <c r="TMO1" s="30"/>
      <c r="TMP1" s="30"/>
      <c r="TMQ1" s="30"/>
      <c r="TMR1" s="30"/>
      <c r="TMS1" s="31"/>
      <c r="TMT1" s="30"/>
      <c r="TMU1" s="30"/>
      <c r="TMV1" s="30"/>
      <c r="TMW1" s="30"/>
      <c r="TMX1" s="31"/>
      <c r="TMY1" s="30"/>
      <c r="TMZ1" s="30"/>
      <c r="TNA1" s="30"/>
      <c r="TNB1" s="30"/>
      <c r="TNC1" s="31"/>
      <c r="TND1" s="30"/>
      <c r="TNE1" s="30"/>
      <c r="TNF1" s="30"/>
      <c r="TNG1" s="30"/>
      <c r="TNH1" s="31"/>
      <c r="TNI1" s="30"/>
      <c r="TNJ1" s="30"/>
      <c r="TNK1" s="30"/>
      <c r="TNL1" s="30"/>
      <c r="TNM1" s="31"/>
      <c r="TNN1" s="30"/>
      <c r="TNO1" s="30"/>
      <c r="TNP1" s="30"/>
      <c r="TNQ1" s="30"/>
      <c r="TNR1" s="31"/>
      <c r="TNS1" s="30"/>
      <c r="TNT1" s="30"/>
      <c r="TNU1" s="30"/>
      <c r="TNV1" s="30"/>
      <c r="TNW1" s="31"/>
      <c r="TNX1" s="30"/>
      <c r="TNY1" s="30"/>
      <c r="TNZ1" s="30"/>
      <c r="TOA1" s="30"/>
      <c r="TOB1" s="31"/>
      <c r="TOC1" s="30"/>
      <c r="TOD1" s="30"/>
      <c r="TOE1" s="30"/>
      <c r="TOF1" s="30"/>
      <c r="TOG1" s="31"/>
      <c r="TOH1" s="30"/>
      <c r="TOI1" s="30"/>
      <c r="TOJ1" s="30"/>
      <c r="TOK1" s="30"/>
      <c r="TOL1" s="31"/>
      <c r="TOM1" s="30"/>
      <c r="TON1" s="30"/>
      <c r="TOO1" s="30"/>
      <c r="TOP1" s="30"/>
      <c r="TOQ1" s="31"/>
      <c r="TOR1" s="30"/>
      <c r="TOS1" s="30"/>
      <c r="TOT1" s="30"/>
      <c r="TOU1" s="30"/>
      <c r="TOV1" s="31"/>
      <c r="TOW1" s="30"/>
      <c r="TOX1" s="30"/>
      <c r="TOY1" s="30"/>
      <c r="TOZ1" s="30"/>
      <c r="TPA1" s="31"/>
      <c r="TPB1" s="30"/>
      <c r="TPC1" s="30"/>
      <c r="TPD1" s="30"/>
      <c r="TPE1" s="30"/>
      <c r="TPF1" s="31"/>
      <c r="TPG1" s="30"/>
      <c r="TPH1" s="30"/>
      <c r="TPI1" s="30"/>
      <c r="TPJ1" s="30"/>
      <c r="TPK1" s="31"/>
      <c r="TPL1" s="30"/>
      <c r="TPM1" s="30"/>
      <c r="TPN1" s="30"/>
      <c r="TPO1" s="30"/>
      <c r="TPP1" s="31"/>
      <c r="TPQ1" s="30"/>
      <c r="TPR1" s="30"/>
      <c r="TPS1" s="30"/>
      <c r="TPT1" s="30"/>
      <c r="TPU1" s="31"/>
      <c r="TPV1" s="30"/>
      <c r="TPW1" s="30"/>
      <c r="TPX1" s="30"/>
      <c r="TPY1" s="30"/>
      <c r="TPZ1" s="31"/>
      <c r="TQA1" s="30"/>
      <c r="TQB1" s="30"/>
      <c r="TQC1" s="30"/>
      <c r="TQD1" s="30"/>
      <c r="TQE1" s="31"/>
      <c r="TQF1" s="30"/>
      <c r="TQG1" s="30"/>
      <c r="TQH1" s="30"/>
      <c r="TQI1" s="30"/>
      <c r="TQJ1" s="31"/>
      <c r="TQK1" s="30"/>
      <c r="TQL1" s="30"/>
      <c r="TQM1" s="30"/>
      <c r="TQN1" s="30"/>
      <c r="TQO1" s="31"/>
      <c r="TQP1" s="30"/>
      <c r="TQQ1" s="30"/>
      <c r="TQR1" s="30"/>
      <c r="TQS1" s="30"/>
      <c r="TQT1" s="31"/>
      <c r="TQU1" s="30"/>
      <c r="TQV1" s="30"/>
      <c r="TQW1" s="30"/>
      <c r="TQX1" s="30"/>
      <c r="TQY1" s="31"/>
      <c r="TQZ1" s="30"/>
      <c r="TRA1" s="30"/>
      <c r="TRB1" s="30"/>
      <c r="TRC1" s="30"/>
      <c r="TRD1" s="31"/>
      <c r="TRE1" s="30"/>
      <c r="TRF1" s="30"/>
      <c r="TRG1" s="30"/>
      <c r="TRH1" s="30"/>
      <c r="TRI1" s="31"/>
      <c r="TRJ1" s="30"/>
      <c r="TRK1" s="30"/>
      <c r="TRL1" s="30"/>
      <c r="TRM1" s="30"/>
      <c r="TRN1" s="31"/>
      <c r="TRO1" s="30"/>
      <c r="TRP1" s="30"/>
      <c r="TRQ1" s="30"/>
      <c r="TRR1" s="30"/>
      <c r="TRS1" s="31"/>
      <c r="TRT1" s="30"/>
      <c r="TRU1" s="30"/>
      <c r="TRV1" s="30"/>
      <c r="TRW1" s="30"/>
      <c r="TRX1" s="31"/>
      <c r="TRY1" s="30"/>
      <c r="TRZ1" s="30"/>
      <c r="TSA1" s="30"/>
      <c r="TSB1" s="30"/>
      <c r="TSC1" s="31"/>
      <c r="TSD1" s="30"/>
      <c r="TSE1" s="30"/>
      <c r="TSF1" s="30"/>
      <c r="TSG1" s="30"/>
      <c r="TSH1" s="31"/>
      <c r="TSI1" s="30"/>
      <c r="TSJ1" s="30"/>
      <c r="TSK1" s="30"/>
      <c r="TSL1" s="30"/>
      <c r="TSM1" s="31"/>
      <c r="TSN1" s="30"/>
      <c r="TSO1" s="30"/>
      <c r="TSP1" s="30"/>
      <c r="TSQ1" s="30"/>
      <c r="TSR1" s="31"/>
      <c r="TSS1" s="30"/>
      <c r="TST1" s="30"/>
      <c r="TSU1" s="30"/>
      <c r="TSV1" s="30"/>
      <c r="TSW1" s="31"/>
      <c r="TSX1" s="30"/>
      <c r="TSY1" s="30"/>
      <c r="TSZ1" s="30"/>
      <c r="TTA1" s="30"/>
      <c r="TTB1" s="31"/>
      <c r="TTC1" s="30"/>
      <c r="TTD1" s="30"/>
      <c r="TTE1" s="30"/>
      <c r="TTF1" s="30"/>
      <c r="TTG1" s="31"/>
      <c r="TTH1" s="30"/>
      <c r="TTI1" s="30"/>
      <c r="TTJ1" s="30"/>
      <c r="TTK1" s="30"/>
      <c r="TTL1" s="31"/>
      <c r="TTM1" s="30"/>
      <c r="TTN1" s="30"/>
      <c r="TTO1" s="30"/>
      <c r="TTP1" s="30"/>
      <c r="TTQ1" s="31"/>
      <c r="TTR1" s="30"/>
      <c r="TTS1" s="30"/>
      <c r="TTT1" s="30"/>
      <c r="TTU1" s="30"/>
      <c r="TTV1" s="31"/>
      <c r="TTW1" s="30"/>
      <c r="TTX1" s="30"/>
      <c r="TTY1" s="30"/>
      <c r="TTZ1" s="30"/>
      <c r="TUA1" s="31"/>
      <c r="TUB1" s="30"/>
      <c r="TUC1" s="30"/>
      <c r="TUD1" s="30"/>
      <c r="TUE1" s="30"/>
      <c r="TUF1" s="31"/>
      <c r="TUG1" s="30"/>
      <c r="TUH1" s="30"/>
      <c r="TUI1" s="30"/>
      <c r="TUJ1" s="30"/>
      <c r="TUK1" s="31"/>
      <c r="TUL1" s="30"/>
      <c r="TUM1" s="30"/>
      <c r="TUN1" s="30"/>
      <c r="TUO1" s="30"/>
      <c r="TUP1" s="31"/>
      <c r="TUQ1" s="30"/>
      <c r="TUR1" s="30"/>
      <c r="TUS1" s="30"/>
      <c r="TUT1" s="30"/>
      <c r="TUU1" s="31"/>
      <c r="TUV1" s="30"/>
      <c r="TUW1" s="30"/>
      <c r="TUX1" s="30"/>
      <c r="TUY1" s="30"/>
      <c r="TUZ1" s="31"/>
      <c r="TVA1" s="30"/>
      <c r="TVB1" s="30"/>
      <c r="TVC1" s="30"/>
      <c r="TVD1" s="30"/>
      <c r="TVE1" s="31"/>
      <c r="TVF1" s="30"/>
      <c r="TVG1" s="30"/>
      <c r="TVH1" s="30"/>
      <c r="TVI1" s="30"/>
      <c r="TVJ1" s="31"/>
      <c r="TVK1" s="30"/>
      <c r="TVL1" s="30"/>
      <c r="TVM1" s="30"/>
      <c r="TVN1" s="30"/>
      <c r="TVO1" s="31"/>
      <c r="TVP1" s="30"/>
      <c r="TVQ1" s="30"/>
      <c r="TVR1" s="30"/>
      <c r="TVS1" s="30"/>
      <c r="TVT1" s="31"/>
      <c r="TVU1" s="30"/>
      <c r="TVV1" s="30"/>
      <c r="TVW1" s="30"/>
      <c r="TVX1" s="30"/>
      <c r="TVY1" s="31"/>
      <c r="TVZ1" s="30"/>
      <c r="TWA1" s="30"/>
      <c r="TWB1" s="30"/>
      <c r="TWC1" s="30"/>
      <c r="TWD1" s="31"/>
      <c r="TWE1" s="30"/>
      <c r="TWF1" s="30"/>
      <c r="TWG1" s="30"/>
      <c r="TWH1" s="30"/>
      <c r="TWI1" s="31"/>
      <c r="TWJ1" s="30"/>
      <c r="TWK1" s="30"/>
      <c r="TWL1" s="30"/>
      <c r="TWM1" s="30"/>
      <c r="TWN1" s="31"/>
      <c r="TWO1" s="30"/>
      <c r="TWP1" s="30"/>
      <c r="TWQ1" s="30"/>
      <c r="TWR1" s="30"/>
      <c r="TWS1" s="31"/>
      <c r="TWT1" s="30"/>
      <c r="TWU1" s="30"/>
      <c r="TWV1" s="30"/>
      <c r="TWW1" s="30"/>
      <c r="TWX1" s="31"/>
      <c r="TWY1" s="30"/>
      <c r="TWZ1" s="30"/>
      <c r="TXA1" s="30"/>
      <c r="TXB1" s="30"/>
      <c r="TXC1" s="31"/>
      <c r="TXD1" s="30"/>
      <c r="TXE1" s="30"/>
      <c r="TXF1" s="30"/>
      <c r="TXG1" s="30"/>
      <c r="TXH1" s="31"/>
      <c r="TXI1" s="30"/>
      <c r="TXJ1" s="30"/>
      <c r="TXK1" s="30"/>
      <c r="TXL1" s="30"/>
      <c r="TXM1" s="31"/>
      <c r="TXN1" s="30"/>
      <c r="TXO1" s="30"/>
      <c r="TXP1" s="30"/>
      <c r="TXQ1" s="30"/>
      <c r="TXR1" s="31"/>
      <c r="TXS1" s="30"/>
      <c r="TXT1" s="30"/>
      <c r="TXU1" s="30"/>
      <c r="TXV1" s="30"/>
      <c r="TXW1" s="31"/>
      <c r="TXX1" s="30"/>
      <c r="TXY1" s="30"/>
      <c r="TXZ1" s="30"/>
      <c r="TYA1" s="30"/>
      <c r="TYB1" s="31"/>
      <c r="TYC1" s="30"/>
      <c r="TYD1" s="30"/>
      <c r="TYE1" s="30"/>
      <c r="TYF1" s="30"/>
      <c r="TYG1" s="31"/>
      <c r="TYH1" s="30"/>
      <c r="TYI1" s="30"/>
      <c r="TYJ1" s="30"/>
      <c r="TYK1" s="30"/>
      <c r="TYL1" s="31"/>
      <c r="TYM1" s="30"/>
      <c r="TYN1" s="30"/>
      <c r="TYO1" s="30"/>
      <c r="TYP1" s="30"/>
      <c r="TYQ1" s="31"/>
      <c r="TYR1" s="30"/>
      <c r="TYS1" s="30"/>
      <c r="TYT1" s="30"/>
      <c r="TYU1" s="30"/>
      <c r="TYV1" s="31"/>
      <c r="TYW1" s="30"/>
      <c r="TYX1" s="30"/>
      <c r="TYY1" s="30"/>
      <c r="TYZ1" s="30"/>
      <c r="TZA1" s="31"/>
      <c r="TZB1" s="30"/>
      <c r="TZC1" s="30"/>
      <c r="TZD1" s="30"/>
      <c r="TZE1" s="30"/>
      <c r="TZF1" s="31"/>
      <c r="TZG1" s="30"/>
      <c r="TZH1" s="30"/>
      <c r="TZI1" s="30"/>
      <c r="TZJ1" s="30"/>
      <c r="TZK1" s="31"/>
      <c r="TZL1" s="30"/>
      <c r="TZM1" s="30"/>
      <c r="TZN1" s="30"/>
      <c r="TZO1" s="30"/>
      <c r="TZP1" s="31"/>
      <c r="TZQ1" s="30"/>
      <c r="TZR1" s="30"/>
      <c r="TZS1" s="30"/>
      <c r="TZT1" s="30"/>
      <c r="TZU1" s="31"/>
      <c r="TZV1" s="30"/>
      <c r="TZW1" s="30"/>
      <c r="TZX1" s="30"/>
      <c r="TZY1" s="30"/>
      <c r="TZZ1" s="31"/>
      <c r="UAA1" s="30"/>
      <c r="UAB1" s="30"/>
      <c r="UAC1" s="30"/>
      <c r="UAD1" s="30"/>
      <c r="UAE1" s="31"/>
      <c r="UAF1" s="30"/>
      <c r="UAG1" s="30"/>
      <c r="UAH1" s="30"/>
      <c r="UAI1" s="30"/>
      <c r="UAJ1" s="31"/>
      <c r="UAK1" s="30"/>
      <c r="UAL1" s="30"/>
      <c r="UAM1" s="30"/>
      <c r="UAN1" s="30"/>
      <c r="UAO1" s="31"/>
      <c r="UAP1" s="30"/>
      <c r="UAQ1" s="30"/>
      <c r="UAR1" s="30"/>
      <c r="UAS1" s="30"/>
      <c r="UAT1" s="31"/>
      <c r="UAU1" s="30"/>
      <c r="UAV1" s="30"/>
      <c r="UAW1" s="30"/>
      <c r="UAX1" s="30"/>
      <c r="UAY1" s="31"/>
      <c r="UAZ1" s="30"/>
      <c r="UBA1" s="30"/>
      <c r="UBB1" s="30"/>
      <c r="UBC1" s="30"/>
      <c r="UBD1" s="31"/>
      <c r="UBE1" s="30"/>
      <c r="UBF1" s="30"/>
      <c r="UBG1" s="30"/>
      <c r="UBH1" s="30"/>
      <c r="UBI1" s="31"/>
      <c r="UBJ1" s="30"/>
      <c r="UBK1" s="30"/>
      <c r="UBL1" s="30"/>
      <c r="UBM1" s="30"/>
      <c r="UBN1" s="31"/>
      <c r="UBO1" s="30"/>
      <c r="UBP1" s="30"/>
      <c r="UBQ1" s="30"/>
      <c r="UBR1" s="30"/>
      <c r="UBS1" s="31"/>
      <c r="UBT1" s="30"/>
      <c r="UBU1" s="30"/>
      <c r="UBV1" s="30"/>
      <c r="UBW1" s="30"/>
      <c r="UBX1" s="31"/>
      <c r="UBY1" s="30"/>
      <c r="UBZ1" s="30"/>
      <c r="UCA1" s="30"/>
      <c r="UCB1" s="30"/>
      <c r="UCC1" s="31"/>
      <c r="UCD1" s="30"/>
      <c r="UCE1" s="30"/>
      <c r="UCF1" s="30"/>
      <c r="UCG1" s="30"/>
      <c r="UCH1" s="31"/>
      <c r="UCI1" s="30"/>
      <c r="UCJ1" s="30"/>
      <c r="UCK1" s="30"/>
      <c r="UCL1" s="30"/>
      <c r="UCM1" s="31"/>
      <c r="UCN1" s="30"/>
      <c r="UCO1" s="30"/>
      <c r="UCP1" s="30"/>
      <c r="UCQ1" s="30"/>
      <c r="UCR1" s="31"/>
      <c r="UCS1" s="30"/>
      <c r="UCT1" s="30"/>
      <c r="UCU1" s="30"/>
      <c r="UCV1" s="30"/>
      <c r="UCW1" s="31"/>
      <c r="UCX1" s="30"/>
      <c r="UCY1" s="30"/>
      <c r="UCZ1" s="30"/>
      <c r="UDA1" s="30"/>
      <c r="UDB1" s="31"/>
      <c r="UDC1" s="30"/>
      <c r="UDD1" s="30"/>
      <c r="UDE1" s="30"/>
      <c r="UDF1" s="30"/>
      <c r="UDG1" s="31"/>
      <c r="UDH1" s="30"/>
      <c r="UDI1" s="30"/>
      <c r="UDJ1" s="30"/>
      <c r="UDK1" s="30"/>
      <c r="UDL1" s="31"/>
      <c r="UDM1" s="30"/>
      <c r="UDN1" s="30"/>
      <c r="UDO1" s="30"/>
      <c r="UDP1" s="30"/>
      <c r="UDQ1" s="31"/>
      <c r="UDR1" s="30"/>
      <c r="UDS1" s="30"/>
      <c r="UDT1" s="30"/>
      <c r="UDU1" s="30"/>
      <c r="UDV1" s="31"/>
      <c r="UDW1" s="30"/>
      <c r="UDX1" s="30"/>
      <c r="UDY1" s="30"/>
      <c r="UDZ1" s="30"/>
      <c r="UEA1" s="31"/>
      <c r="UEB1" s="30"/>
      <c r="UEC1" s="30"/>
      <c r="UED1" s="30"/>
      <c r="UEE1" s="30"/>
      <c r="UEF1" s="31"/>
      <c r="UEG1" s="30"/>
      <c r="UEH1" s="30"/>
      <c r="UEI1" s="30"/>
      <c r="UEJ1" s="30"/>
      <c r="UEK1" s="31"/>
      <c r="UEL1" s="30"/>
      <c r="UEM1" s="30"/>
      <c r="UEN1" s="30"/>
      <c r="UEO1" s="30"/>
      <c r="UEP1" s="31"/>
      <c r="UEQ1" s="30"/>
      <c r="UER1" s="30"/>
      <c r="UES1" s="30"/>
      <c r="UET1" s="30"/>
      <c r="UEU1" s="31"/>
      <c r="UEV1" s="30"/>
      <c r="UEW1" s="30"/>
      <c r="UEX1" s="30"/>
      <c r="UEY1" s="30"/>
      <c r="UEZ1" s="31"/>
      <c r="UFA1" s="30"/>
      <c r="UFB1" s="30"/>
      <c r="UFC1" s="30"/>
      <c r="UFD1" s="30"/>
      <c r="UFE1" s="31"/>
      <c r="UFF1" s="30"/>
      <c r="UFG1" s="30"/>
      <c r="UFH1" s="30"/>
      <c r="UFI1" s="30"/>
      <c r="UFJ1" s="31"/>
      <c r="UFK1" s="30"/>
      <c r="UFL1" s="30"/>
      <c r="UFM1" s="30"/>
      <c r="UFN1" s="30"/>
      <c r="UFO1" s="31"/>
      <c r="UFP1" s="30"/>
      <c r="UFQ1" s="30"/>
      <c r="UFR1" s="30"/>
      <c r="UFS1" s="30"/>
      <c r="UFT1" s="31"/>
      <c r="UFU1" s="30"/>
      <c r="UFV1" s="30"/>
      <c r="UFW1" s="30"/>
      <c r="UFX1" s="30"/>
      <c r="UFY1" s="31"/>
      <c r="UFZ1" s="30"/>
      <c r="UGA1" s="30"/>
      <c r="UGB1" s="30"/>
      <c r="UGC1" s="30"/>
      <c r="UGD1" s="31"/>
      <c r="UGE1" s="30"/>
      <c r="UGF1" s="30"/>
      <c r="UGG1" s="30"/>
      <c r="UGH1" s="30"/>
      <c r="UGI1" s="31"/>
      <c r="UGJ1" s="30"/>
      <c r="UGK1" s="30"/>
      <c r="UGL1" s="30"/>
      <c r="UGM1" s="30"/>
      <c r="UGN1" s="31"/>
      <c r="UGO1" s="30"/>
      <c r="UGP1" s="30"/>
      <c r="UGQ1" s="30"/>
      <c r="UGR1" s="30"/>
      <c r="UGS1" s="31"/>
      <c r="UGT1" s="30"/>
      <c r="UGU1" s="30"/>
      <c r="UGV1" s="30"/>
      <c r="UGW1" s="30"/>
      <c r="UGX1" s="31"/>
      <c r="UGY1" s="30"/>
      <c r="UGZ1" s="30"/>
      <c r="UHA1" s="30"/>
      <c r="UHB1" s="30"/>
      <c r="UHC1" s="31"/>
      <c r="UHD1" s="30"/>
      <c r="UHE1" s="30"/>
      <c r="UHF1" s="30"/>
      <c r="UHG1" s="30"/>
      <c r="UHH1" s="31"/>
      <c r="UHI1" s="30"/>
      <c r="UHJ1" s="30"/>
      <c r="UHK1" s="30"/>
      <c r="UHL1" s="30"/>
      <c r="UHM1" s="31"/>
      <c r="UHN1" s="30"/>
      <c r="UHO1" s="30"/>
      <c r="UHP1" s="30"/>
      <c r="UHQ1" s="30"/>
      <c r="UHR1" s="31"/>
      <c r="UHS1" s="30"/>
      <c r="UHT1" s="30"/>
      <c r="UHU1" s="30"/>
      <c r="UHV1" s="30"/>
      <c r="UHW1" s="31"/>
      <c r="UHX1" s="30"/>
      <c r="UHY1" s="30"/>
      <c r="UHZ1" s="30"/>
      <c r="UIA1" s="30"/>
      <c r="UIB1" s="31"/>
      <c r="UIC1" s="30"/>
      <c r="UID1" s="30"/>
      <c r="UIE1" s="30"/>
      <c r="UIF1" s="30"/>
      <c r="UIG1" s="31"/>
      <c r="UIH1" s="30"/>
      <c r="UII1" s="30"/>
      <c r="UIJ1" s="30"/>
      <c r="UIK1" s="30"/>
      <c r="UIL1" s="31"/>
      <c r="UIM1" s="30"/>
      <c r="UIN1" s="30"/>
      <c r="UIO1" s="30"/>
      <c r="UIP1" s="30"/>
      <c r="UIQ1" s="31"/>
      <c r="UIR1" s="30"/>
      <c r="UIS1" s="30"/>
      <c r="UIT1" s="30"/>
      <c r="UIU1" s="30"/>
      <c r="UIV1" s="31"/>
      <c r="UIW1" s="30"/>
      <c r="UIX1" s="30"/>
      <c r="UIY1" s="30"/>
      <c r="UIZ1" s="30"/>
      <c r="UJA1" s="31"/>
      <c r="UJB1" s="30"/>
      <c r="UJC1" s="30"/>
      <c r="UJD1" s="30"/>
      <c r="UJE1" s="30"/>
      <c r="UJF1" s="31"/>
      <c r="UJG1" s="30"/>
      <c r="UJH1" s="30"/>
      <c r="UJI1" s="30"/>
      <c r="UJJ1" s="30"/>
      <c r="UJK1" s="31"/>
      <c r="UJL1" s="30"/>
      <c r="UJM1" s="30"/>
      <c r="UJN1" s="30"/>
      <c r="UJO1" s="30"/>
      <c r="UJP1" s="31"/>
      <c r="UJQ1" s="30"/>
      <c r="UJR1" s="30"/>
      <c r="UJS1" s="30"/>
      <c r="UJT1" s="30"/>
      <c r="UJU1" s="31"/>
      <c r="UJV1" s="30"/>
      <c r="UJW1" s="30"/>
      <c r="UJX1" s="30"/>
      <c r="UJY1" s="30"/>
      <c r="UJZ1" s="31"/>
      <c r="UKA1" s="30"/>
      <c r="UKB1" s="30"/>
      <c r="UKC1" s="30"/>
      <c r="UKD1" s="30"/>
      <c r="UKE1" s="31"/>
      <c r="UKF1" s="30"/>
      <c r="UKG1" s="30"/>
      <c r="UKH1" s="30"/>
      <c r="UKI1" s="30"/>
      <c r="UKJ1" s="31"/>
      <c r="UKK1" s="30"/>
      <c r="UKL1" s="30"/>
      <c r="UKM1" s="30"/>
      <c r="UKN1" s="30"/>
      <c r="UKO1" s="31"/>
      <c r="UKP1" s="30"/>
      <c r="UKQ1" s="30"/>
      <c r="UKR1" s="30"/>
      <c r="UKS1" s="30"/>
      <c r="UKT1" s="31"/>
      <c r="UKU1" s="30"/>
      <c r="UKV1" s="30"/>
      <c r="UKW1" s="30"/>
      <c r="UKX1" s="30"/>
      <c r="UKY1" s="31"/>
      <c r="UKZ1" s="30"/>
      <c r="ULA1" s="30"/>
      <c r="ULB1" s="30"/>
      <c r="ULC1" s="30"/>
      <c r="ULD1" s="31"/>
      <c r="ULE1" s="30"/>
      <c r="ULF1" s="30"/>
      <c r="ULG1" s="30"/>
      <c r="ULH1" s="30"/>
      <c r="ULI1" s="31"/>
      <c r="ULJ1" s="30"/>
      <c r="ULK1" s="30"/>
      <c r="ULL1" s="30"/>
      <c r="ULM1" s="30"/>
      <c r="ULN1" s="31"/>
      <c r="ULO1" s="30"/>
      <c r="ULP1" s="30"/>
      <c r="ULQ1" s="30"/>
      <c r="ULR1" s="30"/>
      <c r="ULS1" s="31"/>
      <c r="ULT1" s="30"/>
      <c r="ULU1" s="30"/>
      <c r="ULV1" s="30"/>
      <c r="ULW1" s="30"/>
      <c r="ULX1" s="31"/>
      <c r="ULY1" s="30"/>
      <c r="ULZ1" s="30"/>
      <c r="UMA1" s="30"/>
      <c r="UMB1" s="30"/>
      <c r="UMC1" s="31"/>
      <c r="UMD1" s="30"/>
      <c r="UME1" s="30"/>
      <c r="UMF1" s="30"/>
      <c r="UMG1" s="30"/>
      <c r="UMH1" s="31"/>
      <c r="UMI1" s="30"/>
      <c r="UMJ1" s="30"/>
      <c r="UMK1" s="30"/>
      <c r="UML1" s="30"/>
      <c r="UMM1" s="31"/>
      <c r="UMN1" s="30"/>
      <c r="UMO1" s="30"/>
      <c r="UMP1" s="30"/>
      <c r="UMQ1" s="30"/>
      <c r="UMR1" s="31"/>
      <c r="UMS1" s="30"/>
      <c r="UMT1" s="30"/>
      <c r="UMU1" s="30"/>
      <c r="UMV1" s="30"/>
      <c r="UMW1" s="31"/>
      <c r="UMX1" s="30"/>
      <c r="UMY1" s="30"/>
      <c r="UMZ1" s="30"/>
      <c r="UNA1" s="30"/>
      <c r="UNB1" s="31"/>
      <c r="UNC1" s="30"/>
      <c r="UND1" s="30"/>
      <c r="UNE1" s="30"/>
      <c r="UNF1" s="30"/>
      <c r="UNG1" s="31"/>
      <c r="UNH1" s="30"/>
      <c r="UNI1" s="30"/>
      <c r="UNJ1" s="30"/>
      <c r="UNK1" s="30"/>
      <c r="UNL1" s="31"/>
      <c r="UNM1" s="30"/>
      <c r="UNN1" s="30"/>
      <c r="UNO1" s="30"/>
      <c r="UNP1" s="30"/>
      <c r="UNQ1" s="31"/>
      <c r="UNR1" s="30"/>
      <c r="UNS1" s="30"/>
      <c r="UNT1" s="30"/>
      <c r="UNU1" s="30"/>
      <c r="UNV1" s="31"/>
      <c r="UNW1" s="30"/>
      <c r="UNX1" s="30"/>
      <c r="UNY1" s="30"/>
      <c r="UNZ1" s="30"/>
      <c r="UOA1" s="31"/>
      <c r="UOB1" s="30"/>
      <c r="UOC1" s="30"/>
      <c r="UOD1" s="30"/>
      <c r="UOE1" s="30"/>
      <c r="UOF1" s="31"/>
      <c r="UOG1" s="30"/>
      <c r="UOH1" s="30"/>
      <c r="UOI1" s="30"/>
      <c r="UOJ1" s="30"/>
      <c r="UOK1" s="31"/>
      <c r="UOL1" s="30"/>
      <c r="UOM1" s="30"/>
      <c r="UON1" s="30"/>
      <c r="UOO1" s="30"/>
      <c r="UOP1" s="31"/>
      <c r="UOQ1" s="30"/>
      <c r="UOR1" s="30"/>
      <c r="UOS1" s="30"/>
      <c r="UOT1" s="30"/>
      <c r="UOU1" s="31"/>
      <c r="UOV1" s="30"/>
      <c r="UOW1" s="30"/>
      <c r="UOX1" s="30"/>
      <c r="UOY1" s="30"/>
      <c r="UOZ1" s="31"/>
      <c r="UPA1" s="30"/>
      <c r="UPB1" s="30"/>
      <c r="UPC1" s="30"/>
      <c r="UPD1" s="30"/>
      <c r="UPE1" s="31"/>
      <c r="UPF1" s="30"/>
      <c r="UPG1" s="30"/>
      <c r="UPH1" s="30"/>
      <c r="UPI1" s="30"/>
      <c r="UPJ1" s="31"/>
      <c r="UPK1" s="30"/>
      <c r="UPL1" s="30"/>
      <c r="UPM1" s="30"/>
      <c r="UPN1" s="30"/>
      <c r="UPO1" s="31"/>
      <c r="UPP1" s="30"/>
      <c r="UPQ1" s="30"/>
      <c r="UPR1" s="30"/>
      <c r="UPS1" s="30"/>
      <c r="UPT1" s="31"/>
      <c r="UPU1" s="30"/>
      <c r="UPV1" s="30"/>
      <c r="UPW1" s="30"/>
      <c r="UPX1" s="30"/>
      <c r="UPY1" s="31"/>
      <c r="UPZ1" s="30"/>
      <c r="UQA1" s="30"/>
      <c r="UQB1" s="30"/>
      <c r="UQC1" s="30"/>
      <c r="UQD1" s="31"/>
      <c r="UQE1" s="30"/>
      <c r="UQF1" s="30"/>
      <c r="UQG1" s="30"/>
      <c r="UQH1" s="30"/>
      <c r="UQI1" s="31"/>
      <c r="UQJ1" s="30"/>
      <c r="UQK1" s="30"/>
      <c r="UQL1" s="30"/>
      <c r="UQM1" s="30"/>
      <c r="UQN1" s="31"/>
      <c r="UQO1" s="30"/>
      <c r="UQP1" s="30"/>
      <c r="UQQ1" s="30"/>
      <c r="UQR1" s="30"/>
      <c r="UQS1" s="31"/>
      <c r="UQT1" s="30"/>
      <c r="UQU1" s="30"/>
      <c r="UQV1" s="30"/>
      <c r="UQW1" s="30"/>
      <c r="UQX1" s="31"/>
      <c r="UQY1" s="30"/>
      <c r="UQZ1" s="30"/>
      <c r="URA1" s="30"/>
      <c r="URB1" s="30"/>
      <c r="URC1" s="31"/>
      <c r="URD1" s="30"/>
      <c r="URE1" s="30"/>
      <c r="URF1" s="30"/>
      <c r="URG1" s="30"/>
      <c r="URH1" s="31"/>
      <c r="URI1" s="30"/>
      <c r="URJ1" s="30"/>
      <c r="URK1" s="30"/>
      <c r="URL1" s="30"/>
      <c r="URM1" s="31"/>
      <c r="URN1" s="30"/>
      <c r="URO1" s="30"/>
      <c r="URP1" s="30"/>
      <c r="URQ1" s="30"/>
      <c r="URR1" s="31"/>
      <c r="URS1" s="30"/>
      <c r="URT1" s="30"/>
      <c r="URU1" s="30"/>
      <c r="URV1" s="30"/>
      <c r="URW1" s="31"/>
      <c r="URX1" s="30"/>
      <c r="URY1" s="30"/>
      <c r="URZ1" s="30"/>
      <c r="USA1" s="30"/>
      <c r="USB1" s="31"/>
      <c r="USC1" s="30"/>
      <c r="USD1" s="30"/>
      <c r="USE1" s="30"/>
      <c r="USF1" s="30"/>
      <c r="USG1" s="31"/>
      <c r="USH1" s="30"/>
      <c r="USI1" s="30"/>
      <c r="USJ1" s="30"/>
      <c r="USK1" s="30"/>
      <c r="USL1" s="31"/>
      <c r="USM1" s="30"/>
      <c r="USN1" s="30"/>
      <c r="USO1" s="30"/>
      <c r="USP1" s="30"/>
      <c r="USQ1" s="31"/>
      <c r="USR1" s="30"/>
      <c r="USS1" s="30"/>
      <c r="UST1" s="30"/>
      <c r="USU1" s="30"/>
      <c r="USV1" s="31"/>
      <c r="USW1" s="30"/>
      <c r="USX1" s="30"/>
      <c r="USY1" s="30"/>
      <c r="USZ1" s="30"/>
      <c r="UTA1" s="31"/>
      <c r="UTB1" s="30"/>
      <c r="UTC1" s="30"/>
      <c r="UTD1" s="30"/>
      <c r="UTE1" s="30"/>
      <c r="UTF1" s="31"/>
      <c r="UTG1" s="30"/>
      <c r="UTH1" s="30"/>
      <c r="UTI1" s="30"/>
      <c r="UTJ1" s="30"/>
      <c r="UTK1" s="31"/>
      <c r="UTL1" s="30"/>
      <c r="UTM1" s="30"/>
      <c r="UTN1" s="30"/>
      <c r="UTO1" s="30"/>
      <c r="UTP1" s="31"/>
      <c r="UTQ1" s="30"/>
      <c r="UTR1" s="30"/>
      <c r="UTS1" s="30"/>
      <c r="UTT1" s="30"/>
      <c r="UTU1" s="31"/>
      <c r="UTV1" s="30"/>
      <c r="UTW1" s="30"/>
      <c r="UTX1" s="30"/>
      <c r="UTY1" s="30"/>
      <c r="UTZ1" s="31"/>
      <c r="UUA1" s="30"/>
      <c r="UUB1" s="30"/>
      <c r="UUC1" s="30"/>
      <c r="UUD1" s="30"/>
      <c r="UUE1" s="31"/>
      <c r="UUF1" s="30"/>
      <c r="UUG1" s="30"/>
      <c r="UUH1" s="30"/>
      <c r="UUI1" s="30"/>
      <c r="UUJ1" s="31"/>
      <c r="UUK1" s="30"/>
      <c r="UUL1" s="30"/>
      <c r="UUM1" s="30"/>
      <c r="UUN1" s="30"/>
      <c r="UUO1" s="31"/>
      <c r="UUP1" s="30"/>
      <c r="UUQ1" s="30"/>
      <c r="UUR1" s="30"/>
      <c r="UUS1" s="30"/>
      <c r="UUT1" s="31"/>
      <c r="UUU1" s="30"/>
      <c r="UUV1" s="30"/>
      <c r="UUW1" s="30"/>
      <c r="UUX1" s="30"/>
      <c r="UUY1" s="31"/>
      <c r="UUZ1" s="30"/>
      <c r="UVA1" s="30"/>
      <c r="UVB1" s="30"/>
      <c r="UVC1" s="30"/>
      <c r="UVD1" s="31"/>
      <c r="UVE1" s="30"/>
      <c r="UVF1" s="30"/>
      <c r="UVG1" s="30"/>
      <c r="UVH1" s="30"/>
      <c r="UVI1" s="31"/>
      <c r="UVJ1" s="30"/>
      <c r="UVK1" s="30"/>
      <c r="UVL1" s="30"/>
      <c r="UVM1" s="30"/>
      <c r="UVN1" s="31"/>
      <c r="UVO1" s="30"/>
      <c r="UVP1" s="30"/>
      <c r="UVQ1" s="30"/>
      <c r="UVR1" s="30"/>
      <c r="UVS1" s="31"/>
      <c r="UVT1" s="30"/>
      <c r="UVU1" s="30"/>
      <c r="UVV1" s="30"/>
      <c r="UVW1" s="30"/>
      <c r="UVX1" s="31"/>
      <c r="UVY1" s="30"/>
      <c r="UVZ1" s="30"/>
      <c r="UWA1" s="30"/>
      <c r="UWB1" s="30"/>
      <c r="UWC1" s="31"/>
      <c r="UWD1" s="30"/>
      <c r="UWE1" s="30"/>
      <c r="UWF1" s="30"/>
      <c r="UWG1" s="30"/>
      <c r="UWH1" s="31"/>
      <c r="UWI1" s="30"/>
      <c r="UWJ1" s="30"/>
      <c r="UWK1" s="30"/>
      <c r="UWL1" s="30"/>
      <c r="UWM1" s="31"/>
      <c r="UWN1" s="30"/>
      <c r="UWO1" s="30"/>
      <c r="UWP1" s="30"/>
      <c r="UWQ1" s="30"/>
      <c r="UWR1" s="31"/>
      <c r="UWS1" s="30"/>
      <c r="UWT1" s="30"/>
      <c r="UWU1" s="30"/>
      <c r="UWV1" s="30"/>
      <c r="UWW1" s="31"/>
      <c r="UWX1" s="30"/>
      <c r="UWY1" s="30"/>
      <c r="UWZ1" s="30"/>
      <c r="UXA1" s="30"/>
      <c r="UXB1" s="31"/>
      <c r="UXC1" s="30"/>
      <c r="UXD1" s="30"/>
      <c r="UXE1" s="30"/>
      <c r="UXF1" s="30"/>
      <c r="UXG1" s="31"/>
      <c r="UXH1" s="30"/>
      <c r="UXI1" s="30"/>
      <c r="UXJ1" s="30"/>
      <c r="UXK1" s="30"/>
      <c r="UXL1" s="31"/>
      <c r="UXM1" s="30"/>
      <c r="UXN1" s="30"/>
      <c r="UXO1" s="30"/>
      <c r="UXP1" s="30"/>
      <c r="UXQ1" s="31"/>
      <c r="UXR1" s="30"/>
      <c r="UXS1" s="30"/>
      <c r="UXT1" s="30"/>
      <c r="UXU1" s="30"/>
      <c r="UXV1" s="31"/>
      <c r="UXW1" s="30"/>
      <c r="UXX1" s="30"/>
      <c r="UXY1" s="30"/>
      <c r="UXZ1" s="30"/>
      <c r="UYA1" s="31"/>
      <c r="UYB1" s="30"/>
      <c r="UYC1" s="30"/>
      <c r="UYD1" s="30"/>
      <c r="UYE1" s="30"/>
      <c r="UYF1" s="31"/>
      <c r="UYG1" s="30"/>
      <c r="UYH1" s="30"/>
      <c r="UYI1" s="30"/>
      <c r="UYJ1" s="30"/>
      <c r="UYK1" s="31"/>
      <c r="UYL1" s="30"/>
      <c r="UYM1" s="30"/>
      <c r="UYN1" s="30"/>
      <c r="UYO1" s="30"/>
      <c r="UYP1" s="31"/>
      <c r="UYQ1" s="30"/>
      <c r="UYR1" s="30"/>
      <c r="UYS1" s="30"/>
      <c r="UYT1" s="30"/>
      <c r="UYU1" s="31"/>
      <c r="UYV1" s="30"/>
      <c r="UYW1" s="30"/>
      <c r="UYX1" s="30"/>
      <c r="UYY1" s="30"/>
      <c r="UYZ1" s="31"/>
      <c r="UZA1" s="30"/>
      <c r="UZB1" s="30"/>
      <c r="UZC1" s="30"/>
      <c r="UZD1" s="30"/>
      <c r="UZE1" s="31"/>
      <c r="UZF1" s="30"/>
      <c r="UZG1" s="30"/>
      <c r="UZH1" s="30"/>
      <c r="UZI1" s="30"/>
      <c r="UZJ1" s="31"/>
      <c r="UZK1" s="30"/>
      <c r="UZL1" s="30"/>
      <c r="UZM1" s="30"/>
      <c r="UZN1" s="30"/>
      <c r="UZO1" s="31"/>
      <c r="UZP1" s="30"/>
      <c r="UZQ1" s="30"/>
      <c r="UZR1" s="30"/>
      <c r="UZS1" s="30"/>
      <c r="UZT1" s="31"/>
      <c r="UZU1" s="30"/>
      <c r="UZV1" s="30"/>
      <c r="UZW1" s="30"/>
      <c r="UZX1" s="30"/>
      <c r="UZY1" s="31"/>
      <c r="UZZ1" s="30"/>
      <c r="VAA1" s="30"/>
      <c r="VAB1" s="30"/>
      <c r="VAC1" s="30"/>
      <c r="VAD1" s="31"/>
      <c r="VAE1" s="30"/>
      <c r="VAF1" s="30"/>
      <c r="VAG1" s="30"/>
      <c r="VAH1" s="30"/>
      <c r="VAI1" s="31"/>
      <c r="VAJ1" s="30"/>
      <c r="VAK1" s="30"/>
      <c r="VAL1" s="30"/>
      <c r="VAM1" s="30"/>
      <c r="VAN1" s="31"/>
      <c r="VAO1" s="30"/>
      <c r="VAP1" s="30"/>
      <c r="VAQ1" s="30"/>
      <c r="VAR1" s="30"/>
      <c r="VAS1" s="31"/>
      <c r="VAT1" s="30"/>
      <c r="VAU1" s="30"/>
      <c r="VAV1" s="30"/>
      <c r="VAW1" s="30"/>
      <c r="VAX1" s="31"/>
      <c r="VAY1" s="30"/>
      <c r="VAZ1" s="30"/>
      <c r="VBA1" s="30"/>
      <c r="VBB1" s="30"/>
      <c r="VBC1" s="31"/>
      <c r="VBD1" s="30"/>
      <c r="VBE1" s="30"/>
      <c r="VBF1" s="30"/>
      <c r="VBG1" s="30"/>
      <c r="VBH1" s="31"/>
      <c r="VBI1" s="30"/>
      <c r="VBJ1" s="30"/>
      <c r="VBK1" s="30"/>
      <c r="VBL1" s="30"/>
      <c r="VBM1" s="31"/>
      <c r="VBN1" s="30"/>
      <c r="VBO1" s="30"/>
      <c r="VBP1" s="30"/>
      <c r="VBQ1" s="30"/>
      <c r="VBR1" s="31"/>
      <c r="VBS1" s="30"/>
      <c r="VBT1" s="30"/>
      <c r="VBU1" s="30"/>
      <c r="VBV1" s="30"/>
      <c r="VBW1" s="31"/>
      <c r="VBX1" s="30"/>
      <c r="VBY1" s="30"/>
      <c r="VBZ1" s="30"/>
      <c r="VCA1" s="30"/>
      <c r="VCB1" s="31"/>
      <c r="VCC1" s="30"/>
      <c r="VCD1" s="30"/>
      <c r="VCE1" s="30"/>
      <c r="VCF1" s="30"/>
      <c r="VCG1" s="31"/>
      <c r="VCH1" s="30"/>
      <c r="VCI1" s="30"/>
      <c r="VCJ1" s="30"/>
      <c r="VCK1" s="30"/>
      <c r="VCL1" s="31"/>
      <c r="VCM1" s="30"/>
      <c r="VCN1" s="30"/>
      <c r="VCO1" s="30"/>
      <c r="VCP1" s="30"/>
      <c r="VCQ1" s="31"/>
      <c r="VCR1" s="30"/>
      <c r="VCS1" s="30"/>
      <c r="VCT1" s="30"/>
      <c r="VCU1" s="30"/>
      <c r="VCV1" s="31"/>
      <c r="VCW1" s="30"/>
      <c r="VCX1" s="30"/>
      <c r="VCY1" s="30"/>
      <c r="VCZ1" s="30"/>
      <c r="VDA1" s="31"/>
      <c r="VDB1" s="30"/>
      <c r="VDC1" s="30"/>
      <c r="VDD1" s="30"/>
      <c r="VDE1" s="30"/>
      <c r="VDF1" s="31"/>
      <c r="VDG1" s="30"/>
      <c r="VDH1" s="30"/>
      <c r="VDI1" s="30"/>
      <c r="VDJ1" s="30"/>
      <c r="VDK1" s="31"/>
      <c r="VDL1" s="30"/>
      <c r="VDM1" s="30"/>
      <c r="VDN1" s="30"/>
      <c r="VDO1" s="30"/>
      <c r="VDP1" s="31"/>
      <c r="VDQ1" s="30"/>
      <c r="VDR1" s="30"/>
      <c r="VDS1" s="30"/>
      <c r="VDT1" s="30"/>
      <c r="VDU1" s="31"/>
      <c r="VDV1" s="30"/>
      <c r="VDW1" s="30"/>
      <c r="VDX1" s="30"/>
      <c r="VDY1" s="30"/>
      <c r="VDZ1" s="31"/>
      <c r="VEA1" s="30"/>
      <c r="VEB1" s="30"/>
      <c r="VEC1" s="30"/>
      <c r="VED1" s="30"/>
      <c r="VEE1" s="31"/>
      <c r="VEF1" s="30"/>
      <c r="VEG1" s="30"/>
      <c r="VEH1" s="30"/>
      <c r="VEI1" s="30"/>
      <c r="VEJ1" s="31"/>
      <c r="VEK1" s="30"/>
      <c r="VEL1" s="30"/>
      <c r="VEM1" s="30"/>
      <c r="VEN1" s="30"/>
      <c r="VEO1" s="31"/>
      <c r="VEP1" s="30"/>
      <c r="VEQ1" s="30"/>
      <c r="VER1" s="30"/>
      <c r="VES1" s="30"/>
      <c r="VET1" s="31"/>
      <c r="VEU1" s="30"/>
      <c r="VEV1" s="30"/>
      <c r="VEW1" s="30"/>
      <c r="VEX1" s="30"/>
      <c r="VEY1" s="31"/>
      <c r="VEZ1" s="30"/>
      <c r="VFA1" s="30"/>
      <c r="VFB1" s="30"/>
      <c r="VFC1" s="30"/>
      <c r="VFD1" s="31"/>
      <c r="VFE1" s="30"/>
      <c r="VFF1" s="30"/>
      <c r="VFG1" s="30"/>
      <c r="VFH1" s="30"/>
      <c r="VFI1" s="31"/>
      <c r="VFJ1" s="30"/>
      <c r="VFK1" s="30"/>
      <c r="VFL1" s="30"/>
      <c r="VFM1" s="30"/>
      <c r="VFN1" s="31"/>
      <c r="VFO1" s="30"/>
      <c r="VFP1" s="30"/>
      <c r="VFQ1" s="30"/>
      <c r="VFR1" s="30"/>
      <c r="VFS1" s="31"/>
      <c r="VFT1" s="30"/>
      <c r="VFU1" s="30"/>
      <c r="VFV1" s="30"/>
      <c r="VFW1" s="30"/>
      <c r="VFX1" s="31"/>
      <c r="VFY1" s="30"/>
      <c r="VFZ1" s="30"/>
      <c r="VGA1" s="30"/>
      <c r="VGB1" s="30"/>
      <c r="VGC1" s="31"/>
      <c r="VGD1" s="30"/>
      <c r="VGE1" s="30"/>
      <c r="VGF1" s="30"/>
      <c r="VGG1" s="30"/>
      <c r="VGH1" s="31"/>
      <c r="VGI1" s="30"/>
      <c r="VGJ1" s="30"/>
      <c r="VGK1" s="30"/>
      <c r="VGL1" s="30"/>
      <c r="VGM1" s="31"/>
      <c r="VGN1" s="30"/>
      <c r="VGO1" s="30"/>
      <c r="VGP1" s="30"/>
      <c r="VGQ1" s="30"/>
      <c r="VGR1" s="31"/>
      <c r="VGS1" s="30"/>
      <c r="VGT1" s="30"/>
      <c r="VGU1" s="30"/>
      <c r="VGV1" s="30"/>
      <c r="VGW1" s="31"/>
      <c r="VGX1" s="30"/>
      <c r="VGY1" s="30"/>
      <c r="VGZ1" s="30"/>
      <c r="VHA1" s="30"/>
      <c r="VHB1" s="31"/>
      <c r="VHC1" s="30"/>
      <c r="VHD1" s="30"/>
      <c r="VHE1" s="30"/>
      <c r="VHF1" s="30"/>
      <c r="VHG1" s="31"/>
      <c r="VHH1" s="30"/>
      <c r="VHI1" s="30"/>
      <c r="VHJ1" s="30"/>
      <c r="VHK1" s="30"/>
      <c r="VHL1" s="31"/>
      <c r="VHM1" s="30"/>
      <c r="VHN1" s="30"/>
      <c r="VHO1" s="30"/>
      <c r="VHP1" s="30"/>
      <c r="VHQ1" s="31"/>
      <c r="VHR1" s="30"/>
      <c r="VHS1" s="30"/>
      <c r="VHT1" s="30"/>
      <c r="VHU1" s="30"/>
      <c r="VHV1" s="31"/>
      <c r="VHW1" s="30"/>
      <c r="VHX1" s="30"/>
      <c r="VHY1" s="30"/>
      <c r="VHZ1" s="30"/>
      <c r="VIA1" s="31"/>
      <c r="VIB1" s="30"/>
      <c r="VIC1" s="30"/>
      <c r="VID1" s="30"/>
      <c r="VIE1" s="30"/>
      <c r="VIF1" s="31"/>
      <c r="VIG1" s="30"/>
      <c r="VIH1" s="30"/>
      <c r="VII1" s="30"/>
      <c r="VIJ1" s="30"/>
      <c r="VIK1" s="31"/>
      <c r="VIL1" s="30"/>
      <c r="VIM1" s="30"/>
      <c r="VIN1" s="30"/>
      <c r="VIO1" s="30"/>
      <c r="VIP1" s="31"/>
      <c r="VIQ1" s="30"/>
      <c r="VIR1" s="30"/>
      <c r="VIS1" s="30"/>
      <c r="VIT1" s="30"/>
      <c r="VIU1" s="31"/>
      <c r="VIV1" s="30"/>
      <c r="VIW1" s="30"/>
      <c r="VIX1" s="30"/>
      <c r="VIY1" s="30"/>
      <c r="VIZ1" s="31"/>
      <c r="VJA1" s="30"/>
      <c r="VJB1" s="30"/>
      <c r="VJC1" s="30"/>
      <c r="VJD1" s="30"/>
      <c r="VJE1" s="31"/>
      <c r="VJF1" s="30"/>
      <c r="VJG1" s="30"/>
      <c r="VJH1" s="30"/>
      <c r="VJI1" s="30"/>
      <c r="VJJ1" s="31"/>
      <c r="VJK1" s="30"/>
      <c r="VJL1" s="30"/>
      <c r="VJM1" s="30"/>
      <c r="VJN1" s="30"/>
      <c r="VJO1" s="31"/>
      <c r="VJP1" s="30"/>
      <c r="VJQ1" s="30"/>
      <c r="VJR1" s="30"/>
      <c r="VJS1" s="30"/>
      <c r="VJT1" s="31"/>
      <c r="VJU1" s="30"/>
      <c r="VJV1" s="30"/>
      <c r="VJW1" s="30"/>
      <c r="VJX1" s="30"/>
      <c r="VJY1" s="31"/>
      <c r="VJZ1" s="30"/>
      <c r="VKA1" s="30"/>
      <c r="VKB1" s="30"/>
      <c r="VKC1" s="30"/>
      <c r="VKD1" s="31"/>
      <c r="VKE1" s="30"/>
      <c r="VKF1" s="30"/>
      <c r="VKG1" s="30"/>
      <c r="VKH1" s="30"/>
      <c r="VKI1" s="31"/>
      <c r="VKJ1" s="30"/>
      <c r="VKK1" s="30"/>
      <c r="VKL1" s="30"/>
      <c r="VKM1" s="30"/>
      <c r="VKN1" s="31"/>
      <c r="VKO1" s="30"/>
      <c r="VKP1" s="30"/>
      <c r="VKQ1" s="30"/>
      <c r="VKR1" s="30"/>
      <c r="VKS1" s="31"/>
      <c r="VKT1" s="30"/>
      <c r="VKU1" s="30"/>
      <c r="VKV1" s="30"/>
      <c r="VKW1" s="30"/>
      <c r="VKX1" s="31"/>
      <c r="VKY1" s="30"/>
      <c r="VKZ1" s="30"/>
      <c r="VLA1" s="30"/>
      <c r="VLB1" s="30"/>
      <c r="VLC1" s="31"/>
      <c r="VLD1" s="30"/>
      <c r="VLE1" s="30"/>
      <c r="VLF1" s="30"/>
      <c r="VLG1" s="30"/>
      <c r="VLH1" s="31"/>
      <c r="VLI1" s="30"/>
      <c r="VLJ1" s="30"/>
      <c r="VLK1" s="30"/>
      <c r="VLL1" s="30"/>
      <c r="VLM1" s="31"/>
      <c r="VLN1" s="30"/>
      <c r="VLO1" s="30"/>
      <c r="VLP1" s="30"/>
      <c r="VLQ1" s="30"/>
      <c r="VLR1" s="31"/>
      <c r="VLS1" s="30"/>
      <c r="VLT1" s="30"/>
      <c r="VLU1" s="30"/>
      <c r="VLV1" s="30"/>
      <c r="VLW1" s="31"/>
      <c r="VLX1" s="30"/>
      <c r="VLY1" s="30"/>
      <c r="VLZ1" s="30"/>
      <c r="VMA1" s="30"/>
      <c r="VMB1" s="31"/>
      <c r="VMC1" s="30"/>
      <c r="VMD1" s="30"/>
      <c r="VME1" s="30"/>
      <c r="VMF1" s="30"/>
      <c r="VMG1" s="31"/>
      <c r="VMH1" s="30"/>
      <c r="VMI1" s="30"/>
      <c r="VMJ1" s="30"/>
      <c r="VMK1" s="30"/>
      <c r="VML1" s="31"/>
      <c r="VMM1" s="30"/>
      <c r="VMN1" s="30"/>
      <c r="VMO1" s="30"/>
      <c r="VMP1" s="30"/>
      <c r="VMQ1" s="31"/>
      <c r="VMR1" s="30"/>
      <c r="VMS1" s="30"/>
      <c r="VMT1" s="30"/>
      <c r="VMU1" s="30"/>
      <c r="VMV1" s="31"/>
      <c r="VMW1" s="30"/>
      <c r="VMX1" s="30"/>
      <c r="VMY1" s="30"/>
      <c r="VMZ1" s="30"/>
      <c r="VNA1" s="31"/>
      <c r="VNB1" s="30"/>
      <c r="VNC1" s="30"/>
      <c r="VND1" s="30"/>
      <c r="VNE1" s="30"/>
      <c r="VNF1" s="31"/>
      <c r="VNG1" s="30"/>
      <c r="VNH1" s="30"/>
      <c r="VNI1" s="30"/>
      <c r="VNJ1" s="30"/>
      <c r="VNK1" s="31"/>
      <c r="VNL1" s="30"/>
      <c r="VNM1" s="30"/>
      <c r="VNN1" s="30"/>
      <c r="VNO1" s="30"/>
      <c r="VNP1" s="31"/>
      <c r="VNQ1" s="30"/>
      <c r="VNR1" s="30"/>
      <c r="VNS1" s="30"/>
      <c r="VNT1" s="30"/>
      <c r="VNU1" s="31"/>
      <c r="VNV1" s="30"/>
      <c r="VNW1" s="30"/>
      <c r="VNX1" s="30"/>
      <c r="VNY1" s="30"/>
      <c r="VNZ1" s="31"/>
      <c r="VOA1" s="30"/>
      <c r="VOB1" s="30"/>
      <c r="VOC1" s="30"/>
      <c r="VOD1" s="30"/>
      <c r="VOE1" s="31"/>
      <c r="VOF1" s="30"/>
      <c r="VOG1" s="30"/>
      <c r="VOH1" s="30"/>
      <c r="VOI1" s="30"/>
      <c r="VOJ1" s="31"/>
      <c r="VOK1" s="30"/>
      <c r="VOL1" s="30"/>
      <c r="VOM1" s="30"/>
      <c r="VON1" s="30"/>
      <c r="VOO1" s="31"/>
      <c r="VOP1" s="30"/>
      <c r="VOQ1" s="30"/>
      <c r="VOR1" s="30"/>
      <c r="VOS1" s="30"/>
      <c r="VOT1" s="31"/>
      <c r="VOU1" s="30"/>
      <c r="VOV1" s="30"/>
      <c r="VOW1" s="30"/>
      <c r="VOX1" s="30"/>
      <c r="VOY1" s="31"/>
      <c r="VOZ1" s="30"/>
      <c r="VPA1" s="30"/>
      <c r="VPB1" s="30"/>
      <c r="VPC1" s="30"/>
      <c r="VPD1" s="31"/>
      <c r="VPE1" s="30"/>
      <c r="VPF1" s="30"/>
      <c r="VPG1" s="30"/>
      <c r="VPH1" s="30"/>
      <c r="VPI1" s="31"/>
      <c r="VPJ1" s="30"/>
      <c r="VPK1" s="30"/>
      <c r="VPL1" s="30"/>
      <c r="VPM1" s="30"/>
      <c r="VPN1" s="31"/>
      <c r="VPO1" s="30"/>
      <c r="VPP1" s="30"/>
      <c r="VPQ1" s="30"/>
      <c r="VPR1" s="30"/>
      <c r="VPS1" s="31"/>
      <c r="VPT1" s="30"/>
      <c r="VPU1" s="30"/>
      <c r="VPV1" s="30"/>
      <c r="VPW1" s="30"/>
      <c r="VPX1" s="31"/>
      <c r="VPY1" s="30"/>
      <c r="VPZ1" s="30"/>
      <c r="VQA1" s="30"/>
      <c r="VQB1" s="30"/>
      <c r="VQC1" s="31"/>
      <c r="VQD1" s="30"/>
      <c r="VQE1" s="30"/>
      <c r="VQF1" s="30"/>
      <c r="VQG1" s="30"/>
      <c r="VQH1" s="31"/>
      <c r="VQI1" s="30"/>
      <c r="VQJ1" s="30"/>
      <c r="VQK1" s="30"/>
      <c r="VQL1" s="30"/>
      <c r="VQM1" s="31"/>
      <c r="VQN1" s="30"/>
      <c r="VQO1" s="30"/>
      <c r="VQP1" s="30"/>
      <c r="VQQ1" s="30"/>
      <c r="VQR1" s="31"/>
      <c r="VQS1" s="30"/>
      <c r="VQT1" s="30"/>
      <c r="VQU1" s="30"/>
      <c r="VQV1" s="30"/>
      <c r="VQW1" s="31"/>
      <c r="VQX1" s="30"/>
      <c r="VQY1" s="30"/>
      <c r="VQZ1" s="30"/>
      <c r="VRA1" s="30"/>
      <c r="VRB1" s="31"/>
      <c r="VRC1" s="30"/>
      <c r="VRD1" s="30"/>
      <c r="VRE1" s="30"/>
      <c r="VRF1" s="30"/>
      <c r="VRG1" s="31"/>
      <c r="VRH1" s="30"/>
      <c r="VRI1" s="30"/>
      <c r="VRJ1" s="30"/>
      <c r="VRK1" s="30"/>
      <c r="VRL1" s="31"/>
      <c r="VRM1" s="30"/>
      <c r="VRN1" s="30"/>
      <c r="VRO1" s="30"/>
      <c r="VRP1" s="30"/>
      <c r="VRQ1" s="31"/>
      <c r="VRR1" s="30"/>
      <c r="VRS1" s="30"/>
      <c r="VRT1" s="30"/>
      <c r="VRU1" s="30"/>
      <c r="VRV1" s="31"/>
      <c r="VRW1" s="30"/>
      <c r="VRX1" s="30"/>
      <c r="VRY1" s="30"/>
      <c r="VRZ1" s="30"/>
      <c r="VSA1" s="31"/>
      <c r="VSB1" s="30"/>
      <c r="VSC1" s="30"/>
      <c r="VSD1" s="30"/>
      <c r="VSE1" s="30"/>
      <c r="VSF1" s="31"/>
      <c r="VSG1" s="30"/>
      <c r="VSH1" s="30"/>
      <c r="VSI1" s="30"/>
      <c r="VSJ1" s="30"/>
      <c r="VSK1" s="31"/>
      <c r="VSL1" s="30"/>
      <c r="VSM1" s="30"/>
      <c r="VSN1" s="30"/>
      <c r="VSO1" s="30"/>
      <c r="VSP1" s="31"/>
      <c r="VSQ1" s="30"/>
      <c r="VSR1" s="30"/>
      <c r="VSS1" s="30"/>
      <c r="VST1" s="30"/>
      <c r="VSU1" s="31"/>
      <c r="VSV1" s="30"/>
      <c r="VSW1" s="30"/>
      <c r="VSX1" s="30"/>
      <c r="VSY1" s="30"/>
      <c r="VSZ1" s="31"/>
      <c r="VTA1" s="30"/>
      <c r="VTB1" s="30"/>
      <c r="VTC1" s="30"/>
      <c r="VTD1" s="30"/>
      <c r="VTE1" s="31"/>
      <c r="VTF1" s="30"/>
      <c r="VTG1" s="30"/>
      <c r="VTH1" s="30"/>
      <c r="VTI1" s="30"/>
      <c r="VTJ1" s="31"/>
      <c r="VTK1" s="30"/>
      <c r="VTL1" s="30"/>
      <c r="VTM1" s="30"/>
      <c r="VTN1" s="30"/>
      <c r="VTO1" s="31"/>
      <c r="VTP1" s="30"/>
      <c r="VTQ1" s="30"/>
      <c r="VTR1" s="30"/>
      <c r="VTS1" s="30"/>
      <c r="VTT1" s="31"/>
      <c r="VTU1" s="30"/>
      <c r="VTV1" s="30"/>
      <c r="VTW1" s="30"/>
      <c r="VTX1" s="30"/>
      <c r="VTY1" s="31"/>
      <c r="VTZ1" s="30"/>
      <c r="VUA1" s="30"/>
      <c r="VUB1" s="30"/>
      <c r="VUC1" s="30"/>
      <c r="VUD1" s="31"/>
      <c r="VUE1" s="30"/>
      <c r="VUF1" s="30"/>
      <c r="VUG1" s="30"/>
      <c r="VUH1" s="30"/>
      <c r="VUI1" s="31"/>
      <c r="VUJ1" s="30"/>
      <c r="VUK1" s="30"/>
      <c r="VUL1" s="30"/>
      <c r="VUM1" s="30"/>
      <c r="VUN1" s="31"/>
      <c r="VUO1" s="30"/>
      <c r="VUP1" s="30"/>
      <c r="VUQ1" s="30"/>
      <c r="VUR1" s="30"/>
      <c r="VUS1" s="31"/>
      <c r="VUT1" s="30"/>
      <c r="VUU1" s="30"/>
      <c r="VUV1" s="30"/>
      <c r="VUW1" s="30"/>
      <c r="VUX1" s="31"/>
      <c r="VUY1" s="30"/>
      <c r="VUZ1" s="30"/>
      <c r="VVA1" s="30"/>
      <c r="VVB1" s="30"/>
      <c r="VVC1" s="31"/>
      <c r="VVD1" s="30"/>
      <c r="VVE1" s="30"/>
      <c r="VVF1" s="30"/>
      <c r="VVG1" s="30"/>
      <c r="VVH1" s="31"/>
      <c r="VVI1" s="30"/>
      <c r="VVJ1" s="30"/>
      <c r="VVK1" s="30"/>
      <c r="VVL1" s="30"/>
      <c r="VVM1" s="31"/>
      <c r="VVN1" s="30"/>
      <c r="VVO1" s="30"/>
      <c r="VVP1" s="30"/>
      <c r="VVQ1" s="30"/>
      <c r="VVR1" s="31"/>
      <c r="VVS1" s="30"/>
      <c r="VVT1" s="30"/>
      <c r="VVU1" s="30"/>
      <c r="VVV1" s="30"/>
      <c r="VVW1" s="31"/>
      <c r="VVX1" s="30"/>
      <c r="VVY1" s="30"/>
      <c r="VVZ1" s="30"/>
      <c r="VWA1" s="30"/>
      <c r="VWB1" s="31"/>
      <c r="VWC1" s="30"/>
      <c r="VWD1" s="30"/>
      <c r="VWE1" s="30"/>
      <c r="VWF1" s="30"/>
      <c r="VWG1" s="31"/>
      <c r="VWH1" s="30"/>
      <c r="VWI1" s="30"/>
      <c r="VWJ1" s="30"/>
      <c r="VWK1" s="30"/>
      <c r="VWL1" s="31"/>
      <c r="VWM1" s="30"/>
      <c r="VWN1" s="30"/>
      <c r="VWO1" s="30"/>
      <c r="VWP1" s="30"/>
      <c r="VWQ1" s="31"/>
      <c r="VWR1" s="30"/>
      <c r="VWS1" s="30"/>
      <c r="VWT1" s="30"/>
      <c r="VWU1" s="30"/>
      <c r="VWV1" s="31"/>
      <c r="VWW1" s="30"/>
      <c r="VWX1" s="30"/>
      <c r="VWY1" s="30"/>
      <c r="VWZ1" s="30"/>
      <c r="VXA1" s="31"/>
      <c r="VXB1" s="30"/>
      <c r="VXC1" s="30"/>
      <c r="VXD1" s="30"/>
      <c r="VXE1" s="30"/>
      <c r="VXF1" s="31"/>
      <c r="VXG1" s="30"/>
      <c r="VXH1" s="30"/>
      <c r="VXI1" s="30"/>
      <c r="VXJ1" s="30"/>
      <c r="VXK1" s="31"/>
      <c r="VXL1" s="30"/>
      <c r="VXM1" s="30"/>
      <c r="VXN1" s="30"/>
      <c r="VXO1" s="30"/>
      <c r="VXP1" s="31"/>
      <c r="VXQ1" s="30"/>
      <c r="VXR1" s="30"/>
      <c r="VXS1" s="30"/>
      <c r="VXT1" s="30"/>
      <c r="VXU1" s="31"/>
      <c r="VXV1" s="30"/>
      <c r="VXW1" s="30"/>
      <c r="VXX1" s="30"/>
      <c r="VXY1" s="30"/>
      <c r="VXZ1" s="31"/>
      <c r="VYA1" s="30"/>
      <c r="VYB1" s="30"/>
      <c r="VYC1" s="30"/>
      <c r="VYD1" s="30"/>
      <c r="VYE1" s="31"/>
      <c r="VYF1" s="30"/>
      <c r="VYG1" s="30"/>
      <c r="VYH1" s="30"/>
      <c r="VYI1" s="30"/>
      <c r="VYJ1" s="31"/>
      <c r="VYK1" s="30"/>
      <c r="VYL1" s="30"/>
      <c r="VYM1" s="30"/>
      <c r="VYN1" s="30"/>
      <c r="VYO1" s="31"/>
      <c r="VYP1" s="30"/>
      <c r="VYQ1" s="30"/>
      <c r="VYR1" s="30"/>
      <c r="VYS1" s="30"/>
      <c r="VYT1" s="31"/>
      <c r="VYU1" s="30"/>
      <c r="VYV1" s="30"/>
      <c r="VYW1" s="30"/>
      <c r="VYX1" s="30"/>
      <c r="VYY1" s="31"/>
      <c r="VYZ1" s="30"/>
      <c r="VZA1" s="30"/>
      <c r="VZB1" s="30"/>
      <c r="VZC1" s="30"/>
      <c r="VZD1" s="31"/>
      <c r="VZE1" s="30"/>
      <c r="VZF1" s="30"/>
      <c r="VZG1" s="30"/>
      <c r="VZH1" s="30"/>
      <c r="VZI1" s="31"/>
      <c r="VZJ1" s="30"/>
      <c r="VZK1" s="30"/>
      <c r="VZL1" s="30"/>
      <c r="VZM1" s="30"/>
      <c r="VZN1" s="31"/>
      <c r="VZO1" s="30"/>
      <c r="VZP1" s="30"/>
      <c r="VZQ1" s="30"/>
      <c r="VZR1" s="30"/>
      <c r="VZS1" s="31"/>
      <c r="VZT1" s="30"/>
      <c r="VZU1" s="30"/>
      <c r="VZV1" s="30"/>
      <c r="VZW1" s="30"/>
      <c r="VZX1" s="31"/>
      <c r="VZY1" s="30"/>
      <c r="VZZ1" s="30"/>
      <c r="WAA1" s="30"/>
      <c r="WAB1" s="30"/>
      <c r="WAC1" s="31"/>
      <c r="WAD1" s="30"/>
      <c r="WAE1" s="30"/>
      <c r="WAF1" s="30"/>
      <c r="WAG1" s="30"/>
      <c r="WAH1" s="31"/>
      <c r="WAI1" s="30"/>
      <c r="WAJ1" s="30"/>
      <c r="WAK1" s="30"/>
      <c r="WAL1" s="30"/>
      <c r="WAM1" s="31"/>
      <c r="WAN1" s="30"/>
      <c r="WAO1" s="30"/>
      <c r="WAP1" s="30"/>
      <c r="WAQ1" s="30"/>
      <c r="WAR1" s="31"/>
      <c r="WAS1" s="30"/>
      <c r="WAT1" s="30"/>
      <c r="WAU1" s="30"/>
      <c r="WAV1" s="30"/>
      <c r="WAW1" s="31"/>
      <c r="WAX1" s="30"/>
      <c r="WAY1" s="30"/>
      <c r="WAZ1" s="30"/>
      <c r="WBA1" s="30"/>
      <c r="WBB1" s="31"/>
      <c r="WBC1" s="30"/>
      <c r="WBD1" s="30"/>
      <c r="WBE1" s="30"/>
      <c r="WBF1" s="30"/>
      <c r="WBG1" s="31"/>
      <c r="WBH1" s="30"/>
      <c r="WBI1" s="30"/>
      <c r="WBJ1" s="30"/>
      <c r="WBK1" s="30"/>
      <c r="WBL1" s="31"/>
      <c r="WBM1" s="30"/>
      <c r="WBN1" s="30"/>
      <c r="WBO1" s="30"/>
      <c r="WBP1" s="30"/>
      <c r="WBQ1" s="31"/>
      <c r="WBR1" s="30"/>
      <c r="WBS1" s="30"/>
      <c r="WBT1" s="30"/>
      <c r="WBU1" s="30"/>
      <c r="WBV1" s="31"/>
      <c r="WBW1" s="30"/>
      <c r="WBX1" s="30"/>
      <c r="WBY1" s="30"/>
      <c r="WBZ1" s="30"/>
      <c r="WCA1" s="31"/>
      <c r="WCB1" s="30"/>
      <c r="WCC1" s="30"/>
      <c r="WCD1" s="30"/>
      <c r="WCE1" s="30"/>
      <c r="WCF1" s="31"/>
      <c r="WCG1" s="30"/>
      <c r="WCH1" s="30"/>
      <c r="WCI1" s="30"/>
      <c r="WCJ1" s="30"/>
      <c r="WCK1" s="31"/>
      <c r="WCL1" s="30"/>
      <c r="WCM1" s="30"/>
      <c r="WCN1" s="30"/>
      <c r="WCO1" s="30"/>
      <c r="WCP1" s="31"/>
      <c r="WCQ1" s="30"/>
      <c r="WCR1" s="30"/>
      <c r="WCS1" s="30"/>
      <c r="WCT1" s="30"/>
      <c r="WCU1" s="31"/>
      <c r="WCV1" s="30"/>
      <c r="WCW1" s="30"/>
      <c r="WCX1" s="30"/>
      <c r="WCY1" s="30"/>
      <c r="WCZ1" s="31"/>
      <c r="WDA1" s="30"/>
      <c r="WDB1" s="30"/>
      <c r="WDC1" s="30"/>
      <c r="WDD1" s="30"/>
      <c r="WDE1" s="31"/>
      <c r="WDF1" s="30"/>
      <c r="WDG1" s="30"/>
      <c r="WDH1" s="30"/>
      <c r="WDI1" s="30"/>
      <c r="WDJ1" s="31"/>
      <c r="WDK1" s="30"/>
      <c r="WDL1" s="30"/>
      <c r="WDM1" s="30"/>
      <c r="WDN1" s="30"/>
      <c r="WDO1" s="31"/>
      <c r="WDP1" s="30"/>
      <c r="WDQ1" s="30"/>
      <c r="WDR1" s="30"/>
      <c r="WDS1" s="30"/>
      <c r="WDT1" s="31"/>
      <c r="WDU1" s="30"/>
      <c r="WDV1" s="30"/>
      <c r="WDW1" s="30"/>
      <c r="WDX1" s="30"/>
      <c r="WDY1" s="31"/>
      <c r="WDZ1" s="30"/>
      <c r="WEA1" s="30"/>
      <c r="WEB1" s="30"/>
      <c r="WEC1" s="30"/>
      <c r="WED1" s="31"/>
      <c r="WEE1" s="30"/>
      <c r="WEF1" s="30"/>
      <c r="WEG1" s="30"/>
      <c r="WEH1" s="30"/>
      <c r="WEI1" s="31"/>
      <c r="WEJ1" s="30"/>
      <c r="WEK1" s="30"/>
      <c r="WEL1" s="30"/>
      <c r="WEM1" s="30"/>
      <c r="WEN1" s="31"/>
      <c r="WEO1" s="30"/>
      <c r="WEP1" s="30"/>
      <c r="WEQ1" s="30"/>
      <c r="WER1" s="30"/>
      <c r="WES1" s="31"/>
      <c r="WET1" s="30"/>
      <c r="WEU1" s="30"/>
      <c r="WEV1" s="30"/>
      <c r="WEW1" s="30"/>
      <c r="WEX1" s="31"/>
      <c r="WEY1" s="30"/>
      <c r="WEZ1" s="30"/>
      <c r="WFA1" s="30"/>
      <c r="WFB1" s="30"/>
      <c r="WFC1" s="31"/>
      <c r="WFD1" s="30"/>
      <c r="WFE1" s="30"/>
      <c r="WFF1" s="30"/>
      <c r="WFG1" s="30"/>
      <c r="WFH1" s="31"/>
      <c r="WFI1" s="30"/>
      <c r="WFJ1" s="30"/>
      <c r="WFK1" s="30"/>
      <c r="WFL1" s="30"/>
      <c r="WFM1" s="31"/>
      <c r="WFN1" s="30"/>
      <c r="WFO1" s="30"/>
      <c r="WFP1" s="30"/>
      <c r="WFQ1" s="30"/>
      <c r="WFR1" s="31"/>
      <c r="WFS1" s="30"/>
      <c r="WFT1" s="30"/>
      <c r="WFU1" s="30"/>
      <c r="WFV1" s="30"/>
      <c r="WFW1" s="31"/>
      <c r="WFX1" s="30"/>
      <c r="WFY1" s="30"/>
      <c r="WFZ1" s="30"/>
      <c r="WGA1" s="30"/>
      <c r="WGB1" s="31"/>
      <c r="WGC1" s="30"/>
      <c r="WGD1" s="30"/>
      <c r="WGE1" s="30"/>
      <c r="WGF1" s="30"/>
      <c r="WGG1" s="31"/>
      <c r="WGH1" s="30"/>
      <c r="WGI1" s="30"/>
      <c r="WGJ1" s="30"/>
      <c r="WGK1" s="30"/>
      <c r="WGL1" s="31"/>
      <c r="WGM1" s="30"/>
      <c r="WGN1" s="30"/>
      <c r="WGO1" s="30"/>
      <c r="WGP1" s="30"/>
      <c r="WGQ1" s="31"/>
      <c r="WGR1" s="30"/>
      <c r="WGS1" s="30"/>
      <c r="WGT1" s="30"/>
      <c r="WGU1" s="30"/>
      <c r="WGV1" s="31"/>
      <c r="WGW1" s="30"/>
      <c r="WGX1" s="30"/>
      <c r="WGY1" s="30"/>
      <c r="WGZ1" s="30"/>
      <c r="WHA1" s="31"/>
      <c r="WHB1" s="30"/>
      <c r="WHC1" s="30"/>
      <c r="WHD1" s="30"/>
      <c r="WHE1" s="30"/>
      <c r="WHF1" s="31"/>
      <c r="WHG1" s="30"/>
      <c r="WHH1" s="30"/>
      <c r="WHI1" s="30"/>
      <c r="WHJ1" s="30"/>
      <c r="WHK1" s="31"/>
      <c r="WHL1" s="30"/>
      <c r="WHM1" s="30"/>
      <c r="WHN1" s="30"/>
      <c r="WHO1" s="30"/>
      <c r="WHP1" s="31"/>
      <c r="WHQ1" s="30"/>
      <c r="WHR1" s="30"/>
      <c r="WHS1" s="30"/>
      <c r="WHT1" s="30"/>
      <c r="WHU1" s="31"/>
      <c r="WHV1" s="30"/>
      <c r="WHW1" s="30"/>
      <c r="WHX1" s="30"/>
      <c r="WHY1" s="30"/>
      <c r="WHZ1" s="31"/>
      <c r="WIA1" s="30"/>
      <c r="WIB1" s="30"/>
      <c r="WIC1" s="30"/>
      <c r="WID1" s="30"/>
      <c r="WIE1" s="31"/>
      <c r="WIF1" s="30"/>
      <c r="WIG1" s="30"/>
      <c r="WIH1" s="30"/>
      <c r="WII1" s="30"/>
      <c r="WIJ1" s="31"/>
      <c r="WIK1" s="30"/>
      <c r="WIL1" s="30"/>
      <c r="WIM1" s="30"/>
      <c r="WIN1" s="30"/>
      <c r="WIO1" s="31"/>
      <c r="WIP1" s="30"/>
      <c r="WIQ1" s="30"/>
      <c r="WIR1" s="30"/>
      <c r="WIS1" s="30"/>
      <c r="WIT1" s="31"/>
      <c r="WIU1" s="30"/>
      <c r="WIV1" s="30"/>
      <c r="WIW1" s="30"/>
      <c r="WIX1" s="30"/>
      <c r="WIY1" s="31"/>
      <c r="WIZ1" s="30"/>
      <c r="WJA1" s="30"/>
      <c r="WJB1" s="30"/>
      <c r="WJC1" s="30"/>
      <c r="WJD1" s="31"/>
      <c r="WJE1" s="30"/>
      <c r="WJF1" s="30"/>
      <c r="WJG1" s="30"/>
      <c r="WJH1" s="30"/>
      <c r="WJI1" s="31"/>
      <c r="WJJ1" s="30"/>
      <c r="WJK1" s="30"/>
      <c r="WJL1" s="30"/>
      <c r="WJM1" s="30"/>
      <c r="WJN1" s="31"/>
      <c r="WJO1" s="30"/>
      <c r="WJP1" s="30"/>
      <c r="WJQ1" s="30"/>
      <c r="WJR1" s="30"/>
      <c r="WJS1" s="31"/>
      <c r="WJT1" s="30"/>
      <c r="WJU1" s="30"/>
      <c r="WJV1" s="30"/>
      <c r="WJW1" s="30"/>
      <c r="WJX1" s="31"/>
      <c r="WJY1" s="30"/>
      <c r="WJZ1" s="30"/>
      <c r="WKA1" s="30"/>
      <c r="WKB1" s="30"/>
      <c r="WKC1" s="31"/>
      <c r="WKD1" s="30"/>
      <c r="WKE1" s="30"/>
      <c r="WKF1" s="30"/>
      <c r="WKG1" s="30"/>
      <c r="WKH1" s="31"/>
      <c r="WKI1" s="30"/>
      <c r="WKJ1" s="30"/>
      <c r="WKK1" s="30"/>
      <c r="WKL1" s="30"/>
      <c r="WKM1" s="31"/>
      <c r="WKN1" s="30"/>
      <c r="WKO1" s="30"/>
      <c r="WKP1" s="30"/>
      <c r="WKQ1" s="30"/>
      <c r="WKR1" s="31"/>
      <c r="WKS1" s="30"/>
      <c r="WKT1" s="30"/>
      <c r="WKU1" s="30"/>
      <c r="WKV1" s="30"/>
      <c r="WKW1" s="31"/>
      <c r="WKX1" s="30"/>
      <c r="WKY1" s="30"/>
      <c r="WKZ1" s="30"/>
      <c r="WLA1" s="30"/>
      <c r="WLB1" s="31"/>
      <c r="WLC1" s="30"/>
      <c r="WLD1" s="30"/>
      <c r="WLE1" s="30"/>
      <c r="WLF1" s="30"/>
      <c r="WLG1" s="31"/>
      <c r="WLH1" s="30"/>
      <c r="WLI1" s="30"/>
      <c r="WLJ1" s="30"/>
      <c r="WLK1" s="30"/>
      <c r="WLL1" s="31"/>
      <c r="WLM1" s="30"/>
      <c r="WLN1" s="30"/>
      <c r="WLO1" s="30"/>
      <c r="WLP1" s="30"/>
      <c r="WLQ1" s="31"/>
      <c r="WLR1" s="30"/>
      <c r="WLS1" s="30"/>
      <c r="WLT1" s="30"/>
      <c r="WLU1" s="30"/>
      <c r="WLV1" s="31"/>
      <c r="WLW1" s="30"/>
      <c r="WLX1" s="30"/>
      <c r="WLY1" s="30"/>
      <c r="WLZ1" s="30"/>
      <c r="WMA1" s="31"/>
      <c r="WMB1" s="30"/>
      <c r="WMC1" s="30"/>
      <c r="WMD1" s="30"/>
      <c r="WME1" s="30"/>
      <c r="WMF1" s="31"/>
      <c r="WMG1" s="30"/>
      <c r="WMH1" s="30"/>
      <c r="WMI1" s="30"/>
      <c r="WMJ1" s="30"/>
      <c r="WMK1" s="31"/>
      <c r="WML1" s="30"/>
      <c r="WMM1" s="30"/>
      <c r="WMN1" s="30"/>
      <c r="WMO1" s="30"/>
      <c r="WMP1" s="31"/>
      <c r="WMQ1" s="30"/>
      <c r="WMR1" s="30"/>
      <c r="WMS1" s="30"/>
      <c r="WMT1" s="30"/>
      <c r="WMU1" s="31"/>
      <c r="WMV1" s="30"/>
      <c r="WMW1" s="30"/>
      <c r="WMX1" s="30"/>
      <c r="WMY1" s="30"/>
      <c r="WMZ1" s="31"/>
      <c r="WNA1" s="30"/>
      <c r="WNB1" s="30"/>
      <c r="WNC1" s="30"/>
      <c r="WND1" s="30"/>
      <c r="WNE1" s="31"/>
      <c r="WNF1" s="30"/>
      <c r="WNG1" s="30"/>
      <c r="WNH1" s="30"/>
      <c r="WNI1" s="30"/>
      <c r="WNJ1" s="31"/>
      <c r="WNK1" s="30"/>
      <c r="WNL1" s="30"/>
      <c r="WNM1" s="30"/>
      <c r="WNN1" s="30"/>
      <c r="WNO1" s="31"/>
      <c r="WNP1" s="30"/>
      <c r="WNQ1" s="30"/>
      <c r="WNR1" s="30"/>
      <c r="WNS1" s="30"/>
      <c r="WNT1" s="31"/>
      <c r="WNU1" s="30"/>
      <c r="WNV1" s="30"/>
      <c r="WNW1" s="30"/>
      <c r="WNX1" s="30"/>
      <c r="WNY1" s="31"/>
      <c r="WNZ1" s="30"/>
      <c r="WOA1" s="30"/>
      <c r="WOB1" s="30"/>
      <c r="WOC1" s="30"/>
      <c r="WOD1" s="31"/>
      <c r="WOE1" s="30"/>
      <c r="WOF1" s="30"/>
      <c r="WOG1" s="30"/>
      <c r="WOH1" s="30"/>
      <c r="WOI1" s="31"/>
      <c r="WOJ1" s="30"/>
      <c r="WOK1" s="30"/>
      <c r="WOL1" s="30"/>
      <c r="WOM1" s="30"/>
      <c r="WON1" s="31"/>
      <c r="WOO1" s="30"/>
      <c r="WOP1" s="30"/>
      <c r="WOQ1" s="30"/>
      <c r="WOR1" s="30"/>
      <c r="WOS1" s="31"/>
      <c r="WOT1" s="30"/>
      <c r="WOU1" s="30"/>
      <c r="WOV1" s="30"/>
      <c r="WOW1" s="30"/>
      <c r="WOX1" s="31"/>
      <c r="WOY1" s="30"/>
      <c r="WOZ1" s="30"/>
      <c r="WPA1" s="30"/>
      <c r="WPB1" s="30"/>
      <c r="WPC1" s="31"/>
      <c r="WPD1" s="30"/>
      <c r="WPE1" s="30"/>
      <c r="WPF1" s="30"/>
      <c r="WPG1" s="30"/>
      <c r="WPH1" s="31"/>
      <c r="WPI1" s="30"/>
      <c r="WPJ1" s="30"/>
      <c r="WPK1" s="30"/>
      <c r="WPL1" s="30"/>
      <c r="WPM1" s="31"/>
      <c r="WPN1" s="30"/>
      <c r="WPO1" s="30"/>
      <c r="WPP1" s="30"/>
      <c r="WPQ1" s="30"/>
      <c r="WPR1" s="31"/>
      <c r="WPS1" s="30"/>
      <c r="WPT1" s="30"/>
      <c r="WPU1" s="30"/>
      <c r="WPV1" s="30"/>
      <c r="WPW1" s="31"/>
      <c r="WPX1" s="30"/>
      <c r="WPY1" s="30"/>
      <c r="WPZ1" s="30"/>
      <c r="WQA1" s="30"/>
      <c r="WQB1" s="31"/>
      <c r="WQC1" s="30"/>
      <c r="WQD1" s="30"/>
      <c r="WQE1" s="30"/>
      <c r="WQF1" s="30"/>
      <c r="WQG1" s="31"/>
      <c r="WQH1" s="30"/>
      <c r="WQI1" s="30"/>
      <c r="WQJ1" s="30"/>
      <c r="WQK1" s="30"/>
      <c r="WQL1" s="31"/>
      <c r="WQM1" s="30"/>
      <c r="WQN1" s="30"/>
      <c r="WQO1" s="30"/>
      <c r="WQP1" s="30"/>
      <c r="WQQ1" s="31"/>
      <c r="WQR1" s="30"/>
      <c r="WQS1" s="30"/>
      <c r="WQT1" s="30"/>
      <c r="WQU1" s="30"/>
      <c r="WQV1" s="31"/>
      <c r="WQW1" s="30"/>
      <c r="WQX1" s="30"/>
      <c r="WQY1" s="30"/>
      <c r="WQZ1" s="30"/>
      <c r="WRA1" s="31"/>
      <c r="WRB1" s="30"/>
      <c r="WRC1" s="30"/>
      <c r="WRD1" s="30"/>
      <c r="WRE1" s="30"/>
      <c r="WRF1" s="31"/>
      <c r="WRG1" s="30"/>
      <c r="WRH1" s="30"/>
      <c r="WRI1" s="30"/>
      <c r="WRJ1" s="30"/>
      <c r="WRK1" s="31"/>
      <c r="WRL1" s="30"/>
      <c r="WRM1" s="30"/>
      <c r="WRN1" s="30"/>
      <c r="WRO1" s="30"/>
      <c r="WRP1" s="31"/>
      <c r="WRQ1" s="30"/>
      <c r="WRR1" s="30"/>
      <c r="WRS1" s="30"/>
      <c r="WRT1" s="30"/>
      <c r="WRU1" s="31"/>
      <c r="WRV1" s="30"/>
      <c r="WRW1" s="30"/>
      <c r="WRX1" s="30"/>
      <c r="WRY1" s="30"/>
      <c r="WRZ1" s="31"/>
      <c r="WSA1" s="30"/>
      <c r="WSB1" s="30"/>
      <c r="WSC1" s="30"/>
      <c r="WSD1" s="30"/>
      <c r="WSE1" s="31"/>
      <c r="WSF1" s="30"/>
      <c r="WSG1" s="30"/>
      <c r="WSH1" s="30"/>
      <c r="WSI1" s="30"/>
      <c r="WSJ1" s="31"/>
      <c r="WSK1" s="30"/>
      <c r="WSL1" s="30"/>
      <c r="WSM1" s="30"/>
      <c r="WSN1" s="30"/>
      <c r="WSO1" s="31"/>
      <c r="WSP1" s="30"/>
      <c r="WSQ1" s="30"/>
      <c r="WSR1" s="30"/>
      <c r="WSS1" s="30"/>
      <c r="WST1" s="31"/>
      <c r="WSU1" s="30"/>
      <c r="WSV1" s="30"/>
      <c r="WSW1" s="30"/>
      <c r="WSX1" s="30"/>
      <c r="WSY1" s="31"/>
      <c r="WSZ1" s="30"/>
      <c r="WTA1" s="30"/>
      <c r="WTB1" s="30"/>
      <c r="WTC1" s="30"/>
      <c r="WTD1" s="31"/>
      <c r="WTE1" s="30"/>
      <c r="WTF1" s="30"/>
      <c r="WTG1" s="30"/>
      <c r="WTH1" s="30"/>
      <c r="WTI1" s="31"/>
      <c r="WTJ1" s="30"/>
      <c r="WTK1" s="30"/>
      <c r="WTL1" s="30"/>
      <c r="WTM1" s="30"/>
      <c r="WTN1" s="31"/>
      <c r="WTO1" s="30"/>
      <c r="WTP1" s="30"/>
      <c r="WTQ1" s="30"/>
      <c r="WTR1" s="30"/>
      <c r="WTS1" s="31"/>
      <c r="WTT1" s="30"/>
      <c r="WTU1" s="30"/>
      <c r="WTV1" s="30"/>
      <c r="WTW1" s="30"/>
      <c r="WTX1" s="31"/>
      <c r="WTY1" s="30"/>
      <c r="WTZ1" s="30"/>
      <c r="WUA1" s="30"/>
      <c r="WUB1" s="30"/>
      <c r="WUC1" s="31"/>
      <c r="WUD1" s="30"/>
      <c r="WUE1" s="30"/>
      <c r="WUF1" s="30"/>
      <c r="WUG1" s="30"/>
      <c r="WUH1" s="31"/>
      <c r="WUI1" s="30"/>
      <c r="WUJ1" s="30"/>
      <c r="WUK1" s="30"/>
      <c r="WUL1" s="30"/>
      <c r="WUM1" s="31"/>
      <c r="WUN1" s="30"/>
      <c r="WUO1" s="30"/>
      <c r="WUP1" s="30"/>
      <c r="WUQ1" s="30"/>
      <c r="WUR1" s="31"/>
      <c r="WUS1" s="30"/>
      <c r="WUT1" s="30"/>
      <c r="WUU1" s="30"/>
      <c r="WUV1" s="30"/>
      <c r="WUW1" s="31"/>
      <c r="WUX1" s="30"/>
      <c r="WUY1" s="30"/>
      <c r="WUZ1" s="30"/>
      <c r="WVA1" s="30"/>
      <c r="WVB1" s="31"/>
      <c r="WVC1" s="30"/>
      <c r="WVD1" s="30"/>
      <c r="WVE1" s="30"/>
      <c r="WVF1" s="30"/>
      <c r="WVG1" s="31"/>
      <c r="WVH1" s="30"/>
      <c r="WVI1" s="30"/>
      <c r="WVJ1" s="30"/>
      <c r="WVK1" s="30"/>
      <c r="WVL1" s="31"/>
      <c r="WVM1" s="30"/>
      <c r="WVN1" s="30"/>
      <c r="WVO1" s="30"/>
      <c r="WVP1" s="30"/>
      <c r="WVQ1" s="31"/>
      <c r="WVR1" s="30"/>
      <c r="WVS1" s="30"/>
      <c r="WVT1" s="30"/>
      <c r="WVU1" s="30"/>
      <c r="WVV1" s="31"/>
      <c r="WVW1" s="30"/>
      <c r="WVX1" s="30"/>
      <c r="WVY1" s="30"/>
      <c r="WVZ1" s="30"/>
      <c r="WWA1" s="31"/>
      <c r="WWB1" s="30"/>
      <c r="WWC1" s="30"/>
      <c r="WWD1" s="30"/>
      <c r="WWE1" s="30"/>
      <c r="WWF1" s="31"/>
      <c r="WWG1" s="30"/>
      <c r="WWH1" s="30"/>
      <c r="WWI1" s="30"/>
      <c r="WWJ1" s="30"/>
      <c r="WWK1" s="31"/>
      <c r="WWL1" s="30"/>
      <c r="WWM1" s="30"/>
      <c r="WWN1" s="30"/>
      <c r="WWO1" s="30"/>
      <c r="WWP1" s="31"/>
      <c r="WWQ1" s="30"/>
      <c r="WWR1" s="30"/>
      <c r="WWS1" s="30"/>
      <c r="WWT1" s="30"/>
      <c r="WWU1" s="31"/>
      <c r="WWV1" s="30"/>
      <c r="WWW1" s="30"/>
      <c r="WWX1" s="30"/>
      <c r="WWY1" s="30"/>
      <c r="WWZ1" s="31"/>
      <c r="WXA1" s="30"/>
      <c r="WXB1" s="30"/>
      <c r="WXC1" s="30"/>
      <c r="WXD1" s="30"/>
      <c r="WXE1" s="31"/>
      <c r="WXF1" s="30"/>
      <c r="WXG1" s="30"/>
      <c r="WXH1" s="30"/>
      <c r="WXI1" s="30"/>
      <c r="WXJ1" s="31"/>
      <c r="WXK1" s="30"/>
      <c r="WXL1" s="30"/>
      <c r="WXM1" s="30"/>
      <c r="WXN1" s="30"/>
      <c r="WXO1" s="31"/>
      <c r="WXP1" s="30"/>
      <c r="WXQ1" s="30"/>
      <c r="WXR1" s="30"/>
      <c r="WXS1" s="30"/>
      <c r="WXT1" s="31"/>
      <c r="WXU1" s="30"/>
      <c r="WXV1" s="30"/>
      <c r="WXW1" s="30"/>
      <c r="WXX1" s="30"/>
      <c r="WXY1" s="31"/>
      <c r="WXZ1" s="30"/>
      <c r="WYA1" s="30"/>
      <c r="WYB1" s="30"/>
      <c r="WYC1" s="30"/>
      <c r="WYD1" s="31"/>
      <c r="WYE1" s="30"/>
      <c r="WYF1" s="30"/>
      <c r="WYG1" s="30"/>
      <c r="WYH1" s="30"/>
      <c r="WYI1" s="31"/>
      <c r="WYJ1" s="30"/>
      <c r="WYK1" s="30"/>
      <c r="WYL1" s="30"/>
      <c r="WYM1" s="30"/>
      <c r="WYN1" s="31"/>
      <c r="WYO1" s="30"/>
      <c r="WYP1" s="30"/>
      <c r="WYQ1" s="30"/>
      <c r="WYR1" s="30"/>
      <c r="WYS1" s="31"/>
      <c r="WYT1" s="30"/>
      <c r="WYU1" s="30"/>
      <c r="WYV1" s="30"/>
      <c r="WYW1" s="30"/>
      <c r="WYX1" s="31"/>
      <c r="WYY1" s="30"/>
      <c r="WYZ1" s="30"/>
      <c r="WZA1" s="30"/>
      <c r="WZB1" s="30"/>
      <c r="WZC1" s="31"/>
      <c r="WZD1" s="30"/>
      <c r="WZE1" s="30"/>
      <c r="WZF1" s="30"/>
      <c r="WZG1" s="30"/>
      <c r="WZH1" s="31"/>
      <c r="WZI1" s="30"/>
      <c r="WZJ1" s="30"/>
      <c r="WZK1" s="30"/>
      <c r="WZL1" s="30"/>
      <c r="WZM1" s="31"/>
      <c r="WZN1" s="30"/>
      <c r="WZO1" s="30"/>
      <c r="WZP1" s="30"/>
      <c r="WZQ1" s="30"/>
      <c r="WZR1" s="31"/>
      <c r="WZS1" s="30"/>
      <c r="WZT1" s="30"/>
      <c r="WZU1" s="30"/>
      <c r="WZV1" s="30"/>
      <c r="WZW1" s="31"/>
      <c r="WZX1" s="30"/>
      <c r="WZY1" s="30"/>
      <c r="WZZ1" s="30"/>
      <c r="XAA1" s="30"/>
      <c r="XAB1" s="31"/>
      <c r="XAC1" s="30"/>
      <c r="XAD1" s="30"/>
      <c r="XAE1" s="30"/>
      <c r="XAF1" s="30"/>
      <c r="XAG1" s="31"/>
      <c r="XAH1" s="30"/>
      <c r="XAI1" s="30"/>
      <c r="XAJ1" s="30"/>
      <c r="XAK1" s="30"/>
      <c r="XAL1" s="31"/>
      <c r="XAM1" s="30"/>
      <c r="XAN1" s="30"/>
      <c r="XAO1" s="30"/>
      <c r="XAP1" s="30"/>
      <c r="XAQ1" s="31"/>
      <c r="XAR1" s="30"/>
      <c r="XAS1" s="30"/>
      <c r="XAT1" s="30"/>
      <c r="XAU1" s="30"/>
      <c r="XAV1" s="31"/>
      <c r="XAW1" s="30"/>
      <c r="XAX1" s="30"/>
      <c r="XAY1" s="30"/>
      <c r="XAZ1" s="30"/>
      <c r="XBA1" s="31"/>
      <c r="XBB1" s="30"/>
      <c r="XBC1" s="30"/>
      <c r="XBD1" s="30"/>
      <c r="XBE1" s="30"/>
      <c r="XBF1" s="31"/>
      <c r="XBG1" s="30"/>
      <c r="XBH1" s="30"/>
      <c r="XBI1" s="30"/>
      <c r="XBJ1" s="30"/>
      <c r="XBK1" s="31"/>
      <c r="XBL1" s="30"/>
      <c r="XBM1" s="30"/>
      <c r="XBN1" s="30"/>
      <c r="XBO1" s="30"/>
      <c r="XBP1" s="31"/>
      <c r="XBQ1" s="30"/>
      <c r="XBR1" s="30"/>
      <c r="XBS1" s="30"/>
      <c r="XBT1" s="30"/>
      <c r="XBU1" s="31"/>
      <c r="XBV1" s="30"/>
      <c r="XBW1" s="30"/>
      <c r="XBX1" s="30"/>
      <c r="XBY1" s="30"/>
      <c r="XBZ1" s="31"/>
      <c r="XCA1" s="30"/>
      <c r="XCB1" s="30"/>
      <c r="XCC1" s="30"/>
      <c r="XCD1" s="30"/>
      <c r="XCE1" s="31"/>
      <c r="XCF1" s="30"/>
      <c r="XCG1" s="30"/>
      <c r="XCH1" s="30"/>
      <c r="XCI1" s="30"/>
      <c r="XCJ1" s="31"/>
      <c r="XCK1" s="30"/>
      <c r="XCL1" s="30"/>
      <c r="XCM1" s="30"/>
      <c r="XCN1" s="30"/>
      <c r="XCO1" s="31"/>
      <c r="XCP1" s="30"/>
      <c r="XCQ1" s="30"/>
      <c r="XCR1" s="30"/>
      <c r="XCS1" s="30"/>
      <c r="XCT1" s="31"/>
      <c r="XCU1" s="30"/>
      <c r="XCV1" s="30"/>
      <c r="XCW1" s="30"/>
      <c r="XCX1" s="30"/>
      <c r="XCY1" s="31"/>
      <c r="XCZ1" s="30"/>
      <c r="XDA1" s="30"/>
      <c r="XDB1" s="30"/>
      <c r="XDC1" s="30"/>
      <c r="XDD1" s="31"/>
      <c r="XDE1" s="30"/>
      <c r="XDF1" s="30"/>
      <c r="XDG1" s="30"/>
      <c r="XDH1" s="30"/>
      <c r="XDI1" s="31"/>
      <c r="XDJ1" s="30"/>
      <c r="XDK1" s="30"/>
      <c r="XDL1" s="30"/>
      <c r="XDM1" s="30"/>
      <c r="XDN1" s="31"/>
      <c r="XDO1" s="30"/>
      <c r="XDP1" s="30"/>
      <c r="XDQ1" s="30"/>
      <c r="XDR1" s="30"/>
      <c r="XDS1" s="31"/>
      <c r="XDT1" s="30"/>
      <c r="XDU1" s="30"/>
      <c r="XDV1" s="30"/>
      <c r="XDW1" s="30"/>
      <c r="XDX1" s="31"/>
      <c r="XDY1" s="30"/>
      <c r="XDZ1" s="30"/>
      <c r="XEA1" s="30"/>
      <c r="XEB1" s="30"/>
      <c r="XEC1" s="31"/>
      <c r="XED1" s="30"/>
      <c r="XEE1" s="30"/>
      <c r="XEF1" s="30"/>
      <c r="XEG1" s="30"/>
      <c r="XEH1" s="31"/>
      <c r="XEI1" s="30"/>
      <c r="XEJ1" s="30"/>
      <c r="XEK1" s="30"/>
      <c r="XEL1" s="30"/>
      <c r="XEM1" s="31"/>
      <c r="XEN1" s="30"/>
      <c r="XEO1" s="30"/>
      <c r="XEP1" s="30"/>
      <c r="XEQ1" s="30"/>
      <c r="XER1" s="31"/>
      <c r="XES1" s="30"/>
      <c r="XET1" s="30"/>
      <c r="XEU1" s="30"/>
      <c r="XEV1" s="30"/>
      <c r="XEW1" s="31"/>
      <c r="XEX1" s="30"/>
      <c r="XEY1" s="30"/>
      <c r="XEZ1" s="30"/>
      <c r="XFA1" s="30"/>
      <c r="XFB1" s="31"/>
    </row>
    <row r="2" spans="1:16382" ht="12.75" thickTop="1" x14ac:dyDescent="0.2">
      <c r="A2" s="142" t="s">
        <v>483</v>
      </c>
      <c r="B2" s="145" t="s">
        <v>454</v>
      </c>
      <c r="C2" s="44">
        <v>0</v>
      </c>
      <c r="D2" s="44">
        <v>15</v>
      </c>
      <c r="E2" s="44">
        <v>35</v>
      </c>
      <c r="F2" s="47" t="s">
        <v>455</v>
      </c>
      <c r="G2" s="48" t="s">
        <v>456</v>
      </c>
      <c r="H2" s="49"/>
    </row>
    <row r="3" spans="1:16382" ht="12" x14ac:dyDescent="0.2">
      <c r="A3" s="143"/>
      <c r="B3" s="146"/>
      <c r="C3" s="45">
        <v>15.0000000001</v>
      </c>
      <c r="D3" s="45">
        <v>50</v>
      </c>
      <c r="E3" s="45">
        <v>184</v>
      </c>
      <c r="F3" s="50" t="s">
        <v>457</v>
      </c>
      <c r="G3" s="48" t="s">
        <v>458</v>
      </c>
      <c r="H3" s="49"/>
    </row>
    <row r="4" spans="1:16382" ht="12" x14ac:dyDescent="0.2">
      <c r="A4" s="143"/>
      <c r="B4" s="146"/>
      <c r="C4" s="45">
        <v>50.000000000100002</v>
      </c>
      <c r="D4" s="45">
        <v>85</v>
      </c>
      <c r="E4" s="45">
        <v>418</v>
      </c>
      <c r="F4" s="50" t="s">
        <v>459</v>
      </c>
      <c r="G4" s="48" t="s">
        <v>460</v>
      </c>
      <c r="H4" s="49"/>
    </row>
    <row r="5" spans="1:16382" ht="12" x14ac:dyDescent="0.2">
      <c r="A5" s="143"/>
      <c r="B5" s="146"/>
      <c r="C5" s="45">
        <v>85.000000001000004</v>
      </c>
      <c r="D5" s="45">
        <v>120</v>
      </c>
      <c r="E5" s="45">
        <v>641</v>
      </c>
      <c r="F5" s="50" t="s">
        <v>461</v>
      </c>
      <c r="G5" s="48" t="s">
        <v>462</v>
      </c>
      <c r="H5" s="49"/>
    </row>
    <row r="6" spans="1:16382" ht="12" x14ac:dyDescent="0.2">
      <c r="A6" s="143"/>
      <c r="B6" s="146"/>
      <c r="C6" s="45">
        <v>120.0000000001</v>
      </c>
      <c r="D6" s="45">
        <v>220</v>
      </c>
      <c r="E6" s="45">
        <v>1038</v>
      </c>
      <c r="F6" s="50" t="s">
        <v>463</v>
      </c>
      <c r="G6" s="48" t="s">
        <v>464</v>
      </c>
      <c r="H6" s="49"/>
    </row>
    <row r="7" spans="1:16382" ht="12" x14ac:dyDescent="0.2">
      <c r="A7" s="143"/>
      <c r="B7" s="146"/>
      <c r="C7" s="45">
        <v>220.00000000009999</v>
      </c>
      <c r="D7" s="45">
        <v>400</v>
      </c>
      <c r="E7" s="45">
        <v>1890</v>
      </c>
      <c r="F7" s="50" t="s">
        <v>465</v>
      </c>
      <c r="G7" s="51"/>
      <c r="H7" s="49"/>
    </row>
    <row r="8" spans="1:16382" ht="12" x14ac:dyDescent="0.2">
      <c r="A8" s="143"/>
      <c r="B8" s="146"/>
      <c r="C8" s="45">
        <v>400</v>
      </c>
      <c r="D8" s="45">
        <v>750</v>
      </c>
      <c r="E8" s="45">
        <v>3752</v>
      </c>
      <c r="F8" s="50" t="s">
        <v>466</v>
      </c>
      <c r="G8" s="51"/>
      <c r="H8" s="49"/>
    </row>
    <row r="9" spans="1:16382" ht="12" x14ac:dyDescent="0.2">
      <c r="A9" s="143"/>
      <c r="B9" s="146"/>
      <c r="C9" s="45">
        <v>750.00000000099999</v>
      </c>
      <c r="D9" s="45">
        <v>1400</v>
      </c>
      <c r="E9" s="45">
        <v>6627</v>
      </c>
      <c r="F9" s="50" t="s">
        <v>467</v>
      </c>
      <c r="G9" s="52"/>
      <c r="H9" s="52"/>
    </row>
    <row r="10" spans="1:16382" ht="12" x14ac:dyDescent="0.2">
      <c r="A10" s="143"/>
      <c r="B10" s="146"/>
      <c r="C10" s="45">
        <v>1400.0000001000001</v>
      </c>
      <c r="D10" s="45">
        <v>2200</v>
      </c>
      <c r="E10" s="45">
        <v>11366</v>
      </c>
      <c r="F10" s="50" t="s">
        <v>468</v>
      </c>
      <c r="G10" s="51"/>
      <c r="H10" s="49"/>
    </row>
    <row r="11" spans="1:16382" ht="12" x14ac:dyDescent="0.2">
      <c r="A11" s="143"/>
      <c r="B11" s="146"/>
      <c r="C11" s="45">
        <v>2200</v>
      </c>
      <c r="D11" s="45">
        <v>6500</v>
      </c>
      <c r="E11" s="45">
        <v>23526</v>
      </c>
      <c r="F11" s="50" t="s">
        <v>469</v>
      </c>
      <c r="G11" s="51"/>
      <c r="H11" s="49"/>
    </row>
    <row r="12" spans="1:16382" ht="12" x14ac:dyDescent="0.2">
      <c r="A12" s="143"/>
      <c r="B12" s="146"/>
      <c r="C12" s="45">
        <v>6500.0000000999999</v>
      </c>
      <c r="D12" s="45">
        <v>9000</v>
      </c>
      <c r="E12" s="45">
        <v>50171</v>
      </c>
      <c r="F12" s="50" t="s">
        <v>470</v>
      </c>
      <c r="G12" s="51"/>
      <c r="H12" s="49"/>
    </row>
    <row r="13" spans="1:16382" ht="12" x14ac:dyDescent="0.2">
      <c r="A13" s="143"/>
      <c r="B13" s="146"/>
      <c r="C13" s="45">
        <v>9000.0000001000008</v>
      </c>
      <c r="D13" s="45">
        <v>21500</v>
      </c>
      <c r="E13" s="45">
        <v>92552</v>
      </c>
      <c r="F13" s="50" t="s">
        <v>471</v>
      </c>
      <c r="G13" s="51"/>
      <c r="H13" s="49"/>
    </row>
    <row r="14" spans="1:16382" ht="12" x14ac:dyDescent="0.2">
      <c r="A14" s="143"/>
      <c r="B14" s="146"/>
      <c r="C14" s="45">
        <v>21500.000000100001</v>
      </c>
      <c r="D14" s="45">
        <v>100000</v>
      </c>
      <c r="E14" s="45">
        <v>236238</v>
      </c>
      <c r="F14" s="50" t="s">
        <v>472</v>
      </c>
      <c r="G14" s="51"/>
      <c r="H14" s="49"/>
    </row>
    <row r="15" spans="1:16382" ht="12.75" thickBot="1" x14ac:dyDescent="0.25">
      <c r="A15" s="143"/>
      <c r="B15" s="147"/>
      <c r="C15" s="45">
        <v>100000.0000001</v>
      </c>
      <c r="D15" s="45"/>
      <c r="E15" s="45">
        <v>1209644</v>
      </c>
      <c r="F15" s="50" t="s">
        <v>473</v>
      </c>
      <c r="G15" s="51"/>
      <c r="H15" s="49"/>
    </row>
    <row r="16" spans="1:16382" ht="12.75" thickTop="1" x14ac:dyDescent="0.2">
      <c r="A16" s="143"/>
      <c r="B16" s="145" t="s">
        <v>434</v>
      </c>
      <c r="C16" s="44">
        <v>0</v>
      </c>
      <c r="D16" s="44">
        <v>25</v>
      </c>
      <c r="E16" s="45">
        <v>35</v>
      </c>
      <c r="F16" s="47" t="s">
        <v>435</v>
      </c>
      <c r="G16" s="48" t="s">
        <v>436</v>
      </c>
      <c r="H16" s="49"/>
    </row>
    <row r="17" spans="1:8" ht="12" x14ac:dyDescent="0.2">
      <c r="A17" s="143"/>
      <c r="B17" s="146"/>
      <c r="C17" s="45">
        <v>25.000000001</v>
      </c>
      <c r="D17" s="45">
        <v>83</v>
      </c>
      <c r="E17" s="45">
        <v>184</v>
      </c>
      <c r="F17" s="50" t="s">
        <v>437</v>
      </c>
      <c r="G17" s="48" t="s">
        <v>438</v>
      </c>
      <c r="H17" s="49"/>
    </row>
    <row r="18" spans="1:8" ht="12" x14ac:dyDescent="0.2">
      <c r="A18" s="143"/>
      <c r="B18" s="146"/>
      <c r="C18" s="45">
        <v>83.000000000100002</v>
      </c>
      <c r="D18" s="45">
        <v>142</v>
      </c>
      <c r="E18" s="45">
        <v>418</v>
      </c>
      <c r="F18" s="50" t="s">
        <v>439</v>
      </c>
      <c r="G18" s="48" t="s">
        <v>440</v>
      </c>
      <c r="H18" s="49"/>
    </row>
    <row r="19" spans="1:8" ht="12" x14ac:dyDescent="0.2">
      <c r="A19" s="143"/>
      <c r="B19" s="146"/>
      <c r="C19" s="45">
        <v>142.00000000099999</v>
      </c>
      <c r="D19" s="45">
        <v>200</v>
      </c>
      <c r="E19" s="45">
        <v>641</v>
      </c>
      <c r="F19" s="50" t="s">
        <v>441</v>
      </c>
      <c r="G19" s="48" t="s">
        <v>442</v>
      </c>
      <c r="H19" s="49"/>
    </row>
    <row r="20" spans="1:8" ht="12" x14ac:dyDescent="0.2">
      <c r="A20" s="143"/>
      <c r="B20" s="146"/>
      <c r="C20" s="45">
        <v>200.00000000099999</v>
      </c>
      <c r="D20" s="45">
        <v>367</v>
      </c>
      <c r="E20" s="45">
        <v>1038</v>
      </c>
      <c r="F20" s="50" t="s">
        <v>443</v>
      </c>
      <c r="G20" s="48" t="s">
        <v>444</v>
      </c>
      <c r="H20" s="49"/>
    </row>
    <row r="21" spans="1:8" ht="12" x14ac:dyDescent="0.2">
      <c r="A21" s="143"/>
      <c r="B21" s="146"/>
      <c r="C21" s="45">
        <v>367.00000000009999</v>
      </c>
      <c r="D21" s="45">
        <v>667</v>
      </c>
      <c r="E21" s="45">
        <v>1890</v>
      </c>
      <c r="F21" s="50" t="s">
        <v>445</v>
      </c>
      <c r="G21" s="51"/>
      <c r="H21" s="49"/>
    </row>
    <row r="22" spans="1:8" ht="12" x14ac:dyDescent="0.2">
      <c r="A22" s="143"/>
      <c r="B22" s="146"/>
      <c r="C22" s="45">
        <v>667.00000000010004</v>
      </c>
      <c r="D22" s="45">
        <v>1250</v>
      </c>
      <c r="E22" s="45">
        <v>3752</v>
      </c>
      <c r="F22" s="50" t="s">
        <v>446</v>
      </c>
      <c r="G22" s="51"/>
      <c r="H22" s="49"/>
    </row>
    <row r="23" spans="1:8" ht="12" x14ac:dyDescent="0.2">
      <c r="A23" s="143"/>
      <c r="B23" s="146"/>
      <c r="C23" s="45">
        <v>1250.0000001000001</v>
      </c>
      <c r="D23" s="45">
        <v>2333</v>
      </c>
      <c r="E23" s="45">
        <v>6627</v>
      </c>
      <c r="F23" s="50" t="s">
        <v>447</v>
      </c>
      <c r="G23" s="51"/>
      <c r="H23" s="49"/>
    </row>
    <row r="24" spans="1:8" ht="12" x14ac:dyDescent="0.2">
      <c r="A24" s="143"/>
      <c r="B24" s="146"/>
      <c r="C24" s="45">
        <v>2333.0000000999999</v>
      </c>
      <c r="D24" s="45">
        <v>3667</v>
      </c>
      <c r="E24" s="45">
        <v>11366</v>
      </c>
      <c r="F24" s="50" t="s">
        <v>448</v>
      </c>
      <c r="G24" s="51"/>
      <c r="H24" s="49"/>
    </row>
    <row r="25" spans="1:8" ht="12" x14ac:dyDescent="0.2">
      <c r="A25" s="143"/>
      <c r="B25" s="146"/>
      <c r="C25" s="45">
        <v>3667.0000000999999</v>
      </c>
      <c r="D25" s="45">
        <v>10833</v>
      </c>
      <c r="E25" s="45">
        <v>23526</v>
      </c>
      <c r="F25" s="50" t="s">
        <v>449</v>
      </c>
      <c r="H25" s="49"/>
    </row>
    <row r="26" spans="1:8" ht="12" x14ac:dyDescent="0.2">
      <c r="A26" s="143"/>
      <c r="B26" s="146"/>
      <c r="C26" s="45">
        <v>10833.000000100001</v>
      </c>
      <c r="D26" s="45">
        <v>15000</v>
      </c>
      <c r="E26" s="45">
        <v>50171</v>
      </c>
      <c r="F26" s="50" t="s">
        <v>450</v>
      </c>
      <c r="G26" s="51"/>
      <c r="H26" s="49"/>
    </row>
    <row r="27" spans="1:8" ht="12" x14ac:dyDescent="0.2">
      <c r="A27" s="143"/>
      <c r="B27" s="146"/>
      <c r="C27" s="45">
        <v>15000.000000100001</v>
      </c>
      <c r="D27" s="45">
        <v>35833</v>
      </c>
      <c r="E27" s="45">
        <v>92552</v>
      </c>
      <c r="F27" s="50" t="s">
        <v>451</v>
      </c>
      <c r="G27" s="51"/>
      <c r="H27" s="49"/>
    </row>
    <row r="28" spans="1:8" ht="12" x14ac:dyDescent="0.2">
      <c r="A28" s="143"/>
      <c r="B28" s="146"/>
      <c r="C28" s="45">
        <v>35833.000000100001</v>
      </c>
      <c r="D28" s="45">
        <v>166667</v>
      </c>
      <c r="E28" s="45">
        <v>236238</v>
      </c>
      <c r="F28" s="50" t="s">
        <v>452</v>
      </c>
      <c r="G28" s="51"/>
      <c r="H28" s="49"/>
    </row>
    <row r="29" spans="1:8" ht="12.75" thickBot="1" x14ac:dyDescent="0.25">
      <c r="A29" s="143"/>
      <c r="B29" s="147"/>
      <c r="C29" s="45">
        <v>166667.0000001</v>
      </c>
      <c r="D29" s="45"/>
      <c r="E29" s="45">
        <v>1209644</v>
      </c>
      <c r="F29" s="50" t="s">
        <v>453</v>
      </c>
      <c r="G29" s="51"/>
      <c r="H29" s="49"/>
    </row>
    <row r="30" spans="1:8" ht="12.75" thickTop="1" x14ac:dyDescent="0.2">
      <c r="A30" s="143"/>
      <c r="B30" s="145" t="s">
        <v>418</v>
      </c>
      <c r="C30" s="44">
        <v>0</v>
      </c>
      <c r="D30" s="44">
        <v>5000</v>
      </c>
      <c r="E30" s="45">
        <v>35</v>
      </c>
      <c r="F30" s="53" t="s">
        <v>419</v>
      </c>
      <c r="G30" s="48" t="s">
        <v>420</v>
      </c>
      <c r="H30" s="49"/>
    </row>
    <row r="31" spans="1:8" ht="12" x14ac:dyDescent="0.2">
      <c r="A31" s="143"/>
      <c r="B31" s="146"/>
      <c r="C31" s="45">
        <v>5000.0000000999999</v>
      </c>
      <c r="D31" s="45">
        <v>16667</v>
      </c>
      <c r="E31" s="45">
        <v>184</v>
      </c>
      <c r="F31" s="54" t="s">
        <v>421</v>
      </c>
      <c r="G31" s="48" t="s">
        <v>422</v>
      </c>
      <c r="H31" s="49"/>
    </row>
    <row r="32" spans="1:8" ht="14.25" customHeight="1" x14ac:dyDescent="0.2">
      <c r="A32" s="143"/>
      <c r="B32" s="146"/>
      <c r="C32" s="45">
        <v>16667.000000100001</v>
      </c>
      <c r="D32" s="45">
        <v>28333</v>
      </c>
      <c r="E32" s="45">
        <v>418</v>
      </c>
      <c r="F32" s="54" t="s">
        <v>423</v>
      </c>
      <c r="G32" s="48" t="s">
        <v>424</v>
      </c>
      <c r="H32" s="49"/>
    </row>
    <row r="33" spans="1:8" ht="12" x14ac:dyDescent="0.2">
      <c r="A33" s="143"/>
      <c r="B33" s="146"/>
      <c r="C33" s="45">
        <v>28333.000000100001</v>
      </c>
      <c r="D33" s="45">
        <v>40000</v>
      </c>
      <c r="E33" s="45">
        <v>641</v>
      </c>
      <c r="F33" s="55" t="s">
        <v>501</v>
      </c>
      <c r="G33" s="48" t="s">
        <v>425</v>
      </c>
      <c r="H33" s="49"/>
    </row>
    <row r="34" spans="1:8" ht="12" x14ac:dyDescent="0.2">
      <c r="A34" s="143"/>
      <c r="B34" s="146"/>
      <c r="C34" s="45">
        <v>40000.000000100001</v>
      </c>
      <c r="D34" s="45">
        <v>73333</v>
      </c>
      <c r="E34" s="45">
        <v>1038</v>
      </c>
      <c r="F34" s="54" t="s">
        <v>426</v>
      </c>
      <c r="G34" s="48" t="s">
        <v>427</v>
      </c>
      <c r="H34" s="49"/>
    </row>
    <row r="35" spans="1:8" ht="12" x14ac:dyDescent="0.2">
      <c r="A35" s="143"/>
      <c r="B35" s="146"/>
      <c r="C35" s="45">
        <v>73333.000000100001</v>
      </c>
      <c r="D35" s="45">
        <v>133333</v>
      </c>
      <c r="E35" s="45">
        <v>1890</v>
      </c>
      <c r="F35" s="55" t="s">
        <v>502</v>
      </c>
      <c r="H35" s="49"/>
    </row>
    <row r="36" spans="1:8" ht="12" x14ac:dyDescent="0.2">
      <c r="A36" s="143"/>
      <c r="B36" s="146"/>
      <c r="C36" s="45">
        <v>133333.0000001</v>
      </c>
      <c r="D36" s="45">
        <v>250000</v>
      </c>
      <c r="E36" s="45">
        <v>3752</v>
      </c>
      <c r="F36" s="55" t="s">
        <v>503</v>
      </c>
      <c r="H36" s="49"/>
    </row>
    <row r="37" spans="1:8" ht="12" x14ac:dyDescent="0.2">
      <c r="A37" s="143"/>
      <c r="B37" s="146"/>
      <c r="C37" s="45">
        <v>250000.0000001</v>
      </c>
      <c r="D37" s="45">
        <v>466667</v>
      </c>
      <c r="E37" s="45">
        <v>6627</v>
      </c>
      <c r="F37" s="54" t="s">
        <v>428</v>
      </c>
      <c r="H37" s="49"/>
    </row>
    <row r="38" spans="1:8" ht="12" x14ac:dyDescent="0.2">
      <c r="A38" s="143"/>
      <c r="B38" s="146"/>
      <c r="C38" s="45">
        <v>466667.0000001</v>
      </c>
      <c r="D38" s="45">
        <v>733333</v>
      </c>
      <c r="E38" s="45">
        <v>11366</v>
      </c>
      <c r="F38" s="54" t="s">
        <v>429</v>
      </c>
      <c r="H38" s="49"/>
    </row>
    <row r="39" spans="1:8" ht="12" x14ac:dyDescent="0.2">
      <c r="A39" s="143"/>
      <c r="B39" s="146"/>
      <c r="C39" s="45">
        <v>733333.0000001</v>
      </c>
      <c r="D39" s="45">
        <v>2166667</v>
      </c>
      <c r="E39" s="45">
        <v>23526</v>
      </c>
      <c r="F39" s="55" t="s">
        <v>504</v>
      </c>
      <c r="G39" s="51"/>
      <c r="H39" s="49"/>
    </row>
    <row r="40" spans="1:8" ht="12" x14ac:dyDescent="0.2">
      <c r="A40" s="143"/>
      <c r="B40" s="146"/>
      <c r="C40" s="45">
        <v>2166667.0000001001</v>
      </c>
      <c r="D40" s="45">
        <v>3000000</v>
      </c>
      <c r="E40" s="45">
        <v>50171</v>
      </c>
      <c r="F40" s="54" t="s">
        <v>430</v>
      </c>
      <c r="G40" s="51"/>
      <c r="H40" s="49"/>
    </row>
    <row r="41" spans="1:8" ht="12" x14ac:dyDescent="0.2">
      <c r="A41" s="143"/>
      <c r="B41" s="146"/>
      <c r="C41" s="45">
        <v>3000000.0000001001</v>
      </c>
      <c r="D41" s="45">
        <v>7166667</v>
      </c>
      <c r="E41" s="45">
        <v>92552</v>
      </c>
      <c r="F41" s="54" t="s">
        <v>431</v>
      </c>
      <c r="G41" s="51"/>
      <c r="H41" s="49"/>
    </row>
    <row r="42" spans="1:8" ht="12" x14ac:dyDescent="0.2">
      <c r="A42" s="143"/>
      <c r="B42" s="146"/>
      <c r="C42" s="45">
        <v>7166667.0000000997</v>
      </c>
      <c r="D42" s="45">
        <v>33333333</v>
      </c>
      <c r="E42" s="45">
        <v>236238</v>
      </c>
      <c r="F42" s="54" t="s">
        <v>432</v>
      </c>
      <c r="G42" s="51"/>
      <c r="H42" s="49"/>
    </row>
    <row r="43" spans="1:8" ht="12.75" thickBot="1" x14ac:dyDescent="0.25">
      <c r="A43" s="144"/>
      <c r="B43" s="147"/>
      <c r="C43" s="45">
        <v>33333333.000000101</v>
      </c>
      <c r="D43" s="45"/>
      <c r="E43" s="45">
        <v>1209644</v>
      </c>
      <c r="F43" s="54" t="s">
        <v>433</v>
      </c>
      <c r="G43" s="51"/>
      <c r="H43" s="19"/>
    </row>
    <row r="44" spans="1:8" ht="12.75" thickTop="1" x14ac:dyDescent="0.2">
      <c r="A44" s="142" t="s">
        <v>484</v>
      </c>
      <c r="B44" s="145" t="s">
        <v>454</v>
      </c>
      <c r="C44" s="44">
        <v>0</v>
      </c>
      <c r="D44" s="44">
        <v>15</v>
      </c>
      <c r="E44" s="45">
        <v>74</v>
      </c>
      <c r="F44" s="47" t="s">
        <v>455</v>
      </c>
      <c r="G44" s="46" t="s">
        <v>552</v>
      </c>
      <c r="H44" s="23" t="s">
        <v>16</v>
      </c>
    </row>
    <row r="45" spans="1:8" ht="12" x14ac:dyDescent="0.2">
      <c r="A45" s="143"/>
      <c r="B45" s="146"/>
      <c r="C45" s="45">
        <v>15.0000000001</v>
      </c>
      <c r="D45" s="45">
        <v>50</v>
      </c>
      <c r="E45" s="45">
        <v>391</v>
      </c>
      <c r="F45" s="50" t="s">
        <v>457</v>
      </c>
      <c r="G45" s="49" t="s">
        <v>507</v>
      </c>
      <c r="H45" s="65" t="s">
        <v>492</v>
      </c>
    </row>
    <row r="46" spans="1:8" ht="12" x14ac:dyDescent="0.2">
      <c r="A46" s="143"/>
      <c r="B46" s="146"/>
      <c r="C46" s="45">
        <v>50.000000000100002</v>
      </c>
      <c r="D46" s="45">
        <v>85</v>
      </c>
      <c r="E46" s="45">
        <v>886</v>
      </c>
      <c r="F46" s="50" t="s">
        <v>459</v>
      </c>
      <c r="G46" s="49" t="s">
        <v>508</v>
      </c>
      <c r="H46" s="49">
        <v>8.9999999999999993E-3</v>
      </c>
    </row>
    <row r="47" spans="1:8" ht="12" x14ac:dyDescent="0.2">
      <c r="A47" s="143"/>
      <c r="B47" s="146"/>
      <c r="C47" s="45">
        <v>85.000000001000004</v>
      </c>
      <c r="D47" s="45">
        <v>120</v>
      </c>
      <c r="E47" s="45">
        <v>1359</v>
      </c>
      <c r="F47" s="50" t="s">
        <v>461</v>
      </c>
      <c r="G47" s="49" t="s">
        <v>509</v>
      </c>
      <c r="H47" s="49" t="s">
        <v>434</v>
      </c>
    </row>
    <row r="48" spans="1:8" ht="12" x14ac:dyDescent="0.2">
      <c r="A48" s="143"/>
      <c r="B48" s="146"/>
      <c r="C48" s="45">
        <v>120.0000000001</v>
      </c>
      <c r="D48" s="45">
        <v>220</v>
      </c>
      <c r="E48" s="45">
        <v>2201</v>
      </c>
      <c r="F48" s="50" t="s">
        <v>463</v>
      </c>
      <c r="G48" s="49" t="s">
        <v>540</v>
      </c>
      <c r="H48" s="19"/>
    </row>
    <row r="49" spans="1:10" ht="12" x14ac:dyDescent="0.2">
      <c r="A49" s="143"/>
      <c r="B49" s="146"/>
      <c r="C49" s="45">
        <v>220.00000000009999</v>
      </c>
      <c r="D49" s="45">
        <v>400</v>
      </c>
      <c r="E49" s="45">
        <v>4007</v>
      </c>
      <c r="F49" s="50" t="s">
        <v>465</v>
      </c>
      <c r="G49" s="49" t="s">
        <v>511</v>
      </c>
      <c r="H49" s="46" t="b">
        <f>IF(Inputs!H2=Supp_So!A2,IF(Inputs!O2=Supp_So!B2,VLOOKUP(Inputs!S2,Supp_So!C2:E15,3),IF(Inputs!O2=Supp_So!B16,VLOOKUP(Inputs!S2,Supp_So!C16:E29,3),IF(Inputs!O2=Supp_So!B30,VLOOKUP(Inputs!S2,Supp_So!C30:E43,3)))),IF(Inputs!H2=Supp_So!A44,IF(Inputs!O2=Supp_So!B44,VLOOKUP(Inputs!S2,Supp_So!C44:E57,3),IF(Inputs!O2=Supp_So!B58,VLOOKUP(Inputs!S2,Supp_So!C58:E71,3),IF(Inputs!O2=Supp_So!B72,VLOOKUP(Inputs!S2,Supp_So!C72:E85,3)))),IF(Inputs!H2=Supp_So!A86,IF(Inputs!O2=Supp_So!B86,VLOOKUP(Inputs!S2,Supp_So!C86:E99,3),IF(Inputs!O2=Supp_So!B100,VLOOKUP(Inputs!S2,Supp_So!C100:E113,3),IF(Inputs!O2=Supp_So!B114,VLOOKUP(Inputs!S2,Supp_So!C114:E127,3)))),IF(Inputs!H2=Supp_So!A128,IF(Inputs!O2=Supp_So!B128,VLOOKUP(Inputs!S2,Supp_So!C128:E141,3),IF(Inputs!O2=Supp_So!B142,VLOOKUP(Inputs!S2,Supp_So!C142:E155,3),IF(Inputs!O2=Supp_So!B156,VLOOKUP(Inputs!S2,Supp_So!C156:E169,3)))),IF(Inputs!H2=Supp_So!A170,IF(Inputs!O2=Supp_So!B170,VLOOKUP(Inputs!S2,Supp_So!C170:E183,3),IF(Inputs!O2=Supp_So!B184,VLOOKUP(Inputs!S2,Supp_So!C184:E197,3),IF(Inputs!O2=Supp_So!B198,VLOOKUP(Inputs!S2,Supp_So!C198:E211,3)))),IF(Inputs!H2=Supp_So!A212,IF(Inputs!O2=Supp_So!B212,VLOOKUP(Inputs!S2,Supp_So!C212:E225,3),IF(Inputs!O2=Supp_So!B226,VLOOKUP(Inputs!S2,Supp_So!C226:E239,3),IF(Inputs!O2=Supp_So!B240,VLOOKUP(Inputs!S2,Supp_So!C240:E253,3)))),IF(Inputs!H2=Supp_So!A254,IF(Inputs!O2=Supp_So!B254,VLOOKUP(Inputs!S2,Supp_So!C254:E267,3),IF(Inputs!O2=Supp_So!B268,VLOOKUP(Inputs!S2,Supp_So!C268:E281,3),IF(Inputs!O2=Supp_So!B282,VLOOKUP(Inputs!S2,Supp_So!C282:E295,3)))),IF(Inputs!H2=Supp_So!A296,IF(Inputs!O2=Supp_So!B296,VLOOKUP(Inputs!S2,Supp_So!C296:E309,3),IF(Inputs!O2=Supp_So!B310,VLOOKUP(Inputs!S2,Supp_So!C310:E323,3),IF(Inputs!O2=Supp_So!B324,VLOOKUP(Inputs!S2,Supp_So!C324:E337,3)))),IF(Inputs!H2=Supp_So!A338,IF(Inputs!O2=Supp_So!B338,VLOOKUP(Inputs!S2,Supp_So!C338:E351,3),IF(Inputs!O2=Supp_So!B352,VLOOKUP(Inputs!S2,Supp_So!C352:E365,3),IF(Inputs!O2=Supp_So!B366,VLOOKUP(Inputs!S2,Supp_So!C366:E379,3)))),IF(Inputs!H2=Supp_So!A380,IF(Inputs!O2=Supp_So!B380,VLOOKUP(Inputs!S2,Supp_So!C380:E393,3),IF(Inputs!O2=Supp_So!B394,VLOOKUP(Inputs!S2,Supp_So!C394:E407,3),IF(Inputs!O2=Supp_So!B408,VLOOKUP(Inputs!S2,Supp_So!C408:E421,3)))),IF(Inputs!H2=Supp_So!A422,IF(Inputs!O2=Supp_So!B422,VLOOKUP(Inputs!S2,Supp_So!C422:E435,3),IF(Inputs!O2=Supp_So!B436,VLOOKUP(Inputs!S2,Supp_So!C436:E449,3),IF(Inputs!O2=Supp_So!B450,VLOOKUP(Inputs!S2,Supp_So!C450:E463,3)))),IF(Inputs!H2=Supp_So!A464,IF(Inputs!O2=Supp_So!B464,VLOOKUP(Inputs!S2,Supp_So!C464:E477,3),IF(Inputs!O2=Supp_So!B478,VLOOKUP(Inputs!S2,Supp_So!C478:E491,3),IF(Inputs!O2=Supp_So!B492,VLOOKUP(Inputs!S2,Supp_So!C492:E505,3)))),IF(Inputs!H2=Supp_So!A506,IF(Inputs!O2=Supp_So!B506,VLOOKUP(Inputs!S2,Supp_So!C506:E519,3),IF(Inputs!O2=Supp_So!B520,VLOOKUP(Inputs!S2,Supp_So!C520:E533,3),IF(Inputs!O2=Supp_So!B534,VLOOKUP(Inputs!S2,Supp_So!C534:E547,3)))),IF(Inputs!H2=Supp_So!A548,IF(Inputs!O2=Supp_So!B548,VLOOKUP(Inputs!S2,Supp_So!C548:E561,3),IF(Inputs!O2=Supp_So!B562,VLOOKUP(Inputs!S2,Supp_So!C562:E575,3),IF(Inputs!O2=Supp_So!B576,VLOOKUP(Inputs!S2,Supp_So!C576:E589,3)))),IF(Inputs!H2=Supp_So!A590,IF(Inputs!O2=Supp_So!B590,VLOOKUP(Inputs!S2,Supp_So!C590:E603,3),IF(Inputs!O2=Supp_So!B604,VLOOKUP(Inputs!S2,Supp_So!C604:E617,3),IF(Inputs!O2=Supp_So!B618,VLOOKUP(Inputs!S2,Supp_So!C618:E631,3)))),IF(Inputs!H2=Supp_So!A632,IF(Inputs!O2=Supp_So!B632,VLOOKUP(Inputs!S2,Supp_So!C632:E645,3),IF(Inputs!O2=Supp_So!B646,VLOOKUP(Inputs!S2,Supp_So!C646:E659,3),IF(Inputs!O2=Supp_So!B660,VLOOKUP(Inputs!S2,Supp_So!C660:E673,3)))),IF(Inputs!H2=Supp_So!A674,IF(Inputs!O2=Supp_So!B674,VLOOKUP(Inputs!S2,Supp_So!C674:E687,3),IF(Inputs!O2=Supp_So!B688,VLOOKUP(Inputs!S2,Supp_So!C688:E701,3),IF(Inputs!O2=Supp_So!B702,VLOOKUP(Inputs!S2,Supp_So!C702:E715,3)))),IF(Inputs!H2=Supp_So!A716,IF(Inputs!O2=Supp_So!B716,VLOOKUP(Inputs!S2,Supp_So!C716:E729,3),IF(Inputs!O2=Supp_So!B730,VLOOKUP(Inputs!S2,Supp_So!C730:E743,3),IF(Inputs!O2=Supp_So!B744,VLOOKUP(Inputs!S2,Supp_So!C744:E757,3)))),IF(Inputs!H2=Supp_So!A758,IF(Inputs!O2=Supp_So!B758,VLOOKUP(Inputs!S2,Supp_So!C758:E771,3),IF(Inputs!O2=Supp_So!B772,VLOOKUP(Inputs!S2,Supp_So!C772:E785,3),IF(Inputs!O2=Supp_So!B786,VLOOKUP(Inputs!S2,Supp_So!C786:E799,3)))),IF(Inputs!H2=Supp_So!A800,IF(Inputs!O2=Supp_So!B800,VLOOKUP(Inputs!S2,Supp_So!C800:E813,3),IF(Inputs!O2=Supp_So!B814,VLOOKUP(Inputs!S2,Supp_So!C814:E827,3),IF(Inputs!O2=Supp_So!B828,VLOOKUP(Inputs!S2,Supp_So!C828:E841,3)))),IF(Inputs!H2=Supp_So!A842,IF(Inputs!O2=Supp_So!B842,VLOOKUP(Inputs!S2,Supp_So!C842:E855,3),IF(Inputs!O2=Supp_So!B856,VLOOKUP(Inputs!S2,Supp_So!C856:E869,3),IF(Inputs!O2=Supp_So!B870,VLOOKUP(Inputs!S2,Supp_So!C870:E883,3)))),IF(Inputs!H2=Supp_So!A884,IF(Inputs!O2=Supp_So!B884,VLOOKUP(Inputs!S2,Supp_So!C884:E897,3),IF(Inputs!O2=Supp_So!B898,VLOOKUP(Inputs!S2,Supp_So!C898:E911,3),IF(Inputs!O2=Supp_So!B912,VLOOKUP(Inputs!S2,Supp_So!C912:E925,3)))),IF(Inputs!H2=Supp_So!A926,IF(Inputs!O2=Supp_So!B926,VLOOKUP(Inputs!S2,Supp_So!C926:E939,3),IF(Inputs!O2=Supp_So!B940,VLOOKUP(Inputs!S2,Supp_So!C940:E953,3),IF(Inputs!O2=Supp_So!B954,VLOOKUP(Inputs!S2,Supp_So!C954:E967,3)))),IF(Inputs!H2=Supp_So!A968,IF(Inputs!O2=Supp_So!B968,VLOOKUP(Inputs!S2,Supp_So!C968:E981,3),IF(Inputs!O2=Supp_So!B982,VLOOKUP(Inputs!S2,Supp_So!C982:E995,3),IF(Inputs!O2=Supp_So!B996,VLOOKUP(Inputs!S2,Supp_So!C996:E1009,3))))))))))))))))))))))))))))</f>
        <v>0</v>
      </c>
    </row>
    <row r="50" spans="1:10" ht="12" x14ac:dyDescent="0.2">
      <c r="A50" s="143"/>
      <c r="B50" s="146"/>
      <c r="C50" s="45">
        <v>400</v>
      </c>
      <c r="D50" s="45">
        <v>750</v>
      </c>
      <c r="E50" s="45">
        <v>7573</v>
      </c>
      <c r="F50" s="50" t="s">
        <v>466</v>
      </c>
      <c r="G50" s="49"/>
      <c r="H50" s="49"/>
    </row>
    <row r="51" spans="1:10" ht="12" x14ac:dyDescent="0.2">
      <c r="A51" s="143"/>
      <c r="B51" s="146"/>
      <c r="C51" s="45">
        <v>750.00000000099999</v>
      </c>
      <c r="D51" s="45">
        <v>1400</v>
      </c>
      <c r="E51" s="45">
        <v>14050</v>
      </c>
      <c r="F51" s="50" t="s">
        <v>467</v>
      </c>
      <c r="G51" s="89" t="s">
        <v>547</v>
      </c>
      <c r="J51" s="46" t="s">
        <v>510</v>
      </c>
    </row>
    <row r="52" spans="1:10" ht="12" x14ac:dyDescent="0.2">
      <c r="A52" s="143"/>
      <c r="B52" s="146"/>
      <c r="C52" s="45">
        <v>1400.0000001000001</v>
      </c>
      <c r="D52" s="45">
        <v>2200</v>
      </c>
      <c r="E52" s="45">
        <v>24096</v>
      </c>
      <c r="F52" s="50" t="s">
        <v>468</v>
      </c>
      <c r="H52" s="49">
        <f>IF(Inputs!O2=Supp_So!B$2,VLOOKUP(Inputs!T2,Supp_So!C$2:E$15,3),IF(Inputs!O2=Supp_So!B$16,VLOOKUP(Inputs!T2,Supp_So!C$16:E$29,3),IF(Inputs!O2=Supp_So!B$30,VLOOKUP(Inputs!T2,Supp_So!C30:E$43,3))))</f>
        <v>23526</v>
      </c>
      <c r="I52" s="46" t="s">
        <v>483</v>
      </c>
      <c r="J52" s="46">
        <v>2</v>
      </c>
    </row>
    <row r="53" spans="1:10" ht="12" x14ac:dyDescent="0.2">
      <c r="A53" s="143"/>
      <c r="B53" s="146"/>
      <c r="C53" s="45">
        <v>2200</v>
      </c>
      <c r="D53" s="45">
        <v>6500</v>
      </c>
      <c r="E53" s="45">
        <v>49875</v>
      </c>
      <c r="F53" s="50" t="s">
        <v>469</v>
      </c>
      <c r="G53" s="49"/>
      <c r="H53" s="49">
        <f>IF(Inputs!O2=Supp_So!B$44,VLOOKUP(Inputs!T2,Supp_So!C$44:E$57,3),IF(Inputs!O2=Supp_So!B$58,VLOOKUP(Inputs!T2,Supp_So!C$58:E$71,3),IF(Inputs!O2=Supp_So!B$72,VLOOKUP(Inputs!T2,Supp_So!C72:E$85,3))))</f>
        <v>49875</v>
      </c>
      <c r="I53" s="46" t="s">
        <v>484</v>
      </c>
      <c r="J53" s="46">
        <v>44</v>
      </c>
    </row>
    <row r="54" spans="1:10" ht="12" x14ac:dyDescent="0.2">
      <c r="A54" s="143"/>
      <c r="B54" s="146"/>
      <c r="C54" s="45">
        <v>6500.0000000999999</v>
      </c>
      <c r="D54" s="45">
        <v>9000</v>
      </c>
      <c r="E54" s="45">
        <v>106363</v>
      </c>
      <c r="F54" s="50" t="s">
        <v>470</v>
      </c>
      <c r="G54" s="49"/>
      <c r="H54" s="49">
        <f>IF(Inputs!O2=Supp_So!B$86,VLOOKUP(Inputs!T2,Supp_So!C$86:E$99,3),IF(Inputs!O2=Supp_So!B$100,VLOOKUP(Inputs!T2,Supp_So!C100:E113,3),IF(Inputs!O2=Supp_So!B$114,VLOOKUP(Inputs!T2,Supp_So!C$114:E$127,3))))</f>
        <v>70447</v>
      </c>
      <c r="I54" s="46" t="s">
        <v>485</v>
      </c>
      <c r="J54" s="46">
        <v>86</v>
      </c>
    </row>
    <row r="55" spans="1:10" ht="12" x14ac:dyDescent="0.2">
      <c r="A55" s="143"/>
      <c r="B55" s="146"/>
      <c r="C55" s="45">
        <v>9000.0000001000008</v>
      </c>
      <c r="D55" s="45">
        <v>21500</v>
      </c>
      <c r="E55" s="45">
        <v>196211</v>
      </c>
      <c r="F55" s="50" t="s">
        <v>471</v>
      </c>
      <c r="G55" s="49"/>
      <c r="H55" s="49">
        <f>IF(Inputs!O2=Supp_So!B$128,VLOOKUP(Inputs!T2,Supp_So!C$128:E$141,3),IF(Inputs!O2=Supp_So!B$142,VLOOKUP(Inputs!T2,Supp_So!C$142:E$155,3),IF(Inputs!O2=Supp_So!B$156,VLOOKUP(Inputs!T2,Supp_So!C$156:E$169,3))))</f>
        <v>36338</v>
      </c>
      <c r="I55" s="46" t="s">
        <v>486</v>
      </c>
      <c r="J55" s="46">
        <v>128</v>
      </c>
    </row>
    <row r="56" spans="1:10" ht="12" x14ac:dyDescent="0.2">
      <c r="A56" s="143"/>
      <c r="B56" s="146"/>
      <c r="C56" s="45">
        <v>21500.000000100001</v>
      </c>
      <c r="D56" s="45">
        <v>100000</v>
      </c>
      <c r="E56" s="45">
        <v>500827</v>
      </c>
      <c r="F56" s="50" t="s">
        <v>472</v>
      </c>
      <c r="G56" s="49"/>
      <c r="H56" s="49">
        <f>IF(Inputs!O2=Supp_So!B$170,VLOOKUP(Inputs!T2,Supp_So!C$170:E$183,3),IF(Inputs!O2=Supp_So!B$184,VLOOKUP(Inputs!T2,Supp_So!C184:E197,3),IF(Inputs!O2=Supp_So!B$198,VLOOKUP(Inputs!T2,Supp_So!C$198:E$211,3))))</f>
        <v>115875</v>
      </c>
      <c r="I56" s="46" t="s">
        <v>487</v>
      </c>
      <c r="J56" s="46">
        <v>170</v>
      </c>
    </row>
    <row r="57" spans="1:10" ht="12.75" thickBot="1" x14ac:dyDescent="0.25">
      <c r="A57" s="143"/>
      <c r="B57" s="147"/>
      <c r="C57" s="45">
        <v>100000.0000001</v>
      </c>
      <c r="D57" s="45"/>
      <c r="E57" s="45">
        <v>2564460</v>
      </c>
      <c r="F57" s="50" t="s">
        <v>473</v>
      </c>
      <c r="G57" s="49"/>
      <c r="H57" s="49">
        <f>IF(Inputs!O2=Supp_So!B$212,VLOOKUP(Inputs!T2,Supp_So!C$212:E$225,3),IF(Inputs!O2=Supp_So!B$226,VLOOKUP(Inputs!T2,Supp_So!C226:E239,3),IF(Inputs!O2=Supp_So!B$240,VLOOKUP(Inputs!T2,Supp_So!C$240:E$253,3))))</f>
        <v>105871</v>
      </c>
      <c r="I57" s="46" t="s">
        <v>488</v>
      </c>
      <c r="J57" s="46">
        <v>212</v>
      </c>
    </row>
    <row r="58" spans="1:10" ht="12.75" thickTop="1" x14ac:dyDescent="0.2">
      <c r="A58" s="143"/>
      <c r="B58" s="145" t="s">
        <v>434</v>
      </c>
      <c r="C58" s="44">
        <v>0</v>
      </c>
      <c r="D58" s="44">
        <v>25</v>
      </c>
      <c r="E58" s="45">
        <v>74</v>
      </c>
      <c r="F58" s="47" t="s">
        <v>435</v>
      </c>
      <c r="G58" s="49"/>
      <c r="H58" s="49">
        <f>IF(Inputs!O2=Supp_So!B$254,VLOOKUP(Inputs!T2,Supp_So!C$254:E$267,3),IF(Inputs!O2=Supp_So!B$268,VLOOKUP(Inputs!T2,Supp_So!C$268:E$281,3),IF(Inputs!O2=Supp_So!B$282,VLOOKUP(Inputs!T2,Supp_So!C$282:E$295,3))))</f>
        <v>1059372</v>
      </c>
      <c r="I58" s="46" t="s">
        <v>18</v>
      </c>
      <c r="J58" s="46">
        <v>254</v>
      </c>
    </row>
    <row r="59" spans="1:10" ht="12" x14ac:dyDescent="0.2">
      <c r="A59" s="143"/>
      <c r="B59" s="146"/>
      <c r="C59" s="45">
        <v>25.000000001</v>
      </c>
      <c r="D59" s="45">
        <v>83</v>
      </c>
      <c r="E59" s="45">
        <v>391</v>
      </c>
      <c r="F59" s="50" t="s">
        <v>437</v>
      </c>
      <c r="G59" s="49"/>
      <c r="H59" s="49">
        <f>IF(Inputs!O2=Supp_So!B$296,VLOOKUP(Inputs!T2,Supp_So!C$296:E$309,3),IF(Inputs!O2=Supp_So!B$310,VLOOKUP(Inputs!T2,Supp_So!C$310:E$323,3),IF(Inputs!O2=Supp_So!B$324,VLOOKUP(Inputs!T2,Supp_So!C$324:E$337,3))))</f>
        <v>75329</v>
      </c>
      <c r="I59" s="46" t="s">
        <v>489</v>
      </c>
      <c r="J59" s="46">
        <v>296</v>
      </c>
    </row>
    <row r="60" spans="1:10" ht="12" x14ac:dyDescent="0.2">
      <c r="A60" s="143"/>
      <c r="B60" s="146"/>
      <c r="C60" s="45">
        <v>83.000000000100002</v>
      </c>
      <c r="D60" s="45">
        <v>142</v>
      </c>
      <c r="E60" s="45">
        <v>886</v>
      </c>
      <c r="F60" s="50" t="s">
        <v>439</v>
      </c>
      <c r="G60" s="49"/>
      <c r="H60" s="49">
        <f>IF(Inputs!O2=Supp_So!B$338,VLOOKUP(Inputs!T2,Supp_So!C$338:E$351,3),IF(Inputs!O2=Supp_So!B$352,VLOOKUP(Inputs!T2,Supp_So!C$352:E$365,3),IF(Inputs!O2=Supp_So!B$366,VLOOKUP(Inputs!T2,Supp_So!C$366:E$379,3))))</f>
        <v>15241</v>
      </c>
      <c r="I60" s="46" t="s">
        <v>490</v>
      </c>
      <c r="J60" s="46">
        <v>338</v>
      </c>
    </row>
    <row r="61" spans="1:10" ht="12" x14ac:dyDescent="0.2">
      <c r="A61" s="143"/>
      <c r="B61" s="146"/>
      <c r="C61" s="45">
        <v>142.00000000099999</v>
      </c>
      <c r="D61" s="45">
        <v>200</v>
      </c>
      <c r="E61" s="45">
        <v>1359</v>
      </c>
      <c r="F61" s="50" t="s">
        <v>441</v>
      </c>
      <c r="G61" s="49"/>
      <c r="H61" s="49">
        <f>IF(Inputs!O2=Supp_So!B$380,VLOOKUP(Inputs!T2,Supp_So!C$380:E$393,3),IF(Inputs!O2=Supp_So!B$394,VLOOKUP(Inputs!T2,Supp_So!C$394:E$407,3),IF(Inputs!O2=Supp_So!B$408,VLOOKUP(Inputs!T2,Supp_So!C$408:E$421,3))))</f>
        <v>6260</v>
      </c>
      <c r="I61" s="46" t="s">
        <v>491</v>
      </c>
      <c r="J61" s="46">
        <v>380</v>
      </c>
    </row>
    <row r="62" spans="1:10" ht="12" x14ac:dyDescent="0.2">
      <c r="A62" s="143"/>
      <c r="B62" s="146"/>
      <c r="C62" s="45">
        <v>200.00000000099999</v>
      </c>
      <c r="D62" s="45">
        <v>367</v>
      </c>
      <c r="E62" s="45">
        <v>2201</v>
      </c>
      <c r="F62" s="50" t="s">
        <v>443</v>
      </c>
      <c r="G62" s="49"/>
      <c r="H62" s="49">
        <f>IF(Inputs!O2=Supp_So!B$422,VLOOKUP(Inputs!T2,Supp_So!C$422:E$435,3),IF(Inputs!O2=Supp_So!B$436,VLOOKUP(Inputs!T2,Supp_So!C$436:E$449,3),IF(Inputs!O2=Supp_So!B$450,VLOOKUP(Inputs!T2,Supp_So!C$450:E$463,3))))</f>
        <v>393229</v>
      </c>
      <c r="I62" s="46" t="s">
        <v>954</v>
      </c>
      <c r="J62" s="46">
        <v>422</v>
      </c>
    </row>
    <row r="63" spans="1:10" ht="12" x14ac:dyDescent="0.2">
      <c r="A63" s="143"/>
      <c r="B63" s="146"/>
      <c r="C63" s="45">
        <v>367.00000000009999</v>
      </c>
      <c r="D63" s="45">
        <v>667</v>
      </c>
      <c r="E63" s="45">
        <v>4007</v>
      </c>
      <c r="F63" s="50" t="s">
        <v>445</v>
      </c>
      <c r="G63" s="49"/>
      <c r="H63" s="49">
        <f>IF(Inputs!O2=Supp_So!B$464,VLOOKUP(Inputs!T2,Supp_So!C$464:E$477,3),IF(Inputs!O2=Supp_So!B$478,VLOOKUP(Inputs!T2,Supp_So!C$478:E$491,3),IF(Inputs!O2=Supp_So!B$492,VLOOKUP(Inputs!T2,Supp_So!C$492:E$505,3))))</f>
        <v>133546</v>
      </c>
      <c r="I63" s="46" t="s">
        <v>953</v>
      </c>
      <c r="J63" s="46">
        <v>464</v>
      </c>
    </row>
    <row r="64" spans="1:10" ht="12" x14ac:dyDescent="0.2">
      <c r="A64" s="143"/>
      <c r="B64" s="146"/>
      <c r="C64" s="45">
        <v>667.00000000010004</v>
      </c>
      <c r="D64" s="45">
        <v>1250</v>
      </c>
      <c r="E64" s="45">
        <v>7573</v>
      </c>
      <c r="F64" s="50" t="s">
        <v>446</v>
      </c>
      <c r="G64" s="49"/>
      <c r="H64" s="49">
        <f>IF(Inputs!O2=Supp_So!B$506,VLOOKUP(Inputs!T2,Supp_So!C$506:E$519,3),IF(Inputs!O2=Supp_So!B$520,VLOOKUP(Inputs!T2,Supp_So!C$520:E$533,3),IF(Inputs!O2=Supp_So!B$534,VLOOKUP(Inputs!T2,Supp_So!C$534:E$547,3))))</f>
        <v>125394</v>
      </c>
      <c r="I64" s="46" t="s">
        <v>955</v>
      </c>
      <c r="J64" s="46">
        <v>506</v>
      </c>
    </row>
    <row r="65" spans="1:10" ht="12" x14ac:dyDescent="0.2">
      <c r="A65" s="143"/>
      <c r="B65" s="146"/>
      <c r="C65" s="45">
        <v>1250.0000001000001</v>
      </c>
      <c r="D65" s="45">
        <v>2333</v>
      </c>
      <c r="E65" s="45">
        <v>14050</v>
      </c>
      <c r="F65" s="50" t="s">
        <v>447</v>
      </c>
      <c r="G65" s="49"/>
      <c r="H65" s="49">
        <f>IF(Inputs!O2=Supp_So!B$548,VLOOKUP(Inputs!T2,Supp_So!C$548:E$561,3),IF(Inputs!O2=Supp_So!B$562,VLOOKUP(Inputs!T2,Supp_So!C$562:E$575,3),IF(Inputs!O2=Supp_So!B$576,VLOOKUP(Inputs!T2,Supp_So!C$576:E$589,3))))</f>
        <v>61592</v>
      </c>
      <c r="I65" s="46" t="s">
        <v>951</v>
      </c>
      <c r="J65" s="46">
        <v>548</v>
      </c>
    </row>
    <row r="66" spans="1:10" ht="12" x14ac:dyDescent="0.2">
      <c r="A66" s="143"/>
      <c r="B66" s="146"/>
      <c r="C66" s="45">
        <v>2333.0000000999999</v>
      </c>
      <c r="D66" s="45">
        <v>3667</v>
      </c>
      <c r="E66" s="45">
        <v>24096</v>
      </c>
      <c r="F66" s="50" t="s">
        <v>448</v>
      </c>
      <c r="G66" s="49"/>
      <c r="H66" s="49">
        <f>IF(Inputs!O2=Supp_So!B$590,VLOOKUP(Inputs!T2,Supp_So!C$590:E$603,3),IF(Inputs!O2=Supp_So!B$604,VLOOKUP(Inputs!T2,Supp_So!C$604:E$617,3),IF(Inputs!O2=Supp_So!B$618,VLOOKUP(Inputs!T2,Supp_So!C$618:E$631,3))))</f>
        <v>59596</v>
      </c>
      <c r="I66" s="46" t="s">
        <v>492</v>
      </c>
      <c r="J66" s="46">
        <v>590</v>
      </c>
    </row>
    <row r="67" spans="1:10" ht="12" x14ac:dyDescent="0.2">
      <c r="A67" s="143"/>
      <c r="B67" s="146"/>
      <c r="C67" s="45">
        <v>3667.0000000999999</v>
      </c>
      <c r="D67" s="45">
        <v>10833</v>
      </c>
      <c r="E67" s="45">
        <v>49875</v>
      </c>
      <c r="F67" s="50" t="s">
        <v>449</v>
      </c>
      <c r="G67" s="49"/>
      <c r="H67" s="49">
        <f>IF(Inputs!O2=Supp_So!B$632,VLOOKUP(Inputs!T2,Supp_So!C$632:E$645,3),IF(Inputs!O2=Supp_So!B$646,VLOOKUP(Inputs!T2,Supp_So!C$646:E$659,3),IF(Inputs!O2=Supp_So!B$660,VLOOKUP(Inputs!T2,Supp_So!C$660:E$673,3))))</f>
        <v>159280</v>
      </c>
      <c r="I67" s="46" t="s">
        <v>493</v>
      </c>
      <c r="J67" s="46">
        <v>632</v>
      </c>
    </row>
    <row r="68" spans="1:10" ht="12" x14ac:dyDescent="0.2">
      <c r="A68" s="143"/>
      <c r="B68" s="146"/>
      <c r="C68" s="45">
        <v>10833.000000100001</v>
      </c>
      <c r="D68" s="45">
        <v>15000</v>
      </c>
      <c r="E68" s="45">
        <v>106363</v>
      </c>
      <c r="F68" s="50" t="s">
        <v>450</v>
      </c>
      <c r="G68" s="49"/>
      <c r="H68" s="49">
        <f>IF(Inputs!O2=Supp_So!B$674,VLOOKUP(Inputs!T2,Supp_So!C$674:E$687,3),IF(Inputs!O2=Supp_So!B$688,VLOOKUP(Inputs!T2,Supp_So!C$688:E$701,3),IF(Inputs!O2=Supp_So!B$702,VLOOKUP(Inputs!T2,Supp_So!C$702:E$715,3))))</f>
        <v>109369</v>
      </c>
      <c r="I68" s="46" t="s">
        <v>494</v>
      </c>
      <c r="J68" s="46">
        <v>674</v>
      </c>
    </row>
    <row r="69" spans="1:10" ht="12" x14ac:dyDescent="0.2">
      <c r="A69" s="143"/>
      <c r="B69" s="146"/>
      <c r="C69" s="45">
        <v>15000.000000100001</v>
      </c>
      <c r="D69" s="45">
        <v>35833</v>
      </c>
      <c r="E69" s="45">
        <v>196211</v>
      </c>
      <c r="F69" s="50" t="s">
        <v>451</v>
      </c>
      <c r="G69" s="49"/>
      <c r="H69" s="49">
        <f>IF(Inputs!O2=Supp_So!B$716,VLOOKUP(Inputs!T2,Supp_So!C$716:E$729,3),IF(Inputs!O2=Supp_So!B$730,VLOOKUP(Inputs!T2,Supp_So!C$730:E$743,3),IF(Inputs!O2=Supp_So!B$744,VLOOKUP(Inputs!T2,Supp_So!C$744:E$757,3))))</f>
        <v>29176</v>
      </c>
      <c r="I69" s="46" t="s">
        <v>495</v>
      </c>
      <c r="J69" s="46">
        <v>716</v>
      </c>
    </row>
    <row r="70" spans="1:10" ht="12" x14ac:dyDescent="0.2">
      <c r="A70" s="143"/>
      <c r="B70" s="146"/>
      <c r="C70" s="45">
        <v>35833.000000100001</v>
      </c>
      <c r="D70" s="45">
        <v>166667</v>
      </c>
      <c r="E70" s="45">
        <v>500827</v>
      </c>
      <c r="F70" s="50" t="s">
        <v>452</v>
      </c>
      <c r="G70" s="49"/>
      <c r="H70" s="49">
        <f>IF(Inputs!O2=Supp_So!B$758,VLOOKUP(Inputs!T2,Supp_So!C$758:E$771,3),IF(Inputs!O2=Supp_So!B$772,VLOOKUP(Inputs!T2,Supp_So!C$772:E$785,3),IF(Inputs!O2=Supp_So!B$786,VLOOKUP(Inputs!T2,Supp_So!C$786:E$799,3))))</f>
        <v>51886</v>
      </c>
      <c r="I70" s="46" t="s">
        <v>496</v>
      </c>
      <c r="J70" s="46">
        <v>758</v>
      </c>
    </row>
    <row r="71" spans="1:10" ht="12.75" thickBot="1" x14ac:dyDescent="0.25">
      <c r="A71" s="143"/>
      <c r="B71" s="147"/>
      <c r="C71" s="45">
        <v>166667.0000001</v>
      </c>
      <c r="D71" s="45"/>
      <c r="E71" s="45">
        <v>2564460</v>
      </c>
      <c r="F71" s="50" t="s">
        <v>453</v>
      </c>
      <c r="G71" s="49"/>
      <c r="H71" s="49">
        <f>IF(Inputs!O2=Supp_So!B$800,VLOOKUP(Inputs!T2,Supp_So!C$800:E$813,3),IF(Inputs!O2=Supp_So!B$814,VLOOKUP(Inputs!T2,Supp_So!C$814:E$827,3),IF(Inputs!O2=Supp_So!B$828,VLOOKUP(Inputs!T2,Supp_So!C$828:E$841,3))))</f>
        <v>47852</v>
      </c>
      <c r="I71" s="46" t="s">
        <v>497</v>
      </c>
      <c r="J71" s="46">
        <v>800</v>
      </c>
    </row>
    <row r="72" spans="1:10" ht="12.75" thickTop="1" x14ac:dyDescent="0.2">
      <c r="A72" s="143"/>
      <c r="B72" s="145" t="s">
        <v>418</v>
      </c>
      <c r="C72" s="44">
        <v>0</v>
      </c>
      <c r="D72" s="44">
        <v>5000</v>
      </c>
      <c r="E72" s="45">
        <v>74</v>
      </c>
      <c r="F72" s="53" t="s">
        <v>419</v>
      </c>
      <c r="G72" s="49"/>
      <c r="H72" s="49">
        <f>IF(Inputs!O2=Supp_So!B$842,VLOOKUP(Inputs!T2,Supp_So!C$842:E$855,3),IF(Inputs!O2=Supp_So!B$856,VLOOKUP(Inputs!T2,Supp_So!C$856:E$869,3),IF(Inputs!O2=Supp_So!B$870,VLOOKUP(Inputs!T2,Supp_So!C$870:E$883,3))))</f>
        <v>49346</v>
      </c>
      <c r="I72" s="46" t="s">
        <v>498</v>
      </c>
      <c r="J72" s="46">
        <v>842</v>
      </c>
    </row>
    <row r="73" spans="1:10" ht="12" x14ac:dyDescent="0.2">
      <c r="A73" s="143"/>
      <c r="B73" s="146"/>
      <c r="C73" s="45">
        <v>5000.0000000999999</v>
      </c>
      <c r="D73" s="45">
        <v>16667</v>
      </c>
      <c r="E73" s="45">
        <v>391</v>
      </c>
      <c r="F73" s="54" t="s">
        <v>421</v>
      </c>
      <c r="G73" s="49"/>
      <c r="H73" s="49">
        <f>IF(Inputs!O2=Supp_So!B$884,VLOOKUP(Inputs!T2,Supp_So!C$884:E$897,3),IF(Inputs!O2=Supp_So!B$898,VLOOKUP(Inputs!T2,Supp_So!C$898:E$911,3),IF(Inputs!O2=Supp_So!B$912,VLOOKUP(Inputs!T2,Supp_So!C$912:E$925,3))))</f>
        <v>59846</v>
      </c>
      <c r="I73" s="46" t="s">
        <v>952</v>
      </c>
      <c r="J73" s="46">
        <v>884</v>
      </c>
    </row>
    <row r="74" spans="1:10" ht="12" x14ac:dyDescent="0.2">
      <c r="A74" s="143"/>
      <c r="B74" s="146"/>
      <c r="C74" s="45">
        <v>16667.000000100001</v>
      </c>
      <c r="D74" s="45">
        <v>28333</v>
      </c>
      <c r="E74" s="45">
        <v>886</v>
      </c>
      <c r="F74" s="54" t="s">
        <v>423</v>
      </c>
      <c r="G74" s="49"/>
      <c r="H74" s="49">
        <f>IF(Inputs!O2=Supp_So!B$926,VLOOKUP(Inputs!T2,Supp_So!C$926:E$939,3),IF(Inputs!O2=Supp_So!B$940,VLOOKUP(Inputs!T2,Supp_So!C$940:E$953,3),IF(Inputs!O2=Supp_So!B$954,VLOOKUP(Inputs!T2,Supp_So!C$954:E$967,3))))</f>
        <v>365007</v>
      </c>
      <c r="I74" s="46" t="s">
        <v>499</v>
      </c>
      <c r="J74" s="46">
        <v>926</v>
      </c>
    </row>
    <row r="75" spans="1:10" ht="12" x14ac:dyDescent="0.2">
      <c r="A75" s="143"/>
      <c r="B75" s="146"/>
      <c r="C75" s="45">
        <v>28333.000000100001</v>
      </c>
      <c r="D75" s="45">
        <v>40000</v>
      </c>
      <c r="E75" s="45">
        <v>1359</v>
      </c>
      <c r="F75" s="55" t="s">
        <v>501</v>
      </c>
      <c r="G75" s="49"/>
      <c r="H75" s="49">
        <f>IF(Inputs!O2=Supp_So!B$968,VLOOKUP(Inputs!T2,Supp_So!C$968:E$981,3),IF(Inputs!O2=Supp_So!B$982,VLOOKUP(Inputs!T2,Supp_So!C$982:E$995,3),IF(Inputs!O2=Supp_So!B$996,VLOOKUP(Inputs!T2,Supp_So!C$996:E$1009,3))))</f>
        <v>0</v>
      </c>
      <c r="I75" s="46" t="s">
        <v>500</v>
      </c>
      <c r="J75" s="46">
        <v>968</v>
      </c>
    </row>
    <row r="76" spans="1:10" ht="12" x14ac:dyDescent="0.2">
      <c r="A76" s="143"/>
      <c r="B76" s="146"/>
      <c r="C76" s="45">
        <v>40000.000000100001</v>
      </c>
      <c r="D76" s="45">
        <v>73333</v>
      </c>
      <c r="E76" s="45">
        <v>2201</v>
      </c>
      <c r="F76" s="54" t="s">
        <v>426</v>
      </c>
      <c r="G76" s="49"/>
      <c r="H76" s="49"/>
    </row>
    <row r="77" spans="1:10" ht="12" x14ac:dyDescent="0.2">
      <c r="A77" s="143"/>
      <c r="B77" s="146"/>
      <c r="C77" s="45">
        <v>73333.000000100001</v>
      </c>
      <c r="D77" s="45">
        <v>133333</v>
      </c>
      <c r="E77" s="45">
        <v>4007</v>
      </c>
      <c r="F77" s="55" t="s">
        <v>502</v>
      </c>
      <c r="G77" s="51"/>
      <c r="H77" s="49"/>
    </row>
    <row r="78" spans="1:10" ht="12" x14ac:dyDescent="0.2">
      <c r="A78" s="143"/>
      <c r="B78" s="146"/>
      <c r="C78" s="45">
        <v>133333.0000001</v>
      </c>
      <c r="D78" s="45">
        <v>250000</v>
      </c>
      <c r="E78" s="45">
        <v>7573</v>
      </c>
      <c r="F78" s="55" t="s">
        <v>503</v>
      </c>
      <c r="G78" s="51"/>
      <c r="H78" s="49"/>
    </row>
    <row r="79" spans="1:10" ht="12" x14ac:dyDescent="0.2">
      <c r="A79" s="143"/>
      <c r="B79" s="146"/>
      <c r="C79" s="45">
        <v>250000.0000001</v>
      </c>
      <c r="D79" s="45">
        <v>466667</v>
      </c>
      <c r="E79" s="45">
        <v>14050</v>
      </c>
      <c r="F79" s="54" t="s">
        <v>428</v>
      </c>
      <c r="G79" s="51"/>
      <c r="H79" s="49"/>
    </row>
    <row r="80" spans="1:10" ht="12" x14ac:dyDescent="0.2">
      <c r="A80" s="143"/>
      <c r="B80" s="146"/>
      <c r="C80" s="45">
        <v>466667.0000001</v>
      </c>
      <c r="D80" s="45">
        <v>733333</v>
      </c>
      <c r="E80" s="45">
        <v>24096</v>
      </c>
      <c r="F80" s="54" t="s">
        <v>429</v>
      </c>
      <c r="G80" s="51"/>
      <c r="H80" s="49"/>
    </row>
    <row r="81" spans="1:8" ht="12" x14ac:dyDescent="0.2">
      <c r="A81" s="143"/>
      <c r="B81" s="146"/>
      <c r="C81" s="45">
        <v>733333.0000001</v>
      </c>
      <c r="D81" s="45">
        <v>2166667</v>
      </c>
      <c r="E81" s="45">
        <v>49875</v>
      </c>
      <c r="F81" s="55" t="s">
        <v>504</v>
      </c>
      <c r="G81" s="51"/>
      <c r="H81" s="49"/>
    </row>
    <row r="82" spans="1:8" ht="12" x14ac:dyDescent="0.2">
      <c r="A82" s="143"/>
      <c r="B82" s="146"/>
      <c r="C82" s="45">
        <v>2166667.0000001001</v>
      </c>
      <c r="D82" s="45">
        <v>3000000</v>
      </c>
      <c r="E82" s="45">
        <v>106363</v>
      </c>
      <c r="F82" s="54" t="s">
        <v>430</v>
      </c>
      <c r="G82" s="51"/>
      <c r="H82" s="49">
        <f>IF(Inputs!G64="true",C65+IF(Inputs!H64=Supp_So!A$2,Supp_So!H$52,IF(Inputs!H64=Supp_So!A$44,Supp_So!H$53,IF(Inputs!H64=Supp_So!A$86,Supp_So!H$54,IF(Inputs!H64=Supp_So!A$128,Supp_So!H$55,IF(Inputs!H64=Supp_So!A$170,Supp_So!H$56,IF(Inputs!H64=Supp_So!A$212,Supp_So!H$57,IF(Inputs!H64=Supp_So!A$254,Supp_So!H$58,IF(Inputs!H64=Supp_So!A$296,Supp_So!H$59,IF(Inputs!H64=Supp_So!A$338,Supp_So!H$60,IF(Inputs!H64=Supp_So!A$380,Supp_So!H$61,IF(Inputs!H64=Supp_So!A$422,Supp_So!H$62,IF(Inputs!H64=Supp_So!A$464,Supp_So!H$63,IF(Inputs!H64=Supp_So!A$506,Supp_So!H$64,IF(Inputs!H64=Supp_So!A$548,Supp_So!H$65,IF(Inputs!H64=Supp_So!A$590,Supp_So!H$66,IF(Inputs!H64=Supp_So!A$632,Supp_So!H$67,IF(Inputs!H64=Supp_So!A$674,Supp_So!H$68,IF(Inputs!H64=Supp_So!A$716,Supp_So!H$69,IF(Inputs!H64=Supp_So!A$758,Supp_So!H$70,IF(Inputs!H64=Supp_So!A$800,Supp_So!H$71,IF(Inputs!H64=Supp_So!A$842,Supp_So!H$72,IF(Inputs!H64=Supp_So!A$884,Supp_So!H$73,IF(Inputs!H64=Supp_So!A$926,Supp_So!H$74,IF(Inputs!H64=Supp_So!A$968,Supp_So!H$75)))))))))))))))))))))))),C65)</f>
        <v>1250.0000001000001</v>
      </c>
    </row>
    <row r="83" spans="1:8" ht="12" x14ac:dyDescent="0.2">
      <c r="A83" s="143"/>
      <c r="B83" s="146"/>
      <c r="C83" s="45">
        <v>3000000.0000001001</v>
      </c>
      <c r="D83" s="45">
        <v>7166667</v>
      </c>
      <c r="E83" s="45">
        <v>196211</v>
      </c>
      <c r="F83" s="54" t="s">
        <v>431</v>
      </c>
      <c r="G83" s="51"/>
      <c r="H83" s="49"/>
    </row>
    <row r="84" spans="1:8" ht="12" x14ac:dyDescent="0.2">
      <c r="A84" s="143"/>
      <c r="B84" s="146"/>
      <c r="C84" s="45">
        <v>7166667.0000000997</v>
      </c>
      <c r="D84" s="45">
        <v>33333333</v>
      </c>
      <c r="E84" s="45">
        <v>500827</v>
      </c>
      <c r="F84" s="54" t="s">
        <v>432</v>
      </c>
      <c r="G84" s="51"/>
      <c r="H84" s="49"/>
    </row>
    <row r="85" spans="1:8" ht="12.75" thickBot="1" x14ac:dyDescent="0.25">
      <c r="A85" s="144"/>
      <c r="B85" s="147"/>
      <c r="C85" s="45">
        <v>33333333.000000101</v>
      </c>
      <c r="D85" s="45"/>
      <c r="E85" s="45">
        <v>2564460</v>
      </c>
      <c r="F85" s="54" t="s">
        <v>433</v>
      </c>
      <c r="G85" s="51"/>
      <c r="H85" s="49"/>
    </row>
    <row r="86" spans="1:8" ht="12.75" thickTop="1" x14ac:dyDescent="0.2">
      <c r="A86" s="142" t="s">
        <v>485</v>
      </c>
      <c r="B86" s="145" t="s">
        <v>454</v>
      </c>
      <c r="C86" s="44">
        <v>0</v>
      </c>
      <c r="D86" s="44">
        <v>15</v>
      </c>
      <c r="E86" s="45">
        <v>105</v>
      </c>
      <c r="F86" s="47" t="s">
        <v>455</v>
      </c>
      <c r="G86" s="51"/>
      <c r="H86" s="49"/>
    </row>
    <row r="87" spans="1:8" ht="12" x14ac:dyDescent="0.2">
      <c r="A87" s="143"/>
      <c r="B87" s="146"/>
      <c r="C87" s="45">
        <v>15.0000000001</v>
      </c>
      <c r="D87" s="45">
        <v>50</v>
      </c>
      <c r="E87" s="45">
        <v>552</v>
      </c>
      <c r="F87" s="50" t="s">
        <v>457</v>
      </c>
      <c r="G87" s="51"/>
      <c r="H87" s="49"/>
    </row>
    <row r="88" spans="1:8" ht="12" x14ac:dyDescent="0.2">
      <c r="A88" s="143"/>
      <c r="B88" s="146"/>
      <c r="C88" s="45">
        <v>50.000000000100002</v>
      </c>
      <c r="D88" s="45">
        <v>85</v>
      </c>
      <c r="E88" s="45">
        <v>1251</v>
      </c>
      <c r="F88" s="50" t="s">
        <v>459</v>
      </c>
      <c r="G88" s="51"/>
      <c r="H88" s="49"/>
    </row>
    <row r="89" spans="1:8" ht="12" x14ac:dyDescent="0.2">
      <c r="A89" s="143"/>
      <c r="B89" s="146"/>
      <c r="C89" s="45">
        <v>85.000000001000004</v>
      </c>
      <c r="D89" s="45">
        <v>120</v>
      </c>
      <c r="E89" s="45">
        <v>1920</v>
      </c>
      <c r="F89" s="50" t="s">
        <v>461</v>
      </c>
      <c r="G89" s="51"/>
      <c r="H89" s="49"/>
    </row>
    <row r="90" spans="1:8" ht="12" x14ac:dyDescent="0.2">
      <c r="A90" s="143"/>
      <c r="B90" s="146"/>
      <c r="C90" s="45">
        <v>120.0000000001</v>
      </c>
      <c r="D90" s="45">
        <v>220</v>
      </c>
      <c r="E90" s="45">
        <v>3109</v>
      </c>
      <c r="F90" s="50" t="s">
        <v>463</v>
      </c>
      <c r="G90" s="51"/>
      <c r="H90" s="49"/>
    </row>
    <row r="91" spans="1:8" ht="12" x14ac:dyDescent="0.2">
      <c r="A91" s="143"/>
      <c r="B91" s="146"/>
      <c r="C91" s="45">
        <v>220.00000000009999</v>
      </c>
      <c r="D91" s="45">
        <v>400</v>
      </c>
      <c r="E91" s="45">
        <v>5659</v>
      </c>
      <c r="F91" s="50" t="s">
        <v>465</v>
      </c>
      <c r="G91" s="51"/>
      <c r="H91" s="49"/>
    </row>
    <row r="92" spans="1:8" ht="12" x14ac:dyDescent="0.2">
      <c r="A92" s="143"/>
      <c r="B92" s="146"/>
      <c r="C92" s="45">
        <v>400</v>
      </c>
      <c r="D92" s="45">
        <v>750</v>
      </c>
      <c r="E92" s="45">
        <v>10696</v>
      </c>
      <c r="F92" s="50" t="s">
        <v>466</v>
      </c>
      <c r="G92" s="51"/>
      <c r="H92" s="49"/>
    </row>
    <row r="93" spans="1:8" ht="12" x14ac:dyDescent="0.2">
      <c r="A93" s="143"/>
      <c r="B93" s="146"/>
      <c r="C93" s="45">
        <v>750.00000000099999</v>
      </c>
      <c r="D93" s="45">
        <v>1400</v>
      </c>
      <c r="E93" s="45">
        <v>19845</v>
      </c>
      <c r="F93" s="50" t="s">
        <v>467</v>
      </c>
      <c r="G93" s="56"/>
      <c r="H93" s="52"/>
    </row>
    <row r="94" spans="1:8" ht="12" x14ac:dyDescent="0.2">
      <c r="A94" s="143"/>
      <c r="B94" s="146"/>
      <c r="C94" s="45">
        <v>1400.0000001000001</v>
      </c>
      <c r="D94" s="45">
        <v>2200</v>
      </c>
      <c r="E94" s="45">
        <v>34035</v>
      </c>
      <c r="F94" s="50" t="s">
        <v>468</v>
      </c>
      <c r="G94" s="51"/>
      <c r="H94" s="49"/>
    </row>
    <row r="95" spans="1:8" ht="12" x14ac:dyDescent="0.2">
      <c r="A95" s="143"/>
      <c r="B95" s="146"/>
      <c r="C95" s="45">
        <v>2200</v>
      </c>
      <c r="D95" s="45">
        <v>6500</v>
      </c>
      <c r="E95" s="45">
        <v>70447</v>
      </c>
      <c r="F95" s="50" t="s">
        <v>469</v>
      </c>
      <c r="G95" s="51"/>
      <c r="H95" s="49"/>
    </row>
    <row r="96" spans="1:8" ht="12" x14ac:dyDescent="0.2">
      <c r="A96" s="143"/>
      <c r="B96" s="146"/>
      <c r="C96" s="45">
        <v>6500.0000000999999</v>
      </c>
      <c r="D96" s="45">
        <v>9000</v>
      </c>
      <c r="E96" s="45">
        <v>150235</v>
      </c>
      <c r="F96" s="50" t="s">
        <v>470</v>
      </c>
      <c r="G96" s="51"/>
      <c r="H96" s="49"/>
    </row>
    <row r="97" spans="1:8" ht="12" x14ac:dyDescent="0.2">
      <c r="A97" s="143"/>
      <c r="B97" s="146"/>
      <c r="C97" s="45">
        <v>9000.0000001000008</v>
      </c>
      <c r="D97" s="45">
        <v>21500</v>
      </c>
      <c r="E97" s="45">
        <v>277143</v>
      </c>
      <c r="F97" s="50" t="s">
        <v>471</v>
      </c>
      <c r="G97" s="51"/>
      <c r="H97" s="49"/>
    </row>
    <row r="98" spans="1:8" ht="12" x14ac:dyDescent="0.2">
      <c r="A98" s="143"/>
      <c r="B98" s="146"/>
      <c r="C98" s="45">
        <v>21500.000000100001</v>
      </c>
      <c r="D98" s="45">
        <v>100000</v>
      </c>
      <c r="E98" s="45">
        <v>707405</v>
      </c>
      <c r="F98" s="50" t="s">
        <v>472</v>
      </c>
      <c r="G98" s="51"/>
      <c r="H98" s="49"/>
    </row>
    <row r="99" spans="1:8" ht="12.75" thickBot="1" x14ac:dyDescent="0.25">
      <c r="A99" s="143"/>
      <c r="B99" s="147"/>
      <c r="C99" s="45">
        <v>100000.0000001</v>
      </c>
      <c r="D99" s="45"/>
      <c r="E99" s="45">
        <v>1622233</v>
      </c>
      <c r="F99" s="50" t="s">
        <v>473</v>
      </c>
      <c r="G99" s="51"/>
      <c r="H99" s="49"/>
    </row>
    <row r="100" spans="1:8" ht="12.75" thickTop="1" x14ac:dyDescent="0.2">
      <c r="A100" s="143"/>
      <c r="B100" s="145" t="s">
        <v>434</v>
      </c>
      <c r="C100" s="44">
        <v>0</v>
      </c>
      <c r="D100" s="44">
        <v>25</v>
      </c>
      <c r="E100" s="45">
        <v>105</v>
      </c>
      <c r="F100" s="47" t="s">
        <v>435</v>
      </c>
      <c r="G100" s="51"/>
      <c r="H100" s="49"/>
    </row>
    <row r="101" spans="1:8" ht="12" x14ac:dyDescent="0.2">
      <c r="A101" s="143"/>
      <c r="B101" s="146"/>
      <c r="C101" s="45">
        <v>25.000000001</v>
      </c>
      <c r="D101" s="45">
        <v>83</v>
      </c>
      <c r="E101" s="45">
        <v>552</v>
      </c>
      <c r="F101" s="50" t="s">
        <v>437</v>
      </c>
      <c r="G101" s="51"/>
      <c r="H101" s="49"/>
    </row>
    <row r="102" spans="1:8" ht="12" x14ac:dyDescent="0.2">
      <c r="A102" s="143"/>
      <c r="B102" s="146"/>
      <c r="C102" s="45">
        <v>83.000000000100002</v>
      </c>
      <c r="D102" s="45">
        <v>142</v>
      </c>
      <c r="E102" s="45">
        <v>1251</v>
      </c>
      <c r="F102" s="50" t="s">
        <v>439</v>
      </c>
      <c r="G102" s="51"/>
      <c r="H102" s="49"/>
    </row>
    <row r="103" spans="1:8" ht="12" x14ac:dyDescent="0.2">
      <c r="A103" s="143"/>
      <c r="B103" s="146"/>
      <c r="C103" s="45">
        <v>142.00000000099999</v>
      </c>
      <c r="D103" s="45">
        <v>200</v>
      </c>
      <c r="E103" s="45">
        <v>1920</v>
      </c>
      <c r="F103" s="50" t="s">
        <v>441</v>
      </c>
      <c r="G103" s="51"/>
      <c r="H103" s="49"/>
    </row>
    <row r="104" spans="1:8" ht="12" x14ac:dyDescent="0.2">
      <c r="A104" s="143"/>
      <c r="B104" s="146"/>
      <c r="C104" s="45">
        <v>200.00000000099999</v>
      </c>
      <c r="D104" s="45">
        <v>367</v>
      </c>
      <c r="E104" s="45">
        <v>3109</v>
      </c>
      <c r="F104" s="50" t="s">
        <v>443</v>
      </c>
      <c r="G104" s="51"/>
      <c r="H104" s="49"/>
    </row>
    <row r="105" spans="1:8" ht="12" x14ac:dyDescent="0.2">
      <c r="A105" s="143"/>
      <c r="B105" s="146"/>
      <c r="C105" s="45">
        <v>367.00000000009999</v>
      </c>
      <c r="D105" s="45">
        <v>667</v>
      </c>
      <c r="E105" s="45">
        <v>5659</v>
      </c>
      <c r="F105" s="50" t="s">
        <v>445</v>
      </c>
      <c r="G105" s="51"/>
      <c r="H105" s="49"/>
    </row>
    <row r="106" spans="1:8" ht="12" x14ac:dyDescent="0.2">
      <c r="A106" s="143"/>
      <c r="B106" s="146"/>
      <c r="C106" s="45">
        <v>667.00000000010004</v>
      </c>
      <c r="D106" s="45">
        <v>1250</v>
      </c>
      <c r="E106" s="45">
        <v>10696</v>
      </c>
      <c r="F106" s="50" t="s">
        <v>446</v>
      </c>
      <c r="G106" s="51"/>
      <c r="H106" s="49"/>
    </row>
    <row r="107" spans="1:8" ht="12" x14ac:dyDescent="0.2">
      <c r="A107" s="143"/>
      <c r="B107" s="146"/>
      <c r="C107" s="45">
        <v>1250.0000001000001</v>
      </c>
      <c r="D107" s="45">
        <v>2333</v>
      </c>
      <c r="E107" s="45">
        <v>19845</v>
      </c>
      <c r="F107" s="50" t="s">
        <v>447</v>
      </c>
      <c r="G107" s="51"/>
      <c r="H107" s="49"/>
    </row>
    <row r="108" spans="1:8" ht="12" x14ac:dyDescent="0.2">
      <c r="A108" s="143"/>
      <c r="B108" s="146"/>
      <c r="C108" s="45">
        <v>2333.0000000999999</v>
      </c>
      <c r="D108" s="45">
        <v>3667</v>
      </c>
      <c r="E108" s="45">
        <v>34035</v>
      </c>
      <c r="F108" s="50" t="s">
        <v>448</v>
      </c>
      <c r="G108" s="51"/>
      <c r="H108" s="49"/>
    </row>
    <row r="109" spans="1:8" ht="12" x14ac:dyDescent="0.2">
      <c r="A109" s="143"/>
      <c r="B109" s="146"/>
      <c r="C109" s="45">
        <v>3667.0000000999999</v>
      </c>
      <c r="D109" s="45">
        <v>10833</v>
      </c>
      <c r="E109" s="45">
        <v>70447</v>
      </c>
      <c r="F109" s="50" t="s">
        <v>449</v>
      </c>
      <c r="G109" s="51"/>
      <c r="H109" s="49"/>
    </row>
    <row r="110" spans="1:8" ht="12" x14ac:dyDescent="0.2">
      <c r="A110" s="143"/>
      <c r="B110" s="146"/>
      <c r="C110" s="45">
        <v>10833.000000100001</v>
      </c>
      <c r="D110" s="45">
        <v>15000</v>
      </c>
      <c r="E110" s="45">
        <v>150235</v>
      </c>
      <c r="F110" s="50" t="s">
        <v>450</v>
      </c>
      <c r="G110" s="51"/>
      <c r="H110" s="49"/>
    </row>
    <row r="111" spans="1:8" ht="12" x14ac:dyDescent="0.2">
      <c r="A111" s="143"/>
      <c r="B111" s="146"/>
      <c r="C111" s="45">
        <v>15000.000000100001</v>
      </c>
      <c r="D111" s="45">
        <v>35833</v>
      </c>
      <c r="E111" s="45">
        <v>277143</v>
      </c>
      <c r="F111" s="50" t="s">
        <v>451</v>
      </c>
      <c r="G111" s="51"/>
      <c r="H111" s="49"/>
    </row>
    <row r="112" spans="1:8" ht="12" x14ac:dyDescent="0.2">
      <c r="A112" s="143"/>
      <c r="B112" s="146"/>
      <c r="C112" s="45">
        <v>35833.000000100001</v>
      </c>
      <c r="D112" s="45">
        <v>166667</v>
      </c>
      <c r="E112" s="45">
        <v>707405</v>
      </c>
      <c r="F112" s="50" t="s">
        <v>452</v>
      </c>
      <c r="G112" s="51"/>
      <c r="H112" s="49"/>
    </row>
    <row r="113" spans="1:8" ht="12.75" thickBot="1" x14ac:dyDescent="0.25">
      <c r="A113" s="143"/>
      <c r="B113" s="147"/>
      <c r="C113" s="45">
        <v>166667.0000001</v>
      </c>
      <c r="D113" s="45"/>
      <c r="E113" s="45">
        <v>1622233</v>
      </c>
      <c r="F113" s="50" t="s">
        <v>453</v>
      </c>
      <c r="G113" s="51"/>
      <c r="H113" s="49"/>
    </row>
    <row r="114" spans="1:8" ht="12.75" thickTop="1" x14ac:dyDescent="0.2">
      <c r="A114" s="143"/>
      <c r="B114" s="145" t="s">
        <v>418</v>
      </c>
      <c r="C114" s="44">
        <v>0</v>
      </c>
      <c r="D114" s="44">
        <v>5000</v>
      </c>
      <c r="E114" s="45">
        <v>105</v>
      </c>
      <c r="F114" s="53" t="s">
        <v>419</v>
      </c>
      <c r="G114" s="51"/>
      <c r="H114" s="49"/>
    </row>
    <row r="115" spans="1:8" ht="12" x14ac:dyDescent="0.2">
      <c r="A115" s="143"/>
      <c r="B115" s="146"/>
      <c r="C115" s="45">
        <v>5000.0000000999999</v>
      </c>
      <c r="D115" s="45">
        <v>16667</v>
      </c>
      <c r="E115" s="45">
        <v>552</v>
      </c>
      <c r="F115" s="54" t="s">
        <v>421</v>
      </c>
      <c r="G115" s="51"/>
      <c r="H115" s="49"/>
    </row>
    <row r="116" spans="1:8" ht="12" x14ac:dyDescent="0.2">
      <c r="A116" s="143"/>
      <c r="B116" s="146"/>
      <c r="C116" s="45">
        <v>16667.000000100001</v>
      </c>
      <c r="D116" s="45">
        <v>28333</v>
      </c>
      <c r="E116" s="45">
        <v>1251</v>
      </c>
      <c r="F116" s="54" t="s">
        <v>423</v>
      </c>
      <c r="G116" s="51"/>
      <c r="H116" s="49"/>
    </row>
    <row r="117" spans="1:8" ht="12" x14ac:dyDescent="0.2">
      <c r="A117" s="143"/>
      <c r="B117" s="146"/>
      <c r="C117" s="45">
        <v>28333.000000100001</v>
      </c>
      <c r="D117" s="45">
        <v>40000</v>
      </c>
      <c r="E117" s="45">
        <v>1920</v>
      </c>
      <c r="F117" s="55" t="s">
        <v>501</v>
      </c>
      <c r="G117" s="51"/>
      <c r="H117" s="49"/>
    </row>
    <row r="118" spans="1:8" ht="12" x14ac:dyDescent="0.2">
      <c r="A118" s="143"/>
      <c r="B118" s="146"/>
      <c r="C118" s="45">
        <v>40000.000000100001</v>
      </c>
      <c r="D118" s="45">
        <v>73333</v>
      </c>
      <c r="E118" s="45">
        <v>3109</v>
      </c>
      <c r="F118" s="54" t="s">
        <v>426</v>
      </c>
      <c r="G118" s="51"/>
      <c r="H118" s="49"/>
    </row>
    <row r="119" spans="1:8" ht="12" x14ac:dyDescent="0.2">
      <c r="A119" s="143"/>
      <c r="B119" s="146"/>
      <c r="C119" s="45">
        <v>73333.000000100001</v>
      </c>
      <c r="D119" s="45">
        <v>133333</v>
      </c>
      <c r="E119" s="45">
        <v>5659</v>
      </c>
      <c r="F119" s="55" t="s">
        <v>502</v>
      </c>
      <c r="G119" s="51"/>
      <c r="H119" s="49"/>
    </row>
    <row r="120" spans="1:8" ht="12" x14ac:dyDescent="0.2">
      <c r="A120" s="143"/>
      <c r="B120" s="146"/>
      <c r="C120" s="45">
        <v>133333.0000001</v>
      </c>
      <c r="D120" s="45">
        <v>250000</v>
      </c>
      <c r="E120" s="45">
        <v>10696</v>
      </c>
      <c r="F120" s="55" t="s">
        <v>503</v>
      </c>
      <c r="G120" s="51"/>
      <c r="H120" s="49"/>
    </row>
    <row r="121" spans="1:8" ht="12" x14ac:dyDescent="0.2">
      <c r="A121" s="143"/>
      <c r="B121" s="146"/>
      <c r="C121" s="45">
        <v>250000.0000001</v>
      </c>
      <c r="D121" s="45">
        <v>466667</v>
      </c>
      <c r="E121" s="45">
        <v>19845</v>
      </c>
      <c r="F121" s="54" t="s">
        <v>428</v>
      </c>
      <c r="G121" s="51"/>
      <c r="H121" s="49"/>
    </row>
    <row r="122" spans="1:8" ht="12" x14ac:dyDescent="0.2">
      <c r="A122" s="143"/>
      <c r="B122" s="146"/>
      <c r="C122" s="45">
        <v>466667.0000001</v>
      </c>
      <c r="D122" s="45">
        <v>733333</v>
      </c>
      <c r="E122" s="45">
        <v>34035</v>
      </c>
      <c r="F122" s="54" t="s">
        <v>429</v>
      </c>
      <c r="G122" s="51"/>
      <c r="H122" s="49"/>
    </row>
    <row r="123" spans="1:8" ht="12" x14ac:dyDescent="0.2">
      <c r="A123" s="143"/>
      <c r="B123" s="146"/>
      <c r="C123" s="45">
        <v>733333.0000001</v>
      </c>
      <c r="D123" s="45">
        <v>2166667</v>
      </c>
      <c r="E123" s="45">
        <v>70447</v>
      </c>
      <c r="F123" s="55" t="s">
        <v>504</v>
      </c>
      <c r="G123" s="51"/>
      <c r="H123" s="49"/>
    </row>
    <row r="124" spans="1:8" ht="12" x14ac:dyDescent="0.2">
      <c r="A124" s="143"/>
      <c r="B124" s="146"/>
      <c r="C124" s="45">
        <v>2166667.0000001001</v>
      </c>
      <c r="D124" s="45">
        <v>3000000</v>
      </c>
      <c r="E124" s="45">
        <v>150235</v>
      </c>
      <c r="F124" s="54" t="s">
        <v>430</v>
      </c>
      <c r="G124" s="51"/>
      <c r="H124" s="49"/>
    </row>
    <row r="125" spans="1:8" ht="12" x14ac:dyDescent="0.2">
      <c r="A125" s="143"/>
      <c r="B125" s="146"/>
      <c r="C125" s="45">
        <v>3000000.0000001001</v>
      </c>
      <c r="D125" s="45">
        <v>7166667</v>
      </c>
      <c r="E125" s="45">
        <v>277143</v>
      </c>
      <c r="F125" s="54" t="s">
        <v>431</v>
      </c>
      <c r="G125" s="51"/>
      <c r="H125" s="49"/>
    </row>
    <row r="126" spans="1:8" ht="12" x14ac:dyDescent="0.2">
      <c r="A126" s="143"/>
      <c r="B126" s="146"/>
      <c r="C126" s="45">
        <v>7166667.0000000997</v>
      </c>
      <c r="D126" s="45">
        <v>33333333</v>
      </c>
      <c r="E126" s="45">
        <v>707405</v>
      </c>
      <c r="F126" s="54" t="s">
        <v>432</v>
      </c>
      <c r="G126" s="51"/>
      <c r="H126" s="49"/>
    </row>
    <row r="127" spans="1:8" ht="12.75" thickBot="1" x14ac:dyDescent="0.25">
      <c r="A127" s="144"/>
      <c r="B127" s="147"/>
      <c r="C127" s="45">
        <v>33333333.000000101</v>
      </c>
      <c r="D127" s="45"/>
      <c r="E127" s="45">
        <v>1622233</v>
      </c>
      <c r="F127" s="54" t="s">
        <v>433</v>
      </c>
      <c r="G127" s="51"/>
      <c r="H127" s="49"/>
    </row>
    <row r="128" spans="1:8" ht="12.75" thickTop="1" x14ac:dyDescent="0.2">
      <c r="A128" s="142" t="s">
        <v>486</v>
      </c>
      <c r="B128" s="145" t="s">
        <v>454</v>
      </c>
      <c r="C128" s="44">
        <v>0</v>
      </c>
      <c r="D128" s="44">
        <v>15</v>
      </c>
      <c r="E128" s="45">
        <v>54</v>
      </c>
      <c r="F128" s="47" t="s">
        <v>455</v>
      </c>
      <c r="G128" s="51"/>
      <c r="H128" s="49"/>
    </row>
    <row r="129" spans="1:8" ht="12" x14ac:dyDescent="0.2">
      <c r="A129" s="143"/>
      <c r="B129" s="146"/>
      <c r="C129" s="45">
        <v>15.0000000001</v>
      </c>
      <c r="D129" s="45">
        <v>50</v>
      </c>
      <c r="E129" s="45">
        <v>285</v>
      </c>
      <c r="F129" s="50" t="s">
        <v>457</v>
      </c>
      <c r="G129" s="51"/>
      <c r="H129" s="49"/>
    </row>
    <row r="130" spans="1:8" ht="12" x14ac:dyDescent="0.2">
      <c r="A130" s="143"/>
      <c r="B130" s="146"/>
      <c r="C130" s="45">
        <v>50.000000000100002</v>
      </c>
      <c r="D130" s="45">
        <v>85</v>
      </c>
      <c r="E130" s="45">
        <v>645</v>
      </c>
      <c r="F130" s="50" t="s">
        <v>459</v>
      </c>
      <c r="G130" s="51"/>
      <c r="H130" s="49"/>
    </row>
    <row r="131" spans="1:8" ht="12" x14ac:dyDescent="0.2">
      <c r="A131" s="143"/>
      <c r="B131" s="146"/>
      <c r="C131" s="45">
        <v>85.000000001000004</v>
      </c>
      <c r="D131" s="45">
        <v>120</v>
      </c>
      <c r="E131" s="45">
        <v>990</v>
      </c>
      <c r="F131" s="50" t="s">
        <v>461</v>
      </c>
      <c r="G131" s="51"/>
      <c r="H131" s="49"/>
    </row>
    <row r="132" spans="1:8" ht="12" x14ac:dyDescent="0.2">
      <c r="A132" s="143"/>
      <c r="B132" s="146"/>
      <c r="C132" s="45">
        <v>120.0000000001</v>
      </c>
      <c r="D132" s="45">
        <v>220</v>
      </c>
      <c r="E132" s="45">
        <v>1604</v>
      </c>
      <c r="F132" s="50" t="s">
        <v>463</v>
      </c>
      <c r="G132" s="51"/>
      <c r="H132" s="49"/>
    </row>
    <row r="133" spans="1:8" ht="12" x14ac:dyDescent="0.2">
      <c r="A133" s="143"/>
      <c r="B133" s="146"/>
      <c r="C133" s="45">
        <v>220.00000000009999</v>
      </c>
      <c r="D133" s="45">
        <v>400</v>
      </c>
      <c r="E133" s="45">
        <v>2919</v>
      </c>
      <c r="F133" s="50" t="s">
        <v>465</v>
      </c>
      <c r="G133" s="51"/>
      <c r="H133" s="49"/>
    </row>
    <row r="134" spans="1:8" ht="12" x14ac:dyDescent="0.2">
      <c r="A134" s="143"/>
      <c r="B134" s="146"/>
      <c r="C134" s="45">
        <v>400</v>
      </c>
      <c r="D134" s="45">
        <v>750</v>
      </c>
      <c r="E134" s="45">
        <v>5517</v>
      </c>
      <c r="F134" s="50" t="s">
        <v>466</v>
      </c>
      <c r="G134" s="51"/>
      <c r="H134" s="49"/>
    </row>
    <row r="135" spans="1:8" ht="12" x14ac:dyDescent="0.2">
      <c r="A135" s="143"/>
      <c r="B135" s="146"/>
      <c r="C135" s="45">
        <v>750.00000000099999</v>
      </c>
      <c r="D135" s="45">
        <v>1400</v>
      </c>
      <c r="E135" s="45">
        <v>10236</v>
      </c>
      <c r="F135" s="50" t="s">
        <v>467</v>
      </c>
      <c r="G135" s="51"/>
      <c r="H135" s="49"/>
    </row>
    <row r="136" spans="1:8" ht="12" x14ac:dyDescent="0.2">
      <c r="A136" s="143"/>
      <c r="B136" s="146"/>
      <c r="C136" s="45">
        <v>1400.0000001000001</v>
      </c>
      <c r="D136" s="45">
        <v>2200</v>
      </c>
      <c r="E136" s="45">
        <v>17556</v>
      </c>
      <c r="F136" s="50" t="s">
        <v>468</v>
      </c>
      <c r="G136" s="51"/>
      <c r="H136" s="49"/>
    </row>
    <row r="137" spans="1:8" ht="12" x14ac:dyDescent="0.2">
      <c r="A137" s="143"/>
      <c r="B137" s="146"/>
      <c r="C137" s="45">
        <v>2200</v>
      </c>
      <c r="D137" s="45">
        <v>6500</v>
      </c>
      <c r="E137" s="45">
        <v>36338</v>
      </c>
      <c r="F137" s="50" t="s">
        <v>469</v>
      </c>
      <c r="G137" s="51"/>
      <c r="H137" s="49"/>
    </row>
    <row r="138" spans="1:8" ht="12" x14ac:dyDescent="0.2">
      <c r="A138" s="143"/>
      <c r="B138" s="146"/>
      <c r="C138" s="45">
        <v>6500.0000000999999</v>
      </c>
      <c r="D138" s="45">
        <v>9000</v>
      </c>
      <c r="E138" s="45">
        <v>77495</v>
      </c>
      <c r="F138" s="50" t="s">
        <v>470</v>
      </c>
      <c r="G138" s="51"/>
      <c r="H138" s="49"/>
    </row>
    <row r="139" spans="1:8" ht="12" x14ac:dyDescent="0.2">
      <c r="A139" s="143"/>
      <c r="B139" s="146"/>
      <c r="C139" s="45">
        <v>9000.0000001000008</v>
      </c>
      <c r="D139" s="45">
        <v>21500</v>
      </c>
      <c r="E139" s="45">
        <v>142956</v>
      </c>
      <c r="F139" s="50" t="s">
        <v>471</v>
      </c>
      <c r="G139" s="51"/>
      <c r="H139" s="49"/>
    </row>
    <row r="140" spans="1:8" ht="12" x14ac:dyDescent="0.2">
      <c r="A140" s="143"/>
      <c r="B140" s="146"/>
      <c r="C140" s="45">
        <v>21500.000000100001</v>
      </c>
      <c r="D140" s="45">
        <v>100000</v>
      </c>
      <c r="E140" s="45">
        <v>364896</v>
      </c>
      <c r="F140" s="50" t="s">
        <v>472</v>
      </c>
      <c r="G140" s="52"/>
      <c r="H140" s="49"/>
    </row>
    <row r="141" spans="1:8" ht="12.75" thickBot="1" x14ac:dyDescent="0.25">
      <c r="A141" s="143"/>
      <c r="B141" s="147"/>
      <c r="C141" s="45">
        <v>100000.0000001</v>
      </c>
      <c r="D141" s="45"/>
      <c r="E141" s="45">
        <v>868430</v>
      </c>
      <c r="F141" s="50" t="s">
        <v>473</v>
      </c>
      <c r="G141" s="51"/>
      <c r="H141" s="49"/>
    </row>
    <row r="142" spans="1:8" ht="12.75" thickTop="1" x14ac:dyDescent="0.2">
      <c r="A142" s="143"/>
      <c r="B142" s="145" t="s">
        <v>434</v>
      </c>
      <c r="C142" s="44">
        <v>0</v>
      </c>
      <c r="D142" s="44">
        <v>25</v>
      </c>
      <c r="E142" s="45">
        <v>54</v>
      </c>
      <c r="F142" s="47" t="s">
        <v>435</v>
      </c>
      <c r="G142" s="51"/>
      <c r="H142" s="49"/>
    </row>
    <row r="143" spans="1:8" ht="12" x14ac:dyDescent="0.2">
      <c r="A143" s="143"/>
      <c r="B143" s="146"/>
      <c r="C143" s="45">
        <v>25.000000001</v>
      </c>
      <c r="D143" s="45">
        <v>83</v>
      </c>
      <c r="E143" s="45">
        <v>285</v>
      </c>
      <c r="F143" s="50" t="s">
        <v>437</v>
      </c>
      <c r="G143" s="51"/>
      <c r="H143" s="49"/>
    </row>
    <row r="144" spans="1:8" ht="12" x14ac:dyDescent="0.2">
      <c r="A144" s="143"/>
      <c r="B144" s="146"/>
      <c r="C144" s="45">
        <v>83.000000000100002</v>
      </c>
      <c r="D144" s="45">
        <v>142</v>
      </c>
      <c r="E144" s="45">
        <v>645</v>
      </c>
      <c r="F144" s="50" t="s">
        <v>439</v>
      </c>
      <c r="G144" s="51"/>
      <c r="H144" s="49"/>
    </row>
    <row r="145" spans="1:8" ht="12" x14ac:dyDescent="0.2">
      <c r="A145" s="143"/>
      <c r="B145" s="146"/>
      <c r="C145" s="45">
        <v>142.00000000099999</v>
      </c>
      <c r="D145" s="45">
        <v>200</v>
      </c>
      <c r="E145" s="45">
        <v>990</v>
      </c>
      <c r="F145" s="50" t="s">
        <v>441</v>
      </c>
      <c r="G145" s="51"/>
      <c r="H145" s="49"/>
    </row>
    <row r="146" spans="1:8" ht="12" x14ac:dyDescent="0.2">
      <c r="A146" s="143"/>
      <c r="B146" s="146"/>
      <c r="C146" s="45">
        <v>200.00000000099999</v>
      </c>
      <c r="D146" s="45">
        <v>367</v>
      </c>
      <c r="E146" s="45">
        <v>1604</v>
      </c>
      <c r="F146" s="50" t="s">
        <v>443</v>
      </c>
      <c r="G146" s="51"/>
      <c r="H146" s="49"/>
    </row>
    <row r="147" spans="1:8" ht="12" x14ac:dyDescent="0.2">
      <c r="A147" s="143"/>
      <c r="B147" s="146"/>
      <c r="C147" s="45">
        <v>367.00000000009999</v>
      </c>
      <c r="D147" s="45">
        <v>667</v>
      </c>
      <c r="E147" s="45">
        <v>2919</v>
      </c>
      <c r="F147" s="50" t="s">
        <v>445</v>
      </c>
      <c r="G147" s="51"/>
      <c r="H147" s="49"/>
    </row>
    <row r="148" spans="1:8" ht="12" x14ac:dyDescent="0.2">
      <c r="A148" s="143"/>
      <c r="B148" s="146"/>
      <c r="C148" s="45">
        <v>667.00000000010004</v>
      </c>
      <c r="D148" s="45">
        <v>1250</v>
      </c>
      <c r="E148" s="45">
        <v>5517</v>
      </c>
      <c r="F148" s="50" t="s">
        <v>446</v>
      </c>
      <c r="G148" s="51"/>
      <c r="H148" s="49"/>
    </row>
    <row r="149" spans="1:8" ht="12" x14ac:dyDescent="0.2">
      <c r="A149" s="143"/>
      <c r="B149" s="146"/>
      <c r="C149" s="45">
        <v>1250.0000001000001</v>
      </c>
      <c r="D149" s="45">
        <v>2333</v>
      </c>
      <c r="E149" s="45">
        <v>10236</v>
      </c>
      <c r="F149" s="50" t="s">
        <v>447</v>
      </c>
      <c r="G149" s="51"/>
      <c r="H149" s="49"/>
    </row>
    <row r="150" spans="1:8" ht="12" x14ac:dyDescent="0.2">
      <c r="A150" s="143"/>
      <c r="B150" s="146"/>
      <c r="C150" s="45">
        <v>2333.0000000999999</v>
      </c>
      <c r="D150" s="45">
        <v>3667</v>
      </c>
      <c r="E150" s="45">
        <v>17556</v>
      </c>
      <c r="F150" s="50" t="s">
        <v>448</v>
      </c>
      <c r="G150" s="51"/>
      <c r="H150" s="49"/>
    </row>
    <row r="151" spans="1:8" ht="12" x14ac:dyDescent="0.2">
      <c r="A151" s="143"/>
      <c r="B151" s="146"/>
      <c r="C151" s="45">
        <v>3667.0000000999999</v>
      </c>
      <c r="D151" s="45">
        <v>10833</v>
      </c>
      <c r="E151" s="45">
        <v>36338</v>
      </c>
      <c r="F151" s="50" t="s">
        <v>449</v>
      </c>
      <c r="G151" s="51"/>
      <c r="H151" s="49"/>
    </row>
    <row r="152" spans="1:8" ht="12" x14ac:dyDescent="0.2">
      <c r="A152" s="143"/>
      <c r="B152" s="146"/>
      <c r="C152" s="45">
        <v>10833.000000100001</v>
      </c>
      <c r="D152" s="45">
        <v>15000</v>
      </c>
      <c r="E152" s="45">
        <v>77495</v>
      </c>
      <c r="F152" s="50" t="s">
        <v>450</v>
      </c>
      <c r="G152" s="51"/>
      <c r="H152" s="49"/>
    </row>
    <row r="153" spans="1:8" ht="12" x14ac:dyDescent="0.2">
      <c r="A153" s="143"/>
      <c r="B153" s="146"/>
      <c r="C153" s="45">
        <v>15000.000000100001</v>
      </c>
      <c r="D153" s="45">
        <v>35833</v>
      </c>
      <c r="E153" s="45">
        <v>142956</v>
      </c>
      <c r="F153" s="50" t="s">
        <v>451</v>
      </c>
      <c r="G153" s="51"/>
      <c r="H153" s="49"/>
    </row>
    <row r="154" spans="1:8" ht="12" x14ac:dyDescent="0.2">
      <c r="A154" s="143"/>
      <c r="B154" s="146"/>
      <c r="C154" s="45">
        <v>35833.000000100001</v>
      </c>
      <c r="D154" s="45">
        <v>166667</v>
      </c>
      <c r="E154" s="45">
        <v>364896</v>
      </c>
      <c r="F154" s="50" t="s">
        <v>452</v>
      </c>
      <c r="G154" s="51"/>
      <c r="H154" s="49"/>
    </row>
    <row r="155" spans="1:8" ht="12.75" thickBot="1" x14ac:dyDescent="0.25">
      <c r="A155" s="143"/>
      <c r="B155" s="147"/>
      <c r="C155" s="45">
        <v>166667.0000001</v>
      </c>
      <c r="D155" s="45"/>
      <c r="E155" s="45">
        <v>868430</v>
      </c>
      <c r="F155" s="50" t="s">
        <v>453</v>
      </c>
      <c r="G155" s="51"/>
      <c r="H155" s="49"/>
    </row>
    <row r="156" spans="1:8" ht="12.75" thickTop="1" x14ac:dyDescent="0.2">
      <c r="A156" s="143"/>
      <c r="B156" s="145" t="s">
        <v>418</v>
      </c>
      <c r="C156" s="44">
        <v>0</v>
      </c>
      <c r="D156" s="44">
        <v>5000</v>
      </c>
      <c r="E156" s="45">
        <v>54</v>
      </c>
      <c r="F156" s="53" t="s">
        <v>419</v>
      </c>
      <c r="G156" s="51"/>
      <c r="H156" s="49"/>
    </row>
    <row r="157" spans="1:8" ht="12" x14ac:dyDescent="0.2">
      <c r="A157" s="143"/>
      <c r="B157" s="146"/>
      <c r="C157" s="45">
        <v>5000.0000000999999</v>
      </c>
      <c r="D157" s="45">
        <v>16667</v>
      </c>
      <c r="E157" s="45">
        <v>285</v>
      </c>
      <c r="F157" s="54" t="s">
        <v>421</v>
      </c>
      <c r="G157" s="51"/>
      <c r="H157" s="49"/>
    </row>
    <row r="158" spans="1:8" ht="12" x14ac:dyDescent="0.2">
      <c r="A158" s="143"/>
      <c r="B158" s="146"/>
      <c r="C158" s="45">
        <v>16667.000000100001</v>
      </c>
      <c r="D158" s="45">
        <v>28333</v>
      </c>
      <c r="E158" s="45">
        <v>645</v>
      </c>
      <c r="F158" s="54" t="s">
        <v>423</v>
      </c>
      <c r="G158" s="51"/>
      <c r="H158" s="49"/>
    </row>
    <row r="159" spans="1:8" ht="12" x14ac:dyDescent="0.2">
      <c r="A159" s="143"/>
      <c r="B159" s="146"/>
      <c r="C159" s="45">
        <v>28333.000000100001</v>
      </c>
      <c r="D159" s="45">
        <v>40000</v>
      </c>
      <c r="E159" s="45">
        <v>990</v>
      </c>
      <c r="F159" s="55" t="s">
        <v>501</v>
      </c>
      <c r="G159" s="51"/>
      <c r="H159" s="49"/>
    </row>
    <row r="160" spans="1:8" ht="12" x14ac:dyDescent="0.2">
      <c r="A160" s="143"/>
      <c r="B160" s="146"/>
      <c r="C160" s="45">
        <v>40000.000000100001</v>
      </c>
      <c r="D160" s="45">
        <v>73333</v>
      </c>
      <c r="E160" s="45">
        <v>1604</v>
      </c>
      <c r="F160" s="54" t="s">
        <v>426</v>
      </c>
      <c r="G160" s="51"/>
      <c r="H160" s="49"/>
    </row>
    <row r="161" spans="1:8" ht="12" x14ac:dyDescent="0.2">
      <c r="A161" s="143"/>
      <c r="B161" s="146"/>
      <c r="C161" s="45">
        <v>73333.000000100001</v>
      </c>
      <c r="D161" s="45">
        <v>133333</v>
      </c>
      <c r="E161" s="45">
        <v>2919</v>
      </c>
      <c r="F161" s="55" t="s">
        <v>502</v>
      </c>
      <c r="G161" s="51"/>
      <c r="H161" s="49"/>
    </row>
    <row r="162" spans="1:8" ht="12" x14ac:dyDescent="0.2">
      <c r="A162" s="143"/>
      <c r="B162" s="146"/>
      <c r="C162" s="45">
        <v>133333.0000001</v>
      </c>
      <c r="D162" s="45">
        <v>250000</v>
      </c>
      <c r="E162" s="45">
        <v>5517</v>
      </c>
      <c r="F162" s="55" t="s">
        <v>503</v>
      </c>
      <c r="G162" s="51"/>
      <c r="H162" s="49"/>
    </row>
    <row r="163" spans="1:8" ht="12" x14ac:dyDescent="0.2">
      <c r="A163" s="143"/>
      <c r="B163" s="146"/>
      <c r="C163" s="45">
        <v>250000.0000001</v>
      </c>
      <c r="D163" s="45">
        <v>466667</v>
      </c>
      <c r="E163" s="45">
        <v>10236</v>
      </c>
      <c r="F163" s="54" t="s">
        <v>428</v>
      </c>
      <c r="G163" s="51"/>
      <c r="H163" s="49"/>
    </row>
    <row r="164" spans="1:8" ht="12" x14ac:dyDescent="0.2">
      <c r="A164" s="143"/>
      <c r="B164" s="146"/>
      <c r="C164" s="45">
        <v>466667.0000001</v>
      </c>
      <c r="D164" s="45">
        <v>733333</v>
      </c>
      <c r="E164" s="45">
        <v>17556</v>
      </c>
      <c r="F164" s="54" t="s">
        <v>429</v>
      </c>
      <c r="G164" s="51"/>
      <c r="H164" s="49"/>
    </row>
    <row r="165" spans="1:8" ht="12" x14ac:dyDescent="0.2">
      <c r="A165" s="143"/>
      <c r="B165" s="146"/>
      <c r="C165" s="45">
        <v>733333.0000001</v>
      </c>
      <c r="D165" s="45">
        <v>2166667</v>
      </c>
      <c r="E165" s="45">
        <v>36338</v>
      </c>
      <c r="F165" s="55" t="s">
        <v>504</v>
      </c>
      <c r="G165" s="51"/>
      <c r="H165" s="49"/>
    </row>
    <row r="166" spans="1:8" ht="12" x14ac:dyDescent="0.2">
      <c r="A166" s="143"/>
      <c r="B166" s="146"/>
      <c r="C166" s="45">
        <v>2166667.0000001001</v>
      </c>
      <c r="D166" s="45">
        <v>3000000</v>
      </c>
      <c r="E166" s="45">
        <v>77495</v>
      </c>
      <c r="F166" s="54" t="s">
        <v>430</v>
      </c>
      <c r="G166" s="51"/>
      <c r="H166" s="49"/>
    </row>
    <row r="167" spans="1:8" ht="12" x14ac:dyDescent="0.2">
      <c r="A167" s="143"/>
      <c r="B167" s="146"/>
      <c r="C167" s="45">
        <v>3000000.0000001001</v>
      </c>
      <c r="D167" s="45">
        <v>7166667</v>
      </c>
      <c r="E167" s="45">
        <v>142956</v>
      </c>
      <c r="F167" s="54" t="s">
        <v>431</v>
      </c>
      <c r="G167" s="51"/>
      <c r="H167" s="49"/>
    </row>
    <row r="168" spans="1:8" ht="12" x14ac:dyDescent="0.2">
      <c r="A168" s="143"/>
      <c r="B168" s="146"/>
      <c r="C168" s="45">
        <v>7166667.0000000997</v>
      </c>
      <c r="D168" s="45">
        <v>33333333</v>
      </c>
      <c r="E168" s="45">
        <v>364896</v>
      </c>
      <c r="F168" s="54" t="s">
        <v>432</v>
      </c>
      <c r="G168" s="51"/>
      <c r="H168" s="49"/>
    </row>
    <row r="169" spans="1:8" ht="12.75" thickBot="1" x14ac:dyDescent="0.25">
      <c r="A169" s="144"/>
      <c r="B169" s="147"/>
      <c r="C169" s="45">
        <v>33333333.000000101</v>
      </c>
      <c r="D169" s="45"/>
      <c r="E169" s="45">
        <v>868430</v>
      </c>
      <c r="F169" s="54" t="s">
        <v>433</v>
      </c>
      <c r="G169" s="51"/>
      <c r="H169" s="49"/>
    </row>
    <row r="170" spans="1:8" ht="12.75" thickTop="1" x14ac:dyDescent="0.2">
      <c r="A170" s="142" t="s">
        <v>487</v>
      </c>
      <c r="B170" s="145" t="s">
        <v>454</v>
      </c>
      <c r="C170" s="44">
        <v>0</v>
      </c>
      <c r="D170" s="44">
        <v>15</v>
      </c>
      <c r="E170" s="45">
        <v>172</v>
      </c>
      <c r="F170" s="47" t="s">
        <v>455</v>
      </c>
      <c r="G170" s="51"/>
      <c r="H170" s="49"/>
    </row>
    <row r="171" spans="1:8" ht="12" x14ac:dyDescent="0.2">
      <c r="A171" s="143"/>
      <c r="B171" s="146"/>
      <c r="C171" s="45">
        <v>15.0000000001</v>
      </c>
      <c r="D171" s="45">
        <v>50</v>
      </c>
      <c r="E171" s="45">
        <v>908</v>
      </c>
      <c r="F171" s="50" t="s">
        <v>457</v>
      </c>
      <c r="G171" s="51"/>
      <c r="H171" s="49"/>
    </row>
    <row r="172" spans="1:8" ht="12" x14ac:dyDescent="0.2">
      <c r="A172" s="143"/>
      <c r="B172" s="146"/>
      <c r="C172" s="45">
        <v>50.000000000100002</v>
      </c>
      <c r="D172" s="45">
        <v>85</v>
      </c>
      <c r="E172" s="45">
        <v>2058</v>
      </c>
      <c r="F172" s="50" t="s">
        <v>459</v>
      </c>
      <c r="G172" s="51"/>
      <c r="H172" s="49"/>
    </row>
    <row r="173" spans="1:8" ht="12" x14ac:dyDescent="0.2">
      <c r="A173" s="143"/>
      <c r="B173" s="146"/>
      <c r="C173" s="45">
        <v>85.000000001000004</v>
      </c>
      <c r="D173" s="45">
        <v>120</v>
      </c>
      <c r="E173" s="45">
        <v>3157</v>
      </c>
      <c r="F173" s="50" t="s">
        <v>461</v>
      </c>
      <c r="G173" s="51"/>
      <c r="H173" s="49"/>
    </row>
    <row r="174" spans="1:8" ht="12" x14ac:dyDescent="0.2">
      <c r="A174" s="143"/>
      <c r="B174" s="146"/>
      <c r="C174" s="45">
        <v>120.0000000001</v>
      </c>
      <c r="D174" s="45">
        <v>220</v>
      </c>
      <c r="E174" s="45">
        <v>5114</v>
      </c>
      <c r="F174" s="50" t="s">
        <v>463</v>
      </c>
      <c r="G174" s="51"/>
      <c r="H174" s="49"/>
    </row>
    <row r="175" spans="1:8" ht="12" x14ac:dyDescent="0.2">
      <c r="A175" s="143"/>
      <c r="B175" s="146"/>
      <c r="C175" s="45">
        <v>220.00000000009999</v>
      </c>
      <c r="D175" s="45">
        <v>400</v>
      </c>
      <c r="E175" s="45">
        <v>9309</v>
      </c>
      <c r="F175" s="50" t="s">
        <v>465</v>
      </c>
      <c r="G175" s="51"/>
      <c r="H175" s="49"/>
    </row>
    <row r="176" spans="1:8" ht="12" x14ac:dyDescent="0.2">
      <c r="A176" s="143"/>
      <c r="B176" s="146"/>
      <c r="C176" s="45">
        <v>400</v>
      </c>
      <c r="D176" s="45">
        <v>750</v>
      </c>
      <c r="E176" s="45">
        <v>17594</v>
      </c>
      <c r="F176" s="50" t="s">
        <v>466</v>
      </c>
      <c r="G176" s="51"/>
      <c r="H176" s="49"/>
    </row>
    <row r="177" spans="1:8" ht="12" x14ac:dyDescent="0.2">
      <c r="A177" s="143"/>
      <c r="B177" s="146"/>
      <c r="C177" s="45">
        <v>750.00000000099999</v>
      </c>
      <c r="D177" s="45">
        <v>1400</v>
      </c>
      <c r="E177" s="45">
        <v>32641</v>
      </c>
      <c r="F177" s="50" t="s">
        <v>467</v>
      </c>
      <c r="G177" s="51"/>
      <c r="H177" s="49"/>
    </row>
    <row r="178" spans="1:8" ht="12" x14ac:dyDescent="0.2">
      <c r="A178" s="143"/>
      <c r="B178" s="146"/>
      <c r="C178" s="45">
        <v>1400.0000001000001</v>
      </c>
      <c r="D178" s="45">
        <v>2200</v>
      </c>
      <c r="E178" s="45">
        <v>55982</v>
      </c>
      <c r="F178" s="50" t="s">
        <v>468</v>
      </c>
      <c r="G178" s="51"/>
      <c r="H178" s="49"/>
    </row>
    <row r="179" spans="1:8" ht="12" x14ac:dyDescent="0.2">
      <c r="A179" s="143"/>
      <c r="B179" s="146"/>
      <c r="C179" s="45">
        <v>2200</v>
      </c>
      <c r="D179" s="45">
        <v>6500</v>
      </c>
      <c r="E179" s="45">
        <v>115875</v>
      </c>
      <c r="F179" s="50" t="s">
        <v>469</v>
      </c>
      <c r="G179" s="51"/>
      <c r="H179" s="49"/>
    </row>
    <row r="180" spans="1:8" ht="12" x14ac:dyDescent="0.2">
      <c r="A180" s="143"/>
      <c r="B180" s="146"/>
      <c r="C180" s="45">
        <v>6500.0000000999999</v>
      </c>
      <c r="D180" s="45">
        <v>9000</v>
      </c>
      <c r="E180" s="45">
        <v>231750</v>
      </c>
      <c r="F180" s="50" t="s">
        <v>470</v>
      </c>
      <c r="G180" s="51"/>
      <c r="H180" s="49"/>
    </row>
    <row r="181" spans="1:8" ht="12" x14ac:dyDescent="0.2">
      <c r="A181" s="143"/>
      <c r="B181" s="146"/>
      <c r="C181" s="45">
        <v>9000.0000001000008</v>
      </c>
      <c r="D181" s="45">
        <v>21500</v>
      </c>
      <c r="E181" s="45">
        <v>463500</v>
      </c>
      <c r="F181" s="50" t="s">
        <v>471</v>
      </c>
      <c r="G181" s="51"/>
      <c r="H181" s="49"/>
    </row>
    <row r="182" spans="1:8" ht="12" x14ac:dyDescent="0.2">
      <c r="A182" s="143"/>
      <c r="B182" s="146"/>
      <c r="C182" s="45">
        <v>21500.000000100001</v>
      </c>
      <c r="D182" s="45">
        <v>100000</v>
      </c>
      <c r="E182" s="45">
        <v>927000</v>
      </c>
      <c r="F182" s="50" t="s">
        <v>472</v>
      </c>
      <c r="G182" s="51"/>
      <c r="H182" s="49"/>
    </row>
    <row r="183" spans="1:8" ht="12.75" thickBot="1" x14ac:dyDescent="0.25">
      <c r="A183" s="143"/>
      <c r="B183" s="147"/>
      <c r="C183" s="45">
        <v>100000.0000001</v>
      </c>
      <c r="D183" s="45"/>
      <c r="E183" s="45">
        <v>1854001</v>
      </c>
      <c r="F183" s="50" t="s">
        <v>473</v>
      </c>
      <c r="G183" s="51"/>
      <c r="H183" s="49"/>
    </row>
    <row r="184" spans="1:8" ht="12.75" thickTop="1" x14ac:dyDescent="0.2">
      <c r="A184" s="143"/>
      <c r="B184" s="145" t="s">
        <v>434</v>
      </c>
      <c r="C184" s="44">
        <v>0</v>
      </c>
      <c r="D184" s="44">
        <v>25</v>
      </c>
      <c r="E184" s="45">
        <v>172</v>
      </c>
      <c r="F184" s="47" t="s">
        <v>435</v>
      </c>
      <c r="G184" s="51"/>
      <c r="H184" s="49"/>
    </row>
    <row r="185" spans="1:8" ht="12" x14ac:dyDescent="0.2">
      <c r="A185" s="143"/>
      <c r="B185" s="146"/>
      <c r="C185" s="45">
        <v>25.000000001</v>
      </c>
      <c r="D185" s="45">
        <v>83</v>
      </c>
      <c r="E185" s="45">
        <v>908</v>
      </c>
      <c r="F185" s="50" t="s">
        <v>437</v>
      </c>
      <c r="G185" s="51"/>
      <c r="H185" s="49"/>
    </row>
    <row r="186" spans="1:8" ht="12" x14ac:dyDescent="0.2">
      <c r="A186" s="143"/>
      <c r="B186" s="146"/>
      <c r="C186" s="45">
        <v>83.000000000100002</v>
      </c>
      <c r="D186" s="45">
        <v>142</v>
      </c>
      <c r="E186" s="45">
        <v>2058</v>
      </c>
      <c r="F186" s="50" t="s">
        <v>439</v>
      </c>
      <c r="G186" s="51"/>
      <c r="H186" s="49"/>
    </row>
    <row r="187" spans="1:8" ht="12" x14ac:dyDescent="0.2">
      <c r="A187" s="143"/>
      <c r="B187" s="146"/>
      <c r="C187" s="45">
        <v>142.00000000099999</v>
      </c>
      <c r="D187" s="45">
        <v>200</v>
      </c>
      <c r="E187" s="45">
        <v>3157</v>
      </c>
      <c r="F187" s="50" t="s">
        <v>441</v>
      </c>
      <c r="G187" s="51"/>
      <c r="H187" s="49"/>
    </row>
    <row r="188" spans="1:8" ht="12" x14ac:dyDescent="0.2">
      <c r="A188" s="143"/>
      <c r="B188" s="146"/>
      <c r="C188" s="45">
        <v>200.00000000099999</v>
      </c>
      <c r="D188" s="45">
        <v>367</v>
      </c>
      <c r="E188" s="45">
        <v>5114</v>
      </c>
      <c r="F188" s="50" t="s">
        <v>443</v>
      </c>
      <c r="G188" s="51"/>
      <c r="H188" s="49"/>
    </row>
    <row r="189" spans="1:8" ht="12" x14ac:dyDescent="0.2">
      <c r="A189" s="143"/>
      <c r="B189" s="146"/>
      <c r="C189" s="45">
        <v>367.00000000009999</v>
      </c>
      <c r="D189" s="45">
        <v>667</v>
      </c>
      <c r="E189" s="45">
        <v>9309</v>
      </c>
      <c r="F189" s="50" t="s">
        <v>445</v>
      </c>
      <c r="G189" s="51"/>
      <c r="H189" s="49"/>
    </row>
    <row r="190" spans="1:8" ht="12" x14ac:dyDescent="0.2">
      <c r="A190" s="143"/>
      <c r="B190" s="146"/>
      <c r="C190" s="45">
        <v>667.00000000010004</v>
      </c>
      <c r="D190" s="45">
        <v>1250</v>
      </c>
      <c r="E190" s="45">
        <v>17594</v>
      </c>
      <c r="F190" s="50" t="s">
        <v>446</v>
      </c>
      <c r="G190" s="51"/>
      <c r="H190" s="49"/>
    </row>
    <row r="191" spans="1:8" ht="12" x14ac:dyDescent="0.2">
      <c r="A191" s="143"/>
      <c r="B191" s="146"/>
      <c r="C191" s="45">
        <v>1250.0000001000001</v>
      </c>
      <c r="D191" s="45">
        <v>2333</v>
      </c>
      <c r="E191" s="45">
        <v>32641</v>
      </c>
      <c r="F191" s="50" t="s">
        <v>447</v>
      </c>
      <c r="G191" s="51"/>
      <c r="H191" s="49"/>
    </row>
    <row r="192" spans="1:8" ht="12" x14ac:dyDescent="0.2">
      <c r="A192" s="143"/>
      <c r="B192" s="146"/>
      <c r="C192" s="45">
        <v>2333.0000000999999</v>
      </c>
      <c r="D192" s="45">
        <v>3667</v>
      </c>
      <c r="E192" s="45">
        <v>55982</v>
      </c>
      <c r="F192" s="50" t="s">
        <v>448</v>
      </c>
      <c r="G192" s="51"/>
      <c r="H192" s="49"/>
    </row>
    <row r="193" spans="1:8" ht="12" x14ac:dyDescent="0.2">
      <c r="A193" s="143"/>
      <c r="B193" s="146"/>
      <c r="C193" s="45">
        <v>3667.0000000999999</v>
      </c>
      <c r="D193" s="45">
        <v>10833</v>
      </c>
      <c r="E193" s="45">
        <v>115875</v>
      </c>
      <c r="F193" s="50" t="s">
        <v>449</v>
      </c>
      <c r="G193" s="51"/>
      <c r="H193" s="49"/>
    </row>
    <row r="194" spans="1:8" ht="12" x14ac:dyDescent="0.2">
      <c r="A194" s="143"/>
      <c r="B194" s="146"/>
      <c r="C194" s="45">
        <v>10833.000000100001</v>
      </c>
      <c r="D194" s="45">
        <v>15000</v>
      </c>
      <c r="E194" s="45">
        <v>231750</v>
      </c>
      <c r="F194" s="50" t="s">
        <v>450</v>
      </c>
      <c r="G194" s="51"/>
      <c r="H194" s="49"/>
    </row>
    <row r="195" spans="1:8" ht="12" x14ac:dyDescent="0.2">
      <c r="A195" s="143"/>
      <c r="B195" s="146"/>
      <c r="C195" s="45">
        <v>15000.000000100001</v>
      </c>
      <c r="D195" s="45">
        <v>35833</v>
      </c>
      <c r="E195" s="45">
        <v>463500</v>
      </c>
      <c r="F195" s="50" t="s">
        <v>451</v>
      </c>
      <c r="G195" s="51"/>
      <c r="H195" s="49"/>
    </row>
    <row r="196" spans="1:8" ht="12" x14ac:dyDescent="0.2">
      <c r="A196" s="143"/>
      <c r="B196" s="146"/>
      <c r="C196" s="45">
        <v>35833.000000100001</v>
      </c>
      <c r="D196" s="45">
        <v>166667</v>
      </c>
      <c r="E196" s="45">
        <v>927000</v>
      </c>
      <c r="F196" s="50" t="s">
        <v>452</v>
      </c>
      <c r="G196" s="51"/>
      <c r="H196" s="49"/>
    </row>
    <row r="197" spans="1:8" ht="12.75" thickBot="1" x14ac:dyDescent="0.25">
      <c r="A197" s="143"/>
      <c r="B197" s="147"/>
      <c r="C197" s="45">
        <v>166667.0000001</v>
      </c>
      <c r="D197" s="45"/>
      <c r="E197" s="45">
        <v>1854001</v>
      </c>
      <c r="F197" s="50" t="s">
        <v>453</v>
      </c>
      <c r="G197" s="51"/>
      <c r="H197" s="49"/>
    </row>
    <row r="198" spans="1:8" ht="12.75" thickTop="1" x14ac:dyDescent="0.2">
      <c r="A198" s="143"/>
      <c r="B198" s="145" t="s">
        <v>418</v>
      </c>
      <c r="C198" s="44">
        <v>0</v>
      </c>
      <c r="D198" s="44">
        <v>5000</v>
      </c>
      <c r="E198" s="45">
        <v>172</v>
      </c>
      <c r="F198" s="53" t="s">
        <v>419</v>
      </c>
      <c r="G198" s="51"/>
      <c r="H198" s="49"/>
    </row>
    <row r="199" spans="1:8" ht="12" x14ac:dyDescent="0.2">
      <c r="A199" s="143"/>
      <c r="B199" s="146"/>
      <c r="C199" s="45">
        <v>5000.0000000999999</v>
      </c>
      <c r="D199" s="45">
        <v>16667</v>
      </c>
      <c r="E199" s="45">
        <v>908</v>
      </c>
      <c r="F199" s="54" t="s">
        <v>421</v>
      </c>
      <c r="G199" s="51"/>
      <c r="H199" s="49"/>
    </row>
    <row r="200" spans="1:8" ht="12" x14ac:dyDescent="0.2">
      <c r="A200" s="143"/>
      <c r="B200" s="146"/>
      <c r="C200" s="45">
        <v>16667.000000100001</v>
      </c>
      <c r="D200" s="45">
        <v>28333</v>
      </c>
      <c r="E200" s="45">
        <v>2058</v>
      </c>
      <c r="F200" s="54" t="s">
        <v>423</v>
      </c>
      <c r="G200" s="51"/>
      <c r="H200" s="49"/>
    </row>
    <row r="201" spans="1:8" ht="12" x14ac:dyDescent="0.2">
      <c r="A201" s="143"/>
      <c r="B201" s="146"/>
      <c r="C201" s="45">
        <v>28333.000000100001</v>
      </c>
      <c r="D201" s="45">
        <v>40000</v>
      </c>
      <c r="E201" s="45">
        <v>3157</v>
      </c>
      <c r="F201" s="55" t="s">
        <v>501</v>
      </c>
      <c r="G201" s="51"/>
      <c r="H201" s="49"/>
    </row>
    <row r="202" spans="1:8" ht="12" x14ac:dyDescent="0.2">
      <c r="A202" s="143"/>
      <c r="B202" s="146"/>
      <c r="C202" s="45">
        <v>40000.000000100001</v>
      </c>
      <c r="D202" s="45">
        <v>73333</v>
      </c>
      <c r="E202" s="45">
        <v>5114</v>
      </c>
      <c r="F202" s="54" t="s">
        <v>426</v>
      </c>
      <c r="G202" s="51"/>
      <c r="H202" s="49"/>
    </row>
    <row r="203" spans="1:8" ht="12" x14ac:dyDescent="0.2">
      <c r="A203" s="143"/>
      <c r="B203" s="146"/>
      <c r="C203" s="45">
        <v>73333.000000100001</v>
      </c>
      <c r="D203" s="45">
        <v>133333</v>
      </c>
      <c r="E203" s="45">
        <v>9309</v>
      </c>
      <c r="F203" s="55" t="s">
        <v>502</v>
      </c>
      <c r="G203" s="51"/>
      <c r="H203" s="49"/>
    </row>
    <row r="204" spans="1:8" ht="12" x14ac:dyDescent="0.2">
      <c r="A204" s="143"/>
      <c r="B204" s="146"/>
      <c r="C204" s="45">
        <v>133333.0000001</v>
      </c>
      <c r="D204" s="45">
        <v>250000</v>
      </c>
      <c r="E204" s="45">
        <v>17594</v>
      </c>
      <c r="F204" s="55" t="s">
        <v>503</v>
      </c>
      <c r="G204" s="51"/>
      <c r="H204" s="49"/>
    </row>
    <row r="205" spans="1:8" ht="12" x14ac:dyDescent="0.2">
      <c r="A205" s="143"/>
      <c r="B205" s="146"/>
      <c r="C205" s="45">
        <v>250000.0000001</v>
      </c>
      <c r="D205" s="45">
        <v>466667</v>
      </c>
      <c r="E205" s="45">
        <v>32641</v>
      </c>
      <c r="F205" s="54" t="s">
        <v>428</v>
      </c>
      <c r="G205" s="51"/>
      <c r="H205" s="49"/>
    </row>
    <row r="206" spans="1:8" ht="12" x14ac:dyDescent="0.2">
      <c r="A206" s="143"/>
      <c r="B206" s="146"/>
      <c r="C206" s="45">
        <v>466667.0000001</v>
      </c>
      <c r="D206" s="45">
        <v>733333</v>
      </c>
      <c r="E206" s="45">
        <v>55982</v>
      </c>
      <c r="F206" s="54" t="s">
        <v>429</v>
      </c>
      <c r="G206" s="51"/>
      <c r="H206" s="49"/>
    </row>
    <row r="207" spans="1:8" ht="12" x14ac:dyDescent="0.2">
      <c r="A207" s="143"/>
      <c r="B207" s="146"/>
      <c r="C207" s="45">
        <v>733333.0000001</v>
      </c>
      <c r="D207" s="45">
        <v>2166667</v>
      </c>
      <c r="E207" s="45">
        <v>115875</v>
      </c>
      <c r="F207" s="55" t="s">
        <v>504</v>
      </c>
      <c r="G207" s="51"/>
      <c r="H207" s="49"/>
    </row>
    <row r="208" spans="1:8" ht="12" x14ac:dyDescent="0.2">
      <c r="A208" s="143"/>
      <c r="B208" s="146"/>
      <c r="C208" s="45">
        <v>2166667.0000001001</v>
      </c>
      <c r="D208" s="45">
        <v>3000000</v>
      </c>
      <c r="E208" s="45">
        <v>231750</v>
      </c>
      <c r="F208" s="54" t="s">
        <v>430</v>
      </c>
      <c r="G208" s="51"/>
      <c r="H208" s="49"/>
    </row>
    <row r="209" spans="1:8" ht="12" x14ac:dyDescent="0.2">
      <c r="A209" s="143"/>
      <c r="B209" s="146"/>
      <c r="C209" s="45">
        <v>3000000.0000001001</v>
      </c>
      <c r="D209" s="45">
        <v>7166667</v>
      </c>
      <c r="E209" s="45">
        <v>463500</v>
      </c>
      <c r="F209" s="54" t="s">
        <v>431</v>
      </c>
      <c r="G209" s="51"/>
      <c r="H209" s="49"/>
    </row>
    <row r="210" spans="1:8" ht="12" x14ac:dyDescent="0.2">
      <c r="A210" s="143"/>
      <c r="B210" s="146"/>
      <c r="C210" s="45">
        <v>7166667.0000000997</v>
      </c>
      <c r="D210" s="45">
        <v>33333333</v>
      </c>
      <c r="E210" s="45">
        <v>927000</v>
      </c>
      <c r="F210" s="54" t="s">
        <v>432</v>
      </c>
      <c r="G210" s="51"/>
      <c r="H210" s="49"/>
    </row>
    <row r="211" spans="1:8" ht="12.75" thickBot="1" x14ac:dyDescent="0.25">
      <c r="A211" s="144"/>
      <c r="B211" s="147"/>
      <c r="C211" s="45">
        <v>33333333.000000101</v>
      </c>
      <c r="D211" s="45"/>
      <c r="E211" s="45">
        <v>1854001</v>
      </c>
      <c r="F211" s="54" t="s">
        <v>433</v>
      </c>
      <c r="G211" s="51"/>
      <c r="H211" s="49"/>
    </row>
    <row r="212" spans="1:8" ht="12.75" thickTop="1" x14ac:dyDescent="0.2">
      <c r="A212" s="142" t="s">
        <v>488</v>
      </c>
      <c r="B212" s="145" t="s">
        <v>454</v>
      </c>
      <c r="C212" s="44">
        <v>0</v>
      </c>
      <c r="D212" s="44">
        <v>15</v>
      </c>
      <c r="E212" s="45">
        <v>157</v>
      </c>
      <c r="F212" s="47" t="s">
        <v>455</v>
      </c>
      <c r="G212" s="51"/>
      <c r="H212" s="49"/>
    </row>
    <row r="213" spans="1:8" ht="12" x14ac:dyDescent="0.2">
      <c r="A213" s="143"/>
      <c r="B213" s="146"/>
      <c r="C213" s="45">
        <v>15.0000000001</v>
      </c>
      <c r="D213" s="45">
        <v>50</v>
      </c>
      <c r="E213" s="45">
        <v>829</v>
      </c>
      <c r="F213" s="50" t="s">
        <v>457</v>
      </c>
      <c r="G213" s="51"/>
      <c r="H213" s="49"/>
    </row>
    <row r="214" spans="1:8" ht="12" x14ac:dyDescent="0.2">
      <c r="A214" s="143"/>
      <c r="B214" s="146"/>
      <c r="C214" s="45">
        <v>50.000000000100002</v>
      </c>
      <c r="D214" s="45">
        <v>85</v>
      </c>
      <c r="E214" s="45">
        <v>1880</v>
      </c>
      <c r="F214" s="50" t="s">
        <v>459</v>
      </c>
      <c r="G214" s="51"/>
      <c r="H214" s="49"/>
    </row>
    <row r="215" spans="1:8" ht="12" x14ac:dyDescent="0.2">
      <c r="A215" s="143"/>
      <c r="B215" s="146"/>
      <c r="C215" s="45">
        <v>85.000000001000004</v>
      </c>
      <c r="D215" s="45">
        <v>120</v>
      </c>
      <c r="E215" s="45">
        <v>2882</v>
      </c>
      <c r="F215" s="50" t="s">
        <v>461</v>
      </c>
      <c r="G215" s="51"/>
      <c r="H215" s="49"/>
    </row>
    <row r="216" spans="1:8" ht="12" x14ac:dyDescent="0.2">
      <c r="A216" s="143"/>
      <c r="B216" s="146"/>
      <c r="C216" s="45">
        <v>120.0000000001</v>
      </c>
      <c r="D216" s="45">
        <v>220</v>
      </c>
      <c r="E216" s="45">
        <v>4671</v>
      </c>
      <c r="F216" s="50" t="s">
        <v>463</v>
      </c>
      <c r="G216" s="51"/>
      <c r="H216" s="49"/>
    </row>
    <row r="217" spans="1:8" ht="12" x14ac:dyDescent="0.2">
      <c r="A217" s="143"/>
      <c r="B217" s="146"/>
      <c r="C217" s="45">
        <v>220.00000000009999</v>
      </c>
      <c r="D217" s="45">
        <v>400</v>
      </c>
      <c r="E217" s="45">
        <v>8505</v>
      </c>
      <c r="F217" s="50" t="s">
        <v>465</v>
      </c>
      <c r="G217" s="51"/>
      <c r="H217" s="49"/>
    </row>
    <row r="218" spans="1:8" ht="12" x14ac:dyDescent="0.2">
      <c r="A218" s="143"/>
      <c r="B218" s="146"/>
      <c r="C218" s="45">
        <v>400</v>
      </c>
      <c r="D218" s="45">
        <v>750</v>
      </c>
      <c r="E218" s="45">
        <v>16075</v>
      </c>
      <c r="F218" s="50" t="s">
        <v>466</v>
      </c>
      <c r="G218" s="51"/>
      <c r="H218" s="49"/>
    </row>
    <row r="219" spans="1:8" ht="12" x14ac:dyDescent="0.2">
      <c r="A219" s="143"/>
      <c r="B219" s="146"/>
      <c r="C219" s="45">
        <v>750.00000000099999</v>
      </c>
      <c r="D219" s="45">
        <v>1400</v>
      </c>
      <c r="E219" s="45">
        <v>29823</v>
      </c>
      <c r="F219" s="50" t="s">
        <v>467</v>
      </c>
      <c r="G219" s="51"/>
      <c r="H219" s="49"/>
    </row>
    <row r="220" spans="1:8" ht="12" x14ac:dyDescent="0.2">
      <c r="A220" s="143"/>
      <c r="B220" s="146"/>
      <c r="C220" s="45">
        <v>1400.0000001000001</v>
      </c>
      <c r="D220" s="45">
        <v>2200</v>
      </c>
      <c r="E220" s="45">
        <v>51149</v>
      </c>
      <c r="F220" s="50" t="s">
        <v>468</v>
      </c>
      <c r="G220" s="51"/>
      <c r="H220" s="49"/>
    </row>
    <row r="221" spans="1:8" ht="12" x14ac:dyDescent="0.2">
      <c r="A221" s="143"/>
      <c r="B221" s="146"/>
      <c r="C221" s="45">
        <v>2200</v>
      </c>
      <c r="D221" s="45">
        <v>6500</v>
      </c>
      <c r="E221" s="45">
        <v>105871</v>
      </c>
      <c r="F221" s="50" t="s">
        <v>469</v>
      </c>
      <c r="G221" s="51"/>
      <c r="H221" s="49"/>
    </row>
    <row r="222" spans="1:8" ht="12" x14ac:dyDescent="0.2">
      <c r="A222" s="143"/>
      <c r="B222" s="146"/>
      <c r="C222" s="45">
        <v>6500.0000000999999</v>
      </c>
      <c r="D222" s="45">
        <v>9000</v>
      </c>
      <c r="E222" s="45">
        <v>225780</v>
      </c>
      <c r="F222" s="50" t="s">
        <v>470</v>
      </c>
      <c r="G222" s="51"/>
      <c r="H222" s="49"/>
    </row>
    <row r="223" spans="1:8" ht="12" x14ac:dyDescent="0.2">
      <c r="A223" s="143"/>
      <c r="B223" s="146"/>
      <c r="C223" s="45">
        <v>9000.0000001000008</v>
      </c>
      <c r="D223" s="45">
        <v>21500</v>
      </c>
      <c r="E223" s="45">
        <v>416503</v>
      </c>
      <c r="F223" s="50" t="s">
        <v>471</v>
      </c>
      <c r="G223" s="51"/>
      <c r="H223" s="49"/>
    </row>
    <row r="224" spans="1:8" ht="12" x14ac:dyDescent="0.2">
      <c r="A224" s="143"/>
      <c r="B224" s="146"/>
      <c r="C224" s="45">
        <v>21500.000000100001</v>
      </c>
      <c r="D224" s="45">
        <v>100000</v>
      </c>
      <c r="E224" s="45">
        <v>1065203</v>
      </c>
      <c r="F224" s="50" t="s">
        <v>472</v>
      </c>
      <c r="G224" s="51"/>
      <c r="H224" s="49"/>
    </row>
    <row r="225" spans="1:8" ht="12.75" thickBot="1" x14ac:dyDescent="0.25">
      <c r="A225" s="143"/>
      <c r="B225" s="147"/>
      <c r="C225" s="45">
        <v>100000.0000001</v>
      </c>
      <c r="D225" s="45"/>
      <c r="E225" s="45">
        <v>1278244</v>
      </c>
      <c r="F225" s="50" t="s">
        <v>473</v>
      </c>
      <c r="G225" s="51"/>
      <c r="H225" s="49"/>
    </row>
    <row r="226" spans="1:8" ht="12.75" thickTop="1" x14ac:dyDescent="0.2">
      <c r="A226" s="143"/>
      <c r="B226" s="145" t="s">
        <v>434</v>
      </c>
      <c r="C226" s="44">
        <v>0</v>
      </c>
      <c r="D226" s="44">
        <v>25</v>
      </c>
      <c r="E226" s="45">
        <v>157</v>
      </c>
      <c r="F226" s="47" t="s">
        <v>435</v>
      </c>
      <c r="G226" s="51"/>
      <c r="H226" s="49"/>
    </row>
    <row r="227" spans="1:8" ht="12" x14ac:dyDescent="0.2">
      <c r="A227" s="143"/>
      <c r="B227" s="146"/>
      <c r="C227" s="45">
        <v>25.000000001</v>
      </c>
      <c r="D227" s="45">
        <v>83</v>
      </c>
      <c r="E227" s="45">
        <v>829</v>
      </c>
      <c r="F227" s="50" t="s">
        <v>437</v>
      </c>
      <c r="G227" s="51"/>
      <c r="H227" s="49"/>
    </row>
    <row r="228" spans="1:8" ht="12" x14ac:dyDescent="0.2">
      <c r="A228" s="143"/>
      <c r="B228" s="146"/>
      <c r="C228" s="45">
        <v>83.000000000100002</v>
      </c>
      <c r="D228" s="45">
        <v>142</v>
      </c>
      <c r="E228" s="45">
        <v>1880</v>
      </c>
      <c r="F228" s="50" t="s">
        <v>439</v>
      </c>
      <c r="G228" s="51"/>
      <c r="H228" s="49"/>
    </row>
    <row r="229" spans="1:8" ht="12" x14ac:dyDescent="0.2">
      <c r="A229" s="143"/>
      <c r="B229" s="146"/>
      <c r="C229" s="45">
        <v>142.00000000099999</v>
      </c>
      <c r="D229" s="45">
        <v>200</v>
      </c>
      <c r="E229" s="45">
        <v>2882</v>
      </c>
      <c r="F229" s="50" t="s">
        <v>441</v>
      </c>
      <c r="G229" s="51"/>
      <c r="H229" s="49"/>
    </row>
    <row r="230" spans="1:8" ht="12" x14ac:dyDescent="0.2">
      <c r="A230" s="143"/>
      <c r="B230" s="146"/>
      <c r="C230" s="45">
        <v>200.00000000099999</v>
      </c>
      <c r="D230" s="45">
        <v>367</v>
      </c>
      <c r="E230" s="45">
        <v>4671</v>
      </c>
      <c r="F230" s="50" t="s">
        <v>443</v>
      </c>
      <c r="G230" s="51"/>
      <c r="H230" s="49"/>
    </row>
    <row r="231" spans="1:8" ht="12" x14ac:dyDescent="0.2">
      <c r="A231" s="143"/>
      <c r="B231" s="146"/>
      <c r="C231" s="45">
        <v>367.00000000009999</v>
      </c>
      <c r="D231" s="45">
        <v>667</v>
      </c>
      <c r="E231" s="45">
        <v>8505</v>
      </c>
      <c r="F231" s="50" t="s">
        <v>445</v>
      </c>
      <c r="G231" s="51"/>
      <c r="H231" s="49"/>
    </row>
    <row r="232" spans="1:8" ht="12" x14ac:dyDescent="0.2">
      <c r="A232" s="143"/>
      <c r="B232" s="146"/>
      <c r="C232" s="45">
        <v>667.00000000010004</v>
      </c>
      <c r="D232" s="45">
        <v>1250</v>
      </c>
      <c r="E232" s="45">
        <v>16075</v>
      </c>
      <c r="F232" s="50" t="s">
        <v>446</v>
      </c>
      <c r="G232" s="51"/>
      <c r="H232" s="49"/>
    </row>
    <row r="233" spans="1:8" ht="12" x14ac:dyDescent="0.2">
      <c r="A233" s="143"/>
      <c r="B233" s="146"/>
      <c r="C233" s="45">
        <v>1250.0000001000001</v>
      </c>
      <c r="D233" s="45">
        <v>2333</v>
      </c>
      <c r="E233" s="45">
        <v>29823</v>
      </c>
      <c r="F233" s="50" t="s">
        <v>447</v>
      </c>
      <c r="G233" s="51"/>
      <c r="H233" s="49"/>
    </row>
    <row r="234" spans="1:8" ht="12" x14ac:dyDescent="0.2">
      <c r="A234" s="143"/>
      <c r="B234" s="146"/>
      <c r="C234" s="45">
        <v>2333.0000000999999</v>
      </c>
      <c r="D234" s="45">
        <v>3667</v>
      </c>
      <c r="E234" s="45">
        <v>51149</v>
      </c>
      <c r="F234" s="50" t="s">
        <v>448</v>
      </c>
      <c r="G234" s="51"/>
      <c r="H234" s="49"/>
    </row>
    <row r="235" spans="1:8" ht="12" x14ac:dyDescent="0.2">
      <c r="A235" s="143"/>
      <c r="B235" s="146"/>
      <c r="C235" s="45">
        <v>3667.0000000999999</v>
      </c>
      <c r="D235" s="45">
        <v>10833</v>
      </c>
      <c r="E235" s="45">
        <v>105871</v>
      </c>
      <c r="F235" s="50" t="s">
        <v>449</v>
      </c>
      <c r="G235" s="51"/>
      <c r="H235" s="49"/>
    </row>
    <row r="236" spans="1:8" ht="12" x14ac:dyDescent="0.2">
      <c r="A236" s="143"/>
      <c r="B236" s="146"/>
      <c r="C236" s="45">
        <v>10833.000000100001</v>
      </c>
      <c r="D236" s="45">
        <v>15000</v>
      </c>
      <c r="E236" s="45">
        <v>225780</v>
      </c>
      <c r="F236" s="50" t="s">
        <v>450</v>
      </c>
      <c r="G236" s="51"/>
      <c r="H236" s="49"/>
    </row>
    <row r="237" spans="1:8" ht="12" x14ac:dyDescent="0.2">
      <c r="A237" s="143"/>
      <c r="B237" s="146"/>
      <c r="C237" s="45">
        <v>15000.000000100001</v>
      </c>
      <c r="D237" s="45">
        <v>35833</v>
      </c>
      <c r="E237" s="45">
        <v>416503</v>
      </c>
      <c r="F237" s="50" t="s">
        <v>451</v>
      </c>
      <c r="G237" s="51"/>
      <c r="H237" s="49"/>
    </row>
    <row r="238" spans="1:8" ht="12" x14ac:dyDescent="0.2">
      <c r="A238" s="143"/>
      <c r="B238" s="146"/>
      <c r="C238" s="45">
        <v>35833.000000100001</v>
      </c>
      <c r="D238" s="45">
        <v>166667</v>
      </c>
      <c r="E238" s="45">
        <v>1065203</v>
      </c>
      <c r="F238" s="50" t="s">
        <v>452</v>
      </c>
      <c r="G238" s="51"/>
      <c r="H238" s="49"/>
    </row>
    <row r="239" spans="1:8" ht="12.75" thickBot="1" x14ac:dyDescent="0.25">
      <c r="A239" s="143"/>
      <c r="B239" s="147"/>
      <c r="C239" s="45">
        <v>166667.0000001</v>
      </c>
      <c r="D239" s="45"/>
      <c r="E239" s="45">
        <v>1278244</v>
      </c>
      <c r="F239" s="50" t="s">
        <v>453</v>
      </c>
      <c r="G239" s="51"/>
      <c r="H239" s="49"/>
    </row>
    <row r="240" spans="1:8" ht="12.75" thickTop="1" x14ac:dyDescent="0.2">
      <c r="A240" s="143"/>
      <c r="B240" s="145" t="s">
        <v>418</v>
      </c>
      <c r="C240" s="44">
        <v>0</v>
      </c>
      <c r="D240" s="44">
        <v>5000</v>
      </c>
      <c r="E240" s="45">
        <v>157</v>
      </c>
      <c r="F240" s="53" t="s">
        <v>419</v>
      </c>
      <c r="G240" s="51"/>
      <c r="H240" s="49"/>
    </row>
    <row r="241" spans="1:8" ht="12" x14ac:dyDescent="0.2">
      <c r="A241" s="143"/>
      <c r="B241" s="146"/>
      <c r="C241" s="45">
        <v>5000.0000000999999</v>
      </c>
      <c r="D241" s="45">
        <v>16667</v>
      </c>
      <c r="E241" s="45">
        <v>829</v>
      </c>
      <c r="F241" s="54" t="s">
        <v>421</v>
      </c>
      <c r="G241" s="51"/>
      <c r="H241" s="49"/>
    </row>
    <row r="242" spans="1:8" ht="12" x14ac:dyDescent="0.2">
      <c r="A242" s="143"/>
      <c r="B242" s="146"/>
      <c r="C242" s="45">
        <v>16667.000000100001</v>
      </c>
      <c r="D242" s="45">
        <v>28333</v>
      </c>
      <c r="E242" s="45">
        <v>1880</v>
      </c>
      <c r="F242" s="54" t="s">
        <v>423</v>
      </c>
      <c r="G242" s="51"/>
      <c r="H242" s="49"/>
    </row>
    <row r="243" spans="1:8" ht="12" x14ac:dyDescent="0.2">
      <c r="A243" s="143"/>
      <c r="B243" s="146"/>
      <c r="C243" s="45">
        <v>28333.000000100001</v>
      </c>
      <c r="D243" s="45">
        <v>40000</v>
      </c>
      <c r="E243" s="45">
        <v>2882</v>
      </c>
      <c r="F243" s="55" t="s">
        <v>501</v>
      </c>
      <c r="G243" s="51"/>
      <c r="H243" s="49"/>
    </row>
    <row r="244" spans="1:8" ht="12" x14ac:dyDescent="0.2">
      <c r="A244" s="143"/>
      <c r="B244" s="146"/>
      <c r="C244" s="45">
        <v>40000.000000100001</v>
      </c>
      <c r="D244" s="45">
        <v>73333</v>
      </c>
      <c r="E244" s="45">
        <v>4671</v>
      </c>
      <c r="F244" s="54" t="s">
        <v>426</v>
      </c>
      <c r="G244" s="51"/>
      <c r="H244" s="49"/>
    </row>
    <row r="245" spans="1:8" ht="12" x14ac:dyDescent="0.2">
      <c r="A245" s="143"/>
      <c r="B245" s="146"/>
      <c r="C245" s="45">
        <v>73333.000000100001</v>
      </c>
      <c r="D245" s="45">
        <v>133333</v>
      </c>
      <c r="E245" s="45">
        <v>8505</v>
      </c>
      <c r="F245" s="55" t="s">
        <v>502</v>
      </c>
      <c r="G245" s="51"/>
      <c r="H245" s="49"/>
    </row>
    <row r="246" spans="1:8" ht="12" x14ac:dyDescent="0.2">
      <c r="A246" s="143"/>
      <c r="B246" s="146"/>
      <c r="C246" s="45">
        <v>133333.0000001</v>
      </c>
      <c r="D246" s="45">
        <v>250000</v>
      </c>
      <c r="E246" s="45">
        <v>16075</v>
      </c>
      <c r="F246" s="55" t="s">
        <v>503</v>
      </c>
      <c r="G246" s="51"/>
      <c r="H246" s="49"/>
    </row>
    <row r="247" spans="1:8" ht="12" x14ac:dyDescent="0.2">
      <c r="A247" s="143"/>
      <c r="B247" s="146"/>
      <c r="C247" s="45">
        <v>250000.0000001</v>
      </c>
      <c r="D247" s="45">
        <v>466667</v>
      </c>
      <c r="E247" s="45">
        <v>29823</v>
      </c>
      <c r="F247" s="54" t="s">
        <v>428</v>
      </c>
      <c r="G247" s="51"/>
      <c r="H247" s="49"/>
    </row>
    <row r="248" spans="1:8" ht="12" x14ac:dyDescent="0.2">
      <c r="A248" s="143"/>
      <c r="B248" s="146"/>
      <c r="C248" s="45">
        <v>466667.0000001</v>
      </c>
      <c r="D248" s="45">
        <v>733333</v>
      </c>
      <c r="E248" s="45">
        <v>51149</v>
      </c>
      <c r="F248" s="54" t="s">
        <v>429</v>
      </c>
      <c r="G248" s="51"/>
      <c r="H248" s="49"/>
    </row>
    <row r="249" spans="1:8" ht="12" x14ac:dyDescent="0.2">
      <c r="A249" s="143"/>
      <c r="B249" s="146"/>
      <c r="C249" s="45">
        <v>733333.0000001</v>
      </c>
      <c r="D249" s="45">
        <v>2166667</v>
      </c>
      <c r="E249" s="45">
        <v>105871</v>
      </c>
      <c r="F249" s="55" t="s">
        <v>504</v>
      </c>
      <c r="G249" s="51"/>
      <c r="H249" s="49"/>
    </row>
    <row r="250" spans="1:8" ht="12" x14ac:dyDescent="0.2">
      <c r="A250" s="143"/>
      <c r="B250" s="146"/>
      <c r="C250" s="45">
        <v>2166667.0000001001</v>
      </c>
      <c r="D250" s="45">
        <v>3000000</v>
      </c>
      <c r="E250" s="45">
        <v>225780</v>
      </c>
      <c r="F250" s="54" t="s">
        <v>430</v>
      </c>
      <c r="G250" s="51"/>
      <c r="H250" s="49"/>
    </row>
    <row r="251" spans="1:8" ht="12" x14ac:dyDescent="0.2">
      <c r="A251" s="143"/>
      <c r="B251" s="146"/>
      <c r="C251" s="45">
        <v>3000000.0000001001</v>
      </c>
      <c r="D251" s="45">
        <v>7166667</v>
      </c>
      <c r="E251" s="45">
        <v>416503</v>
      </c>
      <c r="F251" s="54" t="s">
        <v>431</v>
      </c>
      <c r="G251" s="51"/>
      <c r="H251" s="49"/>
    </row>
    <row r="252" spans="1:8" ht="12" x14ac:dyDescent="0.2">
      <c r="A252" s="143"/>
      <c r="B252" s="146"/>
      <c r="C252" s="45">
        <v>7166667.0000000997</v>
      </c>
      <c r="D252" s="45">
        <v>33333333</v>
      </c>
      <c r="E252" s="45">
        <v>1065203</v>
      </c>
      <c r="F252" s="54" t="s">
        <v>432</v>
      </c>
      <c r="G252" s="51"/>
      <c r="H252" s="49"/>
    </row>
    <row r="253" spans="1:8" ht="12.75" thickBot="1" x14ac:dyDescent="0.25">
      <c r="A253" s="144"/>
      <c r="B253" s="147"/>
      <c r="C253" s="45">
        <v>33333333.000000101</v>
      </c>
      <c r="D253" s="45"/>
      <c r="E253" s="45">
        <v>1278244</v>
      </c>
      <c r="F253" s="54" t="s">
        <v>433</v>
      </c>
      <c r="G253" s="51"/>
      <c r="H253" s="49"/>
    </row>
    <row r="254" spans="1:8" ht="12.75" thickTop="1" x14ac:dyDescent="0.2">
      <c r="A254" s="142" t="s">
        <v>18</v>
      </c>
      <c r="B254" s="145" t="s">
        <v>454</v>
      </c>
      <c r="C254" s="44">
        <v>0</v>
      </c>
      <c r="D254" s="44">
        <v>15</v>
      </c>
      <c r="E254" s="45">
        <v>1575</v>
      </c>
      <c r="F254" s="47" t="s">
        <v>455</v>
      </c>
      <c r="G254" s="51"/>
      <c r="H254" s="49"/>
    </row>
    <row r="255" spans="1:8" ht="12" x14ac:dyDescent="0.2">
      <c r="A255" s="143"/>
      <c r="B255" s="146"/>
      <c r="C255" s="45">
        <v>15.0000000001</v>
      </c>
      <c r="D255" s="45">
        <v>50</v>
      </c>
      <c r="E255" s="45">
        <v>8301</v>
      </c>
      <c r="F255" s="50" t="s">
        <v>457</v>
      </c>
      <c r="G255" s="51"/>
      <c r="H255" s="49"/>
    </row>
    <row r="256" spans="1:8" ht="12" x14ac:dyDescent="0.2">
      <c r="A256" s="143"/>
      <c r="B256" s="146"/>
      <c r="C256" s="45">
        <v>50.000000000100002</v>
      </c>
      <c r="D256" s="45">
        <v>85</v>
      </c>
      <c r="E256" s="45">
        <v>18816</v>
      </c>
      <c r="F256" s="50" t="s">
        <v>459</v>
      </c>
      <c r="G256" s="51"/>
      <c r="H256" s="49"/>
    </row>
    <row r="257" spans="1:8" ht="12" x14ac:dyDescent="0.2">
      <c r="A257" s="143"/>
      <c r="B257" s="146"/>
      <c r="C257" s="45">
        <v>85.000000001000004</v>
      </c>
      <c r="D257" s="45">
        <v>120</v>
      </c>
      <c r="E257" s="45">
        <v>28866</v>
      </c>
      <c r="F257" s="50" t="s">
        <v>461</v>
      </c>
      <c r="G257" s="51"/>
      <c r="H257" s="49"/>
    </row>
    <row r="258" spans="1:8" ht="12" x14ac:dyDescent="0.2">
      <c r="A258" s="143"/>
      <c r="B258" s="146"/>
      <c r="C258" s="45">
        <v>120.0000000001</v>
      </c>
      <c r="D258" s="45">
        <v>220</v>
      </c>
      <c r="E258" s="45">
        <v>46754</v>
      </c>
      <c r="F258" s="50" t="s">
        <v>463</v>
      </c>
      <c r="G258" s="51"/>
      <c r="H258" s="49"/>
    </row>
    <row r="259" spans="1:8" ht="12" x14ac:dyDescent="0.2">
      <c r="A259" s="143"/>
      <c r="B259" s="146"/>
      <c r="C259" s="45">
        <v>220.00000000009999</v>
      </c>
      <c r="D259" s="45">
        <v>400</v>
      </c>
      <c r="E259" s="45">
        <v>85105</v>
      </c>
      <c r="F259" s="50" t="s">
        <v>465</v>
      </c>
      <c r="G259" s="51"/>
      <c r="H259" s="49"/>
    </row>
    <row r="260" spans="1:8" ht="12" x14ac:dyDescent="0.2">
      <c r="A260" s="143"/>
      <c r="B260" s="146"/>
      <c r="C260" s="45">
        <v>400</v>
      </c>
      <c r="D260" s="45">
        <v>750</v>
      </c>
      <c r="E260" s="45">
        <v>160850</v>
      </c>
      <c r="F260" s="50" t="s">
        <v>466</v>
      </c>
      <c r="G260" s="51"/>
      <c r="H260" s="49"/>
    </row>
    <row r="261" spans="1:8" ht="12" x14ac:dyDescent="0.2">
      <c r="A261" s="143"/>
      <c r="B261" s="146"/>
      <c r="C261" s="45">
        <v>750.00000000099999</v>
      </c>
      <c r="D261" s="45">
        <v>1400</v>
      </c>
      <c r="E261" s="45">
        <v>298420</v>
      </c>
      <c r="F261" s="50" t="s">
        <v>467</v>
      </c>
      <c r="G261" s="51"/>
      <c r="H261" s="49"/>
    </row>
    <row r="262" spans="1:8" ht="12" x14ac:dyDescent="0.2">
      <c r="A262" s="143"/>
      <c r="B262" s="146"/>
      <c r="C262" s="45">
        <v>1400.0000001000001</v>
      </c>
      <c r="D262" s="45">
        <v>2200</v>
      </c>
      <c r="E262" s="45">
        <v>511811</v>
      </c>
      <c r="F262" s="50" t="s">
        <v>468</v>
      </c>
      <c r="G262" s="51"/>
      <c r="H262" s="49"/>
    </row>
    <row r="263" spans="1:8" ht="12" x14ac:dyDescent="0.2">
      <c r="A263" s="143"/>
      <c r="B263" s="146"/>
      <c r="C263" s="45">
        <v>2200</v>
      </c>
      <c r="D263" s="45">
        <v>6500</v>
      </c>
      <c r="E263" s="45">
        <v>1059372</v>
      </c>
      <c r="F263" s="50" t="s">
        <v>469</v>
      </c>
      <c r="G263" s="51"/>
      <c r="H263" s="49"/>
    </row>
    <row r="264" spans="1:8" ht="12" x14ac:dyDescent="0.2">
      <c r="A264" s="143"/>
      <c r="B264" s="146"/>
      <c r="C264" s="45">
        <v>6500.0000000999999</v>
      </c>
      <c r="D264" s="45">
        <v>9000</v>
      </c>
      <c r="E264" s="45">
        <v>2259211</v>
      </c>
      <c r="F264" s="50" t="s">
        <v>470</v>
      </c>
      <c r="G264" s="51"/>
      <c r="H264" s="49"/>
    </row>
    <row r="265" spans="1:8" ht="12" x14ac:dyDescent="0.2">
      <c r="A265" s="143"/>
      <c r="B265" s="146"/>
      <c r="C265" s="45">
        <v>9000.0000001000008</v>
      </c>
      <c r="D265" s="45">
        <v>21500</v>
      </c>
      <c r="E265" s="45">
        <v>4167622</v>
      </c>
      <c r="F265" s="50" t="s">
        <v>471</v>
      </c>
      <c r="G265" s="51"/>
      <c r="H265" s="49"/>
    </row>
    <row r="266" spans="1:8" ht="12" x14ac:dyDescent="0.2">
      <c r="A266" s="143"/>
      <c r="B266" s="146"/>
      <c r="C266" s="45">
        <v>21500.000000100001</v>
      </c>
      <c r="D266" s="45">
        <v>100000</v>
      </c>
      <c r="E266" s="45">
        <v>10637839</v>
      </c>
      <c r="F266" s="50" t="s">
        <v>472</v>
      </c>
      <c r="G266" s="51"/>
      <c r="H266" s="49"/>
    </row>
    <row r="267" spans="1:8" ht="12.75" thickBot="1" x14ac:dyDescent="0.25">
      <c r="A267" s="143"/>
      <c r="B267" s="147"/>
      <c r="C267" s="45">
        <v>100000.0000001</v>
      </c>
      <c r="D267" s="45"/>
      <c r="E267" s="45">
        <v>54470525</v>
      </c>
      <c r="F267" s="50" t="s">
        <v>473</v>
      </c>
      <c r="G267" s="51"/>
      <c r="H267" s="49"/>
    </row>
    <row r="268" spans="1:8" ht="12.75" thickTop="1" x14ac:dyDescent="0.2">
      <c r="A268" s="143"/>
      <c r="B268" s="145" t="s">
        <v>434</v>
      </c>
      <c r="C268" s="44">
        <v>0</v>
      </c>
      <c r="D268" s="44">
        <v>25</v>
      </c>
      <c r="E268" s="45">
        <v>1575</v>
      </c>
      <c r="F268" s="47" t="s">
        <v>435</v>
      </c>
      <c r="G268" s="51"/>
      <c r="H268" s="49"/>
    </row>
    <row r="269" spans="1:8" ht="12" x14ac:dyDescent="0.2">
      <c r="A269" s="143"/>
      <c r="B269" s="146"/>
      <c r="C269" s="45">
        <v>25.000000001</v>
      </c>
      <c r="D269" s="45">
        <v>83</v>
      </c>
      <c r="E269" s="45">
        <v>8301</v>
      </c>
      <c r="F269" s="50" t="s">
        <v>437</v>
      </c>
      <c r="G269" s="51"/>
      <c r="H269" s="49"/>
    </row>
    <row r="270" spans="1:8" ht="12" x14ac:dyDescent="0.2">
      <c r="A270" s="143"/>
      <c r="B270" s="146"/>
      <c r="C270" s="45">
        <v>83.000000000100002</v>
      </c>
      <c r="D270" s="45">
        <v>142</v>
      </c>
      <c r="E270" s="45">
        <v>18816</v>
      </c>
      <c r="F270" s="50" t="s">
        <v>439</v>
      </c>
      <c r="G270" s="51"/>
      <c r="H270" s="49"/>
    </row>
    <row r="271" spans="1:8" ht="12" x14ac:dyDescent="0.2">
      <c r="A271" s="143"/>
      <c r="B271" s="146"/>
      <c r="C271" s="45">
        <v>142.00000000099999</v>
      </c>
      <c r="D271" s="45">
        <v>200</v>
      </c>
      <c r="E271" s="45">
        <v>28866</v>
      </c>
      <c r="F271" s="50" t="s">
        <v>441</v>
      </c>
      <c r="G271" s="51"/>
      <c r="H271" s="49"/>
    </row>
    <row r="272" spans="1:8" ht="12" x14ac:dyDescent="0.2">
      <c r="A272" s="143"/>
      <c r="B272" s="146"/>
      <c r="C272" s="45">
        <v>200.00000000099999</v>
      </c>
      <c r="D272" s="45">
        <v>367</v>
      </c>
      <c r="E272" s="45">
        <v>46754</v>
      </c>
      <c r="F272" s="50" t="s">
        <v>443</v>
      </c>
      <c r="G272" s="51"/>
      <c r="H272" s="49"/>
    </row>
    <row r="273" spans="1:8" ht="12" x14ac:dyDescent="0.2">
      <c r="A273" s="143"/>
      <c r="B273" s="146"/>
      <c r="C273" s="45">
        <v>367.00000000009999</v>
      </c>
      <c r="D273" s="45">
        <v>667</v>
      </c>
      <c r="E273" s="45">
        <v>85105</v>
      </c>
      <c r="F273" s="50" t="s">
        <v>445</v>
      </c>
      <c r="G273" s="51"/>
      <c r="H273" s="49"/>
    </row>
    <row r="274" spans="1:8" ht="12" x14ac:dyDescent="0.2">
      <c r="A274" s="143"/>
      <c r="B274" s="146"/>
      <c r="C274" s="45">
        <v>667.00000000010004</v>
      </c>
      <c r="D274" s="45">
        <v>1250</v>
      </c>
      <c r="E274" s="45">
        <v>160850</v>
      </c>
      <c r="F274" s="50" t="s">
        <v>446</v>
      </c>
      <c r="G274" s="51"/>
      <c r="H274" s="49"/>
    </row>
    <row r="275" spans="1:8" ht="12" x14ac:dyDescent="0.2">
      <c r="A275" s="143"/>
      <c r="B275" s="146"/>
      <c r="C275" s="45">
        <v>1250.0000001000001</v>
      </c>
      <c r="D275" s="45">
        <v>2333</v>
      </c>
      <c r="E275" s="45">
        <v>298420</v>
      </c>
      <c r="F275" s="50" t="s">
        <v>447</v>
      </c>
      <c r="G275" s="51"/>
      <c r="H275" s="49"/>
    </row>
    <row r="276" spans="1:8" ht="12" x14ac:dyDescent="0.2">
      <c r="A276" s="143"/>
      <c r="B276" s="146"/>
      <c r="C276" s="45">
        <v>2333.0000000999999</v>
      </c>
      <c r="D276" s="45">
        <v>3667</v>
      </c>
      <c r="E276" s="45">
        <v>511811</v>
      </c>
      <c r="F276" s="50" t="s">
        <v>448</v>
      </c>
      <c r="G276" s="51"/>
      <c r="H276" s="49"/>
    </row>
    <row r="277" spans="1:8" ht="12" x14ac:dyDescent="0.2">
      <c r="A277" s="143"/>
      <c r="B277" s="146"/>
      <c r="C277" s="45">
        <v>3667.0000000999999</v>
      </c>
      <c r="D277" s="45">
        <v>10833</v>
      </c>
      <c r="E277" s="45">
        <v>1059372</v>
      </c>
      <c r="F277" s="50" t="s">
        <v>449</v>
      </c>
      <c r="G277" s="51"/>
      <c r="H277" s="49"/>
    </row>
    <row r="278" spans="1:8" ht="12" x14ac:dyDescent="0.2">
      <c r="A278" s="143"/>
      <c r="B278" s="146"/>
      <c r="C278" s="45">
        <v>10833.000000100001</v>
      </c>
      <c r="D278" s="45">
        <v>15000</v>
      </c>
      <c r="E278" s="45">
        <v>2259211</v>
      </c>
      <c r="F278" s="50" t="s">
        <v>450</v>
      </c>
      <c r="G278" s="51"/>
      <c r="H278" s="49"/>
    </row>
    <row r="279" spans="1:8" ht="12" x14ac:dyDescent="0.2">
      <c r="A279" s="143"/>
      <c r="B279" s="146"/>
      <c r="C279" s="45">
        <v>15000.000000100001</v>
      </c>
      <c r="D279" s="45">
        <v>35833</v>
      </c>
      <c r="E279" s="45">
        <v>4167622</v>
      </c>
      <c r="F279" s="50" t="s">
        <v>451</v>
      </c>
      <c r="G279" s="51"/>
      <c r="H279" s="49"/>
    </row>
    <row r="280" spans="1:8" ht="12" x14ac:dyDescent="0.2">
      <c r="A280" s="143"/>
      <c r="B280" s="146"/>
      <c r="C280" s="45">
        <v>35833.000000100001</v>
      </c>
      <c r="D280" s="45">
        <v>166667</v>
      </c>
      <c r="E280" s="45">
        <v>10637839</v>
      </c>
      <c r="F280" s="50" t="s">
        <v>452</v>
      </c>
      <c r="G280" s="51"/>
      <c r="H280" s="49"/>
    </row>
    <row r="281" spans="1:8" ht="12.75" thickBot="1" x14ac:dyDescent="0.25">
      <c r="A281" s="143"/>
      <c r="B281" s="147"/>
      <c r="C281" s="45">
        <v>166667.0000001</v>
      </c>
      <c r="D281" s="45"/>
      <c r="E281" s="45">
        <v>54470525</v>
      </c>
      <c r="F281" s="50" t="s">
        <v>453</v>
      </c>
      <c r="G281" s="51"/>
      <c r="H281" s="49"/>
    </row>
    <row r="282" spans="1:8" ht="12.75" thickTop="1" x14ac:dyDescent="0.2">
      <c r="A282" s="143"/>
      <c r="B282" s="145" t="s">
        <v>418</v>
      </c>
      <c r="C282" s="44">
        <v>0</v>
      </c>
      <c r="D282" s="44">
        <v>5000</v>
      </c>
      <c r="E282" s="45">
        <v>1575</v>
      </c>
      <c r="F282" s="53" t="s">
        <v>419</v>
      </c>
      <c r="G282" s="51"/>
      <c r="H282" s="49"/>
    </row>
    <row r="283" spans="1:8" ht="12" x14ac:dyDescent="0.2">
      <c r="A283" s="143"/>
      <c r="B283" s="146"/>
      <c r="C283" s="45">
        <v>5000.0000000999999</v>
      </c>
      <c r="D283" s="45">
        <v>16667</v>
      </c>
      <c r="E283" s="45">
        <v>8301</v>
      </c>
      <c r="F283" s="54" t="s">
        <v>421</v>
      </c>
      <c r="G283" s="51"/>
      <c r="H283" s="49"/>
    </row>
    <row r="284" spans="1:8" ht="12" x14ac:dyDescent="0.2">
      <c r="A284" s="143"/>
      <c r="B284" s="146"/>
      <c r="C284" s="45">
        <v>16667.000000100001</v>
      </c>
      <c r="D284" s="45">
        <v>28333</v>
      </c>
      <c r="E284" s="45">
        <v>18816</v>
      </c>
      <c r="F284" s="54" t="s">
        <v>423</v>
      </c>
      <c r="G284" s="51"/>
      <c r="H284" s="49"/>
    </row>
    <row r="285" spans="1:8" ht="12" x14ac:dyDescent="0.2">
      <c r="A285" s="143"/>
      <c r="B285" s="146"/>
      <c r="C285" s="45">
        <v>28333.000000100001</v>
      </c>
      <c r="D285" s="45">
        <v>40000</v>
      </c>
      <c r="E285" s="45">
        <v>28866</v>
      </c>
      <c r="F285" s="55" t="s">
        <v>501</v>
      </c>
      <c r="G285" s="51"/>
      <c r="H285" s="49"/>
    </row>
    <row r="286" spans="1:8" ht="12" x14ac:dyDescent="0.2">
      <c r="A286" s="143"/>
      <c r="B286" s="146"/>
      <c r="C286" s="45">
        <v>40000.000000100001</v>
      </c>
      <c r="D286" s="45">
        <v>73333</v>
      </c>
      <c r="E286" s="45">
        <v>46754</v>
      </c>
      <c r="F286" s="54" t="s">
        <v>426</v>
      </c>
      <c r="G286" s="51"/>
      <c r="H286" s="49"/>
    </row>
    <row r="287" spans="1:8" ht="12" x14ac:dyDescent="0.2">
      <c r="A287" s="143"/>
      <c r="B287" s="146"/>
      <c r="C287" s="45">
        <v>73333.000000100001</v>
      </c>
      <c r="D287" s="45">
        <v>133333</v>
      </c>
      <c r="E287" s="45">
        <v>85105</v>
      </c>
      <c r="F287" s="55" t="s">
        <v>502</v>
      </c>
      <c r="G287" s="51"/>
      <c r="H287" s="49"/>
    </row>
    <row r="288" spans="1:8" ht="12" x14ac:dyDescent="0.2">
      <c r="A288" s="143"/>
      <c r="B288" s="146"/>
      <c r="C288" s="45">
        <v>133333.0000001</v>
      </c>
      <c r="D288" s="45">
        <v>250000</v>
      </c>
      <c r="E288" s="45">
        <v>160850</v>
      </c>
      <c r="F288" s="55" t="s">
        <v>503</v>
      </c>
      <c r="G288" s="51"/>
      <c r="H288" s="49"/>
    </row>
    <row r="289" spans="1:8" ht="12" x14ac:dyDescent="0.2">
      <c r="A289" s="143"/>
      <c r="B289" s="146"/>
      <c r="C289" s="45">
        <v>250000.0000001</v>
      </c>
      <c r="D289" s="45">
        <v>466667</v>
      </c>
      <c r="E289" s="45">
        <v>298420</v>
      </c>
      <c r="F289" s="54" t="s">
        <v>428</v>
      </c>
      <c r="G289" s="51"/>
      <c r="H289" s="49"/>
    </row>
    <row r="290" spans="1:8" ht="12" x14ac:dyDescent="0.2">
      <c r="A290" s="143"/>
      <c r="B290" s="146"/>
      <c r="C290" s="45">
        <v>466667.0000001</v>
      </c>
      <c r="D290" s="45">
        <v>733333</v>
      </c>
      <c r="E290" s="45">
        <v>511811</v>
      </c>
      <c r="F290" s="54" t="s">
        <v>429</v>
      </c>
      <c r="G290" s="51"/>
      <c r="H290" s="49"/>
    </row>
    <row r="291" spans="1:8" ht="12" x14ac:dyDescent="0.2">
      <c r="A291" s="143"/>
      <c r="B291" s="146"/>
      <c r="C291" s="45">
        <v>733333.0000001</v>
      </c>
      <c r="D291" s="45">
        <v>2166667</v>
      </c>
      <c r="E291" s="45">
        <v>1059372</v>
      </c>
      <c r="F291" s="55" t="s">
        <v>504</v>
      </c>
      <c r="G291" s="51"/>
      <c r="H291" s="49"/>
    </row>
    <row r="292" spans="1:8" ht="12" x14ac:dyDescent="0.2">
      <c r="A292" s="143"/>
      <c r="B292" s="146"/>
      <c r="C292" s="45">
        <v>2166667.0000001001</v>
      </c>
      <c r="D292" s="45">
        <v>3000000</v>
      </c>
      <c r="E292" s="45">
        <v>2259211</v>
      </c>
      <c r="F292" s="54" t="s">
        <v>430</v>
      </c>
      <c r="G292" s="51"/>
      <c r="H292" s="49"/>
    </row>
    <row r="293" spans="1:8" ht="12" x14ac:dyDescent="0.2">
      <c r="A293" s="143"/>
      <c r="B293" s="146"/>
      <c r="C293" s="45">
        <v>3000000.0000001001</v>
      </c>
      <c r="D293" s="45">
        <v>7166667</v>
      </c>
      <c r="E293" s="45">
        <v>4167622</v>
      </c>
      <c r="F293" s="54" t="s">
        <v>431</v>
      </c>
      <c r="G293" s="51"/>
      <c r="H293" s="49"/>
    </row>
    <row r="294" spans="1:8" ht="12" x14ac:dyDescent="0.2">
      <c r="A294" s="143"/>
      <c r="B294" s="146"/>
      <c r="C294" s="45">
        <v>7166667.0000000997</v>
      </c>
      <c r="D294" s="45">
        <v>33333333</v>
      </c>
      <c r="E294" s="45">
        <v>10637839</v>
      </c>
      <c r="F294" s="54" t="s">
        <v>432</v>
      </c>
      <c r="G294" s="51"/>
      <c r="H294" s="49"/>
    </row>
    <row r="295" spans="1:8" ht="12.75" thickBot="1" x14ac:dyDescent="0.25">
      <c r="A295" s="144"/>
      <c r="B295" s="147"/>
      <c r="C295" s="45">
        <v>33333333.000000101</v>
      </c>
      <c r="D295" s="45"/>
      <c r="E295" s="45">
        <v>54470525</v>
      </c>
      <c r="F295" s="54" t="s">
        <v>433</v>
      </c>
      <c r="G295" s="51"/>
      <c r="H295" s="49"/>
    </row>
    <row r="296" spans="1:8" ht="12.75" thickTop="1" x14ac:dyDescent="0.2">
      <c r="A296" s="142" t="s">
        <v>489</v>
      </c>
      <c r="B296" s="145" t="s">
        <v>454</v>
      </c>
      <c r="C296" s="44">
        <v>0</v>
      </c>
      <c r="D296" s="44">
        <v>15</v>
      </c>
      <c r="E296" s="45">
        <v>112</v>
      </c>
      <c r="F296" s="47" t="s">
        <v>455</v>
      </c>
      <c r="G296" s="51"/>
      <c r="H296" s="49"/>
    </row>
    <row r="297" spans="1:8" ht="12" x14ac:dyDescent="0.2">
      <c r="A297" s="143"/>
      <c r="B297" s="146"/>
      <c r="C297" s="45">
        <v>15.0000000001</v>
      </c>
      <c r="D297" s="45">
        <v>50</v>
      </c>
      <c r="E297" s="45">
        <v>590</v>
      </c>
      <c r="F297" s="50" t="s">
        <v>457</v>
      </c>
      <c r="G297" s="51"/>
      <c r="H297" s="49"/>
    </row>
    <row r="298" spans="1:8" ht="12" x14ac:dyDescent="0.2">
      <c r="A298" s="143"/>
      <c r="B298" s="146"/>
      <c r="C298" s="45">
        <v>50.000000000100002</v>
      </c>
      <c r="D298" s="45">
        <v>85</v>
      </c>
      <c r="E298" s="45">
        <v>1338</v>
      </c>
      <c r="F298" s="50" t="s">
        <v>459</v>
      </c>
      <c r="G298" s="51"/>
      <c r="H298" s="49"/>
    </row>
    <row r="299" spans="1:8" ht="12" x14ac:dyDescent="0.2">
      <c r="A299" s="143"/>
      <c r="B299" s="146"/>
      <c r="C299" s="45">
        <v>85.000000001000004</v>
      </c>
      <c r="D299" s="45">
        <v>120</v>
      </c>
      <c r="E299" s="45">
        <v>2053</v>
      </c>
      <c r="F299" s="50" t="s">
        <v>461</v>
      </c>
      <c r="G299" s="51"/>
      <c r="H299" s="49"/>
    </row>
    <row r="300" spans="1:8" ht="12" x14ac:dyDescent="0.2">
      <c r="A300" s="143"/>
      <c r="B300" s="146"/>
      <c r="C300" s="45">
        <v>120.0000000001</v>
      </c>
      <c r="D300" s="45">
        <v>220</v>
      </c>
      <c r="E300" s="45">
        <v>3325</v>
      </c>
      <c r="F300" s="50" t="s">
        <v>463</v>
      </c>
      <c r="G300" s="51"/>
      <c r="H300" s="49"/>
    </row>
    <row r="301" spans="1:8" ht="12" x14ac:dyDescent="0.2">
      <c r="A301" s="143"/>
      <c r="B301" s="146"/>
      <c r="C301" s="45">
        <v>220.00000000009999</v>
      </c>
      <c r="D301" s="45">
        <v>400</v>
      </c>
      <c r="E301" s="45">
        <v>6052</v>
      </c>
      <c r="F301" s="50" t="s">
        <v>465</v>
      </c>
      <c r="G301" s="51"/>
      <c r="H301" s="49"/>
    </row>
    <row r="302" spans="1:8" ht="12" x14ac:dyDescent="0.2">
      <c r="A302" s="143"/>
      <c r="B302" s="146"/>
      <c r="C302" s="45">
        <v>400</v>
      </c>
      <c r="D302" s="45">
        <v>750</v>
      </c>
      <c r="E302" s="45">
        <v>11438</v>
      </c>
      <c r="F302" s="50" t="s">
        <v>466</v>
      </c>
      <c r="G302" s="51"/>
      <c r="H302" s="49"/>
    </row>
    <row r="303" spans="1:8" ht="12" x14ac:dyDescent="0.2">
      <c r="A303" s="143"/>
      <c r="B303" s="146"/>
      <c r="C303" s="45">
        <v>750.00000000099999</v>
      </c>
      <c r="D303" s="45">
        <v>1400</v>
      </c>
      <c r="E303" s="45">
        <v>21220</v>
      </c>
      <c r="F303" s="50" t="s">
        <v>467</v>
      </c>
      <c r="G303" s="51"/>
      <c r="H303" s="49"/>
    </row>
    <row r="304" spans="1:8" ht="12" x14ac:dyDescent="0.2">
      <c r="A304" s="143"/>
      <c r="B304" s="146"/>
      <c r="C304" s="45">
        <v>1400.0000001000001</v>
      </c>
      <c r="D304" s="45">
        <v>2200</v>
      </c>
      <c r="E304" s="45">
        <v>36393</v>
      </c>
      <c r="F304" s="50" t="s">
        <v>468</v>
      </c>
      <c r="G304" s="51"/>
      <c r="H304" s="49"/>
    </row>
    <row r="305" spans="1:8" ht="12" x14ac:dyDescent="0.2">
      <c r="A305" s="143"/>
      <c r="B305" s="146"/>
      <c r="C305" s="45">
        <v>2200</v>
      </c>
      <c r="D305" s="45">
        <v>6500</v>
      </c>
      <c r="E305" s="45">
        <v>75329</v>
      </c>
      <c r="F305" s="50" t="s">
        <v>469</v>
      </c>
      <c r="G305" s="51"/>
      <c r="H305" s="49"/>
    </row>
    <row r="306" spans="1:8" ht="12" x14ac:dyDescent="0.2">
      <c r="A306" s="143"/>
      <c r="B306" s="146"/>
      <c r="C306" s="45">
        <v>6500.0000000999999</v>
      </c>
      <c r="D306" s="45">
        <v>9000</v>
      </c>
      <c r="E306" s="45">
        <v>150720</v>
      </c>
      <c r="F306" s="50" t="s">
        <v>470</v>
      </c>
      <c r="G306" s="52"/>
      <c r="H306" s="49"/>
    </row>
    <row r="307" spans="1:8" ht="12" x14ac:dyDescent="0.2">
      <c r="A307" s="143"/>
      <c r="B307" s="146"/>
      <c r="C307" s="45">
        <v>9000.0000001000008</v>
      </c>
      <c r="D307" s="45">
        <v>21500</v>
      </c>
      <c r="E307" s="45">
        <v>301440</v>
      </c>
      <c r="F307" s="50" t="s">
        <v>471</v>
      </c>
      <c r="G307" s="51"/>
      <c r="H307" s="49"/>
    </row>
    <row r="308" spans="1:8" ht="12" x14ac:dyDescent="0.2">
      <c r="A308" s="143"/>
      <c r="B308" s="146"/>
      <c r="C308" s="45">
        <v>21500.000000100001</v>
      </c>
      <c r="D308" s="45">
        <v>100000</v>
      </c>
      <c r="E308" s="45">
        <v>602881</v>
      </c>
      <c r="F308" s="50" t="s">
        <v>472</v>
      </c>
      <c r="G308" s="51"/>
      <c r="H308" s="49"/>
    </row>
    <row r="309" spans="1:8" ht="12.75" thickBot="1" x14ac:dyDescent="0.25">
      <c r="A309" s="143"/>
      <c r="B309" s="147"/>
      <c r="C309" s="45">
        <v>100000.0000001</v>
      </c>
      <c r="D309" s="45"/>
      <c r="E309" s="45">
        <v>1205763</v>
      </c>
      <c r="F309" s="50" t="s">
        <v>473</v>
      </c>
      <c r="G309" s="51"/>
      <c r="H309" s="49"/>
    </row>
    <row r="310" spans="1:8" ht="12.75" thickTop="1" x14ac:dyDescent="0.2">
      <c r="A310" s="143"/>
      <c r="B310" s="145" t="s">
        <v>434</v>
      </c>
      <c r="C310" s="44">
        <v>0</v>
      </c>
      <c r="D310" s="44">
        <v>25</v>
      </c>
      <c r="E310" s="45">
        <v>112</v>
      </c>
      <c r="F310" s="47" t="s">
        <v>435</v>
      </c>
      <c r="G310" s="51"/>
      <c r="H310" s="49"/>
    </row>
    <row r="311" spans="1:8" ht="12" x14ac:dyDescent="0.2">
      <c r="A311" s="143"/>
      <c r="B311" s="146"/>
      <c r="C311" s="45">
        <v>25.000000001</v>
      </c>
      <c r="D311" s="45">
        <v>83</v>
      </c>
      <c r="E311" s="45">
        <v>590</v>
      </c>
      <c r="F311" s="50" t="s">
        <v>437</v>
      </c>
      <c r="G311" s="51"/>
      <c r="H311" s="49"/>
    </row>
    <row r="312" spans="1:8" ht="12" x14ac:dyDescent="0.2">
      <c r="A312" s="143"/>
      <c r="B312" s="146"/>
      <c r="C312" s="45">
        <v>83.000000000100002</v>
      </c>
      <c r="D312" s="45">
        <v>142</v>
      </c>
      <c r="E312" s="45">
        <v>1338</v>
      </c>
      <c r="F312" s="50" t="s">
        <v>439</v>
      </c>
      <c r="G312" s="51"/>
      <c r="H312" s="49"/>
    </row>
    <row r="313" spans="1:8" ht="12" x14ac:dyDescent="0.2">
      <c r="A313" s="143"/>
      <c r="B313" s="146"/>
      <c r="C313" s="45">
        <v>142.00000000099999</v>
      </c>
      <c r="D313" s="45">
        <v>200</v>
      </c>
      <c r="E313" s="45">
        <v>2053</v>
      </c>
      <c r="F313" s="50" t="s">
        <v>441</v>
      </c>
      <c r="G313" s="51"/>
      <c r="H313" s="49"/>
    </row>
    <row r="314" spans="1:8" ht="12" x14ac:dyDescent="0.2">
      <c r="A314" s="143"/>
      <c r="B314" s="146"/>
      <c r="C314" s="45">
        <v>200.00000000099999</v>
      </c>
      <c r="D314" s="45">
        <v>367</v>
      </c>
      <c r="E314" s="45">
        <v>3325</v>
      </c>
      <c r="F314" s="50" t="s">
        <v>443</v>
      </c>
      <c r="G314" s="51"/>
      <c r="H314" s="49"/>
    </row>
    <row r="315" spans="1:8" ht="12" x14ac:dyDescent="0.2">
      <c r="A315" s="143"/>
      <c r="B315" s="146"/>
      <c r="C315" s="45">
        <v>367.00000000009999</v>
      </c>
      <c r="D315" s="45">
        <v>667</v>
      </c>
      <c r="E315" s="45">
        <v>6052</v>
      </c>
      <c r="F315" s="50" t="s">
        <v>445</v>
      </c>
      <c r="G315" s="51"/>
      <c r="H315" s="49"/>
    </row>
    <row r="316" spans="1:8" ht="12" x14ac:dyDescent="0.2">
      <c r="A316" s="143"/>
      <c r="B316" s="146"/>
      <c r="C316" s="45">
        <v>667.00000000010004</v>
      </c>
      <c r="D316" s="45">
        <v>1250</v>
      </c>
      <c r="E316" s="45">
        <v>11438</v>
      </c>
      <c r="F316" s="50" t="s">
        <v>446</v>
      </c>
      <c r="G316" s="51"/>
      <c r="H316" s="49"/>
    </row>
    <row r="317" spans="1:8" ht="12" x14ac:dyDescent="0.2">
      <c r="A317" s="143"/>
      <c r="B317" s="146"/>
      <c r="C317" s="45">
        <v>1250.0000001000001</v>
      </c>
      <c r="D317" s="45">
        <v>2333</v>
      </c>
      <c r="E317" s="45">
        <v>21220</v>
      </c>
      <c r="F317" s="50" t="s">
        <v>447</v>
      </c>
      <c r="G317" s="51"/>
      <c r="H317" s="49"/>
    </row>
    <row r="318" spans="1:8" ht="12" x14ac:dyDescent="0.2">
      <c r="A318" s="143"/>
      <c r="B318" s="146"/>
      <c r="C318" s="45">
        <v>2333.0000000999999</v>
      </c>
      <c r="D318" s="45">
        <v>3667</v>
      </c>
      <c r="E318" s="45">
        <v>36393</v>
      </c>
      <c r="F318" s="50" t="s">
        <v>448</v>
      </c>
      <c r="G318" s="51"/>
      <c r="H318" s="49"/>
    </row>
    <row r="319" spans="1:8" ht="12" x14ac:dyDescent="0.2">
      <c r="A319" s="143"/>
      <c r="B319" s="146"/>
      <c r="C319" s="45">
        <v>3667.0000000999999</v>
      </c>
      <c r="D319" s="45">
        <v>10833</v>
      </c>
      <c r="E319" s="45">
        <v>75329</v>
      </c>
      <c r="F319" s="50" t="s">
        <v>449</v>
      </c>
      <c r="G319" s="51"/>
      <c r="H319" s="49"/>
    </row>
    <row r="320" spans="1:8" ht="12" x14ac:dyDescent="0.2">
      <c r="A320" s="143"/>
      <c r="B320" s="146"/>
      <c r="C320" s="45">
        <v>10833.000000100001</v>
      </c>
      <c r="D320" s="45">
        <v>15000</v>
      </c>
      <c r="E320" s="45">
        <v>150720</v>
      </c>
      <c r="F320" s="50" t="s">
        <v>450</v>
      </c>
      <c r="G320" s="51"/>
      <c r="H320" s="49"/>
    </row>
    <row r="321" spans="1:8" ht="12" x14ac:dyDescent="0.2">
      <c r="A321" s="143"/>
      <c r="B321" s="146"/>
      <c r="C321" s="45">
        <v>15000.000000100001</v>
      </c>
      <c r="D321" s="45">
        <v>35833</v>
      </c>
      <c r="E321" s="45">
        <v>301440</v>
      </c>
      <c r="F321" s="50" t="s">
        <v>451</v>
      </c>
      <c r="G321" s="51"/>
      <c r="H321" s="49"/>
    </row>
    <row r="322" spans="1:8" ht="12" x14ac:dyDescent="0.2">
      <c r="A322" s="143"/>
      <c r="B322" s="146"/>
      <c r="C322" s="45">
        <v>35833.000000100001</v>
      </c>
      <c r="D322" s="45">
        <v>166667</v>
      </c>
      <c r="E322" s="45">
        <v>602881</v>
      </c>
      <c r="F322" s="50" t="s">
        <v>452</v>
      </c>
      <c r="G322" s="51"/>
      <c r="H322" s="49"/>
    </row>
    <row r="323" spans="1:8" ht="12.75" thickBot="1" x14ac:dyDescent="0.25">
      <c r="A323" s="143"/>
      <c r="B323" s="147"/>
      <c r="C323" s="45">
        <v>166667.0000001</v>
      </c>
      <c r="D323" s="45"/>
      <c r="E323" s="45">
        <v>1205763</v>
      </c>
      <c r="F323" s="50" t="s">
        <v>453</v>
      </c>
      <c r="G323" s="51"/>
      <c r="H323" s="49"/>
    </row>
    <row r="324" spans="1:8" ht="12.75" thickTop="1" x14ac:dyDescent="0.2">
      <c r="A324" s="143"/>
      <c r="B324" s="145" t="s">
        <v>418</v>
      </c>
      <c r="C324" s="44">
        <v>0</v>
      </c>
      <c r="D324" s="44">
        <v>5000</v>
      </c>
      <c r="E324" s="45">
        <v>112</v>
      </c>
      <c r="F324" s="53" t="s">
        <v>419</v>
      </c>
      <c r="G324" s="51"/>
      <c r="H324" s="49"/>
    </row>
    <row r="325" spans="1:8" ht="12" x14ac:dyDescent="0.2">
      <c r="A325" s="143"/>
      <c r="B325" s="146"/>
      <c r="C325" s="45">
        <v>5000.0000000999999</v>
      </c>
      <c r="D325" s="45">
        <v>16667</v>
      </c>
      <c r="E325" s="45">
        <v>590</v>
      </c>
      <c r="F325" s="54" t="s">
        <v>421</v>
      </c>
      <c r="G325" s="51"/>
      <c r="H325" s="49"/>
    </row>
    <row r="326" spans="1:8" ht="12" x14ac:dyDescent="0.2">
      <c r="A326" s="143"/>
      <c r="B326" s="146"/>
      <c r="C326" s="45">
        <v>16667.000000100001</v>
      </c>
      <c r="D326" s="45">
        <v>28333</v>
      </c>
      <c r="E326" s="45">
        <v>1338</v>
      </c>
      <c r="F326" s="54" t="s">
        <v>423</v>
      </c>
      <c r="G326" s="51"/>
      <c r="H326" s="49"/>
    </row>
    <row r="327" spans="1:8" ht="12" x14ac:dyDescent="0.2">
      <c r="A327" s="143"/>
      <c r="B327" s="146"/>
      <c r="C327" s="45">
        <v>28333.000000100001</v>
      </c>
      <c r="D327" s="45">
        <v>40000</v>
      </c>
      <c r="E327" s="45">
        <v>2053</v>
      </c>
      <c r="F327" s="55" t="s">
        <v>501</v>
      </c>
      <c r="G327" s="51"/>
      <c r="H327" s="49"/>
    </row>
    <row r="328" spans="1:8" ht="12" x14ac:dyDescent="0.2">
      <c r="A328" s="143"/>
      <c r="B328" s="146"/>
      <c r="C328" s="45">
        <v>40000.000000100001</v>
      </c>
      <c r="D328" s="45">
        <v>73333</v>
      </c>
      <c r="E328" s="45">
        <v>3325</v>
      </c>
      <c r="F328" s="54" t="s">
        <v>426</v>
      </c>
      <c r="G328" s="51"/>
      <c r="H328" s="49"/>
    </row>
    <row r="329" spans="1:8" ht="12" x14ac:dyDescent="0.2">
      <c r="A329" s="143"/>
      <c r="B329" s="146"/>
      <c r="C329" s="45">
        <v>73333.000000100001</v>
      </c>
      <c r="D329" s="45">
        <v>133333</v>
      </c>
      <c r="E329" s="45">
        <v>6052</v>
      </c>
      <c r="F329" s="55" t="s">
        <v>502</v>
      </c>
      <c r="G329" s="51"/>
      <c r="H329" s="49"/>
    </row>
    <row r="330" spans="1:8" ht="12" x14ac:dyDescent="0.2">
      <c r="A330" s="143"/>
      <c r="B330" s="146"/>
      <c r="C330" s="45">
        <v>133333.0000001</v>
      </c>
      <c r="D330" s="45">
        <v>250000</v>
      </c>
      <c r="E330" s="45">
        <v>11438</v>
      </c>
      <c r="F330" s="55" t="s">
        <v>503</v>
      </c>
      <c r="G330" s="51"/>
      <c r="H330" s="49"/>
    </row>
    <row r="331" spans="1:8" ht="12" x14ac:dyDescent="0.2">
      <c r="A331" s="143"/>
      <c r="B331" s="146"/>
      <c r="C331" s="45">
        <v>250000.0000001</v>
      </c>
      <c r="D331" s="45">
        <v>466667</v>
      </c>
      <c r="E331" s="45">
        <v>21220</v>
      </c>
      <c r="F331" s="54" t="s">
        <v>428</v>
      </c>
      <c r="G331" s="51"/>
      <c r="H331" s="49"/>
    </row>
    <row r="332" spans="1:8" ht="12" x14ac:dyDescent="0.2">
      <c r="A332" s="143"/>
      <c r="B332" s="146"/>
      <c r="C332" s="45">
        <v>466667.0000001</v>
      </c>
      <c r="D332" s="45">
        <v>733333</v>
      </c>
      <c r="E332" s="45">
        <v>36393</v>
      </c>
      <c r="F332" s="54" t="s">
        <v>429</v>
      </c>
      <c r="G332" s="51"/>
      <c r="H332" s="49"/>
    </row>
    <row r="333" spans="1:8" ht="12" x14ac:dyDescent="0.2">
      <c r="A333" s="143"/>
      <c r="B333" s="146"/>
      <c r="C333" s="45">
        <v>733333.0000001</v>
      </c>
      <c r="D333" s="45">
        <v>2166667</v>
      </c>
      <c r="E333" s="45">
        <v>75329</v>
      </c>
      <c r="F333" s="55" t="s">
        <v>504</v>
      </c>
      <c r="G333" s="51"/>
      <c r="H333" s="49"/>
    </row>
    <row r="334" spans="1:8" ht="12" x14ac:dyDescent="0.2">
      <c r="A334" s="143"/>
      <c r="B334" s="146"/>
      <c r="C334" s="45">
        <v>2166667.0000001001</v>
      </c>
      <c r="D334" s="45">
        <v>3000000</v>
      </c>
      <c r="E334" s="45">
        <v>150720</v>
      </c>
      <c r="F334" s="54" t="s">
        <v>430</v>
      </c>
      <c r="G334" s="51"/>
      <c r="H334" s="49"/>
    </row>
    <row r="335" spans="1:8" ht="12" x14ac:dyDescent="0.2">
      <c r="A335" s="143"/>
      <c r="B335" s="146"/>
      <c r="C335" s="45">
        <v>3000000.0000001001</v>
      </c>
      <c r="D335" s="45">
        <v>7166667</v>
      </c>
      <c r="E335" s="45">
        <v>301440</v>
      </c>
      <c r="F335" s="54" t="s">
        <v>431</v>
      </c>
      <c r="G335" s="51"/>
      <c r="H335" s="49"/>
    </row>
    <row r="336" spans="1:8" ht="12" x14ac:dyDescent="0.2">
      <c r="A336" s="143"/>
      <c r="B336" s="146"/>
      <c r="C336" s="45">
        <v>7166667.0000000997</v>
      </c>
      <c r="D336" s="45">
        <v>33333333</v>
      </c>
      <c r="E336" s="45">
        <v>602881</v>
      </c>
      <c r="F336" s="54" t="s">
        <v>432</v>
      </c>
      <c r="G336" s="51"/>
      <c r="H336" s="49"/>
    </row>
    <row r="337" spans="1:8" ht="12.75" thickBot="1" x14ac:dyDescent="0.25">
      <c r="A337" s="144"/>
      <c r="B337" s="147"/>
      <c r="C337" s="45">
        <v>33333333.000000101</v>
      </c>
      <c r="D337" s="45"/>
      <c r="E337" s="45">
        <v>1205763</v>
      </c>
      <c r="F337" s="54" t="s">
        <v>433</v>
      </c>
      <c r="G337" s="51"/>
      <c r="H337" s="49"/>
    </row>
    <row r="338" spans="1:8" ht="12.75" thickTop="1" x14ac:dyDescent="0.2">
      <c r="A338" s="142" t="s">
        <v>490</v>
      </c>
      <c r="B338" s="145" t="s">
        <v>454</v>
      </c>
      <c r="C338" s="44">
        <v>0</v>
      </c>
      <c r="D338" s="44">
        <v>15</v>
      </c>
      <c r="E338" s="45">
        <v>23</v>
      </c>
      <c r="F338" s="47" t="s">
        <v>455</v>
      </c>
      <c r="G338" s="51"/>
      <c r="H338" s="49"/>
    </row>
    <row r="339" spans="1:8" ht="12" x14ac:dyDescent="0.2">
      <c r="A339" s="143"/>
      <c r="B339" s="146"/>
      <c r="C339" s="45">
        <v>15.0000000001</v>
      </c>
      <c r="D339" s="45">
        <v>50</v>
      </c>
      <c r="E339" s="45">
        <v>119</v>
      </c>
      <c r="F339" s="50" t="s">
        <v>457</v>
      </c>
      <c r="G339" s="51"/>
      <c r="H339" s="49"/>
    </row>
    <row r="340" spans="1:8" ht="12" x14ac:dyDescent="0.2">
      <c r="A340" s="143"/>
      <c r="B340" s="146"/>
      <c r="C340" s="45">
        <v>50.000000000100002</v>
      </c>
      <c r="D340" s="45">
        <v>85</v>
      </c>
      <c r="E340" s="45">
        <v>271</v>
      </c>
      <c r="F340" s="50" t="s">
        <v>459</v>
      </c>
      <c r="G340" s="51"/>
      <c r="H340" s="49"/>
    </row>
    <row r="341" spans="1:8" ht="12" x14ac:dyDescent="0.2">
      <c r="A341" s="143"/>
      <c r="B341" s="146"/>
      <c r="C341" s="45">
        <v>85.000000001000004</v>
      </c>
      <c r="D341" s="45">
        <v>120</v>
      </c>
      <c r="E341" s="45">
        <v>415</v>
      </c>
      <c r="F341" s="50" t="s">
        <v>461</v>
      </c>
      <c r="G341" s="51"/>
      <c r="H341" s="49"/>
    </row>
    <row r="342" spans="1:8" ht="12" x14ac:dyDescent="0.2">
      <c r="A342" s="143"/>
      <c r="B342" s="146"/>
      <c r="C342" s="45">
        <v>120.0000000001</v>
      </c>
      <c r="D342" s="45">
        <v>220</v>
      </c>
      <c r="E342" s="45">
        <v>673</v>
      </c>
      <c r="F342" s="50" t="s">
        <v>463</v>
      </c>
      <c r="G342" s="51"/>
      <c r="H342" s="49"/>
    </row>
    <row r="343" spans="1:8" ht="12" x14ac:dyDescent="0.2">
      <c r="A343" s="143"/>
      <c r="B343" s="146"/>
      <c r="C343" s="45">
        <v>220.00000000009999</v>
      </c>
      <c r="D343" s="45">
        <v>400</v>
      </c>
      <c r="E343" s="45">
        <v>1224</v>
      </c>
      <c r="F343" s="50" t="s">
        <v>465</v>
      </c>
      <c r="G343" s="51"/>
      <c r="H343" s="49"/>
    </row>
    <row r="344" spans="1:8" ht="12" x14ac:dyDescent="0.2">
      <c r="A344" s="143"/>
      <c r="B344" s="146"/>
      <c r="C344" s="45">
        <v>400</v>
      </c>
      <c r="D344" s="45">
        <v>750</v>
      </c>
      <c r="E344" s="45">
        <v>2314</v>
      </c>
      <c r="F344" s="50" t="s">
        <v>466</v>
      </c>
      <c r="G344" s="51"/>
      <c r="H344" s="49"/>
    </row>
    <row r="345" spans="1:8" ht="12" x14ac:dyDescent="0.2">
      <c r="A345" s="143"/>
      <c r="B345" s="146"/>
      <c r="C345" s="45">
        <v>750.00000000099999</v>
      </c>
      <c r="D345" s="45">
        <v>1400</v>
      </c>
      <c r="E345" s="45">
        <v>4293</v>
      </c>
      <c r="F345" s="50" t="s">
        <v>467</v>
      </c>
      <c r="G345" s="51"/>
      <c r="H345" s="49"/>
    </row>
    <row r="346" spans="1:8" ht="12" x14ac:dyDescent="0.2">
      <c r="A346" s="143"/>
      <c r="B346" s="146"/>
      <c r="C346" s="45">
        <v>1400.0000001000001</v>
      </c>
      <c r="D346" s="45">
        <v>2200</v>
      </c>
      <c r="E346" s="45">
        <v>7363</v>
      </c>
      <c r="F346" s="50" t="s">
        <v>468</v>
      </c>
      <c r="G346" s="51"/>
      <c r="H346" s="49"/>
    </row>
    <row r="347" spans="1:8" ht="12" x14ac:dyDescent="0.2">
      <c r="A347" s="143"/>
      <c r="B347" s="146"/>
      <c r="C347" s="45">
        <v>2200</v>
      </c>
      <c r="D347" s="45">
        <v>6500</v>
      </c>
      <c r="E347" s="45">
        <v>15241</v>
      </c>
      <c r="F347" s="50" t="s">
        <v>469</v>
      </c>
      <c r="G347" s="51"/>
      <c r="H347" s="49"/>
    </row>
    <row r="348" spans="1:8" ht="12" x14ac:dyDescent="0.2">
      <c r="A348" s="143"/>
      <c r="B348" s="146"/>
      <c r="C348" s="45">
        <v>6500.0000000999999</v>
      </c>
      <c r="D348" s="45">
        <v>9000</v>
      </c>
      <c r="E348" s="45">
        <v>32502</v>
      </c>
      <c r="F348" s="50" t="s">
        <v>470</v>
      </c>
      <c r="G348" s="51"/>
      <c r="H348" s="49"/>
    </row>
    <row r="349" spans="1:8" ht="12" x14ac:dyDescent="0.2">
      <c r="A349" s="143"/>
      <c r="B349" s="146"/>
      <c r="C349" s="45">
        <v>9000.0000001000008</v>
      </c>
      <c r="D349" s="45">
        <v>21500</v>
      </c>
      <c r="E349" s="45">
        <v>59958</v>
      </c>
      <c r="F349" s="50" t="s">
        <v>471</v>
      </c>
      <c r="G349" s="51"/>
      <c r="H349" s="49"/>
    </row>
    <row r="350" spans="1:8" ht="12" x14ac:dyDescent="0.2">
      <c r="A350" s="143"/>
      <c r="B350" s="146"/>
      <c r="C350" s="45">
        <v>21500.000000100001</v>
      </c>
      <c r="D350" s="45">
        <v>100000</v>
      </c>
      <c r="E350" s="45">
        <v>152123</v>
      </c>
      <c r="F350" s="50" t="s">
        <v>472</v>
      </c>
      <c r="G350" s="51"/>
      <c r="H350" s="49"/>
    </row>
    <row r="351" spans="1:8" ht="12.75" thickBot="1" x14ac:dyDescent="0.25">
      <c r="A351" s="143"/>
      <c r="B351" s="147"/>
      <c r="C351" s="45">
        <v>100000.0000001</v>
      </c>
      <c r="D351" s="45"/>
      <c r="E351" s="45">
        <v>304246</v>
      </c>
      <c r="F351" s="50" t="s">
        <v>473</v>
      </c>
      <c r="G351" s="51"/>
      <c r="H351" s="49"/>
    </row>
    <row r="352" spans="1:8" ht="12.75" thickTop="1" x14ac:dyDescent="0.2">
      <c r="A352" s="143"/>
      <c r="B352" s="145" t="s">
        <v>434</v>
      </c>
      <c r="C352" s="44">
        <v>0</v>
      </c>
      <c r="D352" s="44">
        <v>25</v>
      </c>
      <c r="E352" s="45">
        <v>23</v>
      </c>
      <c r="F352" s="47" t="s">
        <v>435</v>
      </c>
      <c r="G352" s="51"/>
      <c r="H352" s="49"/>
    </row>
    <row r="353" spans="1:8" ht="12" x14ac:dyDescent="0.2">
      <c r="A353" s="143"/>
      <c r="B353" s="146"/>
      <c r="C353" s="45">
        <v>25.000000001</v>
      </c>
      <c r="D353" s="45">
        <v>83</v>
      </c>
      <c r="E353" s="45">
        <v>119</v>
      </c>
      <c r="F353" s="50" t="s">
        <v>437</v>
      </c>
      <c r="G353" s="51"/>
      <c r="H353" s="49"/>
    </row>
    <row r="354" spans="1:8" ht="12" x14ac:dyDescent="0.2">
      <c r="A354" s="143"/>
      <c r="B354" s="146"/>
      <c r="C354" s="45">
        <v>83.000000000100002</v>
      </c>
      <c r="D354" s="45">
        <v>142</v>
      </c>
      <c r="E354" s="45">
        <v>271</v>
      </c>
      <c r="F354" s="50" t="s">
        <v>439</v>
      </c>
      <c r="G354" s="51"/>
      <c r="H354" s="49"/>
    </row>
    <row r="355" spans="1:8" ht="12" x14ac:dyDescent="0.2">
      <c r="A355" s="143"/>
      <c r="B355" s="146"/>
      <c r="C355" s="45">
        <v>142.00000000099999</v>
      </c>
      <c r="D355" s="45">
        <v>200</v>
      </c>
      <c r="E355" s="45">
        <v>415</v>
      </c>
      <c r="F355" s="50" t="s">
        <v>441</v>
      </c>
      <c r="G355" s="51"/>
      <c r="H355" s="49"/>
    </row>
    <row r="356" spans="1:8" ht="12" x14ac:dyDescent="0.2">
      <c r="A356" s="143"/>
      <c r="B356" s="146"/>
      <c r="C356" s="45">
        <v>200.00000000099999</v>
      </c>
      <c r="D356" s="45">
        <v>367</v>
      </c>
      <c r="E356" s="45">
        <v>673</v>
      </c>
      <c r="F356" s="50" t="s">
        <v>443</v>
      </c>
      <c r="G356" s="51"/>
      <c r="H356" s="49"/>
    </row>
    <row r="357" spans="1:8" ht="12" x14ac:dyDescent="0.2">
      <c r="A357" s="143"/>
      <c r="B357" s="146"/>
      <c r="C357" s="45">
        <v>367.00000000009999</v>
      </c>
      <c r="D357" s="45">
        <v>667</v>
      </c>
      <c r="E357" s="45">
        <v>1224</v>
      </c>
      <c r="F357" s="50" t="s">
        <v>445</v>
      </c>
      <c r="G357" s="51"/>
      <c r="H357" s="49"/>
    </row>
    <row r="358" spans="1:8" ht="12" x14ac:dyDescent="0.2">
      <c r="A358" s="143"/>
      <c r="B358" s="146"/>
      <c r="C358" s="45">
        <v>667.00000000010004</v>
      </c>
      <c r="D358" s="45">
        <v>1250</v>
      </c>
      <c r="E358" s="45">
        <v>2314</v>
      </c>
      <c r="F358" s="50" t="s">
        <v>446</v>
      </c>
      <c r="G358" s="51"/>
      <c r="H358" s="49"/>
    </row>
    <row r="359" spans="1:8" ht="12" x14ac:dyDescent="0.2">
      <c r="A359" s="143"/>
      <c r="B359" s="146"/>
      <c r="C359" s="45">
        <v>1250.0000001000001</v>
      </c>
      <c r="D359" s="45">
        <v>2333</v>
      </c>
      <c r="E359" s="45">
        <v>4293</v>
      </c>
      <c r="F359" s="50" t="s">
        <v>447</v>
      </c>
      <c r="G359" s="51"/>
      <c r="H359" s="49"/>
    </row>
    <row r="360" spans="1:8" ht="12" x14ac:dyDescent="0.2">
      <c r="A360" s="143"/>
      <c r="B360" s="146"/>
      <c r="C360" s="45">
        <v>2333.0000000999999</v>
      </c>
      <c r="D360" s="45">
        <v>3667</v>
      </c>
      <c r="E360" s="45">
        <v>7363</v>
      </c>
      <c r="F360" s="50" t="s">
        <v>448</v>
      </c>
      <c r="G360" s="51"/>
      <c r="H360" s="49"/>
    </row>
    <row r="361" spans="1:8" ht="12" x14ac:dyDescent="0.2">
      <c r="A361" s="143"/>
      <c r="B361" s="146"/>
      <c r="C361" s="45">
        <v>3667.0000000999999</v>
      </c>
      <c r="D361" s="45">
        <v>10833</v>
      </c>
      <c r="E361" s="45">
        <v>15241</v>
      </c>
      <c r="F361" s="50" t="s">
        <v>449</v>
      </c>
      <c r="G361" s="51"/>
      <c r="H361" s="49"/>
    </row>
    <row r="362" spans="1:8" ht="12" x14ac:dyDescent="0.2">
      <c r="A362" s="143"/>
      <c r="B362" s="146"/>
      <c r="C362" s="45">
        <v>10833.000000100001</v>
      </c>
      <c r="D362" s="45">
        <v>15000</v>
      </c>
      <c r="E362" s="45">
        <v>32502</v>
      </c>
      <c r="F362" s="50" t="s">
        <v>450</v>
      </c>
      <c r="G362" s="51"/>
      <c r="H362" s="49"/>
    </row>
    <row r="363" spans="1:8" ht="12" x14ac:dyDescent="0.2">
      <c r="A363" s="143"/>
      <c r="B363" s="146"/>
      <c r="C363" s="45">
        <v>15000.000000100001</v>
      </c>
      <c r="D363" s="45">
        <v>35833</v>
      </c>
      <c r="E363" s="45">
        <v>59958</v>
      </c>
      <c r="F363" s="50" t="s">
        <v>451</v>
      </c>
      <c r="G363" s="51"/>
      <c r="H363" s="49"/>
    </row>
    <row r="364" spans="1:8" ht="12" x14ac:dyDescent="0.2">
      <c r="A364" s="143"/>
      <c r="B364" s="146"/>
      <c r="C364" s="45">
        <v>35833.000000100001</v>
      </c>
      <c r="D364" s="45">
        <v>166667</v>
      </c>
      <c r="E364" s="45">
        <v>152123</v>
      </c>
      <c r="F364" s="50" t="s">
        <v>452</v>
      </c>
      <c r="G364" s="51"/>
      <c r="H364" s="49"/>
    </row>
    <row r="365" spans="1:8" ht="12.75" thickBot="1" x14ac:dyDescent="0.25">
      <c r="A365" s="143"/>
      <c r="B365" s="147"/>
      <c r="C365" s="45">
        <v>166667.0000001</v>
      </c>
      <c r="D365" s="45"/>
      <c r="E365" s="45">
        <v>304246</v>
      </c>
      <c r="F365" s="50" t="s">
        <v>453</v>
      </c>
      <c r="G365" s="51"/>
      <c r="H365" s="49"/>
    </row>
    <row r="366" spans="1:8" ht="12.75" thickTop="1" x14ac:dyDescent="0.2">
      <c r="A366" s="143"/>
      <c r="B366" s="145" t="s">
        <v>418</v>
      </c>
      <c r="C366" s="44">
        <v>0</v>
      </c>
      <c r="D366" s="44">
        <v>5000</v>
      </c>
      <c r="E366" s="45">
        <v>23</v>
      </c>
      <c r="F366" s="53" t="s">
        <v>419</v>
      </c>
      <c r="G366" s="51"/>
      <c r="H366" s="49"/>
    </row>
    <row r="367" spans="1:8" ht="12" x14ac:dyDescent="0.2">
      <c r="A367" s="143"/>
      <c r="B367" s="146"/>
      <c r="C367" s="45">
        <v>5000.0000000999999</v>
      </c>
      <c r="D367" s="45">
        <v>16667</v>
      </c>
      <c r="E367" s="45">
        <v>119</v>
      </c>
      <c r="F367" s="54" t="s">
        <v>421</v>
      </c>
      <c r="G367" s="51"/>
      <c r="H367" s="49"/>
    </row>
    <row r="368" spans="1:8" ht="12" x14ac:dyDescent="0.2">
      <c r="A368" s="143"/>
      <c r="B368" s="146"/>
      <c r="C368" s="45">
        <v>16667.000000100001</v>
      </c>
      <c r="D368" s="45">
        <v>28333</v>
      </c>
      <c r="E368" s="45">
        <v>271</v>
      </c>
      <c r="F368" s="54" t="s">
        <v>423</v>
      </c>
      <c r="G368" s="51"/>
      <c r="H368" s="49"/>
    </row>
    <row r="369" spans="1:8" ht="12" x14ac:dyDescent="0.2">
      <c r="A369" s="143"/>
      <c r="B369" s="146"/>
      <c r="C369" s="45">
        <v>28333.000000100001</v>
      </c>
      <c r="D369" s="45">
        <v>40000</v>
      </c>
      <c r="E369" s="45">
        <v>415</v>
      </c>
      <c r="F369" s="55" t="s">
        <v>501</v>
      </c>
      <c r="G369" s="51"/>
      <c r="H369" s="49"/>
    </row>
    <row r="370" spans="1:8" ht="12" x14ac:dyDescent="0.2">
      <c r="A370" s="143"/>
      <c r="B370" s="146"/>
      <c r="C370" s="45">
        <v>40000.000000100001</v>
      </c>
      <c r="D370" s="45">
        <v>73333</v>
      </c>
      <c r="E370" s="45">
        <v>673</v>
      </c>
      <c r="F370" s="54" t="s">
        <v>426</v>
      </c>
      <c r="G370" s="51"/>
      <c r="H370" s="49"/>
    </row>
    <row r="371" spans="1:8" ht="12" x14ac:dyDescent="0.2">
      <c r="A371" s="143"/>
      <c r="B371" s="146"/>
      <c r="C371" s="45">
        <v>73333.000000100001</v>
      </c>
      <c r="D371" s="45">
        <v>133333</v>
      </c>
      <c r="E371" s="45">
        <v>1224</v>
      </c>
      <c r="F371" s="55" t="s">
        <v>502</v>
      </c>
      <c r="G371" s="51"/>
      <c r="H371" s="49"/>
    </row>
    <row r="372" spans="1:8" ht="12" x14ac:dyDescent="0.2">
      <c r="A372" s="143"/>
      <c r="B372" s="146"/>
      <c r="C372" s="45">
        <v>133333.0000001</v>
      </c>
      <c r="D372" s="45">
        <v>250000</v>
      </c>
      <c r="E372" s="45">
        <v>2314</v>
      </c>
      <c r="F372" s="55" t="s">
        <v>503</v>
      </c>
      <c r="G372" s="51"/>
      <c r="H372" s="49"/>
    </row>
    <row r="373" spans="1:8" ht="12" x14ac:dyDescent="0.2">
      <c r="A373" s="143"/>
      <c r="B373" s="146"/>
      <c r="C373" s="45">
        <v>250000.0000001</v>
      </c>
      <c r="D373" s="45">
        <v>466667</v>
      </c>
      <c r="E373" s="45">
        <v>4293</v>
      </c>
      <c r="F373" s="54" t="s">
        <v>428</v>
      </c>
      <c r="G373" s="51"/>
      <c r="H373" s="49"/>
    </row>
    <row r="374" spans="1:8" ht="12" x14ac:dyDescent="0.2">
      <c r="A374" s="143"/>
      <c r="B374" s="146"/>
      <c r="C374" s="45">
        <v>466667.0000001</v>
      </c>
      <c r="D374" s="45">
        <v>733333</v>
      </c>
      <c r="E374" s="45">
        <v>7363</v>
      </c>
      <c r="F374" s="54" t="s">
        <v>429</v>
      </c>
      <c r="G374" s="51"/>
      <c r="H374" s="49"/>
    </row>
    <row r="375" spans="1:8" ht="12" x14ac:dyDescent="0.2">
      <c r="A375" s="143"/>
      <c r="B375" s="146"/>
      <c r="C375" s="45">
        <v>733333.0000001</v>
      </c>
      <c r="D375" s="45">
        <v>2166667</v>
      </c>
      <c r="E375" s="45">
        <v>15241</v>
      </c>
      <c r="F375" s="55" t="s">
        <v>504</v>
      </c>
      <c r="G375" s="51"/>
      <c r="H375" s="49"/>
    </row>
    <row r="376" spans="1:8" ht="12" x14ac:dyDescent="0.2">
      <c r="A376" s="143"/>
      <c r="B376" s="146"/>
      <c r="C376" s="45">
        <v>2166667.0000001001</v>
      </c>
      <c r="D376" s="45">
        <v>3000000</v>
      </c>
      <c r="E376" s="45">
        <v>32502</v>
      </c>
      <c r="F376" s="54" t="s">
        <v>430</v>
      </c>
      <c r="G376" s="51"/>
      <c r="H376" s="49"/>
    </row>
    <row r="377" spans="1:8" ht="12" x14ac:dyDescent="0.2">
      <c r="A377" s="143"/>
      <c r="B377" s="146"/>
      <c r="C377" s="45">
        <v>3000000.0000001001</v>
      </c>
      <c r="D377" s="45">
        <v>7166667</v>
      </c>
      <c r="E377" s="45">
        <v>59958</v>
      </c>
      <c r="F377" s="54" t="s">
        <v>431</v>
      </c>
      <c r="G377" s="51"/>
      <c r="H377" s="49"/>
    </row>
    <row r="378" spans="1:8" ht="12" x14ac:dyDescent="0.2">
      <c r="A378" s="143"/>
      <c r="B378" s="146"/>
      <c r="C378" s="45">
        <v>7166667.0000000997</v>
      </c>
      <c r="D378" s="45">
        <v>33333333</v>
      </c>
      <c r="E378" s="45">
        <v>152123</v>
      </c>
      <c r="F378" s="54" t="s">
        <v>432</v>
      </c>
      <c r="G378" s="51"/>
      <c r="H378" s="49"/>
    </row>
    <row r="379" spans="1:8" ht="12.75" thickBot="1" x14ac:dyDescent="0.25">
      <c r="A379" s="144"/>
      <c r="B379" s="147"/>
      <c r="C379" s="45">
        <v>33333333.000000101</v>
      </c>
      <c r="D379" s="45"/>
      <c r="E379" s="45">
        <v>304246</v>
      </c>
      <c r="F379" s="54" t="s">
        <v>433</v>
      </c>
      <c r="G379" s="51"/>
      <c r="H379" s="49"/>
    </row>
    <row r="380" spans="1:8" ht="12.75" thickTop="1" x14ac:dyDescent="0.2">
      <c r="A380" s="142" t="s">
        <v>491</v>
      </c>
      <c r="B380" s="145" t="s">
        <v>454</v>
      </c>
      <c r="C380" s="44">
        <v>0</v>
      </c>
      <c r="D380" s="44">
        <v>15</v>
      </c>
      <c r="E380" s="45">
        <v>9</v>
      </c>
      <c r="F380" s="47" t="s">
        <v>455</v>
      </c>
      <c r="G380" s="51"/>
      <c r="H380" s="49"/>
    </row>
    <row r="381" spans="1:8" ht="12" x14ac:dyDescent="0.2">
      <c r="A381" s="143"/>
      <c r="B381" s="146"/>
      <c r="C381" s="45">
        <v>15.0000000001</v>
      </c>
      <c r="D381" s="45">
        <v>50</v>
      </c>
      <c r="E381" s="45">
        <v>49</v>
      </c>
      <c r="F381" s="50" t="s">
        <v>457</v>
      </c>
      <c r="G381" s="51"/>
      <c r="H381" s="49"/>
    </row>
    <row r="382" spans="1:8" ht="12" x14ac:dyDescent="0.2">
      <c r="A382" s="143"/>
      <c r="B382" s="146"/>
      <c r="C382" s="45">
        <v>50.000000000100002</v>
      </c>
      <c r="D382" s="45">
        <v>85</v>
      </c>
      <c r="E382" s="45">
        <v>111</v>
      </c>
      <c r="F382" s="50" t="s">
        <v>459</v>
      </c>
      <c r="G382" s="51"/>
      <c r="H382" s="49"/>
    </row>
    <row r="383" spans="1:8" ht="12" x14ac:dyDescent="0.2">
      <c r="A383" s="143"/>
      <c r="B383" s="146"/>
      <c r="C383" s="45">
        <v>85.000000001000004</v>
      </c>
      <c r="D383" s="45">
        <v>120</v>
      </c>
      <c r="E383" s="45">
        <v>171</v>
      </c>
      <c r="F383" s="50" t="s">
        <v>461</v>
      </c>
      <c r="G383" s="51"/>
      <c r="H383" s="49"/>
    </row>
    <row r="384" spans="1:8" ht="12" x14ac:dyDescent="0.2">
      <c r="A384" s="143"/>
      <c r="B384" s="146"/>
      <c r="C384" s="45">
        <v>120.0000000001</v>
      </c>
      <c r="D384" s="45">
        <v>220</v>
      </c>
      <c r="E384" s="45">
        <v>276</v>
      </c>
      <c r="F384" s="50" t="s">
        <v>463</v>
      </c>
      <c r="G384" s="51"/>
      <c r="H384" s="49"/>
    </row>
    <row r="385" spans="1:8" ht="12" x14ac:dyDescent="0.2">
      <c r="A385" s="143"/>
      <c r="B385" s="146"/>
      <c r="C385" s="45">
        <v>220.00000000009999</v>
      </c>
      <c r="D385" s="45">
        <v>400</v>
      </c>
      <c r="E385" s="45">
        <v>503</v>
      </c>
      <c r="F385" s="50" t="s">
        <v>465</v>
      </c>
      <c r="G385" s="51"/>
      <c r="H385" s="49"/>
    </row>
    <row r="386" spans="1:8" ht="12" x14ac:dyDescent="0.2">
      <c r="A386" s="143"/>
      <c r="B386" s="146"/>
      <c r="C386" s="45">
        <v>400</v>
      </c>
      <c r="D386" s="45">
        <v>750</v>
      </c>
      <c r="E386" s="45">
        <v>950</v>
      </c>
      <c r="F386" s="50" t="s">
        <v>466</v>
      </c>
      <c r="G386" s="51"/>
      <c r="H386" s="49"/>
    </row>
    <row r="387" spans="1:8" ht="12" x14ac:dyDescent="0.2">
      <c r="A387" s="143"/>
      <c r="B387" s="146"/>
      <c r="C387" s="45">
        <v>750.00000000099999</v>
      </c>
      <c r="D387" s="45">
        <v>1400</v>
      </c>
      <c r="E387" s="45">
        <v>1763</v>
      </c>
      <c r="F387" s="50" t="s">
        <v>467</v>
      </c>
      <c r="G387" s="51"/>
      <c r="H387" s="49"/>
    </row>
    <row r="388" spans="1:8" ht="12" x14ac:dyDescent="0.2">
      <c r="A388" s="143"/>
      <c r="B388" s="146"/>
      <c r="C388" s="45">
        <v>1400.0000001000001</v>
      </c>
      <c r="D388" s="45">
        <v>2200</v>
      </c>
      <c r="E388" s="45">
        <v>3024</v>
      </c>
      <c r="F388" s="50" t="s">
        <v>468</v>
      </c>
      <c r="G388" s="51"/>
      <c r="H388" s="49"/>
    </row>
    <row r="389" spans="1:8" ht="12" x14ac:dyDescent="0.2">
      <c r="A389" s="143"/>
      <c r="B389" s="146"/>
      <c r="C389" s="45">
        <v>2200</v>
      </c>
      <c r="D389" s="45">
        <v>6500</v>
      </c>
      <c r="E389" s="45">
        <v>6260</v>
      </c>
      <c r="F389" s="50" t="s">
        <v>469</v>
      </c>
      <c r="G389" s="51"/>
      <c r="H389" s="49"/>
    </row>
    <row r="390" spans="1:8" ht="12" x14ac:dyDescent="0.2">
      <c r="A390" s="143"/>
      <c r="B390" s="146"/>
      <c r="C390" s="45">
        <v>6500.0000000999999</v>
      </c>
      <c r="D390" s="45">
        <v>9000</v>
      </c>
      <c r="E390" s="45">
        <v>13350</v>
      </c>
      <c r="F390" s="50" t="s">
        <v>470</v>
      </c>
      <c r="G390" s="51"/>
      <c r="H390" s="49"/>
    </row>
    <row r="391" spans="1:8" ht="12" x14ac:dyDescent="0.2">
      <c r="A391" s="143"/>
      <c r="B391" s="146"/>
      <c r="C391" s="45">
        <v>9000.0000001000008</v>
      </c>
      <c r="D391" s="45">
        <v>21500</v>
      </c>
      <c r="E391" s="45">
        <v>24627</v>
      </c>
      <c r="F391" s="50" t="s">
        <v>471</v>
      </c>
      <c r="G391" s="51"/>
      <c r="H391" s="49"/>
    </row>
    <row r="392" spans="1:8" ht="12" x14ac:dyDescent="0.2">
      <c r="A392" s="143"/>
      <c r="B392" s="146"/>
      <c r="C392" s="45">
        <v>21500.000000100001</v>
      </c>
      <c r="D392" s="45">
        <v>100000</v>
      </c>
      <c r="E392" s="45">
        <v>62860</v>
      </c>
      <c r="F392" s="50" t="s">
        <v>472</v>
      </c>
      <c r="G392" s="51"/>
      <c r="H392" s="49"/>
    </row>
    <row r="393" spans="1:8" ht="12.75" thickBot="1" x14ac:dyDescent="0.25">
      <c r="A393" s="143"/>
      <c r="B393" s="147"/>
      <c r="C393" s="45">
        <v>100000.0000001</v>
      </c>
      <c r="D393" s="45"/>
      <c r="E393" s="45">
        <v>125720</v>
      </c>
      <c r="F393" s="50" t="s">
        <v>473</v>
      </c>
      <c r="G393" s="51"/>
      <c r="H393" s="49"/>
    </row>
    <row r="394" spans="1:8" ht="12.75" thickTop="1" x14ac:dyDescent="0.2">
      <c r="A394" s="143"/>
      <c r="B394" s="145" t="s">
        <v>434</v>
      </c>
      <c r="C394" s="44">
        <v>0</v>
      </c>
      <c r="D394" s="44">
        <v>25</v>
      </c>
      <c r="E394" s="45">
        <v>9</v>
      </c>
      <c r="F394" s="47" t="s">
        <v>435</v>
      </c>
      <c r="G394" s="51"/>
      <c r="H394" s="49"/>
    </row>
    <row r="395" spans="1:8" ht="12" x14ac:dyDescent="0.2">
      <c r="A395" s="143"/>
      <c r="B395" s="146"/>
      <c r="C395" s="45">
        <v>25.000000001</v>
      </c>
      <c r="D395" s="45">
        <v>83</v>
      </c>
      <c r="E395" s="45">
        <v>49</v>
      </c>
      <c r="F395" s="50" t="s">
        <v>437</v>
      </c>
      <c r="G395" s="51"/>
      <c r="H395" s="49"/>
    </row>
    <row r="396" spans="1:8" ht="12" x14ac:dyDescent="0.2">
      <c r="A396" s="143"/>
      <c r="B396" s="146"/>
      <c r="C396" s="45">
        <v>83.000000000100002</v>
      </c>
      <c r="D396" s="45">
        <v>142</v>
      </c>
      <c r="E396" s="45">
        <v>111</v>
      </c>
      <c r="F396" s="50" t="s">
        <v>439</v>
      </c>
      <c r="G396" s="51"/>
      <c r="H396" s="49"/>
    </row>
    <row r="397" spans="1:8" ht="12" x14ac:dyDescent="0.2">
      <c r="A397" s="143"/>
      <c r="B397" s="146"/>
      <c r="C397" s="45">
        <v>142.00000000099999</v>
      </c>
      <c r="D397" s="45">
        <v>200</v>
      </c>
      <c r="E397" s="45">
        <v>171</v>
      </c>
      <c r="F397" s="50" t="s">
        <v>441</v>
      </c>
      <c r="G397" s="51"/>
      <c r="H397" s="49"/>
    </row>
    <row r="398" spans="1:8" ht="12" x14ac:dyDescent="0.2">
      <c r="A398" s="143"/>
      <c r="B398" s="146"/>
      <c r="C398" s="45">
        <v>200.00000000099999</v>
      </c>
      <c r="D398" s="45">
        <v>367</v>
      </c>
      <c r="E398" s="45">
        <v>276</v>
      </c>
      <c r="F398" s="50" t="s">
        <v>443</v>
      </c>
      <c r="G398" s="51"/>
      <c r="H398" s="49"/>
    </row>
    <row r="399" spans="1:8" ht="12" x14ac:dyDescent="0.2">
      <c r="A399" s="143"/>
      <c r="B399" s="146"/>
      <c r="C399" s="45">
        <v>367.00000000009999</v>
      </c>
      <c r="D399" s="45">
        <v>667</v>
      </c>
      <c r="E399" s="45">
        <v>503</v>
      </c>
      <c r="F399" s="50" t="s">
        <v>445</v>
      </c>
      <c r="G399" s="51"/>
      <c r="H399" s="49"/>
    </row>
    <row r="400" spans="1:8" ht="12" x14ac:dyDescent="0.2">
      <c r="A400" s="143"/>
      <c r="B400" s="146"/>
      <c r="C400" s="45">
        <v>667.00000000010004</v>
      </c>
      <c r="D400" s="45">
        <v>1250</v>
      </c>
      <c r="E400" s="45">
        <v>950</v>
      </c>
      <c r="F400" s="50" t="s">
        <v>446</v>
      </c>
      <c r="G400" s="51"/>
      <c r="H400" s="49"/>
    </row>
    <row r="401" spans="1:8" ht="12" x14ac:dyDescent="0.2">
      <c r="A401" s="143"/>
      <c r="B401" s="146"/>
      <c r="C401" s="45">
        <v>1250.0000001000001</v>
      </c>
      <c r="D401" s="45">
        <v>2333</v>
      </c>
      <c r="E401" s="45">
        <v>1763</v>
      </c>
      <c r="F401" s="50" t="s">
        <v>447</v>
      </c>
      <c r="G401" s="51"/>
      <c r="H401" s="49"/>
    </row>
    <row r="402" spans="1:8" ht="12" x14ac:dyDescent="0.2">
      <c r="A402" s="143"/>
      <c r="B402" s="146"/>
      <c r="C402" s="45">
        <v>2333.0000000999999</v>
      </c>
      <c r="D402" s="45">
        <v>3667</v>
      </c>
      <c r="E402" s="45">
        <v>3024</v>
      </c>
      <c r="F402" s="50" t="s">
        <v>448</v>
      </c>
      <c r="G402" s="51"/>
      <c r="H402" s="49"/>
    </row>
    <row r="403" spans="1:8" ht="12" x14ac:dyDescent="0.2">
      <c r="A403" s="143"/>
      <c r="B403" s="146"/>
      <c r="C403" s="45">
        <v>3667.0000000999999</v>
      </c>
      <c r="D403" s="45">
        <v>10833</v>
      </c>
      <c r="E403" s="45">
        <v>6260</v>
      </c>
      <c r="F403" s="50" t="s">
        <v>449</v>
      </c>
      <c r="G403" s="51"/>
      <c r="H403" s="49"/>
    </row>
    <row r="404" spans="1:8" ht="12" x14ac:dyDescent="0.2">
      <c r="A404" s="143"/>
      <c r="B404" s="146"/>
      <c r="C404" s="45">
        <v>10833.000000100001</v>
      </c>
      <c r="D404" s="45">
        <v>15000</v>
      </c>
      <c r="E404" s="45">
        <v>13350</v>
      </c>
      <c r="F404" s="50" t="s">
        <v>450</v>
      </c>
      <c r="G404" s="51"/>
      <c r="H404" s="49"/>
    </row>
    <row r="405" spans="1:8" ht="12" x14ac:dyDescent="0.2">
      <c r="A405" s="143"/>
      <c r="B405" s="146"/>
      <c r="C405" s="45">
        <v>15000.000000100001</v>
      </c>
      <c r="D405" s="45">
        <v>35833</v>
      </c>
      <c r="E405" s="45">
        <v>24627</v>
      </c>
      <c r="F405" s="50" t="s">
        <v>451</v>
      </c>
      <c r="G405" s="51"/>
      <c r="H405" s="49"/>
    </row>
    <row r="406" spans="1:8" ht="12" x14ac:dyDescent="0.2">
      <c r="A406" s="143"/>
      <c r="B406" s="146"/>
      <c r="C406" s="45">
        <v>35833.000000100001</v>
      </c>
      <c r="D406" s="45">
        <v>166667</v>
      </c>
      <c r="E406" s="45">
        <v>62860</v>
      </c>
      <c r="F406" s="50" t="s">
        <v>452</v>
      </c>
      <c r="G406" s="51"/>
      <c r="H406" s="49"/>
    </row>
    <row r="407" spans="1:8" ht="12.75" thickBot="1" x14ac:dyDescent="0.25">
      <c r="A407" s="143"/>
      <c r="B407" s="147"/>
      <c r="C407" s="45">
        <v>166667.0000001</v>
      </c>
      <c r="D407" s="45"/>
      <c r="E407" s="45">
        <v>125720</v>
      </c>
      <c r="F407" s="50" t="s">
        <v>453</v>
      </c>
      <c r="G407" s="51"/>
      <c r="H407" s="49"/>
    </row>
    <row r="408" spans="1:8" ht="12.75" thickTop="1" x14ac:dyDescent="0.2">
      <c r="A408" s="143"/>
      <c r="B408" s="145" t="s">
        <v>418</v>
      </c>
      <c r="C408" s="44">
        <v>0</v>
      </c>
      <c r="D408" s="44">
        <v>5000</v>
      </c>
      <c r="E408" s="45">
        <v>9</v>
      </c>
      <c r="F408" s="53" t="s">
        <v>419</v>
      </c>
      <c r="G408" s="51"/>
      <c r="H408" s="49"/>
    </row>
    <row r="409" spans="1:8" ht="12" x14ac:dyDescent="0.2">
      <c r="A409" s="143"/>
      <c r="B409" s="146"/>
      <c r="C409" s="45">
        <v>5000.0000000999999</v>
      </c>
      <c r="D409" s="45">
        <v>16667</v>
      </c>
      <c r="E409" s="45">
        <v>49</v>
      </c>
      <c r="F409" s="54" t="s">
        <v>421</v>
      </c>
      <c r="G409" s="51"/>
      <c r="H409" s="49"/>
    </row>
    <row r="410" spans="1:8" ht="12" x14ac:dyDescent="0.2">
      <c r="A410" s="143"/>
      <c r="B410" s="146"/>
      <c r="C410" s="45">
        <v>16667.000000100001</v>
      </c>
      <c r="D410" s="45">
        <v>28333</v>
      </c>
      <c r="E410" s="45">
        <v>111</v>
      </c>
      <c r="F410" s="54" t="s">
        <v>423</v>
      </c>
      <c r="G410" s="51"/>
      <c r="H410" s="49"/>
    </row>
    <row r="411" spans="1:8" ht="12" x14ac:dyDescent="0.2">
      <c r="A411" s="143"/>
      <c r="B411" s="146"/>
      <c r="C411" s="45">
        <v>28333.000000100001</v>
      </c>
      <c r="D411" s="45">
        <v>40000</v>
      </c>
      <c r="E411" s="45">
        <v>171</v>
      </c>
      <c r="F411" s="55" t="s">
        <v>501</v>
      </c>
      <c r="G411" s="51"/>
      <c r="H411" s="49"/>
    </row>
    <row r="412" spans="1:8" ht="12" x14ac:dyDescent="0.2">
      <c r="A412" s="143"/>
      <c r="B412" s="146"/>
      <c r="C412" s="45">
        <v>40000.000000100001</v>
      </c>
      <c r="D412" s="45">
        <v>73333</v>
      </c>
      <c r="E412" s="45">
        <v>276</v>
      </c>
      <c r="F412" s="54" t="s">
        <v>426</v>
      </c>
      <c r="G412" s="51"/>
      <c r="H412" s="49"/>
    </row>
    <row r="413" spans="1:8" ht="12" x14ac:dyDescent="0.2">
      <c r="A413" s="143"/>
      <c r="B413" s="146"/>
      <c r="C413" s="45">
        <v>73333.000000100001</v>
      </c>
      <c r="D413" s="45">
        <v>133333</v>
      </c>
      <c r="E413" s="45">
        <v>503</v>
      </c>
      <c r="F413" s="55" t="s">
        <v>502</v>
      </c>
      <c r="G413" s="51"/>
      <c r="H413" s="49"/>
    </row>
    <row r="414" spans="1:8" ht="12" x14ac:dyDescent="0.2">
      <c r="A414" s="143"/>
      <c r="B414" s="146"/>
      <c r="C414" s="45">
        <v>133333.0000001</v>
      </c>
      <c r="D414" s="45">
        <v>250000</v>
      </c>
      <c r="E414" s="45">
        <v>950</v>
      </c>
      <c r="F414" s="55" t="s">
        <v>503</v>
      </c>
      <c r="G414" s="51"/>
      <c r="H414" s="49"/>
    </row>
    <row r="415" spans="1:8" ht="12" x14ac:dyDescent="0.2">
      <c r="A415" s="143"/>
      <c r="B415" s="146"/>
      <c r="C415" s="45">
        <v>250000.0000001</v>
      </c>
      <c r="D415" s="45">
        <v>466667</v>
      </c>
      <c r="E415" s="45">
        <v>1763</v>
      </c>
      <c r="F415" s="54" t="s">
        <v>428</v>
      </c>
      <c r="G415" s="51"/>
      <c r="H415" s="49"/>
    </row>
    <row r="416" spans="1:8" ht="12" x14ac:dyDescent="0.2">
      <c r="A416" s="143"/>
      <c r="B416" s="146"/>
      <c r="C416" s="45">
        <v>466667.0000001</v>
      </c>
      <c r="D416" s="45">
        <v>733333</v>
      </c>
      <c r="E416" s="45">
        <v>3024</v>
      </c>
      <c r="F416" s="54" t="s">
        <v>429</v>
      </c>
      <c r="G416" s="51"/>
      <c r="H416" s="49"/>
    </row>
    <row r="417" spans="1:8" ht="12" x14ac:dyDescent="0.2">
      <c r="A417" s="143"/>
      <c r="B417" s="146"/>
      <c r="C417" s="45">
        <v>733333.0000001</v>
      </c>
      <c r="D417" s="45">
        <v>2166667</v>
      </c>
      <c r="E417" s="45">
        <v>6260</v>
      </c>
      <c r="F417" s="55" t="s">
        <v>504</v>
      </c>
      <c r="G417" s="51"/>
      <c r="H417" s="49"/>
    </row>
    <row r="418" spans="1:8" ht="12" x14ac:dyDescent="0.2">
      <c r="A418" s="143"/>
      <c r="B418" s="146"/>
      <c r="C418" s="45">
        <v>2166667.0000001001</v>
      </c>
      <c r="D418" s="45">
        <v>3000000</v>
      </c>
      <c r="E418" s="45">
        <v>13350</v>
      </c>
      <c r="F418" s="54" t="s">
        <v>430</v>
      </c>
      <c r="G418" s="51"/>
      <c r="H418" s="49"/>
    </row>
    <row r="419" spans="1:8" ht="12" x14ac:dyDescent="0.2">
      <c r="A419" s="143"/>
      <c r="B419" s="146"/>
      <c r="C419" s="45">
        <v>3000000.0000001001</v>
      </c>
      <c r="D419" s="45">
        <v>7166667</v>
      </c>
      <c r="E419" s="45">
        <v>24627</v>
      </c>
      <c r="F419" s="54" t="s">
        <v>431</v>
      </c>
      <c r="G419" s="51"/>
      <c r="H419" s="49"/>
    </row>
    <row r="420" spans="1:8" ht="12" x14ac:dyDescent="0.2">
      <c r="A420" s="143"/>
      <c r="B420" s="146"/>
      <c r="C420" s="45">
        <v>7166667.0000000997</v>
      </c>
      <c r="D420" s="45">
        <v>33333333</v>
      </c>
      <c r="E420" s="45">
        <v>62860</v>
      </c>
      <c r="F420" s="54" t="s">
        <v>432</v>
      </c>
      <c r="G420" s="51"/>
      <c r="H420" s="49"/>
    </row>
    <row r="421" spans="1:8" ht="12.75" thickBot="1" x14ac:dyDescent="0.25">
      <c r="A421" s="144"/>
      <c r="B421" s="147"/>
      <c r="C421" s="45">
        <v>33333333.000000101</v>
      </c>
      <c r="D421" s="45"/>
      <c r="E421" s="45">
        <v>125720</v>
      </c>
      <c r="F421" s="54" t="s">
        <v>433</v>
      </c>
      <c r="G421" s="51"/>
      <c r="H421" s="49"/>
    </row>
    <row r="422" spans="1:8" ht="12.75" thickTop="1" x14ac:dyDescent="0.2">
      <c r="A422" s="142" t="s">
        <v>954</v>
      </c>
      <c r="B422" s="145" t="s">
        <v>454</v>
      </c>
      <c r="C422" s="44">
        <v>0</v>
      </c>
      <c r="D422" s="44">
        <v>15</v>
      </c>
      <c r="E422" s="45">
        <v>253479</v>
      </c>
      <c r="F422" s="47" t="s">
        <v>455</v>
      </c>
      <c r="G422" s="51"/>
      <c r="H422" s="49"/>
    </row>
    <row r="423" spans="1:8" ht="12" x14ac:dyDescent="0.2">
      <c r="A423" s="143"/>
      <c r="B423" s="146"/>
      <c r="C423" s="45">
        <v>15.0000000001</v>
      </c>
      <c r="D423" s="45">
        <v>50</v>
      </c>
      <c r="E423" s="45">
        <v>266153</v>
      </c>
      <c r="F423" s="50" t="s">
        <v>457</v>
      </c>
      <c r="G423" s="51"/>
      <c r="H423" s="49"/>
    </row>
    <row r="424" spans="1:8" ht="12" x14ac:dyDescent="0.2">
      <c r="A424" s="143"/>
      <c r="B424" s="146"/>
      <c r="C424" s="45">
        <v>50.000000000100002</v>
      </c>
      <c r="D424" s="45">
        <v>85</v>
      </c>
      <c r="E424" s="45">
        <v>279460</v>
      </c>
      <c r="F424" s="50" t="s">
        <v>459</v>
      </c>
      <c r="G424" s="51"/>
      <c r="H424" s="49"/>
    </row>
    <row r="425" spans="1:8" ht="12" x14ac:dyDescent="0.2">
      <c r="A425" s="143"/>
      <c r="B425" s="146"/>
      <c r="C425" s="45">
        <v>85.000000001000004</v>
      </c>
      <c r="D425" s="45">
        <v>120</v>
      </c>
      <c r="E425" s="45">
        <v>293433</v>
      </c>
      <c r="F425" s="50" t="s">
        <v>461</v>
      </c>
      <c r="G425" s="51"/>
      <c r="H425" s="49"/>
    </row>
    <row r="426" spans="1:8" ht="12" x14ac:dyDescent="0.2">
      <c r="A426" s="143"/>
      <c r="B426" s="146"/>
      <c r="C426" s="45">
        <v>120.0000000001</v>
      </c>
      <c r="D426" s="45">
        <v>220</v>
      </c>
      <c r="E426" s="45">
        <v>308105</v>
      </c>
      <c r="F426" s="50" t="s">
        <v>463</v>
      </c>
      <c r="G426" s="51"/>
      <c r="H426" s="49"/>
    </row>
    <row r="427" spans="1:8" ht="12" x14ac:dyDescent="0.2">
      <c r="A427" s="143"/>
      <c r="B427" s="146"/>
      <c r="C427" s="45">
        <v>220.00000000009999</v>
      </c>
      <c r="D427" s="45">
        <v>400</v>
      </c>
      <c r="E427" s="45">
        <v>323510</v>
      </c>
      <c r="F427" s="50" t="s">
        <v>465</v>
      </c>
      <c r="G427" s="51"/>
      <c r="H427" s="49"/>
    </row>
    <row r="428" spans="1:8" ht="12" x14ac:dyDescent="0.2">
      <c r="A428" s="143"/>
      <c r="B428" s="146"/>
      <c r="C428" s="45">
        <v>400</v>
      </c>
      <c r="D428" s="45">
        <v>750</v>
      </c>
      <c r="E428" s="45">
        <v>339686</v>
      </c>
      <c r="F428" s="50" t="s">
        <v>466</v>
      </c>
      <c r="G428" s="51"/>
      <c r="H428" s="49"/>
    </row>
    <row r="429" spans="1:8" ht="12" x14ac:dyDescent="0.2">
      <c r="A429" s="143"/>
      <c r="B429" s="146"/>
      <c r="C429" s="45">
        <v>750.00000000099999</v>
      </c>
      <c r="D429" s="45">
        <v>1400</v>
      </c>
      <c r="E429" s="45">
        <v>356670</v>
      </c>
      <c r="F429" s="50" t="s">
        <v>467</v>
      </c>
      <c r="G429" s="51"/>
      <c r="H429" s="49"/>
    </row>
    <row r="430" spans="1:8" ht="12" x14ac:dyDescent="0.2">
      <c r="A430" s="143"/>
      <c r="B430" s="146"/>
      <c r="C430" s="45">
        <v>1400.0000001000001</v>
      </c>
      <c r="D430" s="45">
        <v>2200</v>
      </c>
      <c r="E430" s="45">
        <v>372504</v>
      </c>
      <c r="F430" s="50" t="s">
        <v>468</v>
      </c>
      <c r="G430" s="51"/>
      <c r="H430" s="49"/>
    </row>
    <row r="431" spans="1:8" ht="12" x14ac:dyDescent="0.2">
      <c r="A431" s="143"/>
      <c r="B431" s="146"/>
      <c r="C431" s="45">
        <v>2200</v>
      </c>
      <c r="D431" s="45">
        <v>6500</v>
      </c>
      <c r="E431" s="45">
        <v>393229</v>
      </c>
      <c r="F431" s="50" t="s">
        <v>469</v>
      </c>
      <c r="G431" s="51"/>
      <c r="H431" s="49"/>
    </row>
    <row r="432" spans="1:8" ht="12" x14ac:dyDescent="0.2">
      <c r="A432" s="143"/>
      <c r="B432" s="146"/>
      <c r="C432" s="45">
        <v>6500.0000000999999</v>
      </c>
      <c r="D432" s="45">
        <v>9000</v>
      </c>
      <c r="E432" s="45">
        <v>412890</v>
      </c>
      <c r="F432" s="50" t="s">
        <v>470</v>
      </c>
      <c r="G432" s="51"/>
      <c r="H432" s="49"/>
    </row>
    <row r="433" spans="1:8" ht="12" x14ac:dyDescent="0.2">
      <c r="A433" s="143"/>
      <c r="B433" s="146"/>
      <c r="C433" s="45">
        <v>9000.0000001000008</v>
      </c>
      <c r="D433" s="45">
        <v>21500</v>
      </c>
      <c r="E433" s="45">
        <v>433535</v>
      </c>
      <c r="F433" s="50" t="s">
        <v>471</v>
      </c>
      <c r="G433" s="51"/>
      <c r="H433" s="49"/>
    </row>
    <row r="434" spans="1:8" ht="12" x14ac:dyDescent="0.2">
      <c r="A434" s="143"/>
      <c r="B434" s="146"/>
      <c r="C434" s="45">
        <v>21500.000000100001</v>
      </c>
      <c r="D434" s="45">
        <v>100000</v>
      </c>
      <c r="E434" s="45">
        <v>455212</v>
      </c>
      <c r="F434" s="50" t="s">
        <v>472</v>
      </c>
      <c r="G434" s="51"/>
      <c r="H434" s="49"/>
    </row>
    <row r="435" spans="1:8" ht="12.75" thickBot="1" x14ac:dyDescent="0.25">
      <c r="A435" s="143"/>
      <c r="B435" s="147"/>
      <c r="C435" s="45">
        <v>100000.0000001</v>
      </c>
      <c r="D435" s="45"/>
      <c r="E435" s="45">
        <v>477972</v>
      </c>
      <c r="F435" s="50" t="s">
        <v>473</v>
      </c>
      <c r="G435" s="51"/>
      <c r="H435" s="49"/>
    </row>
    <row r="436" spans="1:8" ht="12.75" thickTop="1" x14ac:dyDescent="0.2">
      <c r="A436" s="143"/>
      <c r="B436" s="145" t="s">
        <v>434</v>
      </c>
      <c r="C436" s="44">
        <v>0</v>
      </c>
      <c r="D436" s="44">
        <v>25</v>
      </c>
      <c r="E436" s="45">
        <v>253479</v>
      </c>
      <c r="F436" s="47" t="s">
        <v>435</v>
      </c>
      <c r="G436" s="51"/>
      <c r="H436" s="49"/>
    </row>
    <row r="437" spans="1:8" ht="12" x14ac:dyDescent="0.2">
      <c r="A437" s="143"/>
      <c r="B437" s="146"/>
      <c r="C437" s="45">
        <v>25.000000001</v>
      </c>
      <c r="D437" s="45">
        <v>83</v>
      </c>
      <c r="E437" s="45">
        <v>266153</v>
      </c>
      <c r="F437" s="50" t="s">
        <v>437</v>
      </c>
      <c r="G437" s="51"/>
      <c r="H437" s="49"/>
    </row>
    <row r="438" spans="1:8" ht="12" x14ac:dyDescent="0.2">
      <c r="A438" s="143"/>
      <c r="B438" s="146"/>
      <c r="C438" s="45">
        <v>83.000000000100002</v>
      </c>
      <c r="D438" s="45">
        <v>142</v>
      </c>
      <c r="E438" s="45">
        <v>279460</v>
      </c>
      <c r="F438" s="50" t="s">
        <v>439</v>
      </c>
      <c r="G438" s="51"/>
      <c r="H438" s="49"/>
    </row>
    <row r="439" spans="1:8" ht="12" x14ac:dyDescent="0.2">
      <c r="A439" s="143"/>
      <c r="B439" s="146"/>
      <c r="C439" s="45">
        <v>142.00000000099999</v>
      </c>
      <c r="D439" s="45">
        <v>200</v>
      </c>
      <c r="E439" s="45">
        <v>293433</v>
      </c>
      <c r="F439" s="50" t="s">
        <v>441</v>
      </c>
      <c r="G439" s="51"/>
      <c r="H439" s="49"/>
    </row>
    <row r="440" spans="1:8" ht="12" x14ac:dyDescent="0.2">
      <c r="A440" s="143"/>
      <c r="B440" s="146"/>
      <c r="C440" s="45">
        <v>200.00000000099999</v>
      </c>
      <c r="D440" s="45">
        <v>367</v>
      </c>
      <c r="E440" s="45">
        <v>308105</v>
      </c>
      <c r="F440" s="50" t="s">
        <v>443</v>
      </c>
      <c r="G440" s="51"/>
      <c r="H440" s="49"/>
    </row>
    <row r="441" spans="1:8" ht="12" x14ac:dyDescent="0.2">
      <c r="A441" s="143"/>
      <c r="B441" s="146"/>
      <c r="C441" s="45">
        <v>367.00000000009999</v>
      </c>
      <c r="D441" s="45">
        <v>667</v>
      </c>
      <c r="E441" s="45">
        <v>323510</v>
      </c>
      <c r="F441" s="50" t="s">
        <v>445</v>
      </c>
      <c r="G441" s="51"/>
      <c r="H441" s="49"/>
    </row>
    <row r="442" spans="1:8" ht="12" x14ac:dyDescent="0.2">
      <c r="A442" s="143"/>
      <c r="B442" s="146"/>
      <c r="C442" s="45">
        <v>667.00000000010004</v>
      </c>
      <c r="D442" s="45">
        <v>1250</v>
      </c>
      <c r="E442" s="45">
        <v>339686</v>
      </c>
      <c r="F442" s="50" t="s">
        <v>446</v>
      </c>
      <c r="G442" s="51"/>
      <c r="H442" s="49"/>
    </row>
    <row r="443" spans="1:8" ht="12" x14ac:dyDescent="0.2">
      <c r="A443" s="143"/>
      <c r="B443" s="146"/>
      <c r="C443" s="45">
        <v>1250.0000001000001</v>
      </c>
      <c r="D443" s="45">
        <v>2333</v>
      </c>
      <c r="E443" s="45">
        <v>356670</v>
      </c>
      <c r="F443" s="50" t="s">
        <v>447</v>
      </c>
      <c r="G443" s="51"/>
      <c r="H443" s="49"/>
    </row>
    <row r="444" spans="1:8" ht="12" x14ac:dyDescent="0.2">
      <c r="A444" s="143"/>
      <c r="B444" s="146"/>
      <c r="C444" s="45">
        <v>2333.0000000999999</v>
      </c>
      <c r="D444" s="45">
        <v>3667</v>
      </c>
      <c r="E444" s="45">
        <v>372504</v>
      </c>
      <c r="F444" s="50" t="s">
        <v>448</v>
      </c>
      <c r="G444" s="51"/>
      <c r="H444" s="49"/>
    </row>
    <row r="445" spans="1:8" ht="12" x14ac:dyDescent="0.2">
      <c r="A445" s="143"/>
      <c r="B445" s="146"/>
      <c r="C445" s="45">
        <v>3667.0000000999999</v>
      </c>
      <c r="D445" s="45">
        <v>10833</v>
      </c>
      <c r="E445" s="45">
        <v>393229</v>
      </c>
      <c r="F445" s="50" t="s">
        <v>449</v>
      </c>
      <c r="G445" s="51"/>
      <c r="H445" s="49"/>
    </row>
    <row r="446" spans="1:8" ht="12" x14ac:dyDescent="0.2">
      <c r="A446" s="143"/>
      <c r="B446" s="146"/>
      <c r="C446" s="45">
        <v>10833.000000100001</v>
      </c>
      <c r="D446" s="45">
        <v>15000</v>
      </c>
      <c r="E446" s="45">
        <v>412890</v>
      </c>
      <c r="F446" s="50" t="s">
        <v>450</v>
      </c>
      <c r="G446" s="51"/>
      <c r="H446" s="49"/>
    </row>
    <row r="447" spans="1:8" ht="12" x14ac:dyDescent="0.2">
      <c r="A447" s="143"/>
      <c r="B447" s="146"/>
      <c r="C447" s="45">
        <v>15000.000000100001</v>
      </c>
      <c r="D447" s="45">
        <v>35833</v>
      </c>
      <c r="E447" s="45">
        <v>433535</v>
      </c>
      <c r="F447" s="50" t="s">
        <v>451</v>
      </c>
      <c r="G447" s="51"/>
      <c r="H447" s="49"/>
    </row>
    <row r="448" spans="1:8" ht="12" x14ac:dyDescent="0.2">
      <c r="A448" s="143"/>
      <c r="B448" s="146"/>
      <c r="C448" s="45">
        <v>35833.000000100001</v>
      </c>
      <c r="D448" s="45">
        <v>166667</v>
      </c>
      <c r="E448" s="45">
        <v>455212</v>
      </c>
      <c r="F448" s="50" t="s">
        <v>452</v>
      </c>
      <c r="G448" s="51"/>
      <c r="H448" s="49"/>
    </row>
    <row r="449" spans="1:8" ht="12.75" thickBot="1" x14ac:dyDescent="0.25">
      <c r="A449" s="143"/>
      <c r="B449" s="147"/>
      <c r="C449" s="45">
        <v>166667.0000001</v>
      </c>
      <c r="D449" s="45"/>
      <c r="E449" s="45">
        <v>477972</v>
      </c>
      <c r="F449" s="50" t="s">
        <v>453</v>
      </c>
      <c r="G449" s="51"/>
      <c r="H449" s="49"/>
    </row>
    <row r="450" spans="1:8" ht="12.75" thickTop="1" x14ac:dyDescent="0.2">
      <c r="A450" s="143"/>
      <c r="B450" s="145" t="s">
        <v>418</v>
      </c>
      <c r="C450" s="44">
        <v>0</v>
      </c>
      <c r="D450" s="44">
        <v>5000</v>
      </c>
      <c r="E450" s="45">
        <v>253479</v>
      </c>
      <c r="F450" s="53" t="s">
        <v>419</v>
      </c>
      <c r="G450" s="51"/>
      <c r="H450" s="49"/>
    </row>
    <row r="451" spans="1:8" ht="12" x14ac:dyDescent="0.2">
      <c r="A451" s="143"/>
      <c r="B451" s="146"/>
      <c r="C451" s="45">
        <v>5000.0000000999999</v>
      </c>
      <c r="D451" s="45">
        <v>16667</v>
      </c>
      <c r="E451" s="45">
        <v>266153</v>
      </c>
      <c r="F451" s="54" t="s">
        <v>421</v>
      </c>
      <c r="G451" s="51"/>
      <c r="H451" s="49"/>
    </row>
    <row r="452" spans="1:8" ht="12" x14ac:dyDescent="0.2">
      <c r="A452" s="143"/>
      <c r="B452" s="146"/>
      <c r="C452" s="45">
        <v>16667.000000100001</v>
      </c>
      <c r="D452" s="45">
        <v>28333</v>
      </c>
      <c r="E452" s="45">
        <v>279460</v>
      </c>
      <c r="F452" s="54" t="s">
        <v>423</v>
      </c>
      <c r="G452" s="51"/>
      <c r="H452" s="49"/>
    </row>
    <row r="453" spans="1:8" ht="12" x14ac:dyDescent="0.2">
      <c r="A453" s="143"/>
      <c r="B453" s="146"/>
      <c r="C453" s="45">
        <v>28333.000000100001</v>
      </c>
      <c r="D453" s="45">
        <v>40000</v>
      </c>
      <c r="E453" s="45">
        <v>293433</v>
      </c>
      <c r="F453" s="55" t="s">
        <v>501</v>
      </c>
      <c r="G453" s="51"/>
      <c r="H453" s="49"/>
    </row>
    <row r="454" spans="1:8" ht="12" x14ac:dyDescent="0.2">
      <c r="A454" s="143"/>
      <c r="B454" s="146"/>
      <c r="C454" s="45">
        <v>40000.000000100001</v>
      </c>
      <c r="D454" s="45">
        <v>73333</v>
      </c>
      <c r="E454" s="45">
        <v>308105</v>
      </c>
      <c r="F454" s="54" t="s">
        <v>426</v>
      </c>
      <c r="G454" s="51"/>
      <c r="H454" s="49"/>
    </row>
    <row r="455" spans="1:8" ht="12" x14ac:dyDescent="0.2">
      <c r="A455" s="143"/>
      <c r="B455" s="146"/>
      <c r="C455" s="45">
        <v>73333.000000100001</v>
      </c>
      <c r="D455" s="45">
        <v>133333</v>
      </c>
      <c r="E455" s="45">
        <v>323510</v>
      </c>
      <c r="F455" s="55" t="s">
        <v>502</v>
      </c>
      <c r="G455" s="51"/>
      <c r="H455" s="49"/>
    </row>
    <row r="456" spans="1:8" ht="12" x14ac:dyDescent="0.2">
      <c r="A456" s="143"/>
      <c r="B456" s="146"/>
      <c r="C456" s="45">
        <v>133333.0000001</v>
      </c>
      <c r="D456" s="45">
        <v>250000</v>
      </c>
      <c r="E456" s="45">
        <v>339686</v>
      </c>
      <c r="F456" s="55" t="s">
        <v>503</v>
      </c>
      <c r="G456" s="51"/>
      <c r="H456" s="49"/>
    </row>
    <row r="457" spans="1:8" ht="12" x14ac:dyDescent="0.2">
      <c r="A457" s="143"/>
      <c r="B457" s="146"/>
      <c r="C457" s="45">
        <v>250000.0000001</v>
      </c>
      <c r="D457" s="45">
        <v>466667</v>
      </c>
      <c r="E457" s="45">
        <v>356670</v>
      </c>
      <c r="F457" s="54" t="s">
        <v>428</v>
      </c>
      <c r="G457" s="51"/>
      <c r="H457" s="49"/>
    </row>
    <row r="458" spans="1:8" ht="12" x14ac:dyDescent="0.2">
      <c r="A458" s="143"/>
      <c r="B458" s="146"/>
      <c r="C458" s="45">
        <v>466667.0000001</v>
      </c>
      <c r="D458" s="45">
        <v>733333</v>
      </c>
      <c r="E458" s="45">
        <v>372504</v>
      </c>
      <c r="F458" s="54" t="s">
        <v>429</v>
      </c>
      <c r="G458" s="51"/>
      <c r="H458" s="49"/>
    </row>
    <row r="459" spans="1:8" ht="12" x14ac:dyDescent="0.2">
      <c r="A459" s="143"/>
      <c r="B459" s="146"/>
      <c r="C459" s="45">
        <v>733333.0000001</v>
      </c>
      <c r="D459" s="45">
        <v>2166667</v>
      </c>
      <c r="E459" s="45">
        <v>393229</v>
      </c>
      <c r="F459" s="55" t="s">
        <v>504</v>
      </c>
      <c r="G459" s="51"/>
      <c r="H459" s="49"/>
    </row>
    <row r="460" spans="1:8" ht="12" x14ac:dyDescent="0.2">
      <c r="A460" s="143"/>
      <c r="B460" s="146"/>
      <c r="C460" s="45">
        <v>2166667.0000001001</v>
      </c>
      <c r="D460" s="45">
        <v>3000000</v>
      </c>
      <c r="E460" s="45">
        <v>412890</v>
      </c>
      <c r="F460" s="54" t="s">
        <v>430</v>
      </c>
      <c r="G460" s="51"/>
      <c r="H460" s="49"/>
    </row>
    <row r="461" spans="1:8" ht="12" x14ac:dyDescent="0.2">
      <c r="A461" s="143"/>
      <c r="B461" s="146"/>
      <c r="C461" s="45">
        <v>3000000.0000001001</v>
      </c>
      <c r="D461" s="45">
        <v>7166667</v>
      </c>
      <c r="E461" s="45">
        <v>433535</v>
      </c>
      <c r="F461" s="54" t="s">
        <v>431</v>
      </c>
      <c r="G461" s="51"/>
      <c r="H461" s="49"/>
    </row>
    <row r="462" spans="1:8" ht="12" x14ac:dyDescent="0.2">
      <c r="A462" s="143"/>
      <c r="B462" s="146"/>
      <c r="C462" s="45">
        <v>7166667.0000000997</v>
      </c>
      <c r="D462" s="45">
        <v>33333333</v>
      </c>
      <c r="E462" s="45">
        <v>455212</v>
      </c>
      <c r="F462" s="54" t="s">
        <v>432</v>
      </c>
      <c r="G462" s="51"/>
      <c r="H462" s="49"/>
    </row>
    <row r="463" spans="1:8" ht="12.75" thickBot="1" x14ac:dyDescent="0.25">
      <c r="A463" s="144"/>
      <c r="B463" s="147"/>
      <c r="C463" s="45">
        <v>33333333.000000101</v>
      </c>
      <c r="D463" s="45"/>
      <c r="E463" s="45">
        <v>477972</v>
      </c>
      <c r="F463" s="54" t="s">
        <v>433</v>
      </c>
      <c r="G463" s="51"/>
      <c r="H463" s="49"/>
    </row>
    <row r="464" spans="1:8" ht="12.75" thickTop="1" x14ac:dyDescent="0.2">
      <c r="A464" s="142" t="s">
        <v>953</v>
      </c>
      <c r="B464" s="145" t="s">
        <v>454</v>
      </c>
      <c r="C464" s="44">
        <v>0</v>
      </c>
      <c r="D464" s="44">
        <v>15</v>
      </c>
      <c r="E464" s="45">
        <v>1192</v>
      </c>
      <c r="F464" s="47" t="s">
        <v>455</v>
      </c>
      <c r="G464" s="51"/>
      <c r="H464" s="49"/>
    </row>
    <row r="465" spans="1:8" ht="12" x14ac:dyDescent="0.2">
      <c r="A465" s="143"/>
      <c r="B465" s="146"/>
      <c r="C465" s="45">
        <v>15.0000000001</v>
      </c>
      <c r="D465" s="45">
        <v>50</v>
      </c>
      <c r="E465" s="45">
        <v>6282</v>
      </c>
      <c r="F465" s="50" t="s">
        <v>457</v>
      </c>
      <c r="G465" s="51"/>
      <c r="H465" s="49"/>
    </row>
    <row r="466" spans="1:8" ht="12" x14ac:dyDescent="0.2">
      <c r="A466" s="143"/>
      <c r="B466" s="146"/>
      <c r="C466" s="45">
        <v>50.000000000100002</v>
      </c>
      <c r="D466" s="45">
        <v>85</v>
      </c>
      <c r="E466" s="45">
        <v>14239</v>
      </c>
      <c r="F466" s="50" t="s">
        <v>459</v>
      </c>
      <c r="G466" s="51"/>
      <c r="H466" s="49"/>
    </row>
    <row r="467" spans="1:8" ht="12" x14ac:dyDescent="0.2">
      <c r="A467" s="143"/>
      <c r="B467" s="146"/>
      <c r="C467" s="45">
        <v>85.000000001000004</v>
      </c>
      <c r="D467" s="45">
        <v>120</v>
      </c>
      <c r="E467" s="45">
        <v>21844</v>
      </c>
      <c r="F467" s="50" t="s">
        <v>461</v>
      </c>
      <c r="G467" s="51"/>
      <c r="H467" s="49"/>
    </row>
    <row r="468" spans="1:8" ht="12" x14ac:dyDescent="0.2">
      <c r="A468" s="143"/>
      <c r="B468" s="146"/>
      <c r="C468" s="45">
        <v>120.0000000001</v>
      </c>
      <c r="D468" s="45">
        <v>220</v>
      </c>
      <c r="E468" s="45">
        <v>35381</v>
      </c>
      <c r="F468" s="50" t="s">
        <v>463</v>
      </c>
      <c r="G468" s="51"/>
      <c r="H468" s="49"/>
    </row>
    <row r="469" spans="1:8" ht="12" x14ac:dyDescent="0.2">
      <c r="A469" s="143"/>
      <c r="B469" s="146"/>
      <c r="C469" s="45">
        <v>220.00000000009999</v>
      </c>
      <c r="D469" s="45">
        <v>400</v>
      </c>
      <c r="E469" s="45">
        <v>64403</v>
      </c>
      <c r="F469" s="50" t="s">
        <v>465</v>
      </c>
      <c r="G469" s="51"/>
      <c r="H469" s="49"/>
    </row>
    <row r="470" spans="1:8" ht="12" x14ac:dyDescent="0.2">
      <c r="A470" s="143"/>
      <c r="B470" s="146"/>
      <c r="C470" s="45">
        <v>400</v>
      </c>
      <c r="D470" s="45">
        <v>750</v>
      </c>
      <c r="E470" s="45">
        <v>77284</v>
      </c>
      <c r="F470" s="50" t="s">
        <v>466</v>
      </c>
      <c r="G470" s="51"/>
      <c r="H470" s="49"/>
    </row>
    <row r="471" spans="1:8" ht="12" x14ac:dyDescent="0.2">
      <c r="A471" s="143"/>
      <c r="B471" s="146"/>
      <c r="C471" s="45">
        <v>750.00000000099999</v>
      </c>
      <c r="D471" s="45">
        <v>1400</v>
      </c>
      <c r="E471" s="45">
        <v>92740</v>
      </c>
      <c r="F471" s="50" t="s">
        <v>467</v>
      </c>
      <c r="G471" s="51"/>
      <c r="H471" s="49"/>
    </row>
    <row r="472" spans="1:8" ht="12" x14ac:dyDescent="0.2">
      <c r="A472" s="143"/>
      <c r="B472" s="146"/>
      <c r="C472" s="45">
        <v>1400.0000001000001</v>
      </c>
      <c r="D472" s="45">
        <v>2200</v>
      </c>
      <c r="E472" s="45">
        <v>111288</v>
      </c>
      <c r="F472" s="50" t="s">
        <v>468</v>
      </c>
      <c r="G472" s="51"/>
      <c r="H472" s="49"/>
    </row>
    <row r="473" spans="1:8" ht="12" x14ac:dyDescent="0.2">
      <c r="A473" s="143"/>
      <c r="B473" s="146"/>
      <c r="C473" s="45">
        <v>2200</v>
      </c>
      <c r="D473" s="45">
        <v>6500</v>
      </c>
      <c r="E473" s="45">
        <v>133546</v>
      </c>
      <c r="F473" s="50" t="s">
        <v>469</v>
      </c>
      <c r="G473" s="51"/>
      <c r="H473" s="49"/>
    </row>
    <row r="474" spans="1:8" ht="12" x14ac:dyDescent="0.2">
      <c r="A474" s="143"/>
      <c r="B474" s="146"/>
      <c r="C474" s="45">
        <v>6500.0000000999999</v>
      </c>
      <c r="D474" s="45">
        <v>9000</v>
      </c>
      <c r="E474" s="45">
        <v>160255</v>
      </c>
      <c r="F474" s="50" t="s">
        <v>470</v>
      </c>
      <c r="G474" s="51"/>
      <c r="H474" s="49"/>
    </row>
    <row r="475" spans="1:8" ht="12" x14ac:dyDescent="0.2">
      <c r="A475" s="143"/>
      <c r="B475" s="146"/>
      <c r="C475" s="45">
        <v>9000.0000001000008</v>
      </c>
      <c r="D475" s="45">
        <v>21500</v>
      </c>
      <c r="E475" s="45">
        <v>192306</v>
      </c>
      <c r="F475" s="50" t="s">
        <v>471</v>
      </c>
      <c r="G475" s="51"/>
      <c r="H475" s="49"/>
    </row>
    <row r="476" spans="1:8" ht="12" x14ac:dyDescent="0.2">
      <c r="A476" s="143"/>
      <c r="B476" s="146"/>
      <c r="C476" s="45">
        <v>21500.000000100001</v>
      </c>
      <c r="D476" s="45">
        <v>100000</v>
      </c>
      <c r="E476" s="45">
        <v>230768</v>
      </c>
      <c r="F476" s="50" t="s">
        <v>472</v>
      </c>
      <c r="G476" s="51"/>
      <c r="H476" s="49"/>
    </row>
    <row r="477" spans="1:8" ht="12.75" thickBot="1" x14ac:dyDescent="0.25">
      <c r="A477" s="143"/>
      <c r="B477" s="147"/>
      <c r="C477" s="45">
        <v>100000.0000001</v>
      </c>
      <c r="D477" s="45"/>
      <c r="E477" s="45">
        <v>276921</v>
      </c>
      <c r="F477" s="50" t="s">
        <v>473</v>
      </c>
      <c r="G477" s="51"/>
      <c r="H477" s="49"/>
    </row>
    <row r="478" spans="1:8" ht="12.75" thickTop="1" x14ac:dyDescent="0.2">
      <c r="A478" s="143"/>
      <c r="B478" s="145" t="s">
        <v>434</v>
      </c>
      <c r="C478" s="44">
        <v>0</v>
      </c>
      <c r="D478" s="44">
        <v>25</v>
      </c>
      <c r="E478" s="45">
        <v>1192</v>
      </c>
      <c r="F478" s="47" t="s">
        <v>435</v>
      </c>
      <c r="G478" s="51"/>
      <c r="H478" s="49"/>
    </row>
    <row r="479" spans="1:8" ht="12" x14ac:dyDescent="0.2">
      <c r="A479" s="143"/>
      <c r="B479" s="146"/>
      <c r="C479" s="45">
        <v>25.000000001</v>
      </c>
      <c r="D479" s="45">
        <v>83</v>
      </c>
      <c r="E479" s="45">
        <v>6282</v>
      </c>
      <c r="F479" s="50" t="s">
        <v>437</v>
      </c>
      <c r="G479" s="51"/>
      <c r="H479" s="49"/>
    </row>
    <row r="480" spans="1:8" ht="12" x14ac:dyDescent="0.2">
      <c r="A480" s="143"/>
      <c r="B480" s="146"/>
      <c r="C480" s="45">
        <v>83.000000000100002</v>
      </c>
      <c r="D480" s="45">
        <v>142</v>
      </c>
      <c r="E480" s="45">
        <v>14239</v>
      </c>
      <c r="F480" s="50" t="s">
        <v>439</v>
      </c>
      <c r="G480" s="51"/>
      <c r="H480" s="49"/>
    </row>
    <row r="481" spans="1:8" ht="12" x14ac:dyDescent="0.2">
      <c r="A481" s="143"/>
      <c r="B481" s="146"/>
      <c r="C481" s="45">
        <v>142.00000000099999</v>
      </c>
      <c r="D481" s="45">
        <v>200</v>
      </c>
      <c r="E481" s="45">
        <v>21844</v>
      </c>
      <c r="F481" s="50" t="s">
        <v>441</v>
      </c>
      <c r="G481" s="51"/>
      <c r="H481" s="49"/>
    </row>
    <row r="482" spans="1:8" ht="12" x14ac:dyDescent="0.2">
      <c r="A482" s="143"/>
      <c r="B482" s="146"/>
      <c r="C482" s="45">
        <v>200.00000000099999</v>
      </c>
      <c r="D482" s="45">
        <v>367</v>
      </c>
      <c r="E482" s="45">
        <v>35381</v>
      </c>
      <c r="F482" s="50" t="s">
        <v>443</v>
      </c>
      <c r="G482" s="51"/>
      <c r="H482" s="49"/>
    </row>
    <row r="483" spans="1:8" ht="12" x14ac:dyDescent="0.2">
      <c r="A483" s="143"/>
      <c r="B483" s="146"/>
      <c r="C483" s="45">
        <v>367.00000000009999</v>
      </c>
      <c r="D483" s="45">
        <v>667</v>
      </c>
      <c r="E483" s="45">
        <v>64403</v>
      </c>
      <c r="F483" s="50" t="s">
        <v>445</v>
      </c>
      <c r="G483" s="51"/>
      <c r="H483" s="49"/>
    </row>
    <row r="484" spans="1:8" ht="12" x14ac:dyDescent="0.2">
      <c r="A484" s="143"/>
      <c r="B484" s="146"/>
      <c r="C484" s="45">
        <v>667.00000000010004</v>
      </c>
      <c r="D484" s="45">
        <v>1250</v>
      </c>
      <c r="E484" s="45">
        <v>77284</v>
      </c>
      <c r="F484" s="50" t="s">
        <v>446</v>
      </c>
      <c r="G484" s="51"/>
      <c r="H484" s="49"/>
    </row>
    <row r="485" spans="1:8" ht="12" x14ac:dyDescent="0.2">
      <c r="A485" s="143"/>
      <c r="B485" s="146"/>
      <c r="C485" s="45">
        <v>1250.0000001000001</v>
      </c>
      <c r="D485" s="45">
        <v>2333</v>
      </c>
      <c r="E485" s="45">
        <v>92740</v>
      </c>
      <c r="F485" s="50" t="s">
        <v>447</v>
      </c>
      <c r="G485" s="51"/>
      <c r="H485" s="49"/>
    </row>
    <row r="486" spans="1:8" ht="12" x14ac:dyDescent="0.2">
      <c r="A486" s="143"/>
      <c r="B486" s="146"/>
      <c r="C486" s="45">
        <v>2333.0000000999999</v>
      </c>
      <c r="D486" s="45">
        <v>3667</v>
      </c>
      <c r="E486" s="45">
        <v>111288</v>
      </c>
      <c r="F486" s="50" t="s">
        <v>448</v>
      </c>
      <c r="G486" s="51"/>
      <c r="H486" s="49"/>
    </row>
    <row r="487" spans="1:8" ht="12" x14ac:dyDescent="0.2">
      <c r="A487" s="143"/>
      <c r="B487" s="146"/>
      <c r="C487" s="45">
        <v>3667.0000000999999</v>
      </c>
      <c r="D487" s="45">
        <v>10833</v>
      </c>
      <c r="E487" s="45">
        <v>133546</v>
      </c>
      <c r="F487" s="50" t="s">
        <v>449</v>
      </c>
      <c r="G487" s="51"/>
      <c r="H487" s="49"/>
    </row>
    <row r="488" spans="1:8" ht="12" x14ac:dyDescent="0.2">
      <c r="A488" s="143"/>
      <c r="B488" s="146"/>
      <c r="C488" s="45">
        <v>10833.000000100001</v>
      </c>
      <c r="D488" s="45">
        <v>15000</v>
      </c>
      <c r="E488" s="45">
        <v>160255</v>
      </c>
      <c r="F488" s="50" t="s">
        <v>450</v>
      </c>
      <c r="G488" s="51"/>
      <c r="H488" s="49"/>
    </row>
    <row r="489" spans="1:8" ht="12" x14ac:dyDescent="0.2">
      <c r="A489" s="143"/>
      <c r="B489" s="146"/>
      <c r="C489" s="45">
        <v>15000.000000100001</v>
      </c>
      <c r="D489" s="45">
        <v>35833</v>
      </c>
      <c r="E489" s="45">
        <v>192306</v>
      </c>
      <c r="F489" s="50" t="s">
        <v>451</v>
      </c>
      <c r="G489" s="51"/>
      <c r="H489" s="49"/>
    </row>
    <row r="490" spans="1:8" ht="12" x14ac:dyDescent="0.2">
      <c r="A490" s="143"/>
      <c r="B490" s="146"/>
      <c r="C490" s="45">
        <v>35833.000000100001</v>
      </c>
      <c r="D490" s="45">
        <v>166667</v>
      </c>
      <c r="E490" s="45">
        <v>230768</v>
      </c>
      <c r="F490" s="50" t="s">
        <v>452</v>
      </c>
      <c r="G490" s="51"/>
      <c r="H490" s="49"/>
    </row>
    <row r="491" spans="1:8" ht="12.75" thickBot="1" x14ac:dyDescent="0.25">
      <c r="A491" s="143"/>
      <c r="B491" s="147"/>
      <c r="C491" s="45">
        <v>166667.0000001</v>
      </c>
      <c r="D491" s="45"/>
      <c r="E491" s="45">
        <v>276921</v>
      </c>
      <c r="F491" s="50" t="s">
        <v>453</v>
      </c>
      <c r="G491" s="51"/>
      <c r="H491" s="49"/>
    </row>
    <row r="492" spans="1:8" ht="12.75" thickTop="1" x14ac:dyDescent="0.2">
      <c r="A492" s="143"/>
      <c r="B492" s="145" t="s">
        <v>418</v>
      </c>
      <c r="C492" s="44">
        <v>0</v>
      </c>
      <c r="D492" s="44">
        <v>5000</v>
      </c>
      <c r="E492" s="45">
        <v>1192</v>
      </c>
      <c r="F492" s="53" t="s">
        <v>419</v>
      </c>
      <c r="G492" s="51"/>
      <c r="H492" s="49"/>
    </row>
    <row r="493" spans="1:8" ht="12" x14ac:dyDescent="0.2">
      <c r="A493" s="143"/>
      <c r="B493" s="146"/>
      <c r="C493" s="45">
        <v>5000.0000000999999</v>
      </c>
      <c r="D493" s="45">
        <v>16667</v>
      </c>
      <c r="E493" s="45">
        <v>6282</v>
      </c>
      <c r="F493" s="54" t="s">
        <v>421</v>
      </c>
      <c r="G493" s="51"/>
      <c r="H493" s="49"/>
    </row>
    <row r="494" spans="1:8" ht="12" x14ac:dyDescent="0.2">
      <c r="A494" s="143"/>
      <c r="B494" s="146"/>
      <c r="C494" s="45">
        <v>16667.000000100001</v>
      </c>
      <c r="D494" s="45">
        <v>28333</v>
      </c>
      <c r="E494" s="45">
        <v>14239</v>
      </c>
      <c r="F494" s="54" t="s">
        <v>423</v>
      </c>
      <c r="G494" s="51"/>
      <c r="H494" s="49"/>
    </row>
    <row r="495" spans="1:8" ht="12" x14ac:dyDescent="0.2">
      <c r="A495" s="143"/>
      <c r="B495" s="146"/>
      <c r="C495" s="45">
        <v>28333.000000100001</v>
      </c>
      <c r="D495" s="45">
        <v>40000</v>
      </c>
      <c r="E495" s="45">
        <v>21844</v>
      </c>
      <c r="F495" s="55" t="s">
        <v>501</v>
      </c>
      <c r="G495" s="51"/>
      <c r="H495" s="49"/>
    </row>
    <row r="496" spans="1:8" ht="12" x14ac:dyDescent="0.2">
      <c r="A496" s="143"/>
      <c r="B496" s="146"/>
      <c r="C496" s="45">
        <v>40000.000000100001</v>
      </c>
      <c r="D496" s="45">
        <v>73333</v>
      </c>
      <c r="E496" s="45">
        <v>35381</v>
      </c>
      <c r="F496" s="54" t="s">
        <v>426</v>
      </c>
      <c r="G496" s="51"/>
      <c r="H496" s="49"/>
    </row>
    <row r="497" spans="1:8" ht="12" x14ac:dyDescent="0.2">
      <c r="A497" s="143"/>
      <c r="B497" s="146"/>
      <c r="C497" s="45">
        <v>73333.000000100001</v>
      </c>
      <c r="D497" s="45">
        <v>133333</v>
      </c>
      <c r="E497" s="45">
        <v>64403</v>
      </c>
      <c r="F497" s="55" t="s">
        <v>502</v>
      </c>
      <c r="G497" s="51"/>
      <c r="H497" s="49"/>
    </row>
    <row r="498" spans="1:8" ht="12" x14ac:dyDescent="0.2">
      <c r="A498" s="143"/>
      <c r="B498" s="146"/>
      <c r="C498" s="45">
        <v>133333.0000001</v>
      </c>
      <c r="D498" s="45">
        <v>250000</v>
      </c>
      <c r="E498" s="45">
        <v>77284</v>
      </c>
      <c r="F498" s="55" t="s">
        <v>503</v>
      </c>
      <c r="G498" s="51"/>
      <c r="H498" s="49"/>
    </row>
    <row r="499" spans="1:8" ht="12" x14ac:dyDescent="0.2">
      <c r="A499" s="143"/>
      <c r="B499" s="146"/>
      <c r="C499" s="45">
        <v>250000.0000001</v>
      </c>
      <c r="D499" s="45">
        <v>466667</v>
      </c>
      <c r="E499" s="45">
        <v>92740</v>
      </c>
      <c r="F499" s="54" t="s">
        <v>428</v>
      </c>
      <c r="G499" s="51"/>
      <c r="H499" s="49"/>
    </row>
    <row r="500" spans="1:8" ht="12" x14ac:dyDescent="0.2">
      <c r="A500" s="143"/>
      <c r="B500" s="146"/>
      <c r="C500" s="45">
        <v>466667.0000001</v>
      </c>
      <c r="D500" s="45">
        <v>733333</v>
      </c>
      <c r="E500" s="45">
        <v>111288</v>
      </c>
      <c r="F500" s="54" t="s">
        <v>429</v>
      </c>
      <c r="G500" s="51"/>
      <c r="H500" s="49"/>
    </row>
    <row r="501" spans="1:8" ht="12" x14ac:dyDescent="0.2">
      <c r="A501" s="143"/>
      <c r="B501" s="146"/>
      <c r="C501" s="45">
        <v>733333.0000001</v>
      </c>
      <c r="D501" s="45">
        <v>2166667</v>
      </c>
      <c r="E501" s="45">
        <v>133546</v>
      </c>
      <c r="F501" s="55" t="s">
        <v>504</v>
      </c>
      <c r="G501" s="51"/>
      <c r="H501" s="49"/>
    </row>
    <row r="502" spans="1:8" ht="12" x14ac:dyDescent="0.2">
      <c r="A502" s="143"/>
      <c r="B502" s="146"/>
      <c r="C502" s="45">
        <v>2166667.0000001001</v>
      </c>
      <c r="D502" s="45">
        <v>3000000</v>
      </c>
      <c r="E502" s="45">
        <v>160255</v>
      </c>
      <c r="F502" s="54" t="s">
        <v>430</v>
      </c>
      <c r="G502" s="51"/>
      <c r="H502" s="49"/>
    </row>
    <row r="503" spans="1:8" ht="12" x14ac:dyDescent="0.2">
      <c r="A503" s="143"/>
      <c r="B503" s="146"/>
      <c r="C503" s="45">
        <v>3000000.0000001001</v>
      </c>
      <c r="D503" s="45">
        <v>7166667</v>
      </c>
      <c r="E503" s="45">
        <v>192306</v>
      </c>
      <c r="F503" s="54" t="s">
        <v>431</v>
      </c>
      <c r="G503" s="51"/>
      <c r="H503" s="49"/>
    </row>
    <row r="504" spans="1:8" ht="12" x14ac:dyDescent="0.2">
      <c r="A504" s="143"/>
      <c r="B504" s="146"/>
      <c r="C504" s="45">
        <v>7166667.0000000997</v>
      </c>
      <c r="D504" s="45">
        <v>33333333</v>
      </c>
      <c r="E504" s="45">
        <v>230768</v>
      </c>
      <c r="F504" s="54" t="s">
        <v>432</v>
      </c>
      <c r="G504" s="51"/>
      <c r="H504" s="49"/>
    </row>
    <row r="505" spans="1:8" ht="12.75" thickBot="1" x14ac:dyDescent="0.25">
      <c r="A505" s="144"/>
      <c r="B505" s="147"/>
      <c r="C505" s="45">
        <v>33333333.000000101</v>
      </c>
      <c r="D505" s="45"/>
      <c r="E505" s="45">
        <v>276921</v>
      </c>
      <c r="F505" s="54" t="s">
        <v>433</v>
      </c>
      <c r="G505" s="51"/>
      <c r="H505" s="49"/>
    </row>
    <row r="506" spans="1:8" ht="12.75" thickTop="1" x14ac:dyDescent="0.2">
      <c r="A506" s="142" t="s">
        <v>955</v>
      </c>
      <c r="B506" s="145" t="s">
        <v>454</v>
      </c>
      <c r="C506" s="44">
        <v>0</v>
      </c>
      <c r="D506" s="44">
        <v>15</v>
      </c>
      <c r="E506" s="45">
        <v>186</v>
      </c>
      <c r="F506" s="47" t="s">
        <v>455</v>
      </c>
      <c r="G506" s="51"/>
      <c r="H506" s="49"/>
    </row>
    <row r="507" spans="1:8" ht="12" x14ac:dyDescent="0.2">
      <c r="A507" s="143"/>
      <c r="B507" s="146"/>
      <c r="C507" s="45">
        <v>15.0000000001</v>
      </c>
      <c r="D507" s="45">
        <v>50</v>
      </c>
      <c r="E507" s="45">
        <v>983</v>
      </c>
      <c r="F507" s="50" t="s">
        <v>457</v>
      </c>
      <c r="G507" s="51"/>
      <c r="H507" s="49"/>
    </row>
    <row r="508" spans="1:8" ht="12" x14ac:dyDescent="0.2">
      <c r="A508" s="143"/>
      <c r="B508" s="146"/>
      <c r="C508" s="45">
        <v>50.000000000100002</v>
      </c>
      <c r="D508" s="45">
        <v>85</v>
      </c>
      <c r="E508" s="45">
        <v>2227</v>
      </c>
      <c r="F508" s="50" t="s">
        <v>459</v>
      </c>
      <c r="G508" s="51"/>
      <c r="H508" s="49"/>
    </row>
    <row r="509" spans="1:8" ht="12" x14ac:dyDescent="0.2">
      <c r="A509" s="143"/>
      <c r="B509" s="146"/>
      <c r="C509" s="45">
        <v>85.000000001000004</v>
      </c>
      <c r="D509" s="45">
        <v>120</v>
      </c>
      <c r="E509" s="45">
        <v>3417</v>
      </c>
      <c r="F509" s="50" t="s">
        <v>461</v>
      </c>
      <c r="G509" s="51"/>
      <c r="H509" s="49"/>
    </row>
    <row r="510" spans="1:8" ht="12" x14ac:dyDescent="0.2">
      <c r="A510" s="143"/>
      <c r="B510" s="146"/>
      <c r="C510" s="45">
        <v>120.0000000001</v>
      </c>
      <c r="D510" s="45">
        <v>220</v>
      </c>
      <c r="E510" s="45">
        <v>5534</v>
      </c>
      <c r="F510" s="50" t="s">
        <v>463</v>
      </c>
      <c r="G510" s="51"/>
      <c r="H510" s="49"/>
    </row>
    <row r="511" spans="1:8" ht="12" x14ac:dyDescent="0.2">
      <c r="A511" s="143"/>
      <c r="B511" s="146"/>
      <c r="C511" s="45">
        <v>220.00000000009999</v>
      </c>
      <c r="D511" s="45">
        <v>400</v>
      </c>
      <c r="E511" s="45">
        <v>10074</v>
      </c>
      <c r="F511" s="50" t="s">
        <v>465</v>
      </c>
      <c r="G511" s="51"/>
      <c r="H511" s="49"/>
    </row>
    <row r="512" spans="1:8" ht="12" x14ac:dyDescent="0.2">
      <c r="A512" s="143"/>
      <c r="B512" s="146"/>
      <c r="C512" s="45">
        <v>400</v>
      </c>
      <c r="D512" s="45">
        <v>750</v>
      </c>
      <c r="E512" s="45">
        <v>19039</v>
      </c>
      <c r="F512" s="50" t="s">
        <v>466</v>
      </c>
      <c r="G512" s="51"/>
      <c r="H512" s="49"/>
    </row>
    <row r="513" spans="1:8" ht="12" x14ac:dyDescent="0.2">
      <c r="A513" s="143"/>
      <c r="B513" s="146"/>
      <c r="C513" s="45">
        <v>750.00000000099999</v>
      </c>
      <c r="D513" s="45">
        <v>1400</v>
      </c>
      <c r="E513" s="45">
        <v>35323</v>
      </c>
      <c r="F513" s="50" t="s">
        <v>467</v>
      </c>
      <c r="G513" s="51"/>
      <c r="H513" s="49"/>
    </row>
    <row r="514" spans="1:8" ht="12" x14ac:dyDescent="0.2">
      <c r="A514" s="143"/>
      <c r="B514" s="146"/>
      <c r="C514" s="45">
        <v>1400.0000001000001</v>
      </c>
      <c r="D514" s="45">
        <v>2200</v>
      </c>
      <c r="E514" s="45">
        <v>60581</v>
      </c>
      <c r="F514" s="50" t="s">
        <v>468</v>
      </c>
      <c r="G514" s="51"/>
      <c r="H514" s="49"/>
    </row>
    <row r="515" spans="1:8" ht="12" x14ac:dyDescent="0.2">
      <c r="A515" s="143"/>
      <c r="B515" s="146"/>
      <c r="C515" s="45">
        <v>2200</v>
      </c>
      <c r="D515" s="45">
        <v>6500</v>
      </c>
      <c r="E515" s="45">
        <v>125394</v>
      </c>
      <c r="F515" s="50" t="s">
        <v>469</v>
      </c>
      <c r="G515" s="51"/>
      <c r="H515" s="49"/>
    </row>
    <row r="516" spans="1:8" ht="12" x14ac:dyDescent="0.2">
      <c r="A516" s="143"/>
      <c r="B516" s="146"/>
      <c r="C516" s="45">
        <v>6500.0000000999999</v>
      </c>
      <c r="D516" s="45">
        <v>9000</v>
      </c>
      <c r="E516" s="45">
        <v>150473</v>
      </c>
      <c r="F516" s="50" t="s">
        <v>470</v>
      </c>
      <c r="G516" s="51"/>
      <c r="H516" s="49"/>
    </row>
    <row r="517" spans="1:8" ht="12" x14ac:dyDescent="0.2">
      <c r="A517" s="143"/>
      <c r="B517" s="146"/>
      <c r="C517" s="45">
        <v>9000.0000001000008</v>
      </c>
      <c r="D517" s="45">
        <v>21500</v>
      </c>
      <c r="E517" s="45">
        <v>180568</v>
      </c>
      <c r="F517" s="50" t="s">
        <v>471</v>
      </c>
      <c r="G517" s="51"/>
      <c r="H517" s="49"/>
    </row>
    <row r="518" spans="1:8" ht="12" x14ac:dyDescent="0.2">
      <c r="A518" s="143"/>
      <c r="B518" s="146"/>
      <c r="C518" s="45">
        <v>21500.000000100001</v>
      </c>
      <c r="D518" s="45">
        <v>100000</v>
      </c>
      <c r="E518" s="45">
        <v>216681</v>
      </c>
      <c r="F518" s="50" t="s">
        <v>472</v>
      </c>
      <c r="G518" s="51"/>
      <c r="H518" s="49"/>
    </row>
    <row r="519" spans="1:8" ht="12.75" thickBot="1" x14ac:dyDescent="0.25">
      <c r="A519" s="143"/>
      <c r="B519" s="147"/>
      <c r="C519" s="45">
        <v>100000.0000001</v>
      </c>
      <c r="D519" s="45"/>
      <c r="E519" s="45">
        <v>260018</v>
      </c>
      <c r="F519" s="50" t="s">
        <v>473</v>
      </c>
      <c r="G519" s="51"/>
      <c r="H519" s="49"/>
    </row>
    <row r="520" spans="1:8" ht="12.75" thickTop="1" x14ac:dyDescent="0.2">
      <c r="A520" s="143"/>
      <c r="B520" s="145" t="s">
        <v>434</v>
      </c>
      <c r="C520" s="44">
        <v>0</v>
      </c>
      <c r="D520" s="44">
        <v>25</v>
      </c>
      <c r="E520" s="45">
        <v>186</v>
      </c>
      <c r="F520" s="47" t="s">
        <v>435</v>
      </c>
      <c r="G520" s="51"/>
      <c r="H520" s="49"/>
    </row>
    <row r="521" spans="1:8" ht="12" x14ac:dyDescent="0.2">
      <c r="A521" s="143"/>
      <c r="B521" s="146"/>
      <c r="C521" s="45">
        <v>25.000000001</v>
      </c>
      <c r="D521" s="45">
        <v>83</v>
      </c>
      <c r="E521" s="45">
        <v>983</v>
      </c>
      <c r="F521" s="50" t="s">
        <v>437</v>
      </c>
      <c r="G521" s="51"/>
      <c r="H521" s="49"/>
    </row>
    <row r="522" spans="1:8" ht="12" x14ac:dyDescent="0.2">
      <c r="A522" s="143"/>
      <c r="B522" s="146"/>
      <c r="C522" s="45">
        <v>83.000000000100002</v>
      </c>
      <c r="D522" s="45">
        <v>142</v>
      </c>
      <c r="E522" s="45">
        <v>2227</v>
      </c>
      <c r="F522" s="50" t="s">
        <v>439</v>
      </c>
      <c r="G522" s="51"/>
      <c r="H522" s="49"/>
    </row>
    <row r="523" spans="1:8" ht="12" x14ac:dyDescent="0.2">
      <c r="A523" s="143"/>
      <c r="B523" s="146"/>
      <c r="C523" s="45">
        <v>142.00000000099999</v>
      </c>
      <c r="D523" s="45">
        <v>200</v>
      </c>
      <c r="E523" s="45">
        <v>3417</v>
      </c>
      <c r="F523" s="50" t="s">
        <v>441</v>
      </c>
      <c r="G523" s="51"/>
      <c r="H523" s="49"/>
    </row>
    <row r="524" spans="1:8" ht="12" x14ac:dyDescent="0.2">
      <c r="A524" s="143"/>
      <c r="B524" s="146"/>
      <c r="C524" s="45">
        <v>200.00000000099999</v>
      </c>
      <c r="D524" s="45">
        <v>367</v>
      </c>
      <c r="E524" s="45">
        <v>5534</v>
      </c>
      <c r="F524" s="50" t="s">
        <v>443</v>
      </c>
      <c r="G524" s="51"/>
      <c r="H524" s="49"/>
    </row>
    <row r="525" spans="1:8" ht="12" x14ac:dyDescent="0.2">
      <c r="A525" s="143"/>
      <c r="B525" s="146"/>
      <c r="C525" s="45">
        <v>367.00000000009999</v>
      </c>
      <c r="D525" s="45">
        <v>667</v>
      </c>
      <c r="E525" s="45">
        <v>10074</v>
      </c>
      <c r="F525" s="50" t="s">
        <v>445</v>
      </c>
      <c r="G525" s="51"/>
      <c r="H525" s="49"/>
    </row>
    <row r="526" spans="1:8" ht="12" x14ac:dyDescent="0.2">
      <c r="A526" s="143"/>
      <c r="B526" s="146"/>
      <c r="C526" s="45">
        <v>667.00000000010004</v>
      </c>
      <c r="D526" s="45">
        <v>1250</v>
      </c>
      <c r="E526" s="45">
        <v>19039</v>
      </c>
      <c r="F526" s="50" t="s">
        <v>446</v>
      </c>
      <c r="G526" s="51"/>
      <c r="H526" s="49"/>
    </row>
    <row r="527" spans="1:8" ht="12" x14ac:dyDescent="0.2">
      <c r="A527" s="143"/>
      <c r="B527" s="146"/>
      <c r="C527" s="45">
        <v>1250.0000001000001</v>
      </c>
      <c r="D527" s="45">
        <v>2333</v>
      </c>
      <c r="E527" s="45">
        <v>35323</v>
      </c>
      <c r="F527" s="50" t="s">
        <v>447</v>
      </c>
      <c r="G527" s="51"/>
      <c r="H527" s="49"/>
    </row>
    <row r="528" spans="1:8" ht="12" x14ac:dyDescent="0.2">
      <c r="A528" s="143"/>
      <c r="B528" s="146"/>
      <c r="C528" s="45">
        <v>2333.0000000999999</v>
      </c>
      <c r="D528" s="45">
        <v>3667</v>
      </c>
      <c r="E528" s="45">
        <v>60581</v>
      </c>
      <c r="F528" s="50" t="s">
        <v>448</v>
      </c>
      <c r="G528" s="51"/>
      <c r="H528" s="49"/>
    </row>
    <row r="529" spans="1:8" ht="12" x14ac:dyDescent="0.2">
      <c r="A529" s="143"/>
      <c r="B529" s="146"/>
      <c r="C529" s="45">
        <v>3667.0000000999999</v>
      </c>
      <c r="D529" s="45">
        <v>10833</v>
      </c>
      <c r="E529" s="45">
        <v>125394</v>
      </c>
      <c r="F529" s="50" t="s">
        <v>449</v>
      </c>
      <c r="G529" s="51"/>
      <c r="H529" s="49"/>
    </row>
    <row r="530" spans="1:8" ht="12" x14ac:dyDescent="0.2">
      <c r="A530" s="143"/>
      <c r="B530" s="146"/>
      <c r="C530" s="45">
        <v>10833.000000100001</v>
      </c>
      <c r="D530" s="45">
        <v>15000</v>
      </c>
      <c r="E530" s="45">
        <v>150473</v>
      </c>
      <c r="F530" s="50" t="s">
        <v>450</v>
      </c>
      <c r="G530" s="51"/>
      <c r="H530" s="49"/>
    </row>
    <row r="531" spans="1:8" ht="12" x14ac:dyDescent="0.2">
      <c r="A531" s="143"/>
      <c r="B531" s="146"/>
      <c r="C531" s="45">
        <v>15000.000000100001</v>
      </c>
      <c r="D531" s="45">
        <v>35833</v>
      </c>
      <c r="E531" s="45">
        <v>180568</v>
      </c>
      <c r="F531" s="50" t="s">
        <v>451</v>
      </c>
      <c r="G531" s="51"/>
      <c r="H531" s="49"/>
    </row>
    <row r="532" spans="1:8" ht="12" x14ac:dyDescent="0.2">
      <c r="A532" s="143"/>
      <c r="B532" s="146"/>
      <c r="C532" s="45">
        <v>35833.000000100001</v>
      </c>
      <c r="D532" s="45">
        <v>166667</v>
      </c>
      <c r="E532" s="45">
        <v>216681</v>
      </c>
      <c r="F532" s="50" t="s">
        <v>452</v>
      </c>
      <c r="G532" s="51"/>
      <c r="H532" s="49"/>
    </row>
    <row r="533" spans="1:8" ht="12.75" thickBot="1" x14ac:dyDescent="0.25">
      <c r="A533" s="143"/>
      <c r="B533" s="147"/>
      <c r="C533" s="45">
        <v>166667.0000001</v>
      </c>
      <c r="D533" s="45"/>
      <c r="E533" s="45">
        <v>260018</v>
      </c>
      <c r="F533" s="50" t="s">
        <v>453</v>
      </c>
      <c r="G533" s="51"/>
      <c r="H533" s="49"/>
    </row>
    <row r="534" spans="1:8" ht="12.75" thickTop="1" x14ac:dyDescent="0.2">
      <c r="A534" s="143"/>
      <c r="B534" s="145" t="s">
        <v>418</v>
      </c>
      <c r="C534" s="44">
        <v>0</v>
      </c>
      <c r="D534" s="44">
        <v>5000</v>
      </c>
      <c r="E534" s="45">
        <v>186</v>
      </c>
      <c r="F534" s="53" t="s">
        <v>419</v>
      </c>
      <c r="G534" s="51"/>
      <c r="H534" s="49"/>
    </row>
    <row r="535" spans="1:8" ht="12" x14ac:dyDescent="0.2">
      <c r="A535" s="143"/>
      <c r="B535" s="146"/>
      <c r="C535" s="45">
        <v>5000.0000000999999</v>
      </c>
      <c r="D535" s="45">
        <v>16667</v>
      </c>
      <c r="E535" s="45">
        <v>983</v>
      </c>
      <c r="F535" s="54" t="s">
        <v>421</v>
      </c>
      <c r="G535" s="51"/>
      <c r="H535" s="49"/>
    </row>
    <row r="536" spans="1:8" ht="12" x14ac:dyDescent="0.2">
      <c r="A536" s="143"/>
      <c r="B536" s="146"/>
      <c r="C536" s="45">
        <v>16667.000000100001</v>
      </c>
      <c r="D536" s="45">
        <v>28333</v>
      </c>
      <c r="E536" s="45">
        <v>2227</v>
      </c>
      <c r="F536" s="54" t="s">
        <v>423</v>
      </c>
      <c r="G536" s="51"/>
      <c r="H536" s="49"/>
    </row>
    <row r="537" spans="1:8" ht="12" x14ac:dyDescent="0.2">
      <c r="A537" s="143"/>
      <c r="B537" s="146"/>
      <c r="C537" s="45">
        <v>28333.000000100001</v>
      </c>
      <c r="D537" s="45">
        <v>40000</v>
      </c>
      <c r="E537" s="45">
        <v>3417</v>
      </c>
      <c r="F537" s="55" t="s">
        <v>501</v>
      </c>
      <c r="G537" s="51"/>
      <c r="H537" s="49"/>
    </row>
    <row r="538" spans="1:8" ht="12" x14ac:dyDescent="0.2">
      <c r="A538" s="143"/>
      <c r="B538" s="146"/>
      <c r="C538" s="45">
        <v>40000.000000100001</v>
      </c>
      <c r="D538" s="45">
        <v>73333</v>
      </c>
      <c r="E538" s="45">
        <v>5534</v>
      </c>
      <c r="F538" s="54" t="s">
        <v>426</v>
      </c>
      <c r="G538" s="51"/>
      <c r="H538" s="49"/>
    </row>
    <row r="539" spans="1:8" ht="12" x14ac:dyDescent="0.2">
      <c r="A539" s="143"/>
      <c r="B539" s="146"/>
      <c r="C539" s="45">
        <v>73333.000000100001</v>
      </c>
      <c r="D539" s="45">
        <v>133333</v>
      </c>
      <c r="E539" s="45">
        <v>10074</v>
      </c>
      <c r="F539" s="55" t="s">
        <v>502</v>
      </c>
      <c r="G539" s="51"/>
      <c r="H539" s="49"/>
    </row>
    <row r="540" spans="1:8" ht="12" x14ac:dyDescent="0.2">
      <c r="A540" s="143"/>
      <c r="B540" s="146"/>
      <c r="C540" s="45">
        <v>133333.0000001</v>
      </c>
      <c r="D540" s="45">
        <v>250000</v>
      </c>
      <c r="E540" s="45">
        <v>19039</v>
      </c>
      <c r="F540" s="55" t="s">
        <v>503</v>
      </c>
      <c r="G540" s="51"/>
      <c r="H540" s="49"/>
    </row>
    <row r="541" spans="1:8" ht="12" x14ac:dyDescent="0.2">
      <c r="A541" s="143"/>
      <c r="B541" s="146"/>
      <c r="C541" s="45">
        <v>250000.0000001</v>
      </c>
      <c r="D541" s="45">
        <v>466667</v>
      </c>
      <c r="E541" s="45">
        <v>35323</v>
      </c>
      <c r="F541" s="54" t="s">
        <v>428</v>
      </c>
      <c r="G541" s="51"/>
      <c r="H541" s="49"/>
    </row>
    <row r="542" spans="1:8" ht="12" x14ac:dyDescent="0.2">
      <c r="A542" s="143"/>
      <c r="B542" s="146"/>
      <c r="C542" s="45">
        <v>466667.0000001</v>
      </c>
      <c r="D542" s="45">
        <v>733333</v>
      </c>
      <c r="E542" s="45">
        <v>60581</v>
      </c>
      <c r="F542" s="54" t="s">
        <v>429</v>
      </c>
      <c r="G542" s="51"/>
      <c r="H542" s="49"/>
    </row>
    <row r="543" spans="1:8" ht="12" x14ac:dyDescent="0.2">
      <c r="A543" s="143"/>
      <c r="B543" s="146"/>
      <c r="C543" s="45">
        <v>733333.0000001</v>
      </c>
      <c r="D543" s="45">
        <v>2166667</v>
      </c>
      <c r="E543" s="45">
        <v>125394</v>
      </c>
      <c r="F543" s="55" t="s">
        <v>504</v>
      </c>
      <c r="G543" s="51"/>
      <c r="H543" s="49"/>
    </row>
    <row r="544" spans="1:8" ht="12" x14ac:dyDescent="0.2">
      <c r="A544" s="143"/>
      <c r="B544" s="146"/>
      <c r="C544" s="45">
        <v>2166667.0000001001</v>
      </c>
      <c r="D544" s="45">
        <v>3000000</v>
      </c>
      <c r="E544" s="45">
        <v>150473</v>
      </c>
      <c r="F544" s="54" t="s">
        <v>430</v>
      </c>
      <c r="G544" s="51"/>
      <c r="H544" s="49"/>
    </row>
    <row r="545" spans="1:8" ht="12" x14ac:dyDescent="0.2">
      <c r="A545" s="143"/>
      <c r="B545" s="146"/>
      <c r="C545" s="45">
        <v>3000000.0000001001</v>
      </c>
      <c r="D545" s="45">
        <v>7166667</v>
      </c>
      <c r="E545" s="45">
        <v>180568</v>
      </c>
      <c r="F545" s="54" t="s">
        <v>431</v>
      </c>
      <c r="G545" s="51"/>
      <c r="H545" s="49"/>
    </row>
    <row r="546" spans="1:8" ht="12" x14ac:dyDescent="0.2">
      <c r="A546" s="143"/>
      <c r="B546" s="146"/>
      <c r="C546" s="45">
        <v>7166667.0000000997</v>
      </c>
      <c r="D546" s="45">
        <v>33333333</v>
      </c>
      <c r="E546" s="45">
        <v>216681</v>
      </c>
      <c r="F546" s="54" t="s">
        <v>432</v>
      </c>
      <c r="G546" s="51"/>
      <c r="H546" s="49"/>
    </row>
    <row r="547" spans="1:8" ht="12.75" thickBot="1" x14ac:dyDescent="0.25">
      <c r="A547" s="144"/>
      <c r="B547" s="147"/>
      <c r="C547" s="45">
        <v>33333333.000000101</v>
      </c>
      <c r="D547" s="45"/>
      <c r="E547" s="45">
        <v>260018</v>
      </c>
      <c r="F547" s="54" t="s">
        <v>433</v>
      </c>
      <c r="G547" s="51"/>
      <c r="H547" s="49"/>
    </row>
    <row r="548" spans="1:8" ht="12.75" thickTop="1" x14ac:dyDescent="0.2">
      <c r="A548" s="142" t="s">
        <v>951</v>
      </c>
      <c r="B548" s="145" t="s">
        <v>454</v>
      </c>
      <c r="C548" s="44">
        <v>0</v>
      </c>
      <c r="D548" s="44">
        <v>15</v>
      </c>
      <c r="E548" s="45">
        <v>550</v>
      </c>
      <c r="F548" s="47" t="s">
        <v>455</v>
      </c>
      <c r="G548" s="51"/>
      <c r="H548" s="49"/>
    </row>
    <row r="549" spans="1:8" ht="12" x14ac:dyDescent="0.2">
      <c r="A549" s="143"/>
      <c r="B549" s="146"/>
      <c r="C549" s="45">
        <v>15.0000000001</v>
      </c>
      <c r="D549" s="45">
        <v>50</v>
      </c>
      <c r="E549" s="45">
        <v>2897</v>
      </c>
      <c r="F549" s="50" t="s">
        <v>457</v>
      </c>
      <c r="G549" s="51"/>
      <c r="H549" s="49"/>
    </row>
    <row r="550" spans="1:8" ht="12" x14ac:dyDescent="0.2">
      <c r="A550" s="143"/>
      <c r="B550" s="146"/>
      <c r="C550" s="45">
        <v>50.000000000100002</v>
      </c>
      <c r="D550" s="45">
        <v>85</v>
      </c>
      <c r="E550" s="45">
        <v>6567</v>
      </c>
      <c r="F550" s="50" t="s">
        <v>459</v>
      </c>
      <c r="G550" s="51"/>
      <c r="H550" s="49"/>
    </row>
    <row r="551" spans="1:8" ht="12" x14ac:dyDescent="0.2">
      <c r="A551" s="143"/>
      <c r="B551" s="146"/>
      <c r="C551" s="45">
        <v>85.000000001000004</v>
      </c>
      <c r="D551" s="45">
        <v>120</v>
      </c>
      <c r="E551" s="45">
        <v>10075</v>
      </c>
      <c r="F551" s="50" t="s">
        <v>461</v>
      </c>
      <c r="G551" s="51"/>
      <c r="H551" s="49"/>
    </row>
    <row r="552" spans="1:8" ht="12" x14ac:dyDescent="0.2">
      <c r="A552" s="143"/>
      <c r="B552" s="146"/>
      <c r="C552" s="45">
        <v>120.0000000001</v>
      </c>
      <c r="D552" s="45">
        <v>220</v>
      </c>
      <c r="E552" s="45">
        <v>16318</v>
      </c>
      <c r="F552" s="50" t="s">
        <v>463</v>
      </c>
      <c r="G552" s="51"/>
      <c r="H552" s="49"/>
    </row>
    <row r="553" spans="1:8" ht="12" x14ac:dyDescent="0.2">
      <c r="A553" s="143"/>
      <c r="B553" s="146"/>
      <c r="C553" s="45">
        <v>220.00000000009999</v>
      </c>
      <c r="D553" s="45">
        <v>400</v>
      </c>
      <c r="E553" s="45">
        <v>29703</v>
      </c>
      <c r="F553" s="50" t="s">
        <v>465</v>
      </c>
      <c r="G553" s="51"/>
      <c r="H553" s="49"/>
    </row>
    <row r="554" spans="1:8" ht="12" x14ac:dyDescent="0.2">
      <c r="A554" s="143"/>
      <c r="B554" s="146"/>
      <c r="C554" s="45">
        <v>400</v>
      </c>
      <c r="D554" s="45">
        <v>750</v>
      </c>
      <c r="E554" s="45">
        <v>35644</v>
      </c>
      <c r="F554" s="50" t="s">
        <v>466</v>
      </c>
      <c r="G554" s="51"/>
      <c r="H554" s="49"/>
    </row>
    <row r="555" spans="1:8" ht="12" x14ac:dyDescent="0.2">
      <c r="A555" s="143"/>
      <c r="B555" s="146"/>
      <c r="C555" s="45">
        <v>750.00000000099999</v>
      </c>
      <c r="D555" s="45">
        <v>1400</v>
      </c>
      <c r="E555" s="45">
        <v>42772</v>
      </c>
      <c r="F555" s="50" t="s">
        <v>467</v>
      </c>
      <c r="G555" s="51"/>
      <c r="H555" s="49"/>
    </row>
    <row r="556" spans="1:8" ht="12" x14ac:dyDescent="0.2">
      <c r="A556" s="143"/>
      <c r="B556" s="146"/>
      <c r="C556" s="45">
        <v>1400.0000001000001</v>
      </c>
      <c r="D556" s="45">
        <v>2200</v>
      </c>
      <c r="E556" s="45">
        <v>51327</v>
      </c>
      <c r="F556" s="50" t="s">
        <v>468</v>
      </c>
      <c r="G556" s="51"/>
      <c r="H556" s="49"/>
    </row>
    <row r="557" spans="1:8" ht="12" x14ac:dyDescent="0.2">
      <c r="A557" s="143"/>
      <c r="B557" s="146"/>
      <c r="C557" s="45">
        <v>2200</v>
      </c>
      <c r="D557" s="45">
        <v>6500</v>
      </c>
      <c r="E557" s="45">
        <v>61592</v>
      </c>
      <c r="F557" s="50" t="s">
        <v>469</v>
      </c>
      <c r="G557" s="51"/>
      <c r="H557" s="49"/>
    </row>
    <row r="558" spans="1:8" ht="12" x14ac:dyDescent="0.2">
      <c r="A558" s="143"/>
      <c r="B558" s="146"/>
      <c r="C558" s="45">
        <v>6500.0000000999999</v>
      </c>
      <c r="D558" s="45">
        <v>9000</v>
      </c>
      <c r="E558" s="45">
        <v>73911</v>
      </c>
      <c r="F558" s="50" t="s">
        <v>470</v>
      </c>
      <c r="G558" s="51"/>
      <c r="H558" s="49"/>
    </row>
    <row r="559" spans="1:8" ht="12" x14ac:dyDescent="0.2">
      <c r="A559" s="143"/>
      <c r="B559" s="146"/>
      <c r="C559" s="45">
        <v>9000.0000001000008</v>
      </c>
      <c r="D559" s="45">
        <v>21500</v>
      </c>
      <c r="E559" s="45">
        <v>88693</v>
      </c>
      <c r="F559" s="50" t="s">
        <v>471</v>
      </c>
      <c r="G559" s="51"/>
      <c r="H559" s="49"/>
    </row>
    <row r="560" spans="1:8" ht="12" x14ac:dyDescent="0.2">
      <c r="A560" s="143"/>
      <c r="B560" s="146"/>
      <c r="C560" s="45">
        <v>21500.000000100001</v>
      </c>
      <c r="D560" s="45">
        <v>100000</v>
      </c>
      <c r="E560" s="45">
        <v>106431</v>
      </c>
      <c r="F560" s="50" t="s">
        <v>472</v>
      </c>
      <c r="G560" s="51"/>
      <c r="H560" s="49"/>
    </row>
    <row r="561" spans="1:8" ht="12.75" thickBot="1" x14ac:dyDescent="0.25">
      <c r="A561" s="143"/>
      <c r="B561" s="147"/>
      <c r="C561" s="45">
        <v>100000.0000001</v>
      </c>
      <c r="D561" s="45"/>
      <c r="E561" s="45">
        <v>127717</v>
      </c>
      <c r="F561" s="50" t="s">
        <v>473</v>
      </c>
      <c r="G561" s="51"/>
      <c r="H561" s="49"/>
    </row>
    <row r="562" spans="1:8" ht="12.75" thickTop="1" x14ac:dyDescent="0.2">
      <c r="A562" s="143"/>
      <c r="B562" s="145" t="s">
        <v>434</v>
      </c>
      <c r="C562" s="44">
        <v>0</v>
      </c>
      <c r="D562" s="44">
        <v>25</v>
      </c>
      <c r="E562" s="45">
        <v>550</v>
      </c>
      <c r="F562" s="47" t="s">
        <v>435</v>
      </c>
      <c r="G562" s="51"/>
      <c r="H562" s="49"/>
    </row>
    <row r="563" spans="1:8" ht="12" x14ac:dyDescent="0.2">
      <c r="A563" s="143"/>
      <c r="B563" s="146"/>
      <c r="C563" s="45">
        <v>25.000000001</v>
      </c>
      <c r="D563" s="45">
        <v>83</v>
      </c>
      <c r="E563" s="45">
        <v>2897</v>
      </c>
      <c r="F563" s="50" t="s">
        <v>437</v>
      </c>
      <c r="G563" s="51"/>
      <c r="H563" s="49"/>
    </row>
    <row r="564" spans="1:8" ht="12" x14ac:dyDescent="0.2">
      <c r="A564" s="143"/>
      <c r="B564" s="146"/>
      <c r="C564" s="45">
        <v>83.000000000100002</v>
      </c>
      <c r="D564" s="45">
        <v>142</v>
      </c>
      <c r="E564" s="45">
        <v>6567</v>
      </c>
      <c r="F564" s="50" t="s">
        <v>439</v>
      </c>
      <c r="G564" s="51"/>
      <c r="H564" s="49"/>
    </row>
    <row r="565" spans="1:8" ht="12" x14ac:dyDescent="0.2">
      <c r="A565" s="143"/>
      <c r="B565" s="146"/>
      <c r="C565" s="45">
        <v>142.00000000099999</v>
      </c>
      <c r="D565" s="45">
        <v>200</v>
      </c>
      <c r="E565" s="45">
        <v>10075</v>
      </c>
      <c r="F565" s="50" t="s">
        <v>441</v>
      </c>
      <c r="G565" s="51"/>
      <c r="H565" s="49"/>
    </row>
    <row r="566" spans="1:8" ht="12" x14ac:dyDescent="0.2">
      <c r="A566" s="143"/>
      <c r="B566" s="146"/>
      <c r="C566" s="45">
        <v>200.00000000099999</v>
      </c>
      <c r="D566" s="45">
        <v>367</v>
      </c>
      <c r="E566" s="45">
        <v>16318</v>
      </c>
      <c r="F566" s="50" t="s">
        <v>443</v>
      </c>
      <c r="G566" s="51"/>
      <c r="H566" s="49"/>
    </row>
    <row r="567" spans="1:8" ht="12" x14ac:dyDescent="0.2">
      <c r="A567" s="143"/>
      <c r="B567" s="146"/>
      <c r="C567" s="45">
        <v>367.00000000009999</v>
      </c>
      <c r="D567" s="45">
        <v>667</v>
      </c>
      <c r="E567" s="45">
        <v>29703</v>
      </c>
      <c r="F567" s="50" t="s">
        <v>445</v>
      </c>
      <c r="G567" s="51"/>
      <c r="H567" s="49"/>
    </row>
    <row r="568" spans="1:8" ht="12" x14ac:dyDescent="0.2">
      <c r="A568" s="143"/>
      <c r="B568" s="146"/>
      <c r="C568" s="45">
        <v>667.00000000010004</v>
      </c>
      <c r="D568" s="45">
        <v>1250</v>
      </c>
      <c r="E568" s="45">
        <v>35644</v>
      </c>
      <c r="F568" s="50" t="s">
        <v>446</v>
      </c>
      <c r="G568" s="51"/>
      <c r="H568" s="49"/>
    </row>
    <row r="569" spans="1:8" ht="12" x14ac:dyDescent="0.2">
      <c r="A569" s="143"/>
      <c r="B569" s="146"/>
      <c r="C569" s="45">
        <v>1250.0000001000001</v>
      </c>
      <c r="D569" s="45">
        <v>2333</v>
      </c>
      <c r="E569" s="45">
        <v>42772</v>
      </c>
      <c r="F569" s="50" t="s">
        <v>447</v>
      </c>
      <c r="G569" s="51"/>
      <c r="H569" s="49"/>
    </row>
    <row r="570" spans="1:8" ht="12" x14ac:dyDescent="0.2">
      <c r="A570" s="143"/>
      <c r="B570" s="146"/>
      <c r="C570" s="45">
        <v>2333.0000000999999</v>
      </c>
      <c r="D570" s="45">
        <v>3667</v>
      </c>
      <c r="E570" s="45">
        <v>51327</v>
      </c>
      <c r="F570" s="50" t="s">
        <v>448</v>
      </c>
      <c r="G570" s="51"/>
      <c r="H570" s="49"/>
    </row>
    <row r="571" spans="1:8" ht="12" x14ac:dyDescent="0.2">
      <c r="A571" s="143"/>
      <c r="B571" s="146"/>
      <c r="C571" s="45">
        <v>3667.0000000999999</v>
      </c>
      <c r="D571" s="45">
        <v>10833</v>
      </c>
      <c r="E571" s="45">
        <v>61592</v>
      </c>
      <c r="F571" s="50" t="s">
        <v>449</v>
      </c>
      <c r="G571" s="51"/>
      <c r="H571" s="49"/>
    </row>
    <row r="572" spans="1:8" ht="12" x14ac:dyDescent="0.2">
      <c r="A572" s="143"/>
      <c r="B572" s="146"/>
      <c r="C572" s="45">
        <v>10833.000000100001</v>
      </c>
      <c r="D572" s="45">
        <v>15000</v>
      </c>
      <c r="E572" s="45">
        <v>73911</v>
      </c>
      <c r="F572" s="50" t="s">
        <v>450</v>
      </c>
      <c r="G572" s="51"/>
      <c r="H572" s="49"/>
    </row>
    <row r="573" spans="1:8" ht="12" x14ac:dyDescent="0.2">
      <c r="A573" s="143"/>
      <c r="B573" s="146"/>
      <c r="C573" s="45">
        <v>15000.000000100001</v>
      </c>
      <c r="D573" s="45">
        <v>35833</v>
      </c>
      <c r="E573" s="45">
        <v>88693</v>
      </c>
      <c r="F573" s="50" t="s">
        <v>451</v>
      </c>
      <c r="G573" s="51"/>
      <c r="H573" s="49"/>
    </row>
    <row r="574" spans="1:8" ht="12" x14ac:dyDescent="0.2">
      <c r="A574" s="143"/>
      <c r="B574" s="146"/>
      <c r="C574" s="45">
        <v>35833.000000100001</v>
      </c>
      <c r="D574" s="45">
        <v>166667</v>
      </c>
      <c r="E574" s="45">
        <v>106431</v>
      </c>
      <c r="F574" s="50" t="s">
        <v>452</v>
      </c>
      <c r="G574" s="51"/>
      <c r="H574" s="49"/>
    </row>
    <row r="575" spans="1:8" ht="12.75" thickBot="1" x14ac:dyDescent="0.25">
      <c r="A575" s="143"/>
      <c r="B575" s="147"/>
      <c r="C575" s="45">
        <v>166667.0000001</v>
      </c>
      <c r="D575" s="45"/>
      <c r="E575" s="45">
        <v>127717</v>
      </c>
      <c r="F575" s="50" t="s">
        <v>453</v>
      </c>
      <c r="G575" s="51"/>
      <c r="H575" s="49"/>
    </row>
    <row r="576" spans="1:8" ht="12.75" thickTop="1" x14ac:dyDescent="0.2">
      <c r="A576" s="143"/>
      <c r="B576" s="145" t="s">
        <v>418</v>
      </c>
      <c r="C576" s="44">
        <v>0</v>
      </c>
      <c r="D576" s="44">
        <v>5000</v>
      </c>
      <c r="E576" s="45">
        <v>550</v>
      </c>
      <c r="F576" s="53" t="s">
        <v>419</v>
      </c>
      <c r="G576" s="51"/>
      <c r="H576" s="49"/>
    </row>
    <row r="577" spans="1:8" ht="12" x14ac:dyDescent="0.2">
      <c r="A577" s="143"/>
      <c r="B577" s="146"/>
      <c r="C577" s="45">
        <v>5000.0000000999999</v>
      </c>
      <c r="D577" s="45">
        <v>16667</v>
      </c>
      <c r="E577" s="45">
        <v>2897</v>
      </c>
      <c r="F577" s="54" t="s">
        <v>421</v>
      </c>
      <c r="G577" s="51"/>
      <c r="H577" s="49"/>
    </row>
    <row r="578" spans="1:8" ht="12" x14ac:dyDescent="0.2">
      <c r="A578" s="143"/>
      <c r="B578" s="146"/>
      <c r="C578" s="45">
        <v>16667.000000100001</v>
      </c>
      <c r="D578" s="45">
        <v>28333</v>
      </c>
      <c r="E578" s="45">
        <v>6567</v>
      </c>
      <c r="F578" s="54" t="s">
        <v>423</v>
      </c>
      <c r="G578" s="51"/>
      <c r="H578" s="49"/>
    </row>
    <row r="579" spans="1:8" ht="12" x14ac:dyDescent="0.2">
      <c r="A579" s="143"/>
      <c r="B579" s="146"/>
      <c r="C579" s="45">
        <v>28333.000000100001</v>
      </c>
      <c r="D579" s="45">
        <v>40000</v>
      </c>
      <c r="E579" s="45">
        <v>10075</v>
      </c>
      <c r="F579" s="55" t="s">
        <v>501</v>
      </c>
      <c r="G579" s="51"/>
      <c r="H579" s="49"/>
    </row>
    <row r="580" spans="1:8" ht="12" x14ac:dyDescent="0.2">
      <c r="A580" s="143"/>
      <c r="B580" s="146"/>
      <c r="C580" s="45">
        <v>40000.000000100001</v>
      </c>
      <c r="D580" s="45">
        <v>73333</v>
      </c>
      <c r="E580" s="45">
        <v>16318</v>
      </c>
      <c r="F580" s="54" t="s">
        <v>426</v>
      </c>
      <c r="G580" s="51"/>
      <c r="H580" s="49"/>
    </row>
    <row r="581" spans="1:8" ht="12" x14ac:dyDescent="0.2">
      <c r="A581" s="143"/>
      <c r="B581" s="146"/>
      <c r="C581" s="45">
        <v>73333.000000100001</v>
      </c>
      <c r="D581" s="45">
        <v>133333</v>
      </c>
      <c r="E581" s="45">
        <v>29703</v>
      </c>
      <c r="F581" s="55" t="s">
        <v>502</v>
      </c>
      <c r="G581" s="51"/>
      <c r="H581" s="49"/>
    </row>
    <row r="582" spans="1:8" ht="12" x14ac:dyDescent="0.2">
      <c r="A582" s="143"/>
      <c r="B582" s="146"/>
      <c r="C582" s="45">
        <v>133333.0000001</v>
      </c>
      <c r="D582" s="45">
        <v>250000</v>
      </c>
      <c r="E582" s="45">
        <v>35644</v>
      </c>
      <c r="F582" s="55" t="s">
        <v>503</v>
      </c>
      <c r="G582" s="51"/>
      <c r="H582" s="49"/>
    </row>
    <row r="583" spans="1:8" ht="12" x14ac:dyDescent="0.2">
      <c r="A583" s="143"/>
      <c r="B583" s="146"/>
      <c r="C583" s="45">
        <v>250000.0000001</v>
      </c>
      <c r="D583" s="45">
        <v>466667</v>
      </c>
      <c r="E583" s="45">
        <v>42772</v>
      </c>
      <c r="F583" s="54" t="s">
        <v>428</v>
      </c>
      <c r="G583" s="51"/>
      <c r="H583" s="49"/>
    </row>
    <row r="584" spans="1:8" ht="12" x14ac:dyDescent="0.2">
      <c r="A584" s="143"/>
      <c r="B584" s="146"/>
      <c r="C584" s="45">
        <v>466667.0000001</v>
      </c>
      <c r="D584" s="45">
        <v>733333</v>
      </c>
      <c r="E584" s="45">
        <v>51327</v>
      </c>
      <c r="F584" s="54" t="s">
        <v>429</v>
      </c>
      <c r="G584" s="51"/>
      <c r="H584" s="49"/>
    </row>
    <row r="585" spans="1:8" ht="12" x14ac:dyDescent="0.2">
      <c r="A585" s="143"/>
      <c r="B585" s="146"/>
      <c r="C585" s="45">
        <v>733333.0000001</v>
      </c>
      <c r="D585" s="45">
        <v>2166667</v>
      </c>
      <c r="E585" s="45">
        <v>61592</v>
      </c>
      <c r="F585" s="55" t="s">
        <v>504</v>
      </c>
      <c r="G585" s="51"/>
      <c r="H585" s="49"/>
    </row>
    <row r="586" spans="1:8" ht="12" x14ac:dyDescent="0.2">
      <c r="A586" s="143"/>
      <c r="B586" s="146"/>
      <c r="C586" s="45">
        <v>2166667.0000001001</v>
      </c>
      <c r="D586" s="45">
        <v>3000000</v>
      </c>
      <c r="E586" s="45">
        <v>73911</v>
      </c>
      <c r="F586" s="54" t="s">
        <v>430</v>
      </c>
      <c r="G586" s="51"/>
      <c r="H586" s="49"/>
    </row>
    <row r="587" spans="1:8" ht="12" x14ac:dyDescent="0.2">
      <c r="A587" s="143"/>
      <c r="B587" s="146"/>
      <c r="C587" s="45">
        <v>3000000.0000001001</v>
      </c>
      <c r="D587" s="45">
        <v>7166667</v>
      </c>
      <c r="E587" s="45">
        <v>88693</v>
      </c>
      <c r="F587" s="54" t="s">
        <v>431</v>
      </c>
      <c r="G587" s="51"/>
      <c r="H587" s="49"/>
    </row>
    <row r="588" spans="1:8" ht="12" x14ac:dyDescent="0.2">
      <c r="A588" s="143"/>
      <c r="B588" s="146"/>
      <c r="C588" s="45">
        <v>7166667.0000000997</v>
      </c>
      <c r="D588" s="45">
        <v>33333333</v>
      </c>
      <c r="E588" s="45">
        <v>106431</v>
      </c>
      <c r="F588" s="54" t="s">
        <v>432</v>
      </c>
      <c r="G588" s="51"/>
      <c r="H588" s="49"/>
    </row>
    <row r="589" spans="1:8" ht="12.75" thickBot="1" x14ac:dyDescent="0.25">
      <c r="A589" s="144"/>
      <c r="B589" s="147"/>
      <c r="C589" s="45">
        <v>33333333.000000101</v>
      </c>
      <c r="D589" s="45"/>
      <c r="E589" s="45">
        <v>127717</v>
      </c>
      <c r="F589" s="54" t="s">
        <v>433</v>
      </c>
      <c r="G589" s="51"/>
      <c r="H589" s="49"/>
    </row>
    <row r="590" spans="1:8" ht="12.75" thickTop="1" x14ac:dyDescent="0.2">
      <c r="A590" s="142" t="s">
        <v>492</v>
      </c>
      <c r="B590" s="145" t="s">
        <v>454</v>
      </c>
      <c r="C590" s="44">
        <v>0</v>
      </c>
      <c r="D590" s="44">
        <v>15</v>
      </c>
      <c r="E590" s="45">
        <v>531</v>
      </c>
      <c r="F590" s="47" t="s">
        <v>455</v>
      </c>
      <c r="G590" s="51"/>
      <c r="H590" s="49"/>
    </row>
    <row r="591" spans="1:8" ht="12" x14ac:dyDescent="0.2">
      <c r="A591" s="143"/>
      <c r="B591" s="146"/>
      <c r="C591" s="45">
        <v>15.0000000001</v>
      </c>
      <c r="D591" s="45">
        <v>50</v>
      </c>
      <c r="E591" s="45">
        <v>2799</v>
      </c>
      <c r="F591" s="50" t="s">
        <v>457</v>
      </c>
      <c r="G591" s="51"/>
      <c r="H591" s="49"/>
    </row>
    <row r="592" spans="1:8" ht="12" x14ac:dyDescent="0.2">
      <c r="A592" s="143"/>
      <c r="B592" s="146"/>
      <c r="C592" s="45">
        <v>50.000000000100002</v>
      </c>
      <c r="D592" s="45">
        <v>85</v>
      </c>
      <c r="E592" s="45">
        <v>6345</v>
      </c>
      <c r="F592" s="50" t="s">
        <v>459</v>
      </c>
      <c r="G592" s="51"/>
      <c r="H592" s="49"/>
    </row>
    <row r="593" spans="1:8" ht="12" x14ac:dyDescent="0.2">
      <c r="A593" s="143"/>
      <c r="B593" s="146"/>
      <c r="C593" s="45">
        <v>85.000000001000004</v>
      </c>
      <c r="D593" s="45">
        <v>120</v>
      </c>
      <c r="E593" s="45">
        <v>9733</v>
      </c>
      <c r="F593" s="50" t="s">
        <v>461</v>
      </c>
      <c r="G593" s="51"/>
      <c r="H593" s="49"/>
    </row>
    <row r="594" spans="1:8" ht="12" x14ac:dyDescent="0.2">
      <c r="A594" s="143"/>
      <c r="B594" s="146"/>
      <c r="C594" s="45">
        <v>120.0000000001</v>
      </c>
      <c r="D594" s="45">
        <v>220</v>
      </c>
      <c r="E594" s="45">
        <v>15765</v>
      </c>
      <c r="F594" s="50" t="s">
        <v>463</v>
      </c>
      <c r="G594" s="51"/>
      <c r="H594" s="49"/>
    </row>
    <row r="595" spans="1:8" ht="12" x14ac:dyDescent="0.2">
      <c r="A595" s="143"/>
      <c r="B595" s="146"/>
      <c r="C595" s="45">
        <v>220.00000000009999</v>
      </c>
      <c r="D595" s="45">
        <v>400</v>
      </c>
      <c r="E595" s="45">
        <v>28697</v>
      </c>
      <c r="F595" s="50" t="s">
        <v>465</v>
      </c>
      <c r="G595" s="51"/>
      <c r="H595" s="49"/>
    </row>
    <row r="596" spans="1:8" ht="12" x14ac:dyDescent="0.2">
      <c r="A596" s="143"/>
      <c r="B596" s="146"/>
      <c r="C596" s="45">
        <v>400</v>
      </c>
      <c r="D596" s="45">
        <v>750</v>
      </c>
      <c r="E596" s="45">
        <v>34436</v>
      </c>
      <c r="F596" s="50" t="s">
        <v>466</v>
      </c>
      <c r="G596" s="51"/>
      <c r="H596" s="49"/>
    </row>
    <row r="597" spans="1:8" ht="12" x14ac:dyDescent="0.2">
      <c r="A597" s="143"/>
      <c r="B597" s="146"/>
      <c r="C597" s="45">
        <v>750.00000000099999</v>
      </c>
      <c r="D597" s="45">
        <v>1400</v>
      </c>
      <c r="E597" s="45">
        <v>41324</v>
      </c>
      <c r="F597" s="50" t="s">
        <v>467</v>
      </c>
      <c r="G597" s="43"/>
      <c r="H597" s="43"/>
    </row>
    <row r="598" spans="1:8" ht="12" x14ac:dyDescent="0.2">
      <c r="A598" s="143"/>
      <c r="B598" s="146"/>
      <c r="C598" s="45">
        <v>1400.0000001000001</v>
      </c>
      <c r="D598" s="45">
        <v>2200</v>
      </c>
      <c r="E598" s="45">
        <v>49588</v>
      </c>
      <c r="F598" s="50" t="s">
        <v>468</v>
      </c>
      <c r="G598" s="51"/>
      <c r="H598" s="49"/>
    </row>
    <row r="599" spans="1:8" ht="12" x14ac:dyDescent="0.2">
      <c r="A599" s="143"/>
      <c r="B599" s="146"/>
      <c r="C599" s="45">
        <v>2200</v>
      </c>
      <c r="D599" s="45">
        <v>6500</v>
      </c>
      <c r="E599" s="45">
        <v>59596</v>
      </c>
      <c r="F599" s="50" t="s">
        <v>469</v>
      </c>
      <c r="G599" s="51"/>
      <c r="H599" s="49"/>
    </row>
    <row r="600" spans="1:8" ht="12" x14ac:dyDescent="0.2">
      <c r="A600" s="143"/>
      <c r="B600" s="146"/>
      <c r="C600" s="45">
        <v>6500.0000000999999</v>
      </c>
      <c r="D600" s="45">
        <v>9000</v>
      </c>
      <c r="E600" s="45">
        <v>71407</v>
      </c>
      <c r="F600" s="50" t="s">
        <v>470</v>
      </c>
      <c r="G600" s="51"/>
      <c r="H600" s="49"/>
    </row>
    <row r="601" spans="1:8" ht="12" x14ac:dyDescent="0.2">
      <c r="A601" s="143"/>
      <c r="B601" s="146"/>
      <c r="C601" s="45">
        <v>9000.0000001000008</v>
      </c>
      <c r="D601" s="45">
        <v>21500</v>
      </c>
      <c r="E601" s="45">
        <v>85689</v>
      </c>
      <c r="F601" s="50" t="s">
        <v>471</v>
      </c>
      <c r="G601" s="51"/>
      <c r="H601" s="49"/>
    </row>
    <row r="602" spans="1:8" ht="12" x14ac:dyDescent="0.2">
      <c r="A602" s="143"/>
      <c r="B602" s="146"/>
      <c r="C602" s="45">
        <v>21500.000000100001</v>
      </c>
      <c r="D602" s="45">
        <v>100000</v>
      </c>
      <c r="E602" s="45">
        <v>102827</v>
      </c>
      <c r="F602" s="50" t="s">
        <v>472</v>
      </c>
      <c r="G602" s="51"/>
      <c r="H602" s="49"/>
    </row>
    <row r="603" spans="1:8" ht="12.75" thickBot="1" x14ac:dyDescent="0.25">
      <c r="A603" s="143"/>
      <c r="B603" s="147"/>
      <c r="C603" s="45">
        <v>100000.0000001</v>
      </c>
      <c r="D603" s="45"/>
      <c r="E603" s="45">
        <v>123392</v>
      </c>
      <c r="F603" s="50" t="s">
        <v>473</v>
      </c>
      <c r="G603" s="51"/>
      <c r="H603" s="49"/>
    </row>
    <row r="604" spans="1:8" ht="12.75" thickTop="1" x14ac:dyDescent="0.2">
      <c r="A604" s="143"/>
      <c r="B604" s="145" t="s">
        <v>434</v>
      </c>
      <c r="C604" s="44">
        <v>0</v>
      </c>
      <c r="D604" s="44">
        <v>25</v>
      </c>
      <c r="E604" s="45">
        <v>531</v>
      </c>
      <c r="F604" s="47" t="s">
        <v>435</v>
      </c>
      <c r="G604" s="51"/>
      <c r="H604" s="49"/>
    </row>
    <row r="605" spans="1:8" ht="12" x14ac:dyDescent="0.2">
      <c r="A605" s="143"/>
      <c r="B605" s="146"/>
      <c r="C605" s="45">
        <v>25.000000001</v>
      </c>
      <c r="D605" s="45">
        <v>83</v>
      </c>
      <c r="E605" s="45">
        <v>2799</v>
      </c>
      <c r="F605" s="50" t="s">
        <v>437</v>
      </c>
      <c r="G605" s="51"/>
      <c r="H605" s="49"/>
    </row>
    <row r="606" spans="1:8" ht="12" x14ac:dyDescent="0.2">
      <c r="A606" s="143"/>
      <c r="B606" s="146"/>
      <c r="C606" s="45">
        <v>83.000000000100002</v>
      </c>
      <c r="D606" s="45">
        <v>142</v>
      </c>
      <c r="E606" s="45">
        <v>6345</v>
      </c>
      <c r="F606" s="50" t="s">
        <v>439</v>
      </c>
      <c r="G606" s="51"/>
      <c r="H606" s="49"/>
    </row>
    <row r="607" spans="1:8" ht="12" x14ac:dyDescent="0.2">
      <c r="A607" s="143"/>
      <c r="B607" s="146"/>
      <c r="C607" s="45">
        <v>142.00000000099999</v>
      </c>
      <c r="D607" s="45">
        <v>200</v>
      </c>
      <c r="E607" s="45">
        <v>9733</v>
      </c>
      <c r="F607" s="50" t="s">
        <v>441</v>
      </c>
      <c r="G607" s="51"/>
      <c r="H607" s="49"/>
    </row>
    <row r="608" spans="1:8" ht="12" x14ac:dyDescent="0.2">
      <c r="A608" s="143"/>
      <c r="B608" s="146"/>
      <c r="C608" s="45">
        <v>200.00000000099999</v>
      </c>
      <c r="D608" s="45">
        <v>367</v>
      </c>
      <c r="E608" s="45">
        <v>15765</v>
      </c>
      <c r="F608" s="50" t="s">
        <v>443</v>
      </c>
      <c r="G608" s="51"/>
      <c r="H608" s="49"/>
    </row>
    <row r="609" spans="1:8" ht="12" x14ac:dyDescent="0.2">
      <c r="A609" s="143"/>
      <c r="B609" s="146"/>
      <c r="C609" s="45">
        <v>367.00000000009999</v>
      </c>
      <c r="D609" s="45">
        <v>667</v>
      </c>
      <c r="E609" s="45">
        <v>28697</v>
      </c>
      <c r="F609" s="50" t="s">
        <v>445</v>
      </c>
      <c r="G609" s="51"/>
      <c r="H609" s="49"/>
    </row>
    <row r="610" spans="1:8" ht="12" x14ac:dyDescent="0.2">
      <c r="A610" s="143"/>
      <c r="B610" s="146"/>
      <c r="C610" s="45">
        <v>667.00000000010004</v>
      </c>
      <c r="D610" s="45">
        <v>1250</v>
      </c>
      <c r="E610" s="45">
        <v>34436</v>
      </c>
      <c r="F610" s="50" t="s">
        <v>446</v>
      </c>
      <c r="G610" s="51"/>
      <c r="H610" s="49"/>
    </row>
    <row r="611" spans="1:8" ht="12" x14ac:dyDescent="0.2">
      <c r="A611" s="143"/>
      <c r="B611" s="146"/>
      <c r="C611" s="45">
        <v>1250.0000001000001</v>
      </c>
      <c r="D611" s="45">
        <v>2333</v>
      </c>
      <c r="E611" s="45">
        <v>41324</v>
      </c>
      <c r="F611" s="50" t="s">
        <v>447</v>
      </c>
      <c r="G611" s="51"/>
      <c r="H611" s="49"/>
    </row>
    <row r="612" spans="1:8" ht="12" x14ac:dyDescent="0.2">
      <c r="A612" s="143"/>
      <c r="B612" s="146"/>
      <c r="C612" s="45">
        <v>2333.0000000999999</v>
      </c>
      <c r="D612" s="45">
        <v>3667</v>
      </c>
      <c r="E612" s="45">
        <v>49588</v>
      </c>
      <c r="F612" s="50" t="s">
        <v>448</v>
      </c>
      <c r="G612" s="51"/>
      <c r="H612" s="49"/>
    </row>
    <row r="613" spans="1:8" ht="12" x14ac:dyDescent="0.2">
      <c r="A613" s="143"/>
      <c r="B613" s="146"/>
      <c r="C613" s="45">
        <v>3667.0000000999999</v>
      </c>
      <c r="D613" s="45">
        <v>10833</v>
      </c>
      <c r="E613" s="45">
        <v>59596</v>
      </c>
      <c r="F613" s="50" t="s">
        <v>449</v>
      </c>
      <c r="G613" s="51"/>
      <c r="H613" s="49"/>
    </row>
    <row r="614" spans="1:8" ht="12" x14ac:dyDescent="0.2">
      <c r="A614" s="143"/>
      <c r="B614" s="146"/>
      <c r="C614" s="45">
        <v>10833.000000100001</v>
      </c>
      <c r="D614" s="45">
        <v>15000</v>
      </c>
      <c r="E614" s="45">
        <v>71407</v>
      </c>
      <c r="F614" s="50" t="s">
        <v>450</v>
      </c>
      <c r="G614" s="51"/>
      <c r="H614" s="49"/>
    </row>
    <row r="615" spans="1:8" ht="12" x14ac:dyDescent="0.2">
      <c r="A615" s="143"/>
      <c r="B615" s="146"/>
      <c r="C615" s="45">
        <v>15000.000000100001</v>
      </c>
      <c r="D615" s="45">
        <v>35833</v>
      </c>
      <c r="E615" s="45">
        <v>85689</v>
      </c>
      <c r="F615" s="50" t="s">
        <v>451</v>
      </c>
      <c r="G615" s="51"/>
      <c r="H615" s="49"/>
    </row>
    <row r="616" spans="1:8" ht="12" x14ac:dyDescent="0.2">
      <c r="A616" s="143"/>
      <c r="B616" s="146"/>
      <c r="C616" s="45">
        <v>35833.000000100001</v>
      </c>
      <c r="D616" s="45">
        <v>166667</v>
      </c>
      <c r="E616" s="45">
        <v>102827</v>
      </c>
      <c r="F616" s="50" t="s">
        <v>452</v>
      </c>
      <c r="G616" s="51"/>
      <c r="H616" s="49"/>
    </row>
    <row r="617" spans="1:8" ht="12.75" thickBot="1" x14ac:dyDescent="0.25">
      <c r="A617" s="143"/>
      <c r="B617" s="147"/>
      <c r="C617" s="45">
        <v>166667.0000001</v>
      </c>
      <c r="D617" s="45"/>
      <c r="E617" s="45">
        <v>123392</v>
      </c>
      <c r="F617" s="50" t="s">
        <v>453</v>
      </c>
      <c r="G617" s="51"/>
      <c r="H617" s="49"/>
    </row>
    <row r="618" spans="1:8" ht="12.75" thickTop="1" x14ac:dyDescent="0.2">
      <c r="A618" s="143"/>
      <c r="B618" s="145" t="s">
        <v>418</v>
      </c>
      <c r="C618" s="44">
        <v>0</v>
      </c>
      <c r="D618" s="44">
        <v>5000</v>
      </c>
      <c r="E618" s="45">
        <v>531</v>
      </c>
      <c r="F618" s="53" t="s">
        <v>419</v>
      </c>
      <c r="G618" s="51"/>
      <c r="H618" s="49"/>
    </row>
    <row r="619" spans="1:8" ht="12" x14ac:dyDescent="0.2">
      <c r="A619" s="143"/>
      <c r="B619" s="146"/>
      <c r="C619" s="45">
        <v>5000.0000000999999</v>
      </c>
      <c r="D619" s="45">
        <v>16667</v>
      </c>
      <c r="E619" s="45">
        <v>2799</v>
      </c>
      <c r="F619" s="54" t="s">
        <v>421</v>
      </c>
      <c r="G619" s="51"/>
      <c r="H619" s="49"/>
    </row>
    <row r="620" spans="1:8" ht="12" x14ac:dyDescent="0.2">
      <c r="A620" s="143"/>
      <c r="B620" s="146"/>
      <c r="C620" s="45">
        <v>16667.000000100001</v>
      </c>
      <c r="D620" s="45">
        <v>28333</v>
      </c>
      <c r="E620" s="45">
        <v>6345</v>
      </c>
      <c r="F620" s="54" t="s">
        <v>423</v>
      </c>
      <c r="G620" s="51"/>
      <c r="H620" s="49"/>
    </row>
    <row r="621" spans="1:8" ht="12" x14ac:dyDescent="0.2">
      <c r="A621" s="143"/>
      <c r="B621" s="146"/>
      <c r="C621" s="45">
        <v>28333.000000100001</v>
      </c>
      <c r="D621" s="45">
        <v>40000</v>
      </c>
      <c r="E621" s="45">
        <v>9733</v>
      </c>
      <c r="F621" s="55" t="s">
        <v>501</v>
      </c>
      <c r="G621" s="51"/>
      <c r="H621" s="49"/>
    </row>
    <row r="622" spans="1:8" ht="12" x14ac:dyDescent="0.2">
      <c r="A622" s="143"/>
      <c r="B622" s="146"/>
      <c r="C622" s="45">
        <v>40000.000000100001</v>
      </c>
      <c r="D622" s="45">
        <v>73333</v>
      </c>
      <c r="E622" s="45">
        <v>15765</v>
      </c>
      <c r="F622" s="54" t="s">
        <v>426</v>
      </c>
      <c r="G622" s="51"/>
      <c r="H622" s="49"/>
    </row>
    <row r="623" spans="1:8" ht="12" x14ac:dyDescent="0.2">
      <c r="A623" s="143"/>
      <c r="B623" s="146"/>
      <c r="C623" s="45">
        <v>73333.000000100001</v>
      </c>
      <c r="D623" s="45">
        <v>133333</v>
      </c>
      <c r="E623" s="45">
        <v>28697</v>
      </c>
      <c r="F623" s="55" t="s">
        <v>502</v>
      </c>
      <c r="G623" s="51"/>
      <c r="H623" s="49"/>
    </row>
    <row r="624" spans="1:8" ht="12" x14ac:dyDescent="0.2">
      <c r="A624" s="143"/>
      <c r="B624" s="146"/>
      <c r="C624" s="45">
        <v>133333.0000001</v>
      </c>
      <c r="D624" s="45">
        <v>250000</v>
      </c>
      <c r="E624" s="45">
        <v>34436</v>
      </c>
      <c r="F624" s="55" t="s">
        <v>503</v>
      </c>
      <c r="G624" s="51"/>
      <c r="H624" s="49"/>
    </row>
    <row r="625" spans="1:8" ht="12" x14ac:dyDescent="0.2">
      <c r="A625" s="143"/>
      <c r="B625" s="146"/>
      <c r="C625" s="45">
        <v>250000.0000001</v>
      </c>
      <c r="D625" s="45">
        <v>466667</v>
      </c>
      <c r="E625" s="45">
        <v>41324</v>
      </c>
      <c r="F625" s="54" t="s">
        <v>428</v>
      </c>
      <c r="G625" s="51"/>
      <c r="H625" s="49"/>
    </row>
    <row r="626" spans="1:8" ht="12" x14ac:dyDescent="0.2">
      <c r="A626" s="143"/>
      <c r="B626" s="146"/>
      <c r="C626" s="45">
        <v>466667.0000001</v>
      </c>
      <c r="D626" s="45">
        <v>733333</v>
      </c>
      <c r="E626" s="45">
        <v>49588</v>
      </c>
      <c r="F626" s="54" t="s">
        <v>429</v>
      </c>
      <c r="G626" s="51"/>
      <c r="H626" s="49"/>
    </row>
    <row r="627" spans="1:8" ht="12" x14ac:dyDescent="0.2">
      <c r="A627" s="143"/>
      <c r="B627" s="146"/>
      <c r="C627" s="45">
        <v>733333.0000001</v>
      </c>
      <c r="D627" s="45">
        <v>2166667</v>
      </c>
      <c r="E627" s="45">
        <v>59596</v>
      </c>
      <c r="F627" s="55" t="s">
        <v>504</v>
      </c>
      <c r="G627" s="51"/>
      <c r="H627" s="49"/>
    </row>
    <row r="628" spans="1:8" ht="12" x14ac:dyDescent="0.2">
      <c r="A628" s="143"/>
      <c r="B628" s="146"/>
      <c r="C628" s="45">
        <v>2166667.0000001001</v>
      </c>
      <c r="D628" s="45">
        <v>3000000</v>
      </c>
      <c r="E628" s="45">
        <v>71407</v>
      </c>
      <c r="F628" s="54" t="s">
        <v>430</v>
      </c>
      <c r="G628" s="51"/>
      <c r="H628" s="49"/>
    </row>
    <row r="629" spans="1:8" ht="12" x14ac:dyDescent="0.2">
      <c r="A629" s="143"/>
      <c r="B629" s="146"/>
      <c r="C629" s="45">
        <v>3000000.0000001001</v>
      </c>
      <c r="D629" s="45">
        <v>7166667</v>
      </c>
      <c r="E629" s="45">
        <v>85689</v>
      </c>
      <c r="F629" s="54" t="s">
        <v>431</v>
      </c>
      <c r="G629" s="51"/>
      <c r="H629" s="49"/>
    </row>
    <row r="630" spans="1:8" ht="12" x14ac:dyDescent="0.2">
      <c r="A630" s="143"/>
      <c r="B630" s="146"/>
      <c r="C630" s="45">
        <v>7166667.0000000997</v>
      </c>
      <c r="D630" s="45">
        <v>33333333</v>
      </c>
      <c r="E630" s="45">
        <v>102827</v>
      </c>
      <c r="F630" s="54" t="s">
        <v>432</v>
      </c>
      <c r="G630" s="51"/>
      <c r="H630" s="49"/>
    </row>
    <row r="631" spans="1:8" ht="12.75" thickBot="1" x14ac:dyDescent="0.25">
      <c r="A631" s="144"/>
      <c r="B631" s="147"/>
      <c r="C631" s="45">
        <v>33333333.000000101</v>
      </c>
      <c r="D631" s="45"/>
      <c r="E631" s="45">
        <v>123392</v>
      </c>
      <c r="F631" s="54" t="s">
        <v>433</v>
      </c>
      <c r="G631" s="51"/>
      <c r="H631" s="49"/>
    </row>
    <row r="632" spans="1:8" ht="12.75" thickTop="1" x14ac:dyDescent="0.2">
      <c r="A632" s="142" t="s">
        <v>493</v>
      </c>
      <c r="B632" s="145" t="s">
        <v>454</v>
      </c>
      <c r="C632" s="44">
        <v>0</v>
      </c>
      <c r="D632" s="44">
        <v>15</v>
      </c>
      <c r="E632" s="45">
        <v>237</v>
      </c>
      <c r="F632" s="47" t="s">
        <v>455</v>
      </c>
      <c r="G632" s="51"/>
      <c r="H632" s="49"/>
    </row>
    <row r="633" spans="1:8" ht="12" x14ac:dyDescent="0.2">
      <c r="A633" s="143"/>
      <c r="B633" s="146"/>
      <c r="C633" s="45">
        <v>15.0000000001</v>
      </c>
      <c r="D633" s="45">
        <v>50</v>
      </c>
      <c r="E633" s="45">
        <v>1248</v>
      </c>
      <c r="F633" s="50" t="s">
        <v>457</v>
      </c>
      <c r="G633" s="51"/>
      <c r="H633" s="49"/>
    </row>
    <row r="634" spans="1:8" ht="12" x14ac:dyDescent="0.2">
      <c r="A634" s="143"/>
      <c r="B634" s="146"/>
      <c r="C634" s="45">
        <v>50.000000000100002</v>
      </c>
      <c r="D634" s="45">
        <v>85</v>
      </c>
      <c r="E634" s="45">
        <v>2829</v>
      </c>
      <c r="F634" s="50" t="s">
        <v>459</v>
      </c>
      <c r="G634" s="51"/>
      <c r="H634" s="49"/>
    </row>
    <row r="635" spans="1:8" ht="12" x14ac:dyDescent="0.2">
      <c r="A635" s="143"/>
      <c r="B635" s="146"/>
      <c r="C635" s="45">
        <v>85.000000001000004</v>
      </c>
      <c r="D635" s="45">
        <v>120</v>
      </c>
      <c r="E635" s="45">
        <v>4340</v>
      </c>
      <c r="F635" s="50" t="s">
        <v>461</v>
      </c>
      <c r="G635" s="51"/>
      <c r="H635" s="49"/>
    </row>
    <row r="636" spans="1:8" ht="12" x14ac:dyDescent="0.2">
      <c r="A636" s="143"/>
      <c r="B636" s="146"/>
      <c r="C636" s="45">
        <v>120.0000000001</v>
      </c>
      <c r="D636" s="45">
        <v>220</v>
      </c>
      <c r="E636" s="45">
        <v>7030</v>
      </c>
      <c r="F636" s="50" t="s">
        <v>463</v>
      </c>
      <c r="G636" s="51"/>
      <c r="H636" s="49"/>
    </row>
    <row r="637" spans="1:8" ht="12" x14ac:dyDescent="0.2">
      <c r="A637" s="143"/>
      <c r="B637" s="146"/>
      <c r="C637" s="45">
        <v>220.00000000009999</v>
      </c>
      <c r="D637" s="45">
        <v>400</v>
      </c>
      <c r="E637" s="45">
        <v>12796</v>
      </c>
      <c r="F637" s="50" t="s">
        <v>465</v>
      </c>
      <c r="G637" s="51"/>
      <c r="H637" s="49"/>
    </row>
    <row r="638" spans="1:8" ht="12" x14ac:dyDescent="0.2">
      <c r="A638" s="143"/>
      <c r="B638" s="146"/>
      <c r="C638" s="45">
        <v>400</v>
      </c>
      <c r="D638" s="45">
        <v>750</v>
      </c>
      <c r="E638" s="45">
        <v>24184</v>
      </c>
      <c r="F638" s="50" t="s">
        <v>466</v>
      </c>
      <c r="G638" s="51"/>
      <c r="H638" s="49"/>
    </row>
    <row r="639" spans="1:8" ht="12" x14ac:dyDescent="0.2">
      <c r="A639" s="143"/>
      <c r="B639" s="146"/>
      <c r="C639" s="45">
        <v>750.00000000099999</v>
      </c>
      <c r="D639" s="45">
        <v>1400</v>
      </c>
      <c r="E639" s="45">
        <v>44868</v>
      </c>
      <c r="F639" s="50" t="s">
        <v>467</v>
      </c>
      <c r="G639" s="51"/>
      <c r="H639" s="49"/>
    </row>
    <row r="640" spans="1:8" ht="12" x14ac:dyDescent="0.2">
      <c r="A640" s="143"/>
      <c r="B640" s="146"/>
      <c r="C640" s="45">
        <v>1400.0000001000001</v>
      </c>
      <c r="D640" s="45">
        <v>2200</v>
      </c>
      <c r="E640" s="45">
        <v>76952</v>
      </c>
      <c r="F640" s="50" t="s">
        <v>468</v>
      </c>
      <c r="G640" s="51"/>
      <c r="H640" s="49"/>
    </row>
    <row r="641" spans="1:8" ht="12" x14ac:dyDescent="0.2">
      <c r="A641" s="143"/>
      <c r="B641" s="146"/>
      <c r="C641" s="45">
        <v>2200</v>
      </c>
      <c r="D641" s="45">
        <v>6500</v>
      </c>
      <c r="E641" s="45">
        <v>159280</v>
      </c>
      <c r="F641" s="50" t="s">
        <v>469</v>
      </c>
      <c r="G641" s="51"/>
      <c r="H641" s="49"/>
    </row>
    <row r="642" spans="1:8" ht="12" x14ac:dyDescent="0.2">
      <c r="A642" s="143"/>
      <c r="B642" s="146"/>
      <c r="C642" s="45">
        <v>6500.0000000999999</v>
      </c>
      <c r="D642" s="45">
        <v>9000</v>
      </c>
      <c r="E642" s="45">
        <v>339679</v>
      </c>
      <c r="F642" s="50" t="s">
        <v>470</v>
      </c>
      <c r="G642" s="51"/>
      <c r="H642" s="49"/>
    </row>
    <row r="643" spans="1:8" ht="12" x14ac:dyDescent="0.2">
      <c r="A643" s="143"/>
      <c r="B643" s="146"/>
      <c r="C643" s="45">
        <v>9000.0000001000008</v>
      </c>
      <c r="D643" s="45">
        <v>21500</v>
      </c>
      <c r="E643" s="45">
        <v>626615</v>
      </c>
      <c r="F643" s="50" t="s">
        <v>471</v>
      </c>
      <c r="G643" s="51"/>
      <c r="H643" s="49"/>
    </row>
    <row r="644" spans="1:8" ht="12" x14ac:dyDescent="0.2">
      <c r="A644" s="143"/>
      <c r="B644" s="146"/>
      <c r="C644" s="45">
        <v>21500.000000100001</v>
      </c>
      <c r="D644" s="45">
        <v>100000</v>
      </c>
      <c r="E644" s="45">
        <v>1599431</v>
      </c>
      <c r="F644" s="50" t="s">
        <v>472</v>
      </c>
      <c r="G644" s="51"/>
      <c r="H644" s="49"/>
    </row>
    <row r="645" spans="1:8" ht="12.75" thickBot="1" x14ac:dyDescent="0.25">
      <c r="A645" s="143"/>
      <c r="B645" s="147"/>
      <c r="C645" s="45">
        <v>100000.0000001</v>
      </c>
      <c r="D645" s="45"/>
      <c r="E645" s="45">
        <v>3189808</v>
      </c>
      <c r="F645" s="50" t="s">
        <v>473</v>
      </c>
      <c r="G645" s="51"/>
      <c r="H645" s="49"/>
    </row>
    <row r="646" spans="1:8" ht="12.75" thickTop="1" x14ac:dyDescent="0.2">
      <c r="A646" s="143"/>
      <c r="B646" s="145" t="s">
        <v>434</v>
      </c>
      <c r="C646" s="44">
        <v>0</v>
      </c>
      <c r="D646" s="44">
        <v>25</v>
      </c>
      <c r="E646" s="45">
        <v>237</v>
      </c>
      <c r="F646" s="47" t="s">
        <v>435</v>
      </c>
      <c r="G646" s="51"/>
      <c r="H646" s="49"/>
    </row>
    <row r="647" spans="1:8" ht="12" x14ac:dyDescent="0.2">
      <c r="A647" s="143"/>
      <c r="B647" s="146"/>
      <c r="C647" s="45">
        <v>25.000000001</v>
      </c>
      <c r="D647" s="45">
        <v>83</v>
      </c>
      <c r="E647" s="45">
        <v>1248</v>
      </c>
      <c r="F647" s="50" t="s">
        <v>437</v>
      </c>
      <c r="G647" s="51"/>
      <c r="H647" s="49"/>
    </row>
    <row r="648" spans="1:8" ht="12" x14ac:dyDescent="0.2">
      <c r="A648" s="143"/>
      <c r="B648" s="146"/>
      <c r="C648" s="45">
        <v>83.000000000100002</v>
      </c>
      <c r="D648" s="45">
        <v>142</v>
      </c>
      <c r="E648" s="45">
        <v>2829</v>
      </c>
      <c r="F648" s="50" t="s">
        <v>439</v>
      </c>
      <c r="G648" s="51"/>
      <c r="H648" s="49"/>
    </row>
    <row r="649" spans="1:8" ht="12" x14ac:dyDescent="0.2">
      <c r="A649" s="143"/>
      <c r="B649" s="146"/>
      <c r="C649" s="45">
        <v>142.00000000099999</v>
      </c>
      <c r="D649" s="45">
        <v>200</v>
      </c>
      <c r="E649" s="45">
        <v>4340</v>
      </c>
      <c r="F649" s="50" t="s">
        <v>441</v>
      </c>
      <c r="G649" s="51"/>
      <c r="H649" s="49"/>
    </row>
    <row r="650" spans="1:8" ht="12" x14ac:dyDescent="0.2">
      <c r="A650" s="143"/>
      <c r="B650" s="146"/>
      <c r="C650" s="45">
        <v>200.00000000099999</v>
      </c>
      <c r="D650" s="45">
        <v>367</v>
      </c>
      <c r="E650" s="45">
        <v>7030</v>
      </c>
      <c r="F650" s="50" t="s">
        <v>443</v>
      </c>
      <c r="G650" s="51"/>
      <c r="H650" s="49"/>
    </row>
    <row r="651" spans="1:8" ht="12" x14ac:dyDescent="0.2">
      <c r="A651" s="143"/>
      <c r="B651" s="146"/>
      <c r="C651" s="45">
        <v>367.00000000009999</v>
      </c>
      <c r="D651" s="45">
        <v>667</v>
      </c>
      <c r="E651" s="45">
        <v>12796</v>
      </c>
      <c r="F651" s="50" t="s">
        <v>445</v>
      </c>
      <c r="G651" s="51"/>
      <c r="H651" s="49"/>
    </row>
    <row r="652" spans="1:8" ht="12" x14ac:dyDescent="0.2">
      <c r="A652" s="143"/>
      <c r="B652" s="146"/>
      <c r="C652" s="45">
        <v>667.00000000010004</v>
      </c>
      <c r="D652" s="45">
        <v>1250</v>
      </c>
      <c r="E652" s="45">
        <v>24184</v>
      </c>
      <c r="F652" s="50" t="s">
        <v>446</v>
      </c>
      <c r="G652" s="51"/>
      <c r="H652" s="49"/>
    </row>
    <row r="653" spans="1:8" ht="12" x14ac:dyDescent="0.2">
      <c r="A653" s="143"/>
      <c r="B653" s="146"/>
      <c r="C653" s="45">
        <v>1250.0000001000001</v>
      </c>
      <c r="D653" s="45">
        <v>2333</v>
      </c>
      <c r="E653" s="45">
        <v>44868</v>
      </c>
      <c r="F653" s="50" t="s">
        <v>447</v>
      </c>
      <c r="G653" s="51"/>
      <c r="H653" s="49"/>
    </row>
    <row r="654" spans="1:8" ht="12" x14ac:dyDescent="0.2">
      <c r="A654" s="143"/>
      <c r="B654" s="146"/>
      <c r="C654" s="45">
        <v>2333.0000000999999</v>
      </c>
      <c r="D654" s="45">
        <v>3667</v>
      </c>
      <c r="E654" s="45">
        <v>76952</v>
      </c>
      <c r="F654" s="50" t="s">
        <v>448</v>
      </c>
      <c r="G654" s="51"/>
      <c r="H654" s="49"/>
    </row>
    <row r="655" spans="1:8" ht="12" x14ac:dyDescent="0.2">
      <c r="A655" s="143"/>
      <c r="B655" s="146"/>
      <c r="C655" s="45">
        <v>3667.0000000999999</v>
      </c>
      <c r="D655" s="45">
        <v>10833</v>
      </c>
      <c r="E655" s="45">
        <v>159280</v>
      </c>
      <c r="F655" s="50" t="s">
        <v>449</v>
      </c>
      <c r="G655" s="51"/>
      <c r="H655" s="49"/>
    </row>
    <row r="656" spans="1:8" ht="12" x14ac:dyDescent="0.2">
      <c r="A656" s="143"/>
      <c r="B656" s="146"/>
      <c r="C656" s="45">
        <v>10833.000000100001</v>
      </c>
      <c r="D656" s="45">
        <v>15000</v>
      </c>
      <c r="E656" s="45">
        <v>339679</v>
      </c>
      <c r="F656" s="50" t="s">
        <v>450</v>
      </c>
      <c r="G656" s="51"/>
      <c r="H656" s="49"/>
    </row>
    <row r="657" spans="1:8" ht="12" x14ac:dyDescent="0.2">
      <c r="A657" s="143"/>
      <c r="B657" s="146"/>
      <c r="C657" s="45">
        <v>15000.000000100001</v>
      </c>
      <c r="D657" s="45">
        <v>35833</v>
      </c>
      <c r="E657" s="45">
        <v>626615</v>
      </c>
      <c r="F657" s="50" t="s">
        <v>451</v>
      </c>
      <c r="G657" s="51"/>
      <c r="H657" s="49"/>
    </row>
    <row r="658" spans="1:8" ht="12" x14ac:dyDescent="0.2">
      <c r="A658" s="143"/>
      <c r="B658" s="146"/>
      <c r="C658" s="45">
        <v>35833.000000100001</v>
      </c>
      <c r="D658" s="45">
        <v>166667</v>
      </c>
      <c r="E658" s="45">
        <v>1599431</v>
      </c>
      <c r="F658" s="50" t="s">
        <v>452</v>
      </c>
      <c r="G658" s="51"/>
      <c r="H658" s="49"/>
    </row>
    <row r="659" spans="1:8" ht="12.75" thickBot="1" x14ac:dyDescent="0.25">
      <c r="A659" s="143"/>
      <c r="B659" s="147"/>
      <c r="C659" s="45">
        <v>166667.0000001</v>
      </c>
      <c r="D659" s="45"/>
      <c r="E659" s="45">
        <v>3189808</v>
      </c>
      <c r="F659" s="50" t="s">
        <v>453</v>
      </c>
      <c r="G659" s="51"/>
      <c r="H659" s="49"/>
    </row>
    <row r="660" spans="1:8" ht="12.75" thickTop="1" x14ac:dyDescent="0.2">
      <c r="A660" s="143"/>
      <c r="B660" s="145" t="s">
        <v>418</v>
      </c>
      <c r="C660" s="44">
        <v>0</v>
      </c>
      <c r="D660" s="44">
        <v>5000</v>
      </c>
      <c r="E660" s="45">
        <v>237</v>
      </c>
      <c r="F660" s="53" t="s">
        <v>419</v>
      </c>
      <c r="G660" s="51"/>
      <c r="H660" s="49"/>
    </row>
    <row r="661" spans="1:8" ht="12" x14ac:dyDescent="0.2">
      <c r="A661" s="143"/>
      <c r="B661" s="146"/>
      <c r="C661" s="45">
        <v>5000.0000000999999</v>
      </c>
      <c r="D661" s="45">
        <v>16667</v>
      </c>
      <c r="E661" s="45">
        <v>1248</v>
      </c>
      <c r="F661" s="54" t="s">
        <v>421</v>
      </c>
      <c r="G661" s="51"/>
      <c r="H661" s="49"/>
    </row>
    <row r="662" spans="1:8" ht="12" x14ac:dyDescent="0.2">
      <c r="A662" s="143"/>
      <c r="B662" s="146"/>
      <c r="C662" s="45">
        <v>16667.000000100001</v>
      </c>
      <c r="D662" s="45">
        <v>28333</v>
      </c>
      <c r="E662" s="45">
        <v>2829</v>
      </c>
      <c r="F662" s="54" t="s">
        <v>423</v>
      </c>
      <c r="G662" s="51"/>
      <c r="H662" s="49"/>
    </row>
    <row r="663" spans="1:8" ht="12" x14ac:dyDescent="0.2">
      <c r="A663" s="143"/>
      <c r="B663" s="146"/>
      <c r="C663" s="45">
        <v>28333.000000100001</v>
      </c>
      <c r="D663" s="45">
        <v>40000</v>
      </c>
      <c r="E663" s="45">
        <v>4340</v>
      </c>
      <c r="F663" s="55" t="s">
        <v>501</v>
      </c>
      <c r="G663" s="51"/>
      <c r="H663" s="49"/>
    </row>
    <row r="664" spans="1:8" ht="12" x14ac:dyDescent="0.2">
      <c r="A664" s="143"/>
      <c r="B664" s="146"/>
      <c r="C664" s="45">
        <v>40000.000000100001</v>
      </c>
      <c r="D664" s="45">
        <v>73333</v>
      </c>
      <c r="E664" s="45">
        <v>7030</v>
      </c>
      <c r="F664" s="54" t="s">
        <v>426</v>
      </c>
      <c r="G664" s="51"/>
      <c r="H664" s="49"/>
    </row>
    <row r="665" spans="1:8" ht="12" x14ac:dyDescent="0.2">
      <c r="A665" s="143"/>
      <c r="B665" s="146"/>
      <c r="C665" s="45">
        <v>73333.000000100001</v>
      </c>
      <c r="D665" s="45">
        <v>133333</v>
      </c>
      <c r="E665" s="45">
        <v>12796</v>
      </c>
      <c r="F665" s="55" t="s">
        <v>502</v>
      </c>
      <c r="G665" s="51"/>
      <c r="H665" s="49"/>
    </row>
    <row r="666" spans="1:8" ht="12" x14ac:dyDescent="0.2">
      <c r="A666" s="143"/>
      <c r="B666" s="146"/>
      <c r="C666" s="45">
        <v>133333.0000001</v>
      </c>
      <c r="D666" s="45">
        <v>250000</v>
      </c>
      <c r="E666" s="45">
        <v>24184</v>
      </c>
      <c r="F666" s="55" t="s">
        <v>503</v>
      </c>
      <c r="G666" s="51"/>
      <c r="H666" s="49"/>
    </row>
    <row r="667" spans="1:8" ht="12" x14ac:dyDescent="0.2">
      <c r="A667" s="143"/>
      <c r="B667" s="146"/>
      <c r="C667" s="45">
        <v>250000.0000001</v>
      </c>
      <c r="D667" s="45">
        <v>466667</v>
      </c>
      <c r="E667" s="45">
        <v>44868</v>
      </c>
      <c r="F667" s="54" t="s">
        <v>428</v>
      </c>
      <c r="G667" s="51"/>
      <c r="H667" s="49"/>
    </row>
    <row r="668" spans="1:8" ht="12" x14ac:dyDescent="0.2">
      <c r="A668" s="143"/>
      <c r="B668" s="146"/>
      <c r="C668" s="45">
        <v>466667.0000001</v>
      </c>
      <c r="D668" s="45">
        <v>733333</v>
      </c>
      <c r="E668" s="45">
        <v>76952</v>
      </c>
      <c r="F668" s="54" t="s">
        <v>429</v>
      </c>
      <c r="G668" s="51"/>
      <c r="H668" s="49"/>
    </row>
    <row r="669" spans="1:8" ht="12" x14ac:dyDescent="0.2">
      <c r="A669" s="143"/>
      <c r="B669" s="146"/>
      <c r="C669" s="45">
        <v>733333.0000001</v>
      </c>
      <c r="D669" s="45">
        <v>2166667</v>
      </c>
      <c r="E669" s="45">
        <v>159280</v>
      </c>
      <c r="F669" s="55" t="s">
        <v>504</v>
      </c>
      <c r="G669" s="51"/>
      <c r="H669" s="49"/>
    </row>
    <row r="670" spans="1:8" ht="12" x14ac:dyDescent="0.2">
      <c r="A670" s="143"/>
      <c r="B670" s="146"/>
      <c r="C670" s="45">
        <v>2166667.0000001001</v>
      </c>
      <c r="D670" s="45">
        <v>3000000</v>
      </c>
      <c r="E670" s="45">
        <v>339679</v>
      </c>
      <c r="F670" s="54" t="s">
        <v>430</v>
      </c>
      <c r="G670" s="51"/>
      <c r="H670" s="49"/>
    </row>
    <row r="671" spans="1:8" ht="12" x14ac:dyDescent="0.2">
      <c r="A671" s="143"/>
      <c r="B671" s="146"/>
      <c r="C671" s="45">
        <v>3000000.0000001001</v>
      </c>
      <c r="D671" s="45">
        <v>7166667</v>
      </c>
      <c r="E671" s="45">
        <v>626615</v>
      </c>
      <c r="F671" s="54" t="s">
        <v>431</v>
      </c>
      <c r="G671" s="51"/>
      <c r="H671" s="49"/>
    </row>
    <row r="672" spans="1:8" ht="12" x14ac:dyDescent="0.2">
      <c r="A672" s="143"/>
      <c r="B672" s="146"/>
      <c r="C672" s="45">
        <v>7166667.0000000997</v>
      </c>
      <c r="D672" s="45">
        <v>33333333</v>
      </c>
      <c r="E672" s="45">
        <v>1599431</v>
      </c>
      <c r="F672" s="54" t="s">
        <v>432</v>
      </c>
      <c r="G672" s="51"/>
      <c r="H672" s="49"/>
    </row>
    <row r="673" spans="1:8" ht="12.75" thickBot="1" x14ac:dyDescent="0.25">
      <c r="A673" s="144"/>
      <c r="B673" s="147"/>
      <c r="C673" s="45">
        <v>33333333.000000101</v>
      </c>
      <c r="D673" s="45"/>
      <c r="E673" s="45">
        <v>3189808</v>
      </c>
      <c r="F673" s="54" t="s">
        <v>433</v>
      </c>
      <c r="G673" s="51"/>
      <c r="H673" s="49"/>
    </row>
    <row r="674" spans="1:8" ht="12.75" thickTop="1" x14ac:dyDescent="0.2">
      <c r="A674" s="142" t="s">
        <v>494</v>
      </c>
      <c r="B674" s="145" t="s">
        <v>454</v>
      </c>
      <c r="C674" s="44">
        <v>0</v>
      </c>
      <c r="D674" s="44">
        <v>15</v>
      </c>
      <c r="E674" s="45">
        <v>163</v>
      </c>
      <c r="F674" s="47" t="s">
        <v>455</v>
      </c>
      <c r="G674" s="51"/>
      <c r="H674" s="49"/>
    </row>
    <row r="675" spans="1:8" ht="12" x14ac:dyDescent="0.2">
      <c r="A675" s="143"/>
      <c r="B675" s="146"/>
      <c r="C675" s="45">
        <v>15.0000000001</v>
      </c>
      <c r="D675" s="45">
        <v>50</v>
      </c>
      <c r="E675" s="45">
        <v>857</v>
      </c>
      <c r="F675" s="50" t="s">
        <v>457</v>
      </c>
      <c r="G675" s="51"/>
      <c r="H675" s="49"/>
    </row>
    <row r="676" spans="1:8" ht="12" x14ac:dyDescent="0.2">
      <c r="A676" s="143"/>
      <c r="B676" s="146"/>
      <c r="C676" s="45">
        <v>50.000000000100002</v>
      </c>
      <c r="D676" s="45">
        <v>85</v>
      </c>
      <c r="E676" s="45">
        <v>1943</v>
      </c>
      <c r="F676" s="50" t="s">
        <v>459</v>
      </c>
      <c r="G676" s="51"/>
      <c r="H676" s="49"/>
    </row>
    <row r="677" spans="1:8" ht="12" x14ac:dyDescent="0.2">
      <c r="A677" s="143"/>
      <c r="B677" s="146"/>
      <c r="C677" s="45">
        <v>85.000000001000004</v>
      </c>
      <c r="D677" s="45">
        <v>120</v>
      </c>
      <c r="E677" s="45">
        <v>2980</v>
      </c>
      <c r="F677" s="50" t="s">
        <v>461</v>
      </c>
      <c r="G677" s="51"/>
      <c r="H677" s="49"/>
    </row>
    <row r="678" spans="1:8" ht="12" x14ac:dyDescent="0.2">
      <c r="A678" s="143"/>
      <c r="B678" s="146"/>
      <c r="C678" s="45">
        <v>120.0000000001</v>
      </c>
      <c r="D678" s="45">
        <v>220</v>
      </c>
      <c r="E678" s="45">
        <v>4827</v>
      </c>
      <c r="F678" s="50" t="s">
        <v>463</v>
      </c>
      <c r="G678" s="51"/>
      <c r="H678" s="49"/>
    </row>
    <row r="679" spans="1:8" ht="12" x14ac:dyDescent="0.2">
      <c r="A679" s="143"/>
      <c r="B679" s="146"/>
      <c r="C679" s="45">
        <v>220.00000000009999</v>
      </c>
      <c r="D679" s="45">
        <v>400</v>
      </c>
      <c r="E679" s="45">
        <v>8786</v>
      </c>
      <c r="F679" s="50" t="s">
        <v>465</v>
      </c>
      <c r="G679" s="51"/>
      <c r="H679" s="49"/>
    </row>
    <row r="680" spans="1:8" ht="12" x14ac:dyDescent="0.2">
      <c r="A680" s="143"/>
      <c r="B680" s="146"/>
      <c r="C680" s="45">
        <v>400</v>
      </c>
      <c r="D680" s="45">
        <v>750</v>
      </c>
      <c r="E680" s="45">
        <v>16606</v>
      </c>
      <c r="F680" s="50" t="s">
        <v>466</v>
      </c>
      <c r="G680" s="51"/>
      <c r="H680" s="49"/>
    </row>
    <row r="681" spans="1:8" ht="12" x14ac:dyDescent="0.2">
      <c r="A681" s="143"/>
      <c r="B681" s="146"/>
      <c r="C681" s="45">
        <v>750.00000000099999</v>
      </c>
      <c r="D681" s="45">
        <v>1400</v>
      </c>
      <c r="E681" s="45">
        <v>30809</v>
      </c>
      <c r="F681" s="50" t="s">
        <v>467</v>
      </c>
      <c r="G681" s="51"/>
      <c r="H681" s="49"/>
    </row>
    <row r="682" spans="1:8" ht="12" x14ac:dyDescent="0.2">
      <c r="A682" s="143"/>
      <c r="B682" s="146"/>
      <c r="C682" s="45">
        <v>1400.0000001000001</v>
      </c>
      <c r="D682" s="45">
        <v>2200</v>
      </c>
      <c r="E682" s="45">
        <v>52839</v>
      </c>
      <c r="F682" s="50" t="s">
        <v>468</v>
      </c>
      <c r="G682" s="51"/>
      <c r="H682" s="49"/>
    </row>
    <row r="683" spans="1:8" ht="12" x14ac:dyDescent="0.2">
      <c r="A683" s="143"/>
      <c r="B683" s="146"/>
      <c r="C683" s="45">
        <v>2200</v>
      </c>
      <c r="D683" s="45">
        <v>6500</v>
      </c>
      <c r="E683" s="45">
        <v>109369</v>
      </c>
      <c r="F683" s="50" t="s">
        <v>469</v>
      </c>
      <c r="G683" s="51"/>
      <c r="H683" s="49"/>
    </row>
    <row r="684" spans="1:8" ht="12" x14ac:dyDescent="0.2">
      <c r="A684" s="143"/>
      <c r="B684" s="146"/>
      <c r="C684" s="45">
        <v>6500.0000000999999</v>
      </c>
      <c r="D684" s="45">
        <v>9000</v>
      </c>
      <c r="E684" s="45">
        <v>233240</v>
      </c>
      <c r="F684" s="50" t="s">
        <v>470</v>
      </c>
      <c r="G684" s="51"/>
      <c r="H684" s="49"/>
    </row>
    <row r="685" spans="1:8" ht="12" x14ac:dyDescent="0.2">
      <c r="A685" s="143"/>
      <c r="B685" s="146"/>
      <c r="C685" s="45">
        <v>9000.0000001000008</v>
      </c>
      <c r="D685" s="45">
        <v>21500</v>
      </c>
      <c r="E685" s="45">
        <v>430265</v>
      </c>
      <c r="F685" s="50" t="s">
        <v>471</v>
      </c>
      <c r="G685" s="51"/>
      <c r="H685" s="49"/>
    </row>
    <row r="686" spans="1:8" ht="12" x14ac:dyDescent="0.2">
      <c r="A686" s="143"/>
      <c r="B686" s="146"/>
      <c r="C686" s="45">
        <v>21500.000000100001</v>
      </c>
      <c r="D686" s="45">
        <v>100000</v>
      </c>
      <c r="E686" s="45">
        <v>1098248</v>
      </c>
      <c r="F686" s="50" t="s">
        <v>472</v>
      </c>
      <c r="G686" s="51"/>
      <c r="H686" s="49"/>
    </row>
    <row r="687" spans="1:8" ht="12.75" thickBot="1" x14ac:dyDescent="0.25">
      <c r="A687" s="143"/>
      <c r="B687" s="147"/>
      <c r="C687" s="45">
        <v>100000.0000001</v>
      </c>
      <c r="D687" s="45"/>
      <c r="E687" s="45">
        <v>2623526</v>
      </c>
      <c r="F687" s="50" t="s">
        <v>473</v>
      </c>
      <c r="G687" s="51"/>
      <c r="H687" s="49"/>
    </row>
    <row r="688" spans="1:8" ht="12.75" thickTop="1" x14ac:dyDescent="0.2">
      <c r="A688" s="143"/>
      <c r="B688" s="145" t="s">
        <v>434</v>
      </c>
      <c r="C688" s="44">
        <v>0</v>
      </c>
      <c r="D688" s="44">
        <v>25</v>
      </c>
      <c r="E688" s="45">
        <v>163</v>
      </c>
      <c r="F688" s="47" t="s">
        <v>435</v>
      </c>
      <c r="G688" s="51"/>
      <c r="H688" s="49"/>
    </row>
    <row r="689" spans="1:8" ht="12" x14ac:dyDescent="0.2">
      <c r="A689" s="143"/>
      <c r="B689" s="146"/>
      <c r="C689" s="45">
        <v>25.000000001</v>
      </c>
      <c r="D689" s="45">
        <v>83</v>
      </c>
      <c r="E689" s="45">
        <v>857</v>
      </c>
      <c r="F689" s="50" t="s">
        <v>437</v>
      </c>
      <c r="G689" s="51"/>
      <c r="H689" s="49"/>
    </row>
    <row r="690" spans="1:8" ht="12" x14ac:dyDescent="0.2">
      <c r="A690" s="143"/>
      <c r="B690" s="146"/>
      <c r="C690" s="45">
        <v>83.000000000100002</v>
      </c>
      <c r="D690" s="45">
        <v>142</v>
      </c>
      <c r="E690" s="45">
        <v>1943</v>
      </c>
      <c r="F690" s="50" t="s">
        <v>439</v>
      </c>
      <c r="G690" s="51"/>
      <c r="H690" s="49"/>
    </row>
    <row r="691" spans="1:8" ht="12" x14ac:dyDescent="0.2">
      <c r="A691" s="143"/>
      <c r="B691" s="146"/>
      <c r="C691" s="45">
        <v>142.00000000099999</v>
      </c>
      <c r="D691" s="45">
        <v>200</v>
      </c>
      <c r="E691" s="45">
        <v>2980</v>
      </c>
      <c r="F691" s="50" t="s">
        <v>441</v>
      </c>
      <c r="G691" s="51"/>
      <c r="H691" s="49"/>
    </row>
    <row r="692" spans="1:8" ht="12" x14ac:dyDescent="0.2">
      <c r="A692" s="143"/>
      <c r="B692" s="146"/>
      <c r="C692" s="45">
        <v>200.00000000099999</v>
      </c>
      <c r="D692" s="45">
        <v>367</v>
      </c>
      <c r="E692" s="45">
        <v>4827</v>
      </c>
      <c r="F692" s="50" t="s">
        <v>443</v>
      </c>
      <c r="G692" s="51"/>
      <c r="H692" s="49"/>
    </row>
    <row r="693" spans="1:8" ht="12" x14ac:dyDescent="0.2">
      <c r="A693" s="143"/>
      <c r="B693" s="146"/>
      <c r="C693" s="45">
        <v>367.00000000009999</v>
      </c>
      <c r="D693" s="45">
        <v>667</v>
      </c>
      <c r="E693" s="45">
        <v>8786</v>
      </c>
      <c r="F693" s="50" t="s">
        <v>445</v>
      </c>
      <c r="G693" s="51"/>
      <c r="H693" s="49"/>
    </row>
    <row r="694" spans="1:8" ht="12" x14ac:dyDescent="0.2">
      <c r="A694" s="143"/>
      <c r="B694" s="146"/>
      <c r="C694" s="45">
        <v>667.00000000010004</v>
      </c>
      <c r="D694" s="45">
        <v>1250</v>
      </c>
      <c r="E694" s="45">
        <v>16606</v>
      </c>
      <c r="F694" s="50" t="s">
        <v>446</v>
      </c>
      <c r="G694" s="51"/>
      <c r="H694" s="49"/>
    </row>
    <row r="695" spans="1:8" ht="12" x14ac:dyDescent="0.2">
      <c r="A695" s="143"/>
      <c r="B695" s="146"/>
      <c r="C695" s="45">
        <v>1250.0000001000001</v>
      </c>
      <c r="D695" s="45">
        <v>2333</v>
      </c>
      <c r="E695" s="45">
        <v>30809</v>
      </c>
      <c r="F695" s="50" t="s">
        <v>447</v>
      </c>
      <c r="G695" s="51"/>
      <c r="H695" s="49"/>
    </row>
    <row r="696" spans="1:8" ht="12" x14ac:dyDescent="0.2">
      <c r="A696" s="143"/>
      <c r="B696" s="146"/>
      <c r="C696" s="45">
        <v>2333.0000000999999</v>
      </c>
      <c r="D696" s="45">
        <v>3667</v>
      </c>
      <c r="E696" s="45">
        <v>52839</v>
      </c>
      <c r="F696" s="50" t="s">
        <v>448</v>
      </c>
      <c r="G696" s="51"/>
      <c r="H696" s="49"/>
    </row>
    <row r="697" spans="1:8" ht="12" x14ac:dyDescent="0.2">
      <c r="A697" s="143"/>
      <c r="B697" s="146"/>
      <c r="C697" s="45">
        <v>3667.0000000999999</v>
      </c>
      <c r="D697" s="45">
        <v>10833</v>
      </c>
      <c r="E697" s="45">
        <v>109369</v>
      </c>
      <c r="F697" s="50" t="s">
        <v>449</v>
      </c>
      <c r="G697" s="51"/>
      <c r="H697" s="49"/>
    </row>
    <row r="698" spans="1:8" ht="12" x14ac:dyDescent="0.2">
      <c r="A698" s="143"/>
      <c r="B698" s="146"/>
      <c r="C698" s="45">
        <v>10833.000000100001</v>
      </c>
      <c r="D698" s="45">
        <v>15000</v>
      </c>
      <c r="E698" s="45">
        <v>233240</v>
      </c>
      <c r="F698" s="50" t="s">
        <v>450</v>
      </c>
      <c r="G698" s="51"/>
      <c r="H698" s="49"/>
    </row>
    <row r="699" spans="1:8" ht="12" x14ac:dyDescent="0.2">
      <c r="A699" s="143"/>
      <c r="B699" s="146"/>
      <c r="C699" s="45">
        <v>15000.000000100001</v>
      </c>
      <c r="D699" s="45">
        <v>35833</v>
      </c>
      <c r="E699" s="45">
        <v>430265</v>
      </c>
      <c r="F699" s="50" t="s">
        <v>451</v>
      </c>
      <c r="G699" s="51"/>
      <c r="H699" s="49"/>
    </row>
    <row r="700" spans="1:8" ht="12" x14ac:dyDescent="0.2">
      <c r="A700" s="143"/>
      <c r="B700" s="146"/>
      <c r="C700" s="45">
        <v>35833.000000100001</v>
      </c>
      <c r="D700" s="45">
        <v>166667</v>
      </c>
      <c r="E700" s="45">
        <v>1098248</v>
      </c>
      <c r="F700" s="50" t="s">
        <v>452</v>
      </c>
      <c r="G700" s="51"/>
      <c r="H700" s="49"/>
    </row>
    <row r="701" spans="1:8" ht="12.75" thickBot="1" x14ac:dyDescent="0.25">
      <c r="A701" s="143"/>
      <c r="B701" s="147"/>
      <c r="C701" s="45">
        <v>166667.0000001</v>
      </c>
      <c r="D701" s="45"/>
      <c r="E701" s="45">
        <v>2623526</v>
      </c>
      <c r="F701" s="50" t="s">
        <v>453</v>
      </c>
      <c r="G701" s="51"/>
      <c r="H701" s="49"/>
    </row>
    <row r="702" spans="1:8" ht="12.75" thickTop="1" x14ac:dyDescent="0.2">
      <c r="A702" s="143"/>
      <c r="B702" s="145" t="s">
        <v>418</v>
      </c>
      <c r="C702" s="44">
        <v>0</v>
      </c>
      <c r="D702" s="44">
        <v>5000</v>
      </c>
      <c r="E702" s="45">
        <v>163</v>
      </c>
      <c r="F702" s="53" t="s">
        <v>419</v>
      </c>
      <c r="G702" s="51"/>
      <c r="H702" s="49"/>
    </row>
    <row r="703" spans="1:8" ht="12" x14ac:dyDescent="0.2">
      <c r="A703" s="143"/>
      <c r="B703" s="146"/>
      <c r="C703" s="45">
        <v>5000.0000000999999</v>
      </c>
      <c r="D703" s="45">
        <v>16667</v>
      </c>
      <c r="E703" s="45">
        <v>857</v>
      </c>
      <c r="F703" s="54" t="s">
        <v>421</v>
      </c>
      <c r="G703" s="51"/>
      <c r="H703" s="49"/>
    </row>
    <row r="704" spans="1:8" ht="12" x14ac:dyDescent="0.2">
      <c r="A704" s="143"/>
      <c r="B704" s="146"/>
      <c r="C704" s="45">
        <v>16667.000000100001</v>
      </c>
      <c r="D704" s="45">
        <v>28333</v>
      </c>
      <c r="E704" s="45">
        <v>1943</v>
      </c>
      <c r="F704" s="54" t="s">
        <v>423</v>
      </c>
      <c r="G704" s="51"/>
      <c r="H704" s="49"/>
    </row>
    <row r="705" spans="1:8" ht="12" x14ac:dyDescent="0.2">
      <c r="A705" s="143"/>
      <c r="B705" s="146"/>
      <c r="C705" s="45">
        <v>28333.000000100001</v>
      </c>
      <c r="D705" s="45">
        <v>40000</v>
      </c>
      <c r="E705" s="45">
        <v>2980</v>
      </c>
      <c r="F705" s="55" t="s">
        <v>501</v>
      </c>
      <c r="G705" s="51"/>
      <c r="H705" s="49"/>
    </row>
    <row r="706" spans="1:8" ht="12" x14ac:dyDescent="0.2">
      <c r="A706" s="143"/>
      <c r="B706" s="146"/>
      <c r="C706" s="45">
        <v>40000.000000100001</v>
      </c>
      <c r="D706" s="45">
        <v>73333</v>
      </c>
      <c r="E706" s="45">
        <v>4827</v>
      </c>
      <c r="F706" s="54" t="s">
        <v>426</v>
      </c>
      <c r="G706" s="51"/>
      <c r="H706" s="49"/>
    </row>
    <row r="707" spans="1:8" ht="12" x14ac:dyDescent="0.2">
      <c r="A707" s="143"/>
      <c r="B707" s="146"/>
      <c r="C707" s="45">
        <v>73333.000000100001</v>
      </c>
      <c r="D707" s="45">
        <v>133333</v>
      </c>
      <c r="E707" s="45">
        <v>8786</v>
      </c>
      <c r="F707" s="55" t="s">
        <v>502</v>
      </c>
      <c r="G707" s="51"/>
      <c r="H707" s="49"/>
    </row>
    <row r="708" spans="1:8" ht="12" x14ac:dyDescent="0.2">
      <c r="A708" s="143"/>
      <c r="B708" s="146"/>
      <c r="C708" s="45">
        <v>133333.0000001</v>
      </c>
      <c r="D708" s="45">
        <v>250000</v>
      </c>
      <c r="E708" s="45">
        <v>16606</v>
      </c>
      <c r="F708" s="55" t="s">
        <v>503</v>
      </c>
      <c r="G708" s="51"/>
      <c r="H708" s="49"/>
    </row>
    <row r="709" spans="1:8" ht="12" x14ac:dyDescent="0.2">
      <c r="A709" s="143"/>
      <c r="B709" s="146"/>
      <c r="C709" s="45">
        <v>250000.0000001</v>
      </c>
      <c r="D709" s="45">
        <v>466667</v>
      </c>
      <c r="E709" s="45">
        <v>30809</v>
      </c>
      <c r="F709" s="54" t="s">
        <v>428</v>
      </c>
      <c r="G709" s="51"/>
      <c r="H709" s="49"/>
    </row>
    <row r="710" spans="1:8" ht="12" x14ac:dyDescent="0.2">
      <c r="A710" s="143"/>
      <c r="B710" s="146"/>
      <c r="C710" s="45">
        <v>466667.0000001</v>
      </c>
      <c r="D710" s="45">
        <v>733333</v>
      </c>
      <c r="E710" s="45">
        <v>52839</v>
      </c>
      <c r="F710" s="54" t="s">
        <v>429</v>
      </c>
      <c r="G710" s="51"/>
      <c r="H710" s="49"/>
    </row>
    <row r="711" spans="1:8" ht="12" x14ac:dyDescent="0.2">
      <c r="A711" s="143"/>
      <c r="B711" s="146"/>
      <c r="C711" s="45">
        <v>733333.0000001</v>
      </c>
      <c r="D711" s="45">
        <v>2166667</v>
      </c>
      <c r="E711" s="45">
        <v>109369</v>
      </c>
      <c r="F711" s="55" t="s">
        <v>504</v>
      </c>
      <c r="G711" s="51"/>
      <c r="H711" s="49"/>
    </row>
    <row r="712" spans="1:8" ht="12" x14ac:dyDescent="0.2">
      <c r="A712" s="143"/>
      <c r="B712" s="146"/>
      <c r="C712" s="45">
        <v>2166667.0000001001</v>
      </c>
      <c r="D712" s="45">
        <v>3000000</v>
      </c>
      <c r="E712" s="45">
        <v>233240</v>
      </c>
      <c r="F712" s="54" t="s">
        <v>430</v>
      </c>
      <c r="G712" s="51"/>
      <c r="H712" s="49"/>
    </row>
    <row r="713" spans="1:8" ht="12" x14ac:dyDescent="0.2">
      <c r="A713" s="143"/>
      <c r="B713" s="146"/>
      <c r="C713" s="45">
        <v>3000000.0000001001</v>
      </c>
      <c r="D713" s="45">
        <v>7166667</v>
      </c>
      <c r="E713" s="45">
        <v>430265</v>
      </c>
      <c r="F713" s="54" t="s">
        <v>431</v>
      </c>
      <c r="G713" s="51"/>
      <c r="H713" s="49"/>
    </row>
    <row r="714" spans="1:8" ht="12" x14ac:dyDescent="0.2">
      <c r="A714" s="143"/>
      <c r="B714" s="146"/>
      <c r="C714" s="45">
        <v>7166667.0000000997</v>
      </c>
      <c r="D714" s="45">
        <v>33333333</v>
      </c>
      <c r="E714" s="45">
        <v>1098248</v>
      </c>
      <c r="F714" s="54" t="s">
        <v>432</v>
      </c>
      <c r="G714" s="51"/>
      <c r="H714" s="49"/>
    </row>
    <row r="715" spans="1:8" ht="12.75" thickBot="1" x14ac:dyDescent="0.25">
      <c r="A715" s="144"/>
      <c r="B715" s="147"/>
      <c r="C715" s="45">
        <v>33333333.000000101</v>
      </c>
      <c r="D715" s="45"/>
      <c r="E715" s="45">
        <v>2623526</v>
      </c>
      <c r="F715" s="54" t="s">
        <v>433</v>
      </c>
      <c r="G715" s="51"/>
      <c r="H715" s="49"/>
    </row>
    <row r="716" spans="1:8" ht="12.75" thickTop="1" x14ac:dyDescent="0.2">
      <c r="A716" s="142" t="s">
        <v>495</v>
      </c>
      <c r="B716" s="145" t="s">
        <v>454</v>
      </c>
      <c r="C716" s="44">
        <v>0</v>
      </c>
      <c r="D716" s="44">
        <v>15</v>
      </c>
      <c r="E716" s="45">
        <v>43</v>
      </c>
      <c r="F716" s="47" t="s">
        <v>455</v>
      </c>
      <c r="G716" s="51"/>
      <c r="H716" s="49"/>
    </row>
    <row r="717" spans="1:8" ht="12" x14ac:dyDescent="0.2">
      <c r="A717" s="143"/>
      <c r="B717" s="146"/>
      <c r="C717" s="45">
        <v>15.0000000001</v>
      </c>
      <c r="D717" s="45">
        <v>50</v>
      </c>
      <c r="E717" s="45">
        <v>229</v>
      </c>
      <c r="F717" s="50" t="s">
        <v>457</v>
      </c>
      <c r="G717" s="51"/>
      <c r="H717" s="49"/>
    </row>
    <row r="718" spans="1:8" ht="12" x14ac:dyDescent="0.2">
      <c r="A718" s="143"/>
      <c r="B718" s="146"/>
      <c r="C718" s="45">
        <v>50.000000000100002</v>
      </c>
      <c r="D718" s="45">
        <v>85</v>
      </c>
      <c r="E718" s="45">
        <v>518</v>
      </c>
      <c r="F718" s="50" t="s">
        <v>459</v>
      </c>
      <c r="G718" s="51"/>
      <c r="H718" s="49"/>
    </row>
    <row r="719" spans="1:8" ht="12" x14ac:dyDescent="0.2">
      <c r="A719" s="143"/>
      <c r="B719" s="146"/>
      <c r="C719" s="45">
        <v>85.000000001000004</v>
      </c>
      <c r="D719" s="45">
        <v>120</v>
      </c>
      <c r="E719" s="45">
        <v>795</v>
      </c>
      <c r="F719" s="50" t="s">
        <v>461</v>
      </c>
      <c r="G719" s="51"/>
      <c r="H719" s="49"/>
    </row>
    <row r="720" spans="1:8" ht="12" x14ac:dyDescent="0.2">
      <c r="A720" s="143"/>
      <c r="B720" s="146"/>
      <c r="C720" s="45">
        <v>120.0000000001</v>
      </c>
      <c r="D720" s="45">
        <v>220</v>
      </c>
      <c r="E720" s="45">
        <v>1288</v>
      </c>
      <c r="F720" s="50" t="s">
        <v>463</v>
      </c>
      <c r="G720" s="51"/>
      <c r="H720" s="49"/>
    </row>
    <row r="721" spans="1:8" ht="12" x14ac:dyDescent="0.2">
      <c r="A721" s="143"/>
      <c r="B721" s="146"/>
      <c r="C721" s="45">
        <v>220.00000000009999</v>
      </c>
      <c r="D721" s="45">
        <v>400</v>
      </c>
      <c r="E721" s="45">
        <v>2345</v>
      </c>
      <c r="F721" s="50" t="s">
        <v>465</v>
      </c>
      <c r="G721" s="51"/>
      <c r="H721" s="49"/>
    </row>
    <row r="722" spans="1:8" ht="12" x14ac:dyDescent="0.2">
      <c r="A722" s="143"/>
      <c r="B722" s="146"/>
      <c r="C722" s="45">
        <v>400</v>
      </c>
      <c r="D722" s="45">
        <v>750</v>
      </c>
      <c r="E722" s="45">
        <v>4430</v>
      </c>
      <c r="F722" s="50" t="s">
        <v>466</v>
      </c>
      <c r="G722" s="51"/>
      <c r="H722" s="49"/>
    </row>
    <row r="723" spans="1:8" ht="12" x14ac:dyDescent="0.2">
      <c r="A723" s="143"/>
      <c r="B723" s="146"/>
      <c r="C723" s="45">
        <v>750.00000000099999</v>
      </c>
      <c r="D723" s="45">
        <v>1400</v>
      </c>
      <c r="E723" s="45">
        <v>8222</v>
      </c>
      <c r="F723" s="50" t="s">
        <v>467</v>
      </c>
      <c r="G723" s="51"/>
      <c r="H723" s="49"/>
    </row>
    <row r="724" spans="1:8" ht="12" x14ac:dyDescent="0.2">
      <c r="A724" s="143"/>
      <c r="B724" s="146"/>
      <c r="C724" s="45">
        <v>1400.0000001000001</v>
      </c>
      <c r="D724" s="45">
        <v>2200</v>
      </c>
      <c r="E724" s="45">
        <v>14096</v>
      </c>
      <c r="F724" s="50" t="s">
        <v>468</v>
      </c>
      <c r="G724" s="51"/>
      <c r="H724" s="49"/>
    </row>
    <row r="725" spans="1:8" ht="12" x14ac:dyDescent="0.2">
      <c r="A725" s="143"/>
      <c r="B725" s="146"/>
      <c r="C725" s="45">
        <v>2200</v>
      </c>
      <c r="D725" s="45">
        <v>6500</v>
      </c>
      <c r="E725" s="45">
        <v>29176</v>
      </c>
      <c r="F725" s="50" t="s">
        <v>469</v>
      </c>
      <c r="G725" s="51"/>
      <c r="H725" s="49"/>
    </row>
    <row r="726" spans="1:8" ht="12" x14ac:dyDescent="0.2">
      <c r="A726" s="143"/>
      <c r="B726" s="146"/>
      <c r="C726" s="45">
        <v>6500.0000000999999</v>
      </c>
      <c r="D726" s="45">
        <v>9000</v>
      </c>
      <c r="E726" s="45">
        <v>62221</v>
      </c>
      <c r="F726" s="50" t="s">
        <v>470</v>
      </c>
      <c r="G726" s="51"/>
      <c r="H726" s="49"/>
    </row>
    <row r="727" spans="1:8" ht="12" x14ac:dyDescent="0.2">
      <c r="A727" s="143"/>
      <c r="B727" s="146"/>
      <c r="C727" s="45">
        <v>9000.0000001000008</v>
      </c>
      <c r="D727" s="45">
        <v>21500</v>
      </c>
      <c r="E727" s="45">
        <v>114822</v>
      </c>
      <c r="F727" s="50" t="s">
        <v>471</v>
      </c>
      <c r="G727" s="51"/>
      <c r="H727" s="49"/>
    </row>
    <row r="728" spans="1:8" ht="12" x14ac:dyDescent="0.2">
      <c r="A728" s="143"/>
      <c r="B728" s="146"/>
      <c r="C728" s="45">
        <v>21500.000000100001</v>
      </c>
      <c r="D728" s="45">
        <v>100000</v>
      </c>
      <c r="E728" s="45">
        <v>293082</v>
      </c>
      <c r="F728" s="50" t="s">
        <v>472</v>
      </c>
      <c r="G728" s="51"/>
      <c r="H728" s="49"/>
    </row>
    <row r="729" spans="1:8" ht="12.75" thickBot="1" x14ac:dyDescent="0.25">
      <c r="A729" s="143"/>
      <c r="B729" s="147"/>
      <c r="C729" s="45">
        <v>100000.0000001</v>
      </c>
      <c r="D729" s="45"/>
      <c r="E729" s="45">
        <v>1500709</v>
      </c>
      <c r="F729" s="50" t="s">
        <v>473</v>
      </c>
      <c r="G729" s="51"/>
      <c r="H729" s="49"/>
    </row>
    <row r="730" spans="1:8" ht="12.75" thickTop="1" x14ac:dyDescent="0.2">
      <c r="A730" s="143"/>
      <c r="B730" s="145" t="s">
        <v>434</v>
      </c>
      <c r="C730" s="44">
        <v>0</v>
      </c>
      <c r="D730" s="44">
        <v>25</v>
      </c>
      <c r="E730" s="45">
        <v>43</v>
      </c>
      <c r="F730" s="47" t="s">
        <v>435</v>
      </c>
      <c r="G730" s="51"/>
      <c r="H730" s="49"/>
    </row>
    <row r="731" spans="1:8" ht="12" x14ac:dyDescent="0.2">
      <c r="A731" s="143"/>
      <c r="B731" s="146"/>
      <c r="C731" s="45">
        <v>25.000000001</v>
      </c>
      <c r="D731" s="45">
        <v>83</v>
      </c>
      <c r="E731" s="45">
        <v>229</v>
      </c>
      <c r="F731" s="50" t="s">
        <v>437</v>
      </c>
      <c r="G731" s="51"/>
      <c r="H731" s="49"/>
    </row>
    <row r="732" spans="1:8" ht="12" x14ac:dyDescent="0.2">
      <c r="A732" s="143"/>
      <c r="B732" s="146"/>
      <c r="C732" s="45">
        <v>83.000000000100002</v>
      </c>
      <c r="D732" s="45">
        <v>142</v>
      </c>
      <c r="E732" s="45">
        <v>518</v>
      </c>
      <c r="F732" s="50" t="s">
        <v>439</v>
      </c>
      <c r="G732" s="51"/>
      <c r="H732" s="49"/>
    </row>
    <row r="733" spans="1:8" ht="12" x14ac:dyDescent="0.2">
      <c r="A733" s="143"/>
      <c r="B733" s="146"/>
      <c r="C733" s="45">
        <v>142.00000000099999</v>
      </c>
      <c r="D733" s="45">
        <v>200</v>
      </c>
      <c r="E733" s="45">
        <v>795</v>
      </c>
      <c r="F733" s="50" t="s">
        <v>441</v>
      </c>
      <c r="G733" s="51"/>
      <c r="H733" s="49"/>
    </row>
    <row r="734" spans="1:8" ht="12" x14ac:dyDescent="0.2">
      <c r="A734" s="143"/>
      <c r="B734" s="146"/>
      <c r="C734" s="45">
        <v>200.00000000099999</v>
      </c>
      <c r="D734" s="45">
        <v>367</v>
      </c>
      <c r="E734" s="45">
        <v>1288</v>
      </c>
      <c r="F734" s="50" t="s">
        <v>443</v>
      </c>
      <c r="G734" s="51"/>
      <c r="H734" s="49"/>
    </row>
    <row r="735" spans="1:8" ht="12" x14ac:dyDescent="0.2">
      <c r="A735" s="143"/>
      <c r="B735" s="146"/>
      <c r="C735" s="45">
        <v>367.00000000009999</v>
      </c>
      <c r="D735" s="45">
        <v>667</v>
      </c>
      <c r="E735" s="45">
        <v>2345</v>
      </c>
      <c r="F735" s="50" t="s">
        <v>445</v>
      </c>
      <c r="G735" s="51"/>
      <c r="H735" s="49"/>
    </row>
    <row r="736" spans="1:8" ht="12" x14ac:dyDescent="0.2">
      <c r="A736" s="143"/>
      <c r="B736" s="146"/>
      <c r="C736" s="45">
        <v>667.00000000010004</v>
      </c>
      <c r="D736" s="45">
        <v>1250</v>
      </c>
      <c r="E736" s="45">
        <v>4430</v>
      </c>
      <c r="F736" s="50" t="s">
        <v>446</v>
      </c>
      <c r="G736" s="51"/>
      <c r="H736" s="49"/>
    </row>
    <row r="737" spans="1:8" ht="12" x14ac:dyDescent="0.2">
      <c r="A737" s="143"/>
      <c r="B737" s="146"/>
      <c r="C737" s="45">
        <v>1250.0000001000001</v>
      </c>
      <c r="D737" s="45">
        <v>2333</v>
      </c>
      <c r="E737" s="45">
        <v>8222</v>
      </c>
      <c r="F737" s="50" t="s">
        <v>447</v>
      </c>
      <c r="G737" s="51"/>
      <c r="H737" s="49"/>
    </row>
    <row r="738" spans="1:8" ht="12" x14ac:dyDescent="0.2">
      <c r="A738" s="143"/>
      <c r="B738" s="146"/>
      <c r="C738" s="45">
        <v>2333.0000000999999</v>
      </c>
      <c r="D738" s="45">
        <v>3667</v>
      </c>
      <c r="E738" s="45">
        <v>14096</v>
      </c>
      <c r="F738" s="50" t="s">
        <v>448</v>
      </c>
      <c r="G738" s="51"/>
      <c r="H738" s="49"/>
    </row>
    <row r="739" spans="1:8" ht="12" x14ac:dyDescent="0.2">
      <c r="A739" s="143"/>
      <c r="B739" s="146"/>
      <c r="C739" s="45">
        <v>3667.0000000999999</v>
      </c>
      <c r="D739" s="45">
        <v>10833</v>
      </c>
      <c r="E739" s="45">
        <v>29176</v>
      </c>
      <c r="F739" s="50" t="s">
        <v>449</v>
      </c>
      <c r="G739" s="51"/>
      <c r="H739" s="49"/>
    </row>
    <row r="740" spans="1:8" ht="12" x14ac:dyDescent="0.2">
      <c r="A740" s="143"/>
      <c r="B740" s="146"/>
      <c r="C740" s="45">
        <v>10833.000000100001</v>
      </c>
      <c r="D740" s="45">
        <v>15000</v>
      </c>
      <c r="E740" s="45">
        <v>62221</v>
      </c>
      <c r="F740" s="50" t="s">
        <v>450</v>
      </c>
      <c r="G740" s="51"/>
      <c r="H740" s="49"/>
    </row>
    <row r="741" spans="1:8" ht="12" x14ac:dyDescent="0.2">
      <c r="A741" s="143"/>
      <c r="B741" s="146"/>
      <c r="C741" s="45">
        <v>15000.000000100001</v>
      </c>
      <c r="D741" s="45">
        <v>35833</v>
      </c>
      <c r="E741" s="45">
        <v>114822</v>
      </c>
      <c r="F741" s="50" t="s">
        <v>451</v>
      </c>
      <c r="G741" s="51"/>
      <c r="H741" s="49"/>
    </row>
    <row r="742" spans="1:8" ht="12" x14ac:dyDescent="0.2">
      <c r="A742" s="143"/>
      <c r="B742" s="146"/>
      <c r="C742" s="45">
        <v>35833.000000100001</v>
      </c>
      <c r="D742" s="45">
        <v>166667</v>
      </c>
      <c r="E742" s="45">
        <v>293082</v>
      </c>
      <c r="F742" s="50" t="s">
        <v>452</v>
      </c>
      <c r="G742" s="51"/>
      <c r="H742" s="49"/>
    </row>
    <row r="743" spans="1:8" ht="12.75" thickBot="1" x14ac:dyDescent="0.25">
      <c r="A743" s="143"/>
      <c r="B743" s="147"/>
      <c r="C743" s="45">
        <v>166667.0000001</v>
      </c>
      <c r="D743" s="45"/>
      <c r="E743" s="45">
        <v>1500709</v>
      </c>
      <c r="F743" s="50" t="s">
        <v>453</v>
      </c>
      <c r="G743" s="51"/>
      <c r="H743" s="49"/>
    </row>
    <row r="744" spans="1:8" ht="12.75" thickTop="1" x14ac:dyDescent="0.2">
      <c r="A744" s="143"/>
      <c r="B744" s="145" t="s">
        <v>418</v>
      </c>
      <c r="C744" s="44">
        <v>0</v>
      </c>
      <c r="D744" s="44">
        <v>5000</v>
      </c>
      <c r="E744" s="45">
        <v>43</v>
      </c>
      <c r="F744" s="53" t="s">
        <v>419</v>
      </c>
      <c r="G744" s="51"/>
      <c r="H744" s="49"/>
    </row>
    <row r="745" spans="1:8" ht="12" x14ac:dyDescent="0.2">
      <c r="A745" s="143"/>
      <c r="B745" s="146"/>
      <c r="C745" s="45">
        <v>5000.0000000999999</v>
      </c>
      <c r="D745" s="45">
        <v>16667</v>
      </c>
      <c r="E745" s="45">
        <v>229</v>
      </c>
      <c r="F745" s="54" t="s">
        <v>421</v>
      </c>
      <c r="G745" s="51"/>
      <c r="H745" s="49"/>
    </row>
    <row r="746" spans="1:8" ht="12" x14ac:dyDescent="0.2">
      <c r="A746" s="143"/>
      <c r="B746" s="146"/>
      <c r="C746" s="45">
        <v>16667.000000100001</v>
      </c>
      <c r="D746" s="45">
        <v>28333</v>
      </c>
      <c r="E746" s="45">
        <v>518</v>
      </c>
      <c r="F746" s="54" t="s">
        <v>423</v>
      </c>
      <c r="G746" s="51"/>
      <c r="H746" s="49"/>
    </row>
    <row r="747" spans="1:8" ht="12" x14ac:dyDescent="0.2">
      <c r="A747" s="143"/>
      <c r="B747" s="146"/>
      <c r="C747" s="45">
        <v>28333.000000100001</v>
      </c>
      <c r="D747" s="45">
        <v>40000</v>
      </c>
      <c r="E747" s="45">
        <v>795</v>
      </c>
      <c r="F747" s="55" t="s">
        <v>501</v>
      </c>
      <c r="G747" s="51"/>
      <c r="H747" s="49"/>
    </row>
    <row r="748" spans="1:8" ht="12" x14ac:dyDescent="0.2">
      <c r="A748" s="143"/>
      <c r="B748" s="146"/>
      <c r="C748" s="45">
        <v>40000.000000100001</v>
      </c>
      <c r="D748" s="45">
        <v>73333</v>
      </c>
      <c r="E748" s="45">
        <v>1288</v>
      </c>
      <c r="F748" s="54" t="s">
        <v>426</v>
      </c>
      <c r="G748" s="51"/>
      <c r="H748" s="49"/>
    </row>
    <row r="749" spans="1:8" ht="12" x14ac:dyDescent="0.2">
      <c r="A749" s="143"/>
      <c r="B749" s="146"/>
      <c r="C749" s="45">
        <v>73333.000000100001</v>
      </c>
      <c r="D749" s="45">
        <v>133333</v>
      </c>
      <c r="E749" s="45">
        <v>2345</v>
      </c>
      <c r="F749" s="55" t="s">
        <v>502</v>
      </c>
      <c r="G749" s="51"/>
      <c r="H749" s="49"/>
    </row>
    <row r="750" spans="1:8" ht="12" x14ac:dyDescent="0.2">
      <c r="A750" s="143"/>
      <c r="B750" s="146"/>
      <c r="C750" s="45">
        <v>133333.0000001</v>
      </c>
      <c r="D750" s="45">
        <v>250000</v>
      </c>
      <c r="E750" s="45">
        <v>4430</v>
      </c>
      <c r="F750" s="55" t="s">
        <v>503</v>
      </c>
      <c r="G750" s="51"/>
      <c r="H750" s="49"/>
    </row>
    <row r="751" spans="1:8" ht="12" x14ac:dyDescent="0.2">
      <c r="A751" s="143"/>
      <c r="B751" s="146"/>
      <c r="C751" s="45">
        <v>250000.0000001</v>
      </c>
      <c r="D751" s="45">
        <v>466667</v>
      </c>
      <c r="E751" s="45">
        <v>8222</v>
      </c>
      <c r="F751" s="54" t="s">
        <v>428</v>
      </c>
      <c r="G751" s="51"/>
      <c r="H751" s="49"/>
    </row>
    <row r="752" spans="1:8" ht="12" x14ac:dyDescent="0.2">
      <c r="A752" s="143"/>
      <c r="B752" s="146"/>
      <c r="C752" s="45">
        <v>466667.0000001</v>
      </c>
      <c r="D752" s="45">
        <v>733333</v>
      </c>
      <c r="E752" s="45">
        <v>14096</v>
      </c>
      <c r="F752" s="54" t="s">
        <v>429</v>
      </c>
      <c r="G752" s="51"/>
      <c r="H752" s="49"/>
    </row>
    <row r="753" spans="1:8" ht="12" x14ac:dyDescent="0.2">
      <c r="A753" s="143"/>
      <c r="B753" s="146"/>
      <c r="C753" s="45">
        <v>733333.0000001</v>
      </c>
      <c r="D753" s="45">
        <v>2166667</v>
      </c>
      <c r="E753" s="45">
        <v>29176</v>
      </c>
      <c r="F753" s="55" t="s">
        <v>504</v>
      </c>
      <c r="G753" s="51"/>
      <c r="H753" s="49"/>
    </row>
    <row r="754" spans="1:8" ht="12" x14ac:dyDescent="0.2">
      <c r="A754" s="143"/>
      <c r="B754" s="146"/>
      <c r="C754" s="45">
        <v>2166667.0000001001</v>
      </c>
      <c r="D754" s="45">
        <v>3000000</v>
      </c>
      <c r="E754" s="45">
        <v>62221</v>
      </c>
      <c r="F754" s="54" t="s">
        <v>430</v>
      </c>
      <c r="G754" s="51"/>
      <c r="H754" s="49"/>
    </row>
    <row r="755" spans="1:8" ht="12" x14ac:dyDescent="0.2">
      <c r="A755" s="143"/>
      <c r="B755" s="146"/>
      <c r="C755" s="45">
        <v>3000000.0000001001</v>
      </c>
      <c r="D755" s="45">
        <v>7166667</v>
      </c>
      <c r="E755" s="45">
        <v>114822</v>
      </c>
      <c r="F755" s="54" t="s">
        <v>431</v>
      </c>
      <c r="G755" s="51"/>
      <c r="H755" s="49"/>
    </row>
    <row r="756" spans="1:8" ht="12" x14ac:dyDescent="0.2">
      <c r="A756" s="143"/>
      <c r="B756" s="146"/>
      <c r="C756" s="45">
        <v>7166667.0000000997</v>
      </c>
      <c r="D756" s="45">
        <v>33333333</v>
      </c>
      <c r="E756" s="45">
        <v>293082</v>
      </c>
      <c r="F756" s="54" t="s">
        <v>432</v>
      </c>
      <c r="G756" s="51"/>
      <c r="H756" s="49"/>
    </row>
    <row r="757" spans="1:8" ht="12.75" thickBot="1" x14ac:dyDescent="0.25">
      <c r="A757" s="144"/>
      <c r="B757" s="147"/>
      <c r="C757" s="45">
        <v>33333333.000000101</v>
      </c>
      <c r="D757" s="45"/>
      <c r="E757" s="45">
        <v>1500709</v>
      </c>
      <c r="F757" s="54" t="s">
        <v>433</v>
      </c>
      <c r="G757" s="51"/>
      <c r="H757" s="49"/>
    </row>
    <row r="758" spans="1:8" ht="12.75" thickTop="1" x14ac:dyDescent="0.2">
      <c r="A758" s="142" t="s">
        <v>496</v>
      </c>
      <c r="B758" s="145" t="s">
        <v>454</v>
      </c>
      <c r="C758" s="44">
        <v>0</v>
      </c>
      <c r="D758" s="44">
        <v>15</v>
      </c>
      <c r="E758" s="45">
        <v>707</v>
      </c>
      <c r="F758" s="47" t="s">
        <v>455</v>
      </c>
      <c r="G758" s="51"/>
      <c r="H758" s="49"/>
    </row>
    <row r="759" spans="1:8" ht="12" x14ac:dyDescent="0.2">
      <c r="A759" s="143"/>
      <c r="B759" s="146"/>
      <c r="C759" s="45">
        <v>15.0000000001</v>
      </c>
      <c r="D759" s="45">
        <v>50</v>
      </c>
      <c r="E759" s="45">
        <v>3726</v>
      </c>
      <c r="F759" s="50" t="s">
        <v>457</v>
      </c>
      <c r="G759" s="51"/>
      <c r="H759" s="49"/>
    </row>
    <row r="760" spans="1:8" ht="12" x14ac:dyDescent="0.2">
      <c r="A760" s="143"/>
      <c r="B760" s="146"/>
      <c r="C760" s="45">
        <v>50.000000000100002</v>
      </c>
      <c r="D760" s="45">
        <v>85</v>
      </c>
      <c r="E760" s="45">
        <v>8445</v>
      </c>
      <c r="F760" s="50" t="s">
        <v>459</v>
      </c>
      <c r="G760" s="51"/>
      <c r="H760" s="49"/>
    </row>
    <row r="761" spans="1:8" ht="12" x14ac:dyDescent="0.2">
      <c r="A761" s="143"/>
      <c r="B761" s="146"/>
      <c r="C761" s="45">
        <v>85.000000001000004</v>
      </c>
      <c r="D761" s="45">
        <v>120</v>
      </c>
      <c r="E761" s="45">
        <v>12956</v>
      </c>
      <c r="F761" s="50" t="s">
        <v>461</v>
      </c>
      <c r="G761" s="51"/>
      <c r="H761" s="49"/>
    </row>
    <row r="762" spans="1:8" ht="12" x14ac:dyDescent="0.2">
      <c r="A762" s="143"/>
      <c r="B762" s="146"/>
      <c r="C762" s="45">
        <v>120.0000000001</v>
      </c>
      <c r="D762" s="45">
        <v>220</v>
      </c>
      <c r="E762" s="45">
        <v>20852</v>
      </c>
      <c r="F762" s="50" t="s">
        <v>463</v>
      </c>
      <c r="G762" s="51"/>
      <c r="H762" s="49"/>
    </row>
    <row r="763" spans="1:8" ht="12" x14ac:dyDescent="0.2">
      <c r="A763" s="143"/>
      <c r="B763" s="146"/>
      <c r="C763" s="45">
        <v>220.00000000009999</v>
      </c>
      <c r="D763" s="45">
        <v>400</v>
      </c>
      <c r="E763" s="45">
        <v>25022</v>
      </c>
      <c r="F763" s="50" t="s">
        <v>465</v>
      </c>
      <c r="G763" s="51"/>
      <c r="H763" s="49"/>
    </row>
    <row r="764" spans="1:8" ht="12" x14ac:dyDescent="0.2">
      <c r="A764" s="143"/>
      <c r="B764" s="146"/>
      <c r="C764" s="45">
        <v>400</v>
      </c>
      <c r="D764" s="45">
        <v>750</v>
      </c>
      <c r="E764" s="45">
        <v>30027</v>
      </c>
      <c r="F764" s="50" t="s">
        <v>466</v>
      </c>
      <c r="G764" s="51"/>
      <c r="H764" s="49"/>
    </row>
    <row r="765" spans="1:8" ht="12" x14ac:dyDescent="0.2">
      <c r="A765" s="143"/>
      <c r="B765" s="146"/>
      <c r="C765" s="45">
        <v>750.00000000099999</v>
      </c>
      <c r="D765" s="45">
        <v>1400</v>
      </c>
      <c r="E765" s="45">
        <v>36032</v>
      </c>
      <c r="F765" s="50" t="s">
        <v>467</v>
      </c>
      <c r="G765" s="43"/>
      <c r="H765" s="43"/>
    </row>
    <row r="766" spans="1:8" ht="12" x14ac:dyDescent="0.2">
      <c r="A766" s="143"/>
      <c r="B766" s="146"/>
      <c r="C766" s="45">
        <v>1400.0000001000001</v>
      </c>
      <c r="D766" s="45">
        <v>2200</v>
      </c>
      <c r="E766" s="45">
        <v>43239</v>
      </c>
      <c r="F766" s="50" t="s">
        <v>468</v>
      </c>
      <c r="G766" s="51"/>
      <c r="H766" s="49"/>
    </row>
    <row r="767" spans="1:8" ht="12" x14ac:dyDescent="0.2">
      <c r="A767" s="143"/>
      <c r="B767" s="146"/>
      <c r="C767" s="45">
        <v>2200</v>
      </c>
      <c r="D767" s="45">
        <v>6500</v>
      </c>
      <c r="E767" s="45">
        <v>51886</v>
      </c>
      <c r="F767" s="50" t="s">
        <v>469</v>
      </c>
      <c r="G767" s="51"/>
      <c r="H767" s="49"/>
    </row>
    <row r="768" spans="1:8" ht="12" x14ac:dyDescent="0.2">
      <c r="A768" s="143"/>
      <c r="B768" s="146"/>
      <c r="C768" s="45">
        <v>6500.0000000999999</v>
      </c>
      <c r="D768" s="45">
        <v>9000</v>
      </c>
      <c r="E768" s="45">
        <v>62264</v>
      </c>
      <c r="F768" s="50" t="s">
        <v>470</v>
      </c>
      <c r="G768" s="51"/>
      <c r="H768" s="49"/>
    </row>
    <row r="769" spans="1:8" ht="12" x14ac:dyDescent="0.2">
      <c r="A769" s="143"/>
      <c r="B769" s="146"/>
      <c r="C769" s="45">
        <v>9000.0000001000008</v>
      </c>
      <c r="D769" s="45">
        <v>21500</v>
      </c>
      <c r="E769" s="45">
        <v>74716</v>
      </c>
      <c r="F769" s="50" t="s">
        <v>471</v>
      </c>
      <c r="G769" s="51"/>
      <c r="H769" s="49"/>
    </row>
    <row r="770" spans="1:8" ht="12" x14ac:dyDescent="0.2">
      <c r="A770" s="143"/>
      <c r="B770" s="146"/>
      <c r="C770" s="45">
        <v>21500.000000100001</v>
      </c>
      <c r="D770" s="45">
        <v>100000</v>
      </c>
      <c r="E770" s="45">
        <v>89660</v>
      </c>
      <c r="F770" s="50" t="s">
        <v>472</v>
      </c>
      <c r="G770" s="51"/>
      <c r="H770" s="49"/>
    </row>
    <row r="771" spans="1:8" ht="12.75" thickBot="1" x14ac:dyDescent="0.25">
      <c r="A771" s="143"/>
      <c r="B771" s="147"/>
      <c r="C771" s="45">
        <v>100000.0000001</v>
      </c>
      <c r="D771" s="45"/>
      <c r="E771" s="45">
        <v>107592</v>
      </c>
      <c r="F771" s="50" t="s">
        <v>473</v>
      </c>
      <c r="G771" s="51"/>
      <c r="H771" s="49"/>
    </row>
    <row r="772" spans="1:8" ht="12.75" thickTop="1" x14ac:dyDescent="0.2">
      <c r="A772" s="143"/>
      <c r="B772" s="145" t="s">
        <v>434</v>
      </c>
      <c r="C772" s="44">
        <v>0</v>
      </c>
      <c r="D772" s="44">
        <v>25</v>
      </c>
      <c r="E772" s="45">
        <v>707</v>
      </c>
      <c r="F772" s="47" t="s">
        <v>435</v>
      </c>
      <c r="G772" s="51"/>
      <c r="H772" s="49"/>
    </row>
    <row r="773" spans="1:8" ht="12" x14ac:dyDescent="0.2">
      <c r="A773" s="143"/>
      <c r="B773" s="146"/>
      <c r="C773" s="45">
        <v>25.000000001</v>
      </c>
      <c r="D773" s="45">
        <v>83</v>
      </c>
      <c r="E773" s="45">
        <v>3726</v>
      </c>
      <c r="F773" s="50" t="s">
        <v>437</v>
      </c>
      <c r="G773" s="51"/>
      <c r="H773" s="49"/>
    </row>
    <row r="774" spans="1:8" ht="12" x14ac:dyDescent="0.2">
      <c r="A774" s="143"/>
      <c r="B774" s="146"/>
      <c r="C774" s="45">
        <v>83.000000000100002</v>
      </c>
      <c r="D774" s="45">
        <v>142</v>
      </c>
      <c r="E774" s="45">
        <v>8445</v>
      </c>
      <c r="F774" s="50" t="s">
        <v>439</v>
      </c>
      <c r="G774" s="51"/>
      <c r="H774" s="49"/>
    </row>
    <row r="775" spans="1:8" ht="12" x14ac:dyDescent="0.2">
      <c r="A775" s="143"/>
      <c r="B775" s="146"/>
      <c r="C775" s="45">
        <v>142.00000000099999</v>
      </c>
      <c r="D775" s="45">
        <v>200</v>
      </c>
      <c r="E775" s="45">
        <v>12956</v>
      </c>
      <c r="F775" s="50" t="s">
        <v>441</v>
      </c>
      <c r="G775" s="51"/>
      <c r="H775" s="49"/>
    </row>
    <row r="776" spans="1:8" ht="12" x14ac:dyDescent="0.2">
      <c r="A776" s="143"/>
      <c r="B776" s="146"/>
      <c r="C776" s="45">
        <v>200.00000000099999</v>
      </c>
      <c r="D776" s="45">
        <v>367</v>
      </c>
      <c r="E776" s="45">
        <v>20852</v>
      </c>
      <c r="F776" s="50" t="s">
        <v>443</v>
      </c>
      <c r="G776" s="51"/>
      <c r="H776" s="49"/>
    </row>
    <row r="777" spans="1:8" ht="12" x14ac:dyDescent="0.2">
      <c r="A777" s="143"/>
      <c r="B777" s="146"/>
      <c r="C777" s="45">
        <v>367.00000000009999</v>
      </c>
      <c r="D777" s="45">
        <v>667</v>
      </c>
      <c r="E777" s="45">
        <v>25022</v>
      </c>
      <c r="F777" s="50" t="s">
        <v>445</v>
      </c>
      <c r="G777" s="51"/>
      <c r="H777" s="49"/>
    </row>
    <row r="778" spans="1:8" ht="12" x14ac:dyDescent="0.2">
      <c r="A778" s="143"/>
      <c r="B778" s="146"/>
      <c r="C778" s="45">
        <v>667.00000000010004</v>
      </c>
      <c r="D778" s="45">
        <v>1250</v>
      </c>
      <c r="E778" s="45">
        <v>30027</v>
      </c>
      <c r="F778" s="50" t="s">
        <v>446</v>
      </c>
      <c r="G778" s="51"/>
      <c r="H778" s="49"/>
    </row>
    <row r="779" spans="1:8" ht="12" x14ac:dyDescent="0.2">
      <c r="A779" s="143"/>
      <c r="B779" s="146"/>
      <c r="C779" s="45">
        <v>1250.0000001000001</v>
      </c>
      <c r="D779" s="45">
        <v>2333</v>
      </c>
      <c r="E779" s="45">
        <v>36032</v>
      </c>
      <c r="F779" s="50" t="s">
        <v>447</v>
      </c>
      <c r="G779" s="51"/>
      <c r="H779" s="49"/>
    </row>
    <row r="780" spans="1:8" ht="12" x14ac:dyDescent="0.2">
      <c r="A780" s="143"/>
      <c r="B780" s="146"/>
      <c r="C780" s="45">
        <v>2333.0000000999999</v>
      </c>
      <c r="D780" s="45">
        <v>3667</v>
      </c>
      <c r="E780" s="45">
        <v>43239</v>
      </c>
      <c r="F780" s="50" t="s">
        <v>448</v>
      </c>
      <c r="G780" s="51"/>
      <c r="H780" s="49"/>
    </row>
    <row r="781" spans="1:8" ht="12" x14ac:dyDescent="0.2">
      <c r="A781" s="143"/>
      <c r="B781" s="146"/>
      <c r="C781" s="45">
        <v>3667.0000000999999</v>
      </c>
      <c r="D781" s="45">
        <v>10833</v>
      </c>
      <c r="E781" s="45">
        <v>51886</v>
      </c>
      <c r="F781" s="50" t="s">
        <v>449</v>
      </c>
      <c r="G781" s="51"/>
      <c r="H781" s="49"/>
    </row>
    <row r="782" spans="1:8" ht="12" x14ac:dyDescent="0.2">
      <c r="A782" s="143"/>
      <c r="B782" s="146"/>
      <c r="C782" s="45">
        <v>10833.000000100001</v>
      </c>
      <c r="D782" s="45">
        <v>15000</v>
      </c>
      <c r="E782" s="45">
        <v>62264</v>
      </c>
      <c r="F782" s="50" t="s">
        <v>450</v>
      </c>
      <c r="G782" s="51"/>
      <c r="H782" s="49"/>
    </row>
    <row r="783" spans="1:8" ht="12" x14ac:dyDescent="0.2">
      <c r="A783" s="143"/>
      <c r="B783" s="146"/>
      <c r="C783" s="45">
        <v>15000.000000100001</v>
      </c>
      <c r="D783" s="45">
        <v>35833</v>
      </c>
      <c r="E783" s="45">
        <v>74716</v>
      </c>
      <c r="F783" s="50" t="s">
        <v>451</v>
      </c>
      <c r="G783" s="51"/>
      <c r="H783" s="49"/>
    </row>
    <row r="784" spans="1:8" ht="12" x14ac:dyDescent="0.2">
      <c r="A784" s="143"/>
      <c r="B784" s="146"/>
      <c r="C784" s="45">
        <v>35833.000000100001</v>
      </c>
      <c r="D784" s="45">
        <v>166667</v>
      </c>
      <c r="E784" s="45">
        <v>89660</v>
      </c>
      <c r="F784" s="50" t="s">
        <v>452</v>
      </c>
      <c r="G784" s="51"/>
      <c r="H784" s="49"/>
    </row>
    <row r="785" spans="1:8" ht="12.75" thickBot="1" x14ac:dyDescent="0.25">
      <c r="A785" s="143"/>
      <c r="B785" s="147"/>
      <c r="C785" s="45">
        <v>166667.0000001</v>
      </c>
      <c r="D785" s="45"/>
      <c r="E785" s="45">
        <v>107592</v>
      </c>
      <c r="F785" s="50" t="s">
        <v>453</v>
      </c>
      <c r="G785" s="51"/>
      <c r="H785" s="49"/>
    </row>
    <row r="786" spans="1:8" ht="12.75" thickTop="1" x14ac:dyDescent="0.2">
      <c r="A786" s="143"/>
      <c r="B786" s="145" t="s">
        <v>418</v>
      </c>
      <c r="C786" s="44">
        <v>0</v>
      </c>
      <c r="D786" s="44">
        <v>5000</v>
      </c>
      <c r="E786" s="45">
        <v>707</v>
      </c>
      <c r="F786" s="53" t="s">
        <v>419</v>
      </c>
      <c r="G786" s="51"/>
      <c r="H786" s="49"/>
    </row>
    <row r="787" spans="1:8" ht="12" x14ac:dyDescent="0.2">
      <c r="A787" s="143"/>
      <c r="B787" s="146"/>
      <c r="C787" s="45">
        <v>5000.0000000999999</v>
      </c>
      <c r="D787" s="45">
        <v>16667</v>
      </c>
      <c r="E787" s="45">
        <v>3726</v>
      </c>
      <c r="F787" s="54" t="s">
        <v>421</v>
      </c>
      <c r="G787" s="51"/>
      <c r="H787" s="49"/>
    </row>
    <row r="788" spans="1:8" ht="12" x14ac:dyDescent="0.2">
      <c r="A788" s="143"/>
      <c r="B788" s="146"/>
      <c r="C788" s="45">
        <v>16667.000000100001</v>
      </c>
      <c r="D788" s="45">
        <v>28333</v>
      </c>
      <c r="E788" s="45">
        <v>8445</v>
      </c>
      <c r="F788" s="54" t="s">
        <v>423</v>
      </c>
      <c r="G788" s="51"/>
      <c r="H788" s="49"/>
    </row>
    <row r="789" spans="1:8" ht="12" x14ac:dyDescent="0.2">
      <c r="A789" s="143"/>
      <c r="B789" s="146"/>
      <c r="C789" s="45">
        <v>28333.000000100001</v>
      </c>
      <c r="D789" s="45">
        <v>40000</v>
      </c>
      <c r="E789" s="45">
        <v>12956</v>
      </c>
      <c r="F789" s="55" t="s">
        <v>501</v>
      </c>
      <c r="G789" s="51"/>
      <c r="H789" s="49"/>
    </row>
    <row r="790" spans="1:8" ht="12" x14ac:dyDescent="0.2">
      <c r="A790" s="143"/>
      <c r="B790" s="146"/>
      <c r="C790" s="45">
        <v>40000.000000100001</v>
      </c>
      <c r="D790" s="45">
        <v>73333</v>
      </c>
      <c r="E790" s="45">
        <v>20852</v>
      </c>
      <c r="F790" s="54" t="s">
        <v>426</v>
      </c>
      <c r="G790" s="51"/>
      <c r="H790" s="49"/>
    </row>
    <row r="791" spans="1:8" ht="12" x14ac:dyDescent="0.2">
      <c r="A791" s="143"/>
      <c r="B791" s="146"/>
      <c r="C791" s="45">
        <v>73333.000000100001</v>
      </c>
      <c r="D791" s="45">
        <v>133333</v>
      </c>
      <c r="E791" s="45">
        <v>25022</v>
      </c>
      <c r="F791" s="55" t="s">
        <v>502</v>
      </c>
      <c r="G791" s="51"/>
      <c r="H791" s="49"/>
    </row>
    <row r="792" spans="1:8" ht="12" x14ac:dyDescent="0.2">
      <c r="A792" s="143"/>
      <c r="B792" s="146"/>
      <c r="C792" s="45">
        <v>133333.0000001</v>
      </c>
      <c r="D792" s="45">
        <v>250000</v>
      </c>
      <c r="E792" s="45">
        <v>30027</v>
      </c>
      <c r="F792" s="55" t="s">
        <v>503</v>
      </c>
      <c r="G792" s="51"/>
      <c r="H792" s="49"/>
    </row>
    <row r="793" spans="1:8" ht="12" x14ac:dyDescent="0.2">
      <c r="A793" s="143"/>
      <c r="B793" s="146"/>
      <c r="C793" s="45">
        <v>250000.0000001</v>
      </c>
      <c r="D793" s="45">
        <v>466667</v>
      </c>
      <c r="E793" s="45">
        <v>36032</v>
      </c>
      <c r="F793" s="54" t="s">
        <v>428</v>
      </c>
      <c r="G793" s="51"/>
      <c r="H793" s="49"/>
    </row>
    <row r="794" spans="1:8" ht="12" x14ac:dyDescent="0.2">
      <c r="A794" s="143"/>
      <c r="B794" s="146"/>
      <c r="C794" s="45">
        <v>466667.0000001</v>
      </c>
      <c r="D794" s="45">
        <v>733333</v>
      </c>
      <c r="E794" s="45">
        <v>43239</v>
      </c>
      <c r="F794" s="54" t="s">
        <v>429</v>
      </c>
      <c r="G794" s="51"/>
      <c r="H794" s="49"/>
    </row>
    <row r="795" spans="1:8" ht="12" x14ac:dyDescent="0.2">
      <c r="A795" s="143"/>
      <c r="B795" s="146"/>
      <c r="C795" s="45">
        <v>733333.0000001</v>
      </c>
      <c r="D795" s="45">
        <v>2166667</v>
      </c>
      <c r="E795" s="45">
        <v>51886</v>
      </c>
      <c r="F795" s="55" t="s">
        <v>504</v>
      </c>
      <c r="G795" s="51"/>
      <c r="H795" s="49"/>
    </row>
    <row r="796" spans="1:8" ht="12" x14ac:dyDescent="0.2">
      <c r="A796" s="143"/>
      <c r="B796" s="146"/>
      <c r="C796" s="45">
        <v>2166667.0000001001</v>
      </c>
      <c r="D796" s="45">
        <v>3000000</v>
      </c>
      <c r="E796" s="45">
        <v>62264</v>
      </c>
      <c r="F796" s="54" t="s">
        <v>430</v>
      </c>
      <c r="G796" s="51"/>
      <c r="H796" s="49"/>
    </row>
    <row r="797" spans="1:8" ht="12" x14ac:dyDescent="0.2">
      <c r="A797" s="143"/>
      <c r="B797" s="146"/>
      <c r="C797" s="45">
        <v>3000000.0000001001</v>
      </c>
      <c r="D797" s="45">
        <v>7166667</v>
      </c>
      <c r="E797" s="45">
        <v>74716</v>
      </c>
      <c r="F797" s="54" t="s">
        <v>431</v>
      </c>
      <c r="G797" s="51"/>
      <c r="H797" s="49"/>
    </row>
    <row r="798" spans="1:8" ht="12" x14ac:dyDescent="0.2">
      <c r="A798" s="143"/>
      <c r="B798" s="146"/>
      <c r="C798" s="45">
        <v>7166667.0000000997</v>
      </c>
      <c r="D798" s="45">
        <v>33333333</v>
      </c>
      <c r="E798" s="45">
        <v>89660</v>
      </c>
      <c r="F798" s="54" t="s">
        <v>432</v>
      </c>
      <c r="G798" s="51"/>
      <c r="H798" s="49"/>
    </row>
    <row r="799" spans="1:8" ht="12.75" thickBot="1" x14ac:dyDescent="0.25">
      <c r="A799" s="144"/>
      <c r="B799" s="147"/>
      <c r="C799" s="45">
        <v>33333333.000000101</v>
      </c>
      <c r="D799" s="45"/>
      <c r="E799" s="45">
        <v>107592</v>
      </c>
      <c r="F799" s="54" t="s">
        <v>433</v>
      </c>
      <c r="G799" s="51"/>
      <c r="H799" s="49"/>
    </row>
    <row r="800" spans="1:8" ht="12.75" thickTop="1" x14ac:dyDescent="0.2">
      <c r="A800" s="142" t="s">
        <v>497</v>
      </c>
      <c r="B800" s="145" t="s">
        <v>454</v>
      </c>
      <c r="C800" s="44">
        <v>0</v>
      </c>
      <c r="D800" s="44">
        <v>15</v>
      </c>
      <c r="E800" s="45">
        <v>74</v>
      </c>
      <c r="F800" s="47" t="s">
        <v>455</v>
      </c>
      <c r="G800" s="51"/>
      <c r="H800" s="49"/>
    </row>
    <row r="801" spans="1:8" ht="12" x14ac:dyDescent="0.2">
      <c r="A801" s="143"/>
      <c r="B801" s="146"/>
      <c r="C801" s="45">
        <v>15.0000000001</v>
      </c>
      <c r="D801" s="45">
        <v>50</v>
      </c>
      <c r="E801" s="45">
        <v>388</v>
      </c>
      <c r="F801" s="50" t="s">
        <v>457</v>
      </c>
      <c r="G801" s="51"/>
      <c r="H801" s="49"/>
    </row>
    <row r="802" spans="1:8" ht="12" x14ac:dyDescent="0.2">
      <c r="A802" s="143"/>
      <c r="B802" s="146"/>
      <c r="C802" s="45">
        <v>50.000000000100002</v>
      </c>
      <c r="D802" s="45">
        <v>85</v>
      </c>
      <c r="E802" s="45">
        <v>880</v>
      </c>
      <c r="F802" s="50" t="s">
        <v>459</v>
      </c>
      <c r="G802" s="51"/>
      <c r="H802" s="49"/>
    </row>
    <row r="803" spans="1:8" ht="12" x14ac:dyDescent="0.2">
      <c r="A803" s="143"/>
      <c r="B803" s="146"/>
      <c r="C803" s="45">
        <v>85.000000001000004</v>
      </c>
      <c r="D803" s="45">
        <v>120</v>
      </c>
      <c r="E803" s="45">
        <v>1349</v>
      </c>
      <c r="F803" s="50" t="s">
        <v>461</v>
      </c>
      <c r="G803" s="51"/>
      <c r="H803" s="49"/>
    </row>
    <row r="804" spans="1:8" ht="12" x14ac:dyDescent="0.2">
      <c r="A804" s="143"/>
      <c r="B804" s="146"/>
      <c r="C804" s="45">
        <v>120.0000000001</v>
      </c>
      <c r="D804" s="45">
        <v>220</v>
      </c>
      <c r="E804" s="45">
        <v>2186</v>
      </c>
      <c r="F804" s="50" t="s">
        <v>463</v>
      </c>
      <c r="G804" s="51"/>
      <c r="H804" s="49"/>
    </row>
    <row r="805" spans="1:8" ht="12" x14ac:dyDescent="0.2">
      <c r="A805" s="143"/>
      <c r="B805" s="146"/>
      <c r="C805" s="45">
        <v>220.00000000009999</v>
      </c>
      <c r="D805" s="45">
        <v>400</v>
      </c>
      <c r="E805" s="45">
        <v>3978</v>
      </c>
      <c r="F805" s="50" t="s">
        <v>465</v>
      </c>
      <c r="G805" s="51"/>
      <c r="H805" s="49"/>
    </row>
    <row r="806" spans="1:8" ht="12" x14ac:dyDescent="0.2">
      <c r="A806" s="143"/>
      <c r="B806" s="146"/>
      <c r="C806" s="45">
        <v>400</v>
      </c>
      <c r="D806" s="45">
        <v>750</v>
      </c>
      <c r="E806" s="45">
        <v>7519</v>
      </c>
      <c r="F806" s="50" t="s">
        <v>466</v>
      </c>
      <c r="G806" s="51"/>
      <c r="H806" s="49"/>
    </row>
    <row r="807" spans="1:8" ht="12" x14ac:dyDescent="0.2">
      <c r="A807" s="143"/>
      <c r="B807" s="146"/>
      <c r="C807" s="45">
        <v>750.00000000099999</v>
      </c>
      <c r="D807" s="45">
        <v>1400</v>
      </c>
      <c r="E807" s="45">
        <v>13950</v>
      </c>
      <c r="F807" s="50" t="s">
        <v>467</v>
      </c>
      <c r="G807" s="51"/>
      <c r="H807" s="49"/>
    </row>
    <row r="808" spans="1:8" ht="12" x14ac:dyDescent="0.2">
      <c r="A808" s="143"/>
      <c r="B808" s="146"/>
      <c r="C808" s="45">
        <v>1400.0000001000001</v>
      </c>
      <c r="D808" s="45">
        <v>2200</v>
      </c>
      <c r="E808" s="45">
        <v>23926</v>
      </c>
      <c r="F808" s="50" t="s">
        <v>468</v>
      </c>
      <c r="G808" s="51"/>
      <c r="H808" s="49"/>
    </row>
    <row r="809" spans="1:8" ht="12" x14ac:dyDescent="0.2">
      <c r="A809" s="143"/>
      <c r="B809" s="146"/>
      <c r="C809" s="45">
        <v>2200</v>
      </c>
      <c r="D809" s="45">
        <v>6500</v>
      </c>
      <c r="E809" s="45">
        <v>47852</v>
      </c>
      <c r="F809" s="50" t="s">
        <v>469</v>
      </c>
      <c r="G809" s="43"/>
      <c r="H809" s="49"/>
    </row>
    <row r="810" spans="1:8" ht="12" x14ac:dyDescent="0.2">
      <c r="A810" s="143"/>
      <c r="B810" s="146"/>
      <c r="C810" s="45">
        <v>6500.0000000999999</v>
      </c>
      <c r="D810" s="45">
        <v>9000</v>
      </c>
      <c r="E810" s="45">
        <v>95703</v>
      </c>
      <c r="F810" s="50" t="s">
        <v>470</v>
      </c>
      <c r="G810" s="51"/>
      <c r="H810" s="49"/>
    </row>
    <row r="811" spans="1:8" ht="12" x14ac:dyDescent="0.2">
      <c r="A811" s="143"/>
      <c r="B811" s="146"/>
      <c r="C811" s="45">
        <v>9000.0000001000008</v>
      </c>
      <c r="D811" s="45">
        <v>21500</v>
      </c>
      <c r="E811" s="45">
        <v>191407</v>
      </c>
      <c r="F811" s="50" t="s">
        <v>471</v>
      </c>
      <c r="G811" s="51"/>
      <c r="H811" s="49"/>
    </row>
    <row r="812" spans="1:8" ht="12" x14ac:dyDescent="0.2">
      <c r="A812" s="143"/>
      <c r="B812" s="146"/>
      <c r="C812" s="45">
        <v>21500.000000100001</v>
      </c>
      <c r="D812" s="45">
        <v>100000</v>
      </c>
      <c r="E812" s="45">
        <v>382813</v>
      </c>
      <c r="F812" s="50" t="s">
        <v>472</v>
      </c>
      <c r="G812" s="51"/>
      <c r="H812" s="49"/>
    </row>
    <row r="813" spans="1:8" ht="12.75" thickBot="1" x14ac:dyDescent="0.25">
      <c r="A813" s="143"/>
      <c r="B813" s="147"/>
      <c r="C813" s="45">
        <v>100000.0000001</v>
      </c>
      <c r="D813" s="45"/>
      <c r="E813" s="45">
        <v>765626</v>
      </c>
      <c r="F813" s="50" t="s">
        <v>473</v>
      </c>
      <c r="G813" s="51"/>
      <c r="H813" s="49"/>
    </row>
    <row r="814" spans="1:8" ht="12.75" thickTop="1" x14ac:dyDescent="0.2">
      <c r="A814" s="143"/>
      <c r="B814" s="145" t="s">
        <v>434</v>
      </c>
      <c r="C814" s="44">
        <v>0</v>
      </c>
      <c r="D814" s="44">
        <v>25</v>
      </c>
      <c r="E814" s="45">
        <v>74</v>
      </c>
      <c r="F814" s="47" t="s">
        <v>435</v>
      </c>
      <c r="G814" s="51"/>
      <c r="H814" s="49"/>
    </row>
    <row r="815" spans="1:8" ht="12" x14ac:dyDescent="0.2">
      <c r="A815" s="143"/>
      <c r="B815" s="146"/>
      <c r="C815" s="45">
        <v>25.000000001</v>
      </c>
      <c r="D815" s="45">
        <v>83</v>
      </c>
      <c r="E815" s="45">
        <v>388</v>
      </c>
      <c r="F815" s="50" t="s">
        <v>437</v>
      </c>
      <c r="G815" s="51"/>
      <c r="H815" s="49"/>
    </row>
    <row r="816" spans="1:8" ht="12" x14ac:dyDescent="0.2">
      <c r="A816" s="143"/>
      <c r="B816" s="146"/>
      <c r="C816" s="45">
        <v>83.000000000100002</v>
      </c>
      <c r="D816" s="45">
        <v>142</v>
      </c>
      <c r="E816" s="45">
        <v>880</v>
      </c>
      <c r="F816" s="50" t="s">
        <v>439</v>
      </c>
      <c r="G816" s="51"/>
      <c r="H816" s="49"/>
    </row>
    <row r="817" spans="1:8" ht="12" x14ac:dyDescent="0.2">
      <c r="A817" s="143"/>
      <c r="B817" s="146"/>
      <c r="C817" s="45">
        <v>142.00000000099999</v>
      </c>
      <c r="D817" s="45">
        <v>200</v>
      </c>
      <c r="E817" s="45">
        <v>1349</v>
      </c>
      <c r="F817" s="50" t="s">
        <v>441</v>
      </c>
      <c r="G817" s="51"/>
      <c r="H817" s="49"/>
    </row>
    <row r="818" spans="1:8" ht="12" x14ac:dyDescent="0.2">
      <c r="A818" s="143"/>
      <c r="B818" s="146"/>
      <c r="C818" s="45">
        <v>200.00000000099999</v>
      </c>
      <c r="D818" s="45">
        <v>367</v>
      </c>
      <c r="E818" s="45">
        <v>2186</v>
      </c>
      <c r="F818" s="50" t="s">
        <v>443</v>
      </c>
      <c r="G818" s="51"/>
      <c r="H818" s="49"/>
    </row>
    <row r="819" spans="1:8" ht="12" x14ac:dyDescent="0.2">
      <c r="A819" s="143"/>
      <c r="B819" s="146"/>
      <c r="C819" s="45">
        <v>367.00000000009999</v>
      </c>
      <c r="D819" s="45">
        <v>667</v>
      </c>
      <c r="E819" s="45">
        <v>3978</v>
      </c>
      <c r="F819" s="50" t="s">
        <v>445</v>
      </c>
      <c r="G819" s="51"/>
      <c r="H819" s="49"/>
    </row>
    <row r="820" spans="1:8" ht="12" x14ac:dyDescent="0.2">
      <c r="A820" s="143"/>
      <c r="B820" s="146"/>
      <c r="C820" s="45">
        <v>667.00000000010004</v>
      </c>
      <c r="D820" s="45">
        <v>1250</v>
      </c>
      <c r="E820" s="45">
        <v>7519</v>
      </c>
      <c r="F820" s="50" t="s">
        <v>446</v>
      </c>
      <c r="G820" s="51"/>
      <c r="H820" s="49"/>
    </row>
    <row r="821" spans="1:8" ht="12" x14ac:dyDescent="0.2">
      <c r="A821" s="143"/>
      <c r="B821" s="146"/>
      <c r="C821" s="45">
        <v>1250.0000001000001</v>
      </c>
      <c r="D821" s="45">
        <v>2333</v>
      </c>
      <c r="E821" s="45">
        <v>13950</v>
      </c>
      <c r="F821" s="50" t="s">
        <v>447</v>
      </c>
      <c r="G821" s="51"/>
      <c r="H821" s="49"/>
    </row>
    <row r="822" spans="1:8" ht="12" x14ac:dyDescent="0.2">
      <c r="A822" s="143"/>
      <c r="B822" s="146"/>
      <c r="C822" s="45">
        <v>2333.0000000999999</v>
      </c>
      <c r="D822" s="45">
        <v>3667</v>
      </c>
      <c r="E822" s="45">
        <v>23926</v>
      </c>
      <c r="F822" s="50" t="s">
        <v>448</v>
      </c>
      <c r="G822" s="51"/>
      <c r="H822" s="49"/>
    </row>
    <row r="823" spans="1:8" ht="12" x14ac:dyDescent="0.2">
      <c r="A823" s="143"/>
      <c r="B823" s="146"/>
      <c r="C823" s="45">
        <v>3667.0000000999999</v>
      </c>
      <c r="D823" s="45">
        <v>10833</v>
      </c>
      <c r="E823" s="45">
        <v>47852</v>
      </c>
      <c r="F823" s="50" t="s">
        <v>449</v>
      </c>
      <c r="G823" s="43"/>
      <c r="H823" s="49"/>
    </row>
    <row r="824" spans="1:8" ht="12" x14ac:dyDescent="0.2">
      <c r="A824" s="143"/>
      <c r="B824" s="146"/>
      <c r="C824" s="45">
        <v>10833.000000100001</v>
      </c>
      <c r="D824" s="45">
        <v>15000</v>
      </c>
      <c r="E824" s="45">
        <v>95703</v>
      </c>
      <c r="F824" s="50" t="s">
        <v>450</v>
      </c>
      <c r="G824" s="43"/>
      <c r="H824" s="49"/>
    </row>
    <row r="825" spans="1:8" ht="12" x14ac:dyDescent="0.2">
      <c r="A825" s="143"/>
      <c r="B825" s="146"/>
      <c r="C825" s="45">
        <v>15000.000000100001</v>
      </c>
      <c r="D825" s="45">
        <v>35833</v>
      </c>
      <c r="E825" s="45">
        <v>191407</v>
      </c>
      <c r="F825" s="50" t="s">
        <v>451</v>
      </c>
      <c r="G825" s="43"/>
      <c r="H825" s="49"/>
    </row>
    <row r="826" spans="1:8" ht="12" x14ac:dyDescent="0.2">
      <c r="A826" s="143"/>
      <c r="B826" s="146"/>
      <c r="C826" s="45">
        <v>35833.000000100001</v>
      </c>
      <c r="D826" s="45">
        <v>166667</v>
      </c>
      <c r="E826" s="45">
        <v>382813</v>
      </c>
      <c r="F826" s="50" t="s">
        <v>452</v>
      </c>
      <c r="G826" s="43"/>
      <c r="H826" s="49"/>
    </row>
    <row r="827" spans="1:8" ht="12.75" thickBot="1" x14ac:dyDescent="0.25">
      <c r="A827" s="143"/>
      <c r="B827" s="147"/>
      <c r="C827" s="45">
        <v>166667.0000001</v>
      </c>
      <c r="D827" s="45"/>
      <c r="E827" s="45">
        <v>765626</v>
      </c>
      <c r="F827" s="50" t="s">
        <v>453</v>
      </c>
      <c r="G827" s="43"/>
      <c r="H827" s="49"/>
    </row>
    <row r="828" spans="1:8" ht="12.75" thickTop="1" x14ac:dyDescent="0.2">
      <c r="A828" s="143"/>
      <c r="B828" s="145" t="s">
        <v>418</v>
      </c>
      <c r="C828" s="44">
        <v>0</v>
      </c>
      <c r="D828" s="44">
        <v>5000</v>
      </c>
      <c r="E828" s="45">
        <v>74</v>
      </c>
      <c r="F828" s="53" t="s">
        <v>419</v>
      </c>
      <c r="G828" s="51"/>
      <c r="H828" s="49"/>
    </row>
    <row r="829" spans="1:8" ht="12" x14ac:dyDescent="0.2">
      <c r="A829" s="143"/>
      <c r="B829" s="146"/>
      <c r="C829" s="45">
        <v>5000.0000000999999</v>
      </c>
      <c r="D829" s="45">
        <v>16667</v>
      </c>
      <c r="E829" s="45">
        <v>388</v>
      </c>
      <c r="F829" s="54" t="s">
        <v>421</v>
      </c>
      <c r="G829" s="51"/>
      <c r="H829" s="49"/>
    </row>
    <row r="830" spans="1:8" ht="12" x14ac:dyDescent="0.2">
      <c r="A830" s="143"/>
      <c r="B830" s="146"/>
      <c r="C830" s="45">
        <v>16667.000000100001</v>
      </c>
      <c r="D830" s="45">
        <v>28333</v>
      </c>
      <c r="E830" s="45">
        <v>880</v>
      </c>
      <c r="F830" s="54" t="s">
        <v>423</v>
      </c>
      <c r="G830" s="51"/>
      <c r="H830" s="49"/>
    </row>
    <row r="831" spans="1:8" ht="12" x14ac:dyDescent="0.2">
      <c r="A831" s="143"/>
      <c r="B831" s="146"/>
      <c r="C831" s="45">
        <v>28333.000000100001</v>
      </c>
      <c r="D831" s="45">
        <v>40000</v>
      </c>
      <c r="E831" s="45">
        <v>1349</v>
      </c>
      <c r="F831" s="55" t="s">
        <v>501</v>
      </c>
      <c r="G831" s="51"/>
      <c r="H831" s="49"/>
    </row>
    <row r="832" spans="1:8" ht="12" x14ac:dyDescent="0.2">
      <c r="A832" s="143"/>
      <c r="B832" s="146"/>
      <c r="C832" s="45">
        <v>40000.000000100001</v>
      </c>
      <c r="D832" s="45">
        <v>73333</v>
      </c>
      <c r="E832" s="45">
        <v>2186</v>
      </c>
      <c r="F832" s="54" t="s">
        <v>426</v>
      </c>
      <c r="G832" s="51"/>
      <c r="H832" s="49"/>
    </row>
    <row r="833" spans="1:8" ht="12" x14ac:dyDescent="0.2">
      <c r="A833" s="143"/>
      <c r="B833" s="146"/>
      <c r="C833" s="45">
        <v>73333.000000100001</v>
      </c>
      <c r="D833" s="45">
        <v>133333</v>
      </c>
      <c r="E833" s="45">
        <v>3978</v>
      </c>
      <c r="F833" s="55" t="s">
        <v>502</v>
      </c>
      <c r="G833" s="51"/>
      <c r="H833" s="49"/>
    </row>
    <row r="834" spans="1:8" ht="12" x14ac:dyDescent="0.2">
      <c r="A834" s="143"/>
      <c r="B834" s="146"/>
      <c r="C834" s="45">
        <v>133333.0000001</v>
      </c>
      <c r="D834" s="45">
        <v>250000</v>
      </c>
      <c r="E834" s="45">
        <v>7519</v>
      </c>
      <c r="F834" s="55" t="s">
        <v>503</v>
      </c>
      <c r="G834" s="51"/>
      <c r="H834" s="49"/>
    </row>
    <row r="835" spans="1:8" ht="12" x14ac:dyDescent="0.2">
      <c r="A835" s="143"/>
      <c r="B835" s="146"/>
      <c r="C835" s="45">
        <v>250000.0000001</v>
      </c>
      <c r="D835" s="45">
        <v>466667</v>
      </c>
      <c r="E835" s="45">
        <v>13950</v>
      </c>
      <c r="F835" s="54" t="s">
        <v>428</v>
      </c>
      <c r="G835" s="51"/>
      <c r="H835" s="49"/>
    </row>
    <row r="836" spans="1:8" ht="12" x14ac:dyDescent="0.2">
      <c r="A836" s="143"/>
      <c r="B836" s="146"/>
      <c r="C836" s="45">
        <v>466667.0000001</v>
      </c>
      <c r="D836" s="45">
        <v>733333</v>
      </c>
      <c r="E836" s="45">
        <v>23926</v>
      </c>
      <c r="F836" s="54" t="s">
        <v>429</v>
      </c>
      <c r="G836" s="51"/>
      <c r="H836" s="49"/>
    </row>
    <row r="837" spans="1:8" ht="12" x14ac:dyDescent="0.2">
      <c r="A837" s="143"/>
      <c r="B837" s="146"/>
      <c r="C837" s="45">
        <v>733333.0000001</v>
      </c>
      <c r="D837" s="45">
        <v>2166667</v>
      </c>
      <c r="E837" s="45">
        <v>47852</v>
      </c>
      <c r="F837" s="55" t="s">
        <v>504</v>
      </c>
      <c r="G837" s="51"/>
      <c r="H837" s="49"/>
    </row>
    <row r="838" spans="1:8" ht="12" x14ac:dyDescent="0.2">
      <c r="A838" s="143"/>
      <c r="B838" s="146"/>
      <c r="C838" s="45">
        <v>2166667.0000001001</v>
      </c>
      <c r="D838" s="45">
        <v>3000000</v>
      </c>
      <c r="E838" s="45">
        <v>95703</v>
      </c>
      <c r="F838" s="54" t="s">
        <v>430</v>
      </c>
      <c r="G838" s="51"/>
      <c r="H838" s="49"/>
    </row>
    <row r="839" spans="1:8" ht="12" x14ac:dyDescent="0.2">
      <c r="A839" s="143"/>
      <c r="B839" s="146"/>
      <c r="C839" s="45">
        <v>3000000.0000001001</v>
      </c>
      <c r="D839" s="45">
        <v>7166667</v>
      </c>
      <c r="E839" s="45">
        <v>191407</v>
      </c>
      <c r="F839" s="54" t="s">
        <v>431</v>
      </c>
      <c r="G839" s="51"/>
      <c r="H839" s="49"/>
    </row>
    <row r="840" spans="1:8" ht="12" x14ac:dyDescent="0.2">
      <c r="A840" s="143"/>
      <c r="B840" s="146"/>
      <c r="C840" s="45">
        <v>7166667.0000000997</v>
      </c>
      <c r="D840" s="45">
        <v>33333333</v>
      </c>
      <c r="E840" s="45">
        <v>382813</v>
      </c>
      <c r="F840" s="54" t="s">
        <v>432</v>
      </c>
      <c r="G840" s="51"/>
      <c r="H840" s="49"/>
    </row>
    <row r="841" spans="1:8" ht="12.75" thickBot="1" x14ac:dyDescent="0.25">
      <c r="A841" s="144"/>
      <c r="B841" s="147"/>
      <c r="C841" s="45">
        <v>33333333.000000101</v>
      </c>
      <c r="D841" s="45"/>
      <c r="E841" s="45">
        <v>765626</v>
      </c>
      <c r="F841" s="54" t="s">
        <v>433</v>
      </c>
      <c r="G841" s="51"/>
      <c r="H841" s="49"/>
    </row>
    <row r="842" spans="1:8" ht="12.75" thickTop="1" x14ac:dyDescent="0.2">
      <c r="A842" s="142" t="s">
        <v>498</v>
      </c>
      <c r="B842" s="145" t="s">
        <v>454</v>
      </c>
      <c r="C842" s="44">
        <v>0</v>
      </c>
      <c r="D842" s="44">
        <v>15</v>
      </c>
      <c r="E842" s="45">
        <v>73</v>
      </c>
      <c r="F842" s="47" t="s">
        <v>455</v>
      </c>
      <c r="G842" s="51"/>
      <c r="H842" s="49"/>
    </row>
    <row r="843" spans="1:8" ht="12" x14ac:dyDescent="0.2">
      <c r="A843" s="143"/>
      <c r="B843" s="146"/>
      <c r="C843" s="45">
        <v>15.0000000001</v>
      </c>
      <c r="D843" s="45">
        <v>50</v>
      </c>
      <c r="E843" s="45">
        <v>387</v>
      </c>
      <c r="F843" s="50" t="s">
        <v>457</v>
      </c>
      <c r="G843" s="51"/>
      <c r="H843" s="49"/>
    </row>
    <row r="844" spans="1:8" ht="12" x14ac:dyDescent="0.2">
      <c r="A844" s="143"/>
      <c r="B844" s="146"/>
      <c r="C844" s="45">
        <v>50.000000000100002</v>
      </c>
      <c r="D844" s="45">
        <v>85</v>
      </c>
      <c r="E844" s="45">
        <v>876</v>
      </c>
      <c r="F844" s="50" t="s">
        <v>459</v>
      </c>
      <c r="G844" s="51"/>
      <c r="H844" s="49"/>
    </row>
    <row r="845" spans="1:8" ht="12" x14ac:dyDescent="0.2">
      <c r="A845" s="143"/>
      <c r="B845" s="146"/>
      <c r="C845" s="45">
        <v>85.000000001000004</v>
      </c>
      <c r="D845" s="45">
        <v>120</v>
      </c>
      <c r="E845" s="45">
        <v>1345</v>
      </c>
      <c r="F845" s="50" t="s">
        <v>461</v>
      </c>
      <c r="G845" s="51"/>
      <c r="H845" s="49"/>
    </row>
    <row r="846" spans="1:8" ht="12" x14ac:dyDescent="0.2">
      <c r="A846" s="143"/>
      <c r="B846" s="146"/>
      <c r="C846" s="45">
        <v>120.0000000001</v>
      </c>
      <c r="D846" s="45">
        <v>220</v>
      </c>
      <c r="E846" s="45">
        <v>2178</v>
      </c>
      <c r="F846" s="50" t="s">
        <v>463</v>
      </c>
      <c r="G846" s="51"/>
      <c r="H846" s="49"/>
    </row>
    <row r="847" spans="1:8" ht="12" x14ac:dyDescent="0.2">
      <c r="A847" s="143"/>
      <c r="B847" s="146"/>
      <c r="C847" s="45">
        <v>220.00000000009999</v>
      </c>
      <c r="D847" s="45">
        <v>400</v>
      </c>
      <c r="E847" s="45">
        <v>3964</v>
      </c>
      <c r="F847" s="50" t="s">
        <v>465</v>
      </c>
      <c r="G847" s="51"/>
      <c r="H847" s="49"/>
    </row>
    <row r="848" spans="1:8" ht="12" x14ac:dyDescent="0.2">
      <c r="A848" s="143"/>
      <c r="B848" s="146"/>
      <c r="C848" s="45">
        <v>400</v>
      </c>
      <c r="D848" s="45">
        <v>750</v>
      </c>
      <c r="E848" s="45">
        <v>7492</v>
      </c>
      <c r="F848" s="50" t="s">
        <v>466</v>
      </c>
      <c r="G848" s="51"/>
      <c r="H848" s="49"/>
    </row>
    <row r="849" spans="1:8" ht="12" x14ac:dyDescent="0.2">
      <c r="A849" s="143"/>
      <c r="B849" s="146"/>
      <c r="C849" s="45">
        <v>750.00000000099999</v>
      </c>
      <c r="D849" s="45">
        <v>1400</v>
      </c>
      <c r="E849" s="45">
        <v>13900</v>
      </c>
      <c r="F849" s="50" t="s">
        <v>467</v>
      </c>
      <c r="G849" s="51"/>
      <c r="H849" s="49"/>
    </row>
    <row r="850" spans="1:8" ht="12" x14ac:dyDescent="0.2">
      <c r="A850" s="143"/>
      <c r="B850" s="146"/>
      <c r="C850" s="45">
        <v>1400.0000001000001</v>
      </c>
      <c r="D850" s="45">
        <v>2200</v>
      </c>
      <c r="E850" s="45">
        <v>23840</v>
      </c>
      <c r="F850" s="50" t="s">
        <v>468</v>
      </c>
      <c r="G850" s="51"/>
      <c r="H850" s="49"/>
    </row>
    <row r="851" spans="1:8" ht="12" x14ac:dyDescent="0.2">
      <c r="A851" s="143"/>
      <c r="B851" s="146"/>
      <c r="C851" s="45">
        <v>2200</v>
      </c>
      <c r="D851" s="45">
        <v>6500</v>
      </c>
      <c r="E851" s="45">
        <v>49346</v>
      </c>
      <c r="F851" s="50" t="s">
        <v>469</v>
      </c>
      <c r="G851" s="51"/>
      <c r="H851" s="49"/>
    </row>
    <row r="852" spans="1:8" ht="12" x14ac:dyDescent="0.2">
      <c r="A852" s="143"/>
      <c r="B852" s="146"/>
      <c r="C852" s="45">
        <v>6500.0000000999999</v>
      </c>
      <c r="D852" s="45">
        <v>9000</v>
      </c>
      <c r="E852" s="45">
        <v>98691</v>
      </c>
      <c r="F852" s="50" t="s">
        <v>470</v>
      </c>
      <c r="G852" s="49"/>
      <c r="H852" s="49"/>
    </row>
    <row r="853" spans="1:8" ht="12" x14ac:dyDescent="0.2">
      <c r="A853" s="143"/>
      <c r="B853" s="146"/>
      <c r="C853" s="45">
        <v>9000.0000001000008</v>
      </c>
      <c r="D853" s="45">
        <v>21500</v>
      </c>
      <c r="E853" s="45">
        <v>197382</v>
      </c>
      <c r="F853" s="50" t="s">
        <v>471</v>
      </c>
      <c r="G853" s="51"/>
      <c r="H853" s="49"/>
    </row>
    <row r="854" spans="1:8" ht="12" x14ac:dyDescent="0.2">
      <c r="A854" s="143"/>
      <c r="B854" s="146"/>
      <c r="C854" s="45">
        <v>21500.000000100001</v>
      </c>
      <c r="D854" s="45">
        <v>100000</v>
      </c>
      <c r="E854" s="45">
        <v>394764</v>
      </c>
      <c r="F854" s="50" t="s">
        <v>472</v>
      </c>
      <c r="G854" s="51"/>
      <c r="H854" s="49"/>
    </row>
    <row r="855" spans="1:8" ht="12.75" thickBot="1" x14ac:dyDescent="0.25">
      <c r="A855" s="143"/>
      <c r="B855" s="147"/>
      <c r="C855" s="45">
        <v>100000.0000001</v>
      </c>
      <c r="D855" s="45"/>
      <c r="E855" s="45">
        <v>789528</v>
      </c>
      <c r="F855" s="50" t="s">
        <v>473</v>
      </c>
      <c r="G855" s="51"/>
      <c r="H855" s="49"/>
    </row>
    <row r="856" spans="1:8" ht="12.75" thickTop="1" x14ac:dyDescent="0.2">
      <c r="A856" s="143"/>
      <c r="B856" s="145" t="s">
        <v>434</v>
      </c>
      <c r="C856" s="44">
        <v>0</v>
      </c>
      <c r="D856" s="44">
        <v>25</v>
      </c>
      <c r="E856" s="45">
        <v>73</v>
      </c>
      <c r="F856" s="47" t="s">
        <v>435</v>
      </c>
      <c r="G856" s="51"/>
      <c r="H856" s="49"/>
    </row>
    <row r="857" spans="1:8" ht="12" x14ac:dyDescent="0.2">
      <c r="A857" s="143"/>
      <c r="B857" s="146"/>
      <c r="C857" s="45">
        <v>25.000000001</v>
      </c>
      <c r="D857" s="45">
        <v>83</v>
      </c>
      <c r="E857" s="45">
        <v>387</v>
      </c>
      <c r="F857" s="50" t="s">
        <v>437</v>
      </c>
      <c r="G857" s="51"/>
      <c r="H857" s="49"/>
    </row>
    <row r="858" spans="1:8" ht="12" x14ac:dyDescent="0.2">
      <c r="A858" s="143"/>
      <c r="B858" s="146"/>
      <c r="C858" s="45">
        <v>83.000000000100002</v>
      </c>
      <c r="D858" s="45">
        <v>142</v>
      </c>
      <c r="E858" s="45">
        <v>876</v>
      </c>
      <c r="F858" s="50" t="s">
        <v>439</v>
      </c>
      <c r="G858" s="51"/>
      <c r="H858" s="49"/>
    </row>
    <row r="859" spans="1:8" ht="12" x14ac:dyDescent="0.2">
      <c r="A859" s="143"/>
      <c r="B859" s="146"/>
      <c r="C859" s="45">
        <v>142.00000000099999</v>
      </c>
      <c r="D859" s="45">
        <v>200</v>
      </c>
      <c r="E859" s="45">
        <v>1345</v>
      </c>
      <c r="F859" s="50" t="s">
        <v>441</v>
      </c>
      <c r="G859" s="51"/>
      <c r="H859" s="49"/>
    </row>
    <row r="860" spans="1:8" ht="12" x14ac:dyDescent="0.2">
      <c r="A860" s="143"/>
      <c r="B860" s="146"/>
      <c r="C860" s="45">
        <v>200.00000000099999</v>
      </c>
      <c r="D860" s="45">
        <v>367</v>
      </c>
      <c r="E860" s="45">
        <v>2178</v>
      </c>
      <c r="F860" s="50" t="s">
        <v>443</v>
      </c>
      <c r="G860" s="51"/>
      <c r="H860" s="49"/>
    </row>
    <row r="861" spans="1:8" ht="12" x14ac:dyDescent="0.2">
      <c r="A861" s="143"/>
      <c r="B861" s="146"/>
      <c r="C861" s="45">
        <v>367.00000000009999</v>
      </c>
      <c r="D861" s="45">
        <v>667</v>
      </c>
      <c r="E861" s="45">
        <v>3964</v>
      </c>
      <c r="F861" s="50" t="s">
        <v>445</v>
      </c>
      <c r="G861" s="51"/>
      <c r="H861" s="49"/>
    </row>
    <row r="862" spans="1:8" ht="12" x14ac:dyDescent="0.2">
      <c r="A862" s="143"/>
      <c r="B862" s="146"/>
      <c r="C862" s="45">
        <v>667.00000000010004</v>
      </c>
      <c r="D862" s="45">
        <v>1250</v>
      </c>
      <c r="E862" s="45">
        <v>7492</v>
      </c>
      <c r="F862" s="50" t="s">
        <v>446</v>
      </c>
      <c r="G862" s="51"/>
      <c r="H862" s="49"/>
    </row>
    <row r="863" spans="1:8" ht="12" x14ac:dyDescent="0.2">
      <c r="A863" s="143"/>
      <c r="B863" s="146"/>
      <c r="C863" s="45">
        <v>1250.0000001000001</v>
      </c>
      <c r="D863" s="45">
        <v>2333</v>
      </c>
      <c r="E863" s="45">
        <v>13900</v>
      </c>
      <c r="F863" s="50" t="s">
        <v>447</v>
      </c>
      <c r="G863" s="51"/>
      <c r="H863" s="49"/>
    </row>
    <row r="864" spans="1:8" ht="12" x14ac:dyDescent="0.2">
      <c r="A864" s="143"/>
      <c r="B864" s="146"/>
      <c r="C864" s="45">
        <v>2333.0000000999999</v>
      </c>
      <c r="D864" s="45">
        <v>3667</v>
      </c>
      <c r="E864" s="45">
        <v>23840</v>
      </c>
      <c r="F864" s="50" t="s">
        <v>448</v>
      </c>
      <c r="G864" s="51"/>
      <c r="H864" s="49"/>
    </row>
    <row r="865" spans="1:8" ht="12" x14ac:dyDescent="0.2">
      <c r="A865" s="143"/>
      <c r="B865" s="146"/>
      <c r="C865" s="45">
        <v>3667.0000000999999</v>
      </c>
      <c r="D865" s="45">
        <v>10833</v>
      </c>
      <c r="E865" s="45">
        <v>49346</v>
      </c>
      <c r="F865" s="50" t="s">
        <v>449</v>
      </c>
      <c r="G865" s="51"/>
      <c r="H865" s="49"/>
    </row>
    <row r="866" spans="1:8" ht="12" x14ac:dyDescent="0.2">
      <c r="A866" s="143"/>
      <c r="B866" s="146"/>
      <c r="C866" s="45">
        <v>10833.000000100001</v>
      </c>
      <c r="D866" s="45">
        <v>15000</v>
      </c>
      <c r="E866" s="45">
        <v>98691</v>
      </c>
      <c r="F866" s="50" t="s">
        <v>450</v>
      </c>
      <c r="G866" s="51"/>
      <c r="H866" s="49"/>
    </row>
    <row r="867" spans="1:8" ht="12" x14ac:dyDescent="0.2">
      <c r="A867" s="143"/>
      <c r="B867" s="146"/>
      <c r="C867" s="45">
        <v>15000.000000100001</v>
      </c>
      <c r="D867" s="45">
        <v>35833</v>
      </c>
      <c r="E867" s="45">
        <v>197382</v>
      </c>
      <c r="F867" s="50" t="s">
        <v>451</v>
      </c>
      <c r="G867" s="51"/>
      <c r="H867" s="49"/>
    </row>
    <row r="868" spans="1:8" ht="12" x14ac:dyDescent="0.2">
      <c r="A868" s="143"/>
      <c r="B868" s="146"/>
      <c r="C868" s="45">
        <v>35833.000000100001</v>
      </c>
      <c r="D868" s="45">
        <v>166667</v>
      </c>
      <c r="E868" s="45">
        <v>394764</v>
      </c>
      <c r="F868" s="50" t="s">
        <v>452</v>
      </c>
      <c r="G868" s="51"/>
      <c r="H868" s="49"/>
    </row>
    <row r="869" spans="1:8" ht="12.75" thickBot="1" x14ac:dyDescent="0.25">
      <c r="A869" s="143"/>
      <c r="B869" s="147"/>
      <c r="C869" s="45">
        <v>166667.0000001</v>
      </c>
      <c r="D869" s="45"/>
      <c r="E869" s="45">
        <v>789528</v>
      </c>
      <c r="F869" s="50" t="s">
        <v>453</v>
      </c>
      <c r="G869" s="51"/>
      <c r="H869" s="49"/>
    </row>
    <row r="870" spans="1:8" ht="12.75" thickTop="1" x14ac:dyDescent="0.2">
      <c r="A870" s="143"/>
      <c r="B870" s="145" t="s">
        <v>418</v>
      </c>
      <c r="C870" s="44">
        <v>0</v>
      </c>
      <c r="D870" s="44">
        <v>5000</v>
      </c>
      <c r="E870" s="45">
        <v>73</v>
      </c>
      <c r="F870" s="53" t="s">
        <v>419</v>
      </c>
      <c r="G870" s="51"/>
      <c r="H870" s="49"/>
    </row>
    <row r="871" spans="1:8" ht="12" x14ac:dyDescent="0.2">
      <c r="A871" s="143"/>
      <c r="B871" s="146"/>
      <c r="C871" s="45">
        <v>5000.0000000999999</v>
      </c>
      <c r="D871" s="45">
        <v>16667</v>
      </c>
      <c r="E871" s="45">
        <v>387</v>
      </c>
      <c r="F871" s="54" t="s">
        <v>421</v>
      </c>
      <c r="G871" s="51"/>
      <c r="H871" s="49"/>
    </row>
    <row r="872" spans="1:8" ht="12" x14ac:dyDescent="0.2">
      <c r="A872" s="143"/>
      <c r="B872" s="146"/>
      <c r="C872" s="45">
        <v>16667.000000100001</v>
      </c>
      <c r="D872" s="45">
        <v>28333</v>
      </c>
      <c r="E872" s="45">
        <v>876</v>
      </c>
      <c r="F872" s="54" t="s">
        <v>423</v>
      </c>
      <c r="G872" s="51"/>
      <c r="H872" s="49"/>
    </row>
    <row r="873" spans="1:8" ht="12" x14ac:dyDescent="0.2">
      <c r="A873" s="143"/>
      <c r="B873" s="146"/>
      <c r="C873" s="45">
        <v>28333.000000100001</v>
      </c>
      <c r="D873" s="45">
        <v>40000</v>
      </c>
      <c r="E873" s="45">
        <v>1345</v>
      </c>
      <c r="F873" s="55" t="s">
        <v>501</v>
      </c>
      <c r="G873" s="51"/>
      <c r="H873" s="49"/>
    </row>
    <row r="874" spans="1:8" ht="12" x14ac:dyDescent="0.2">
      <c r="A874" s="143"/>
      <c r="B874" s="146"/>
      <c r="C874" s="45">
        <v>40000.000000100001</v>
      </c>
      <c r="D874" s="45">
        <v>73333</v>
      </c>
      <c r="E874" s="45">
        <v>2178</v>
      </c>
      <c r="F874" s="54" t="s">
        <v>426</v>
      </c>
      <c r="G874" s="51"/>
      <c r="H874" s="49"/>
    </row>
    <row r="875" spans="1:8" ht="12" x14ac:dyDescent="0.2">
      <c r="A875" s="143"/>
      <c r="B875" s="146"/>
      <c r="C875" s="45">
        <v>73333.000000100001</v>
      </c>
      <c r="D875" s="45">
        <v>133333</v>
      </c>
      <c r="E875" s="45">
        <v>3964</v>
      </c>
      <c r="F875" s="55" t="s">
        <v>502</v>
      </c>
      <c r="G875" s="51"/>
      <c r="H875" s="49"/>
    </row>
    <row r="876" spans="1:8" ht="12" x14ac:dyDescent="0.2">
      <c r="A876" s="143"/>
      <c r="B876" s="146"/>
      <c r="C876" s="45">
        <v>133333.0000001</v>
      </c>
      <c r="D876" s="45">
        <v>250000</v>
      </c>
      <c r="E876" s="45">
        <v>7492</v>
      </c>
      <c r="F876" s="55" t="s">
        <v>503</v>
      </c>
      <c r="G876" s="51"/>
      <c r="H876" s="49"/>
    </row>
    <row r="877" spans="1:8" ht="12" x14ac:dyDescent="0.2">
      <c r="A877" s="143"/>
      <c r="B877" s="146"/>
      <c r="C877" s="45">
        <v>250000.0000001</v>
      </c>
      <c r="D877" s="45">
        <v>466667</v>
      </c>
      <c r="E877" s="45">
        <v>13900</v>
      </c>
      <c r="F877" s="54" t="s">
        <v>428</v>
      </c>
      <c r="G877" s="51"/>
      <c r="H877" s="49"/>
    </row>
    <row r="878" spans="1:8" ht="12" x14ac:dyDescent="0.2">
      <c r="A878" s="143"/>
      <c r="B878" s="146"/>
      <c r="C878" s="45">
        <v>466667.0000001</v>
      </c>
      <c r="D878" s="45">
        <v>733333</v>
      </c>
      <c r="E878" s="45">
        <v>23840</v>
      </c>
      <c r="F878" s="54" t="s">
        <v>429</v>
      </c>
      <c r="G878" s="51"/>
      <c r="H878" s="49"/>
    </row>
    <row r="879" spans="1:8" ht="12" x14ac:dyDescent="0.2">
      <c r="A879" s="143"/>
      <c r="B879" s="146"/>
      <c r="C879" s="45">
        <v>733333.0000001</v>
      </c>
      <c r="D879" s="45">
        <v>2166667</v>
      </c>
      <c r="E879" s="45">
        <v>49346</v>
      </c>
      <c r="F879" s="55" t="s">
        <v>504</v>
      </c>
      <c r="G879" s="51"/>
      <c r="H879" s="49"/>
    </row>
    <row r="880" spans="1:8" ht="12" x14ac:dyDescent="0.2">
      <c r="A880" s="143"/>
      <c r="B880" s="146"/>
      <c r="C880" s="45">
        <v>2166667.0000001001</v>
      </c>
      <c r="D880" s="45">
        <v>3000000</v>
      </c>
      <c r="E880" s="45">
        <v>98691</v>
      </c>
      <c r="F880" s="54" t="s">
        <v>430</v>
      </c>
      <c r="G880" s="51"/>
      <c r="H880" s="49"/>
    </row>
    <row r="881" spans="1:8" ht="12" x14ac:dyDescent="0.2">
      <c r="A881" s="143"/>
      <c r="B881" s="146"/>
      <c r="C881" s="45">
        <v>3000000.0000001001</v>
      </c>
      <c r="D881" s="45">
        <v>7166667</v>
      </c>
      <c r="E881" s="45">
        <v>197382</v>
      </c>
      <c r="F881" s="54" t="s">
        <v>431</v>
      </c>
      <c r="G881" s="51"/>
      <c r="H881" s="49"/>
    </row>
    <row r="882" spans="1:8" ht="12" x14ac:dyDescent="0.2">
      <c r="A882" s="143"/>
      <c r="B882" s="146"/>
      <c r="C882" s="45">
        <v>7166667.0000000997</v>
      </c>
      <c r="D882" s="45">
        <v>33333333</v>
      </c>
      <c r="E882" s="45">
        <v>394764</v>
      </c>
      <c r="F882" s="54" t="s">
        <v>432</v>
      </c>
      <c r="G882" s="51"/>
      <c r="H882" s="49"/>
    </row>
    <row r="883" spans="1:8" ht="12.75" thickBot="1" x14ac:dyDescent="0.25">
      <c r="A883" s="144"/>
      <c r="B883" s="147"/>
      <c r="C883" s="45">
        <v>33333333.000000101</v>
      </c>
      <c r="D883" s="45"/>
      <c r="E883" s="45">
        <v>789528</v>
      </c>
      <c r="F883" s="54" t="s">
        <v>433</v>
      </c>
      <c r="G883" s="51"/>
      <c r="H883" s="49"/>
    </row>
    <row r="884" spans="1:8" ht="12.75" thickTop="1" x14ac:dyDescent="0.2">
      <c r="A884" s="142" t="s">
        <v>952</v>
      </c>
      <c r="B884" s="145" t="s">
        <v>454</v>
      </c>
      <c r="C884" s="44">
        <v>0</v>
      </c>
      <c r="D884" s="44">
        <v>15</v>
      </c>
      <c r="E884" s="45">
        <v>534</v>
      </c>
      <c r="F884" s="47" t="s">
        <v>455</v>
      </c>
      <c r="G884" s="51"/>
      <c r="H884" s="49"/>
    </row>
    <row r="885" spans="1:8" ht="12" x14ac:dyDescent="0.2">
      <c r="A885" s="143"/>
      <c r="B885" s="146"/>
      <c r="C885" s="45">
        <v>15.0000000001</v>
      </c>
      <c r="D885" s="45">
        <v>50</v>
      </c>
      <c r="E885" s="45">
        <v>2815</v>
      </c>
      <c r="F885" s="50" t="s">
        <v>457</v>
      </c>
      <c r="G885" s="51"/>
      <c r="H885" s="49"/>
    </row>
    <row r="886" spans="1:8" ht="12" x14ac:dyDescent="0.2">
      <c r="A886" s="143"/>
      <c r="B886" s="146"/>
      <c r="C886" s="45">
        <v>50.000000000100002</v>
      </c>
      <c r="D886" s="45">
        <v>85</v>
      </c>
      <c r="E886" s="45">
        <v>6381</v>
      </c>
      <c r="F886" s="50" t="s">
        <v>459</v>
      </c>
      <c r="G886" s="51"/>
      <c r="H886" s="49"/>
    </row>
    <row r="887" spans="1:8" ht="12" x14ac:dyDescent="0.2">
      <c r="A887" s="143"/>
      <c r="B887" s="146"/>
      <c r="C887" s="45">
        <v>85.000000001000004</v>
      </c>
      <c r="D887" s="45">
        <v>120</v>
      </c>
      <c r="E887" s="45">
        <v>9789</v>
      </c>
      <c r="F887" s="50" t="s">
        <v>461</v>
      </c>
      <c r="G887" s="51"/>
      <c r="H887" s="49"/>
    </row>
    <row r="888" spans="1:8" ht="12" x14ac:dyDescent="0.2">
      <c r="A888" s="143"/>
      <c r="B888" s="146"/>
      <c r="C888" s="45">
        <v>120.0000000001</v>
      </c>
      <c r="D888" s="45">
        <v>220</v>
      </c>
      <c r="E888" s="45">
        <v>15855</v>
      </c>
      <c r="F888" s="50" t="s">
        <v>463</v>
      </c>
      <c r="G888" s="51"/>
      <c r="H888" s="49"/>
    </row>
    <row r="889" spans="1:8" ht="12" x14ac:dyDescent="0.2">
      <c r="A889" s="143"/>
      <c r="B889" s="146"/>
      <c r="C889" s="45">
        <v>220.00000000009999</v>
      </c>
      <c r="D889" s="45">
        <v>400</v>
      </c>
      <c r="E889" s="45">
        <v>28861</v>
      </c>
      <c r="F889" s="50" t="s">
        <v>465</v>
      </c>
      <c r="G889" s="51"/>
      <c r="H889" s="49"/>
    </row>
    <row r="890" spans="1:8" ht="12" x14ac:dyDescent="0.2">
      <c r="A890" s="143"/>
      <c r="B890" s="146"/>
      <c r="C890" s="45">
        <v>400</v>
      </c>
      <c r="D890" s="45">
        <v>750</v>
      </c>
      <c r="E890" s="45">
        <v>34633</v>
      </c>
      <c r="F890" s="50" t="s">
        <v>466</v>
      </c>
      <c r="G890" s="51"/>
      <c r="H890" s="49"/>
    </row>
    <row r="891" spans="1:8" ht="12" x14ac:dyDescent="0.2">
      <c r="A891" s="143"/>
      <c r="B891" s="146"/>
      <c r="C891" s="45">
        <v>750.00000000099999</v>
      </c>
      <c r="D891" s="45">
        <v>1400</v>
      </c>
      <c r="E891" s="45">
        <v>41560</v>
      </c>
      <c r="F891" s="50" t="s">
        <v>467</v>
      </c>
      <c r="G891" s="51"/>
      <c r="H891" s="49"/>
    </row>
    <row r="892" spans="1:8" ht="12" x14ac:dyDescent="0.2">
      <c r="A892" s="143"/>
      <c r="B892" s="146"/>
      <c r="C892" s="45">
        <v>1400.0000001000001</v>
      </c>
      <c r="D892" s="45">
        <v>2200</v>
      </c>
      <c r="E892" s="45">
        <v>49872</v>
      </c>
      <c r="F892" s="50" t="s">
        <v>468</v>
      </c>
      <c r="G892" s="51"/>
      <c r="H892" s="49"/>
    </row>
    <row r="893" spans="1:8" ht="12" x14ac:dyDescent="0.2">
      <c r="A893" s="143"/>
      <c r="B893" s="146"/>
      <c r="C893" s="45">
        <v>2200</v>
      </c>
      <c r="D893" s="45">
        <v>6500</v>
      </c>
      <c r="E893" s="45">
        <v>59846</v>
      </c>
      <c r="F893" s="50" t="s">
        <v>469</v>
      </c>
      <c r="G893" s="51"/>
      <c r="H893" s="49"/>
    </row>
    <row r="894" spans="1:8" ht="12" x14ac:dyDescent="0.2">
      <c r="A894" s="143"/>
      <c r="B894" s="146"/>
      <c r="C894" s="45">
        <v>6500.0000000999999</v>
      </c>
      <c r="D894" s="45">
        <v>9000</v>
      </c>
      <c r="E894" s="45">
        <v>71815</v>
      </c>
      <c r="F894" s="50" t="s">
        <v>470</v>
      </c>
      <c r="G894" s="51"/>
      <c r="H894" s="49"/>
    </row>
    <row r="895" spans="1:8" ht="12" x14ac:dyDescent="0.2">
      <c r="A895" s="143"/>
      <c r="B895" s="146"/>
      <c r="C895" s="45">
        <v>9000.0000001000008</v>
      </c>
      <c r="D895" s="45">
        <v>21500</v>
      </c>
      <c r="E895" s="45">
        <v>86178</v>
      </c>
      <c r="F895" s="50" t="s">
        <v>471</v>
      </c>
      <c r="G895" s="51"/>
      <c r="H895" s="49"/>
    </row>
    <row r="896" spans="1:8" ht="12" x14ac:dyDescent="0.2">
      <c r="A896" s="143"/>
      <c r="B896" s="146"/>
      <c r="C896" s="45">
        <v>21500.000000100001</v>
      </c>
      <c r="D896" s="45">
        <v>100000</v>
      </c>
      <c r="E896" s="45">
        <v>103414</v>
      </c>
      <c r="F896" s="50" t="s">
        <v>472</v>
      </c>
      <c r="G896" s="51"/>
      <c r="H896" s="49"/>
    </row>
    <row r="897" spans="1:8" ht="12.75" thickBot="1" x14ac:dyDescent="0.25">
      <c r="A897" s="143"/>
      <c r="B897" s="147"/>
      <c r="C897" s="45">
        <v>100000.0000001</v>
      </c>
      <c r="D897" s="45"/>
      <c r="E897" s="45">
        <v>124097</v>
      </c>
      <c r="F897" s="50" t="s">
        <v>473</v>
      </c>
      <c r="G897" s="51"/>
      <c r="H897" s="49"/>
    </row>
    <row r="898" spans="1:8" ht="12.75" thickTop="1" x14ac:dyDescent="0.2">
      <c r="A898" s="143"/>
      <c r="B898" s="145" t="s">
        <v>434</v>
      </c>
      <c r="C898" s="44">
        <v>0</v>
      </c>
      <c r="D898" s="44">
        <v>25</v>
      </c>
      <c r="E898" s="45">
        <v>534</v>
      </c>
      <c r="F898" s="47" t="s">
        <v>435</v>
      </c>
      <c r="G898" s="51"/>
      <c r="H898" s="49"/>
    </row>
    <row r="899" spans="1:8" ht="12" x14ac:dyDescent="0.2">
      <c r="A899" s="143"/>
      <c r="B899" s="146"/>
      <c r="C899" s="45">
        <v>25.000000001</v>
      </c>
      <c r="D899" s="45">
        <v>83</v>
      </c>
      <c r="E899" s="45">
        <v>2815</v>
      </c>
      <c r="F899" s="50" t="s">
        <v>437</v>
      </c>
      <c r="G899" s="51"/>
      <c r="H899" s="49"/>
    </row>
    <row r="900" spans="1:8" ht="12" x14ac:dyDescent="0.2">
      <c r="A900" s="143"/>
      <c r="B900" s="146"/>
      <c r="C900" s="45">
        <v>83.000000000100002</v>
      </c>
      <c r="D900" s="45">
        <v>142</v>
      </c>
      <c r="E900" s="45">
        <v>6381</v>
      </c>
      <c r="F900" s="50" t="s">
        <v>439</v>
      </c>
      <c r="G900" s="51"/>
      <c r="H900" s="49"/>
    </row>
    <row r="901" spans="1:8" ht="12" x14ac:dyDescent="0.2">
      <c r="A901" s="143"/>
      <c r="B901" s="146"/>
      <c r="C901" s="45">
        <v>142.00000000099999</v>
      </c>
      <c r="D901" s="45">
        <v>200</v>
      </c>
      <c r="E901" s="45">
        <v>9789</v>
      </c>
      <c r="F901" s="50" t="s">
        <v>441</v>
      </c>
      <c r="G901" s="51"/>
      <c r="H901" s="49"/>
    </row>
    <row r="902" spans="1:8" ht="12" x14ac:dyDescent="0.2">
      <c r="A902" s="143"/>
      <c r="B902" s="146"/>
      <c r="C902" s="45">
        <v>200.00000000099999</v>
      </c>
      <c r="D902" s="45">
        <v>367</v>
      </c>
      <c r="E902" s="45">
        <v>15855</v>
      </c>
      <c r="F902" s="50" t="s">
        <v>443</v>
      </c>
      <c r="G902" s="51"/>
      <c r="H902" s="49"/>
    </row>
    <row r="903" spans="1:8" ht="12" x14ac:dyDescent="0.2">
      <c r="A903" s="143"/>
      <c r="B903" s="146"/>
      <c r="C903" s="45">
        <v>367.00000000009999</v>
      </c>
      <c r="D903" s="45">
        <v>667</v>
      </c>
      <c r="E903" s="45">
        <v>28861</v>
      </c>
      <c r="F903" s="50" t="s">
        <v>445</v>
      </c>
      <c r="G903" s="51"/>
      <c r="H903" s="49"/>
    </row>
    <row r="904" spans="1:8" ht="12" x14ac:dyDescent="0.2">
      <c r="A904" s="143"/>
      <c r="B904" s="146"/>
      <c r="C904" s="45">
        <v>667.00000000010004</v>
      </c>
      <c r="D904" s="45">
        <v>1250</v>
      </c>
      <c r="E904" s="45">
        <v>34633</v>
      </c>
      <c r="F904" s="50" t="s">
        <v>446</v>
      </c>
      <c r="G904" s="51"/>
      <c r="H904" s="49"/>
    </row>
    <row r="905" spans="1:8" ht="12" x14ac:dyDescent="0.2">
      <c r="A905" s="143"/>
      <c r="B905" s="146"/>
      <c r="C905" s="45">
        <v>1250.0000001000001</v>
      </c>
      <c r="D905" s="45">
        <v>2333</v>
      </c>
      <c r="E905" s="45">
        <v>41560</v>
      </c>
      <c r="F905" s="50" t="s">
        <v>447</v>
      </c>
      <c r="G905" s="51"/>
      <c r="H905" s="49"/>
    </row>
    <row r="906" spans="1:8" ht="12" x14ac:dyDescent="0.2">
      <c r="A906" s="143"/>
      <c r="B906" s="146"/>
      <c r="C906" s="45">
        <v>2333.0000000999999</v>
      </c>
      <c r="D906" s="45">
        <v>3667</v>
      </c>
      <c r="E906" s="45">
        <v>49872</v>
      </c>
      <c r="F906" s="50" t="s">
        <v>448</v>
      </c>
      <c r="G906" s="51"/>
      <c r="H906" s="49"/>
    </row>
    <row r="907" spans="1:8" ht="12" x14ac:dyDescent="0.2">
      <c r="A907" s="143"/>
      <c r="B907" s="146"/>
      <c r="C907" s="45">
        <v>3667.0000000999999</v>
      </c>
      <c r="D907" s="45">
        <v>10833</v>
      </c>
      <c r="E907" s="45">
        <v>59846</v>
      </c>
      <c r="F907" s="50" t="s">
        <v>449</v>
      </c>
      <c r="G907" s="51"/>
      <c r="H907" s="49"/>
    </row>
    <row r="908" spans="1:8" ht="12" x14ac:dyDescent="0.2">
      <c r="A908" s="143"/>
      <c r="B908" s="146"/>
      <c r="C908" s="45">
        <v>10833.000000100001</v>
      </c>
      <c r="D908" s="45">
        <v>15000</v>
      </c>
      <c r="E908" s="45">
        <v>71815</v>
      </c>
      <c r="F908" s="50" t="s">
        <v>450</v>
      </c>
      <c r="G908" s="51"/>
      <c r="H908" s="49"/>
    </row>
    <row r="909" spans="1:8" ht="12" x14ac:dyDescent="0.2">
      <c r="A909" s="143"/>
      <c r="B909" s="146"/>
      <c r="C909" s="45">
        <v>15000.000000100001</v>
      </c>
      <c r="D909" s="45">
        <v>35833</v>
      </c>
      <c r="E909" s="45">
        <v>86178</v>
      </c>
      <c r="F909" s="50" t="s">
        <v>451</v>
      </c>
      <c r="G909" s="51"/>
      <c r="H909" s="49"/>
    </row>
    <row r="910" spans="1:8" ht="12" x14ac:dyDescent="0.2">
      <c r="A910" s="143"/>
      <c r="B910" s="146"/>
      <c r="C910" s="45">
        <v>35833.000000100001</v>
      </c>
      <c r="D910" s="45">
        <v>166667</v>
      </c>
      <c r="E910" s="45">
        <v>103414</v>
      </c>
      <c r="F910" s="50" t="s">
        <v>452</v>
      </c>
      <c r="G910" s="51"/>
      <c r="H910" s="49"/>
    </row>
    <row r="911" spans="1:8" ht="12.75" thickBot="1" x14ac:dyDescent="0.25">
      <c r="A911" s="143"/>
      <c r="B911" s="147"/>
      <c r="C911" s="45">
        <v>166667.0000001</v>
      </c>
      <c r="D911" s="45"/>
      <c r="E911" s="45">
        <v>124097</v>
      </c>
      <c r="F911" s="50" t="s">
        <v>453</v>
      </c>
      <c r="G911" s="51"/>
      <c r="H911" s="49"/>
    </row>
    <row r="912" spans="1:8" ht="12.75" thickTop="1" x14ac:dyDescent="0.2">
      <c r="A912" s="143"/>
      <c r="B912" s="145" t="s">
        <v>418</v>
      </c>
      <c r="C912" s="44">
        <v>0</v>
      </c>
      <c r="D912" s="44">
        <v>5000</v>
      </c>
      <c r="E912" s="45">
        <v>534</v>
      </c>
      <c r="F912" s="53" t="s">
        <v>419</v>
      </c>
      <c r="G912" s="51"/>
      <c r="H912" s="49"/>
    </row>
    <row r="913" spans="1:8" ht="12" x14ac:dyDescent="0.2">
      <c r="A913" s="143"/>
      <c r="B913" s="146"/>
      <c r="C913" s="45">
        <v>5000.0000000999999</v>
      </c>
      <c r="D913" s="45">
        <v>16667</v>
      </c>
      <c r="E913" s="45">
        <v>2815</v>
      </c>
      <c r="F913" s="54" t="s">
        <v>421</v>
      </c>
      <c r="G913" s="51"/>
      <c r="H913" s="49"/>
    </row>
    <row r="914" spans="1:8" ht="12" x14ac:dyDescent="0.2">
      <c r="A914" s="143"/>
      <c r="B914" s="146"/>
      <c r="C914" s="45">
        <v>16667.000000100001</v>
      </c>
      <c r="D914" s="45">
        <v>28333</v>
      </c>
      <c r="E914" s="45">
        <v>6381</v>
      </c>
      <c r="F914" s="54" t="s">
        <v>423</v>
      </c>
      <c r="G914" s="51"/>
      <c r="H914" s="49"/>
    </row>
    <row r="915" spans="1:8" ht="12" x14ac:dyDescent="0.2">
      <c r="A915" s="143"/>
      <c r="B915" s="146"/>
      <c r="C915" s="45">
        <v>28333.000000100001</v>
      </c>
      <c r="D915" s="45">
        <v>40000</v>
      </c>
      <c r="E915" s="45">
        <v>9789</v>
      </c>
      <c r="F915" s="55" t="s">
        <v>501</v>
      </c>
      <c r="G915" s="51"/>
      <c r="H915" s="49"/>
    </row>
    <row r="916" spans="1:8" ht="12" x14ac:dyDescent="0.2">
      <c r="A916" s="143"/>
      <c r="B916" s="146"/>
      <c r="C916" s="45">
        <v>40000.000000100001</v>
      </c>
      <c r="D916" s="45">
        <v>73333</v>
      </c>
      <c r="E916" s="45">
        <v>15855</v>
      </c>
      <c r="F916" s="54" t="s">
        <v>426</v>
      </c>
      <c r="G916" s="51"/>
      <c r="H916" s="49"/>
    </row>
    <row r="917" spans="1:8" ht="12" x14ac:dyDescent="0.2">
      <c r="A917" s="143"/>
      <c r="B917" s="146"/>
      <c r="C917" s="45">
        <v>73333.000000100001</v>
      </c>
      <c r="D917" s="45">
        <v>133333</v>
      </c>
      <c r="E917" s="45">
        <v>28861</v>
      </c>
      <c r="F917" s="55" t="s">
        <v>502</v>
      </c>
      <c r="G917" s="51"/>
      <c r="H917" s="49"/>
    </row>
    <row r="918" spans="1:8" ht="12" x14ac:dyDescent="0.2">
      <c r="A918" s="143"/>
      <c r="B918" s="146"/>
      <c r="C918" s="45">
        <v>133333.0000001</v>
      </c>
      <c r="D918" s="45">
        <v>250000</v>
      </c>
      <c r="E918" s="45">
        <v>34633</v>
      </c>
      <c r="F918" s="55" t="s">
        <v>503</v>
      </c>
      <c r="G918" s="51"/>
      <c r="H918" s="49"/>
    </row>
    <row r="919" spans="1:8" ht="12" x14ac:dyDescent="0.2">
      <c r="A919" s="143"/>
      <c r="B919" s="146"/>
      <c r="C919" s="45">
        <v>250000.0000001</v>
      </c>
      <c r="D919" s="45">
        <v>466667</v>
      </c>
      <c r="E919" s="45">
        <v>41560</v>
      </c>
      <c r="F919" s="54" t="s">
        <v>428</v>
      </c>
      <c r="G919" s="51"/>
      <c r="H919" s="49"/>
    </row>
    <row r="920" spans="1:8" ht="12" x14ac:dyDescent="0.2">
      <c r="A920" s="143"/>
      <c r="B920" s="146"/>
      <c r="C920" s="45">
        <v>466667.0000001</v>
      </c>
      <c r="D920" s="45">
        <v>733333</v>
      </c>
      <c r="E920" s="45">
        <v>49872</v>
      </c>
      <c r="F920" s="54" t="s">
        <v>429</v>
      </c>
      <c r="G920" s="51"/>
      <c r="H920" s="49"/>
    </row>
    <row r="921" spans="1:8" ht="12" x14ac:dyDescent="0.2">
      <c r="A921" s="143"/>
      <c r="B921" s="146"/>
      <c r="C921" s="45">
        <v>733333.0000001</v>
      </c>
      <c r="D921" s="45">
        <v>2166667</v>
      </c>
      <c r="E921" s="45">
        <v>59846</v>
      </c>
      <c r="F921" s="55" t="s">
        <v>504</v>
      </c>
      <c r="G921" s="51"/>
      <c r="H921" s="49"/>
    </row>
    <row r="922" spans="1:8" ht="12" x14ac:dyDescent="0.2">
      <c r="A922" s="143"/>
      <c r="B922" s="146"/>
      <c r="C922" s="45">
        <v>2166667.0000001001</v>
      </c>
      <c r="D922" s="45">
        <v>3000000</v>
      </c>
      <c r="E922" s="45">
        <v>71815</v>
      </c>
      <c r="F922" s="54" t="s">
        <v>430</v>
      </c>
      <c r="G922" s="51"/>
      <c r="H922" s="49"/>
    </row>
    <row r="923" spans="1:8" ht="12" x14ac:dyDescent="0.2">
      <c r="A923" s="143"/>
      <c r="B923" s="146"/>
      <c r="C923" s="45">
        <v>3000000.0000001001</v>
      </c>
      <c r="D923" s="45">
        <v>7166667</v>
      </c>
      <c r="E923" s="45">
        <v>86178</v>
      </c>
      <c r="F923" s="54" t="s">
        <v>431</v>
      </c>
      <c r="G923" s="51"/>
      <c r="H923" s="49"/>
    </row>
    <row r="924" spans="1:8" ht="12" x14ac:dyDescent="0.2">
      <c r="A924" s="143"/>
      <c r="B924" s="146"/>
      <c r="C924" s="45">
        <v>7166667.0000000997</v>
      </c>
      <c r="D924" s="45">
        <v>33333333</v>
      </c>
      <c r="E924" s="45">
        <v>103414</v>
      </c>
      <c r="F924" s="54" t="s">
        <v>432</v>
      </c>
      <c r="G924" s="51"/>
      <c r="H924" s="49"/>
    </row>
    <row r="925" spans="1:8" ht="12.75" thickBot="1" x14ac:dyDescent="0.25">
      <c r="A925" s="144"/>
      <c r="B925" s="147"/>
      <c r="C925" s="45">
        <v>33333333.000000101</v>
      </c>
      <c r="D925" s="45"/>
      <c r="E925" s="45">
        <v>124097</v>
      </c>
      <c r="F925" s="54" t="s">
        <v>433</v>
      </c>
      <c r="G925" s="51"/>
      <c r="H925" s="49"/>
    </row>
    <row r="926" spans="1:8" ht="12.75" thickTop="1" x14ac:dyDescent="0.2">
      <c r="A926" s="142" t="s">
        <v>499</v>
      </c>
      <c r="B926" s="145" t="s">
        <v>454</v>
      </c>
      <c r="C926" s="44">
        <v>0</v>
      </c>
      <c r="D926" s="44">
        <v>15</v>
      </c>
      <c r="E926" s="45">
        <v>543</v>
      </c>
      <c r="F926" s="47" t="s">
        <v>455</v>
      </c>
      <c r="G926" s="51"/>
      <c r="H926" s="49"/>
    </row>
    <row r="927" spans="1:8" ht="12" x14ac:dyDescent="0.2">
      <c r="A927" s="143"/>
      <c r="B927" s="146"/>
      <c r="C927" s="45">
        <v>15.0000000001</v>
      </c>
      <c r="D927" s="45">
        <v>50</v>
      </c>
      <c r="E927" s="45">
        <v>2859</v>
      </c>
      <c r="F927" s="50" t="s">
        <v>457</v>
      </c>
      <c r="G927" s="51"/>
      <c r="H927" s="49"/>
    </row>
    <row r="928" spans="1:8" ht="12" x14ac:dyDescent="0.2">
      <c r="A928" s="143"/>
      <c r="B928" s="146"/>
      <c r="C928" s="45">
        <v>50.000000000100002</v>
      </c>
      <c r="D928" s="45">
        <v>85</v>
      </c>
      <c r="E928" s="45">
        <v>6481</v>
      </c>
      <c r="F928" s="50" t="s">
        <v>459</v>
      </c>
      <c r="G928" s="51"/>
      <c r="H928" s="49"/>
    </row>
    <row r="929" spans="1:8" ht="12" x14ac:dyDescent="0.2">
      <c r="A929" s="143"/>
      <c r="B929" s="146"/>
      <c r="C929" s="45">
        <v>85.000000001000004</v>
      </c>
      <c r="D929" s="45">
        <v>120</v>
      </c>
      <c r="E929" s="45">
        <v>9948</v>
      </c>
      <c r="F929" s="50" t="s">
        <v>461</v>
      </c>
      <c r="G929" s="51"/>
      <c r="H929" s="49"/>
    </row>
    <row r="930" spans="1:8" ht="12" x14ac:dyDescent="0.2">
      <c r="A930" s="143"/>
      <c r="B930" s="146"/>
      <c r="C930" s="45">
        <v>120.0000000001</v>
      </c>
      <c r="D930" s="45">
        <v>220</v>
      </c>
      <c r="E930" s="45">
        <v>16103</v>
      </c>
      <c r="F930" s="50" t="s">
        <v>463</v>
      </c>
      <c r="G930" s="51"/>
      <c r="H930" s="49"/>
    </row>
    <row r="931" spans="1:8" ht="12" x14ac:dyDescent="0.2">
      <c r="A931" s="143"/>
      <c r="B931" s="146"/>
      <c r="C931" s="45">
        <v>220.00000000009999</v>
      </c>
      <c r="D931" s="45">
        <v>400</v>
      </c>
      <c r="E931" s="45">
        <v>29329</v>
      </c>
      <c r="F931" s="50" t="s">
        <v>465</v>
      </c>
      <c r="G931" s="51"/>
      <c r="H931" s="49"/>
    </row>
    <row r="932" spans="1:8" ht="12" x14ac:dyDescent="0.2">
      <c r="A932" s="143"/>
      <c r="B932" s="146"/>
      <c r="C932" s="45">
        <v>400</v>
      </c>
      <c r="D932" s="45">
        <v>750</v>
      </c>
      <c r="E932" s="45">
        <v>55421</v>
      </c>
      <c r="F932" s="50" t="s">
        <v>466</v>
      </c>
      <c r="G932" s="51"/>
      <c r="H932" s="49"/>
    </row>
    <row r="933" spans="1:8" ht="12" x14ac:dyDescent="0.2">
      <c r="A933" s="143"/>
      <c r="B933" s="146"/>
      <c r="C933" s="45">
        <v>750.00000000099999</v>
      </c>
      <c r="D933" s="45">
        <v>1400</v>
      </c>
      <c r="E933" s="45">
        <v>102812</v>
      </c>
      <c r="F933" s="50" t="s">
        <v>467</v>
      </c>
      <c r="G933" s="51"/>
      <c r="H933" s="49"/>
    </row>
    <row r="934" spans="1:8" ht="12" x14ac:dyDescent="0.2">
      <c r="A934" s="143"/>
      <c r="B934" s="146"/>
      <c r="C934" s="45">
        <v>1400.0000001000001</v>
      </c>
      <c r="D934" s="45">
        <v>2200</v>
      </c>
      <c r="E934" s="45">
        <v>176345</v>
      </c>
      <c r="F934" s="50" t="s">
        <v>468</v>
      </c>
      <c r="G934" s="51"/>
      <c r="H934" s="49"/>
    </row>
    <row r="935" spans="1:8" ht="12" x14ac:dyDescent="0.2">
      <c r="A935" s="143"/>
      <c r="B935" s="146"/>
      <c r="C935" s="45">
        <v>2200</v>
      </c>
      <c r="D935" s="45">
        <v>6500</v>
      </c>
      <c r="E935" s="45">
        <v>365007</v>
      </c>
      <c r="F935" s="50" t="s">
        <v>469</v>
      </c>
      <c r="G935" s="51"/>
      <c r="H935" s="49"/>
    </row>
    <row r="936" spans="1:8" ht="12" x14ac:dyDescent="0.2">
      <c r="A936" s="143"/>
      <c r="B936" s="146"/>
      <c r="C936" s="45">
        <v>6500.0000000999999</v>
      </c>
      <c r="D936" s="45">
        <v>9000</v>
      </c>
      <c r="E936" s="45">
        <v>778411</v>
      </c>
      <c r="F936" s="50" t="s">
        <v>470</v>
      </c>
      <c r="G936" s="51"/>
      <c r="H936" s="49"/>
    </row>
    <row r="937" spans="1:8" ht="12" x14ac:dyDescent="0.2">
      <c r="A937" s="143"/>
      <c r="B937" s="146"/>
      <c r="C937" s="45">
        <v>9000.0000001000008</v>
      </c>
      <c r="D937" s="45">
        <v>21500</v>
      </c>
      <c r="E937" s="45">
        <v>1436250</v>
      </c>
      <c r="F937" s="50" t="s">
        <v>471</v>
      </c>
      <c r="G937" s="51"/>
      <c r="H937" s="49"/>
    </row>
    <row r="938" spans="1:8" ht="12" x14ac:dyDescent="0.2">
      <c r="A938" s="143"/>
      <c r="B938" s="146"/>
      <c r="C938" s="45">
        <v>21500.000000100001</v>
      </c>
      <c r="D938" s="45">
        <v>100000</v>
      </c>
      <c r="E938" s="45">
        <v>1721552</v>
      </c>
      <c r="F938" s="50" t="s">
        <v>472</v>
      </c>
      <c r="G938" s="51"/>
      <c r="H938" s="49"/>
    </row>
    <row r="939" spans="1:8" ht="12.75" thickBot="1" x14ac:dyDescent="0.25">
      <c r="A939" s="143"/>
      <c r="B939" s="147"/>
      <c r="C939" s="45">
        <v>100000.0000001</v>
      </c>
      <c r="D939" s="45"/>
      <c r="E939" s="45">
        <v>2065862</v>
      </c>
      <c r="F939" s="50" t="s">
        <v>473</v>
      </c>
      <c r="G939" s="51"/>
      <c r="H939" s="49"/>
    </row>
    <row r="940" spans="1:8" ht="12.75" thickTop="1" x14ac:dyDescent="0.2">
      <c r="A940" s="143"/>
      <c r="B940" s="145" t="s">
        <v>434</v>
      </c>
      <c r="C940" s="44">
        <v>0</v>
      </c>
      <c r="D940" s="44">
        <v>25</v>
      </c>
      <c r="E940" s="45">
        <v>543</v>
      </c>
      <c r="F940" s="47" t="s">
        <v>435</v>
      </c>
      <c r="G940" s="51"/>
      <c r="H940" s="49"/>
    </row>
    <row r="941" spans="1:8" ht="12" x14ac:dyDescent="0.2">
      <c r="A941" s="143"/>
      <c r="B941" s="146"/>
      <c r="C941" s="45">
        <v>25.000000001</v>
      </c>
      <c r="D941" s="45">
        <v>83</v>
      </c>
      <c r="E941" s="45">
        <v>2859</v>
      </c>
      <c r="F941" s="50" t="s">
        <v>437</v>
      </c>
      <c r="G941" s="51"/>
      <c r="H941" s="49"/>
    </row>
    <row r="942" spans="1:8" ht="12" x14ac:dyDescent="0.2">
      <c r="A942" s="143"/>
      <c r="B942" s="146"/>
      <c r="C942" s="45">
        <v>83.000000000100002</v>
      </c>
      <c r="D942" s="45">
        <v>142</v>
      </c>
      <c r="E942" s="45">
        <v>6481</v>
      </c>
      <c r="F942" s="50" t="s">
        <v>439</v>
      </c>
      <c r="G942" s="51"/>
      <c r="H942" s="49"/>
    </row>
    <row r="943" spans="1:8" ht="12" x14ac:dyDescent="0.2">
      <c r="A943" s="143"/>
      <c r="B943" s="146"/>
      <c r="C943" s="45">
        <v>142.00000000099999</v>
      </c>
      <c r="D943" s="45">
        <v>200</v>
      </c>
      <c r="E943" s="45">
        <v>9948</v>
      </c>
      <c r="F943" s="50" t="s">
        <v>441</v>
      </c>
      <c r="G943" s="51"/>
      <c r="H943" s="49"/>
    </row>
    <row r="944" spans="1:8" ht="12" x14ac:dyDescent="0.2">
      <c r="A944" s="143"/>
      <c r="B944" s="146"/>
      <c r="C944" s="45">
        <v>200.00000000099999</v>
      </c>
      <c r="D944" s="45">
        <v>367</v>
      </c>
      <c r="E944" s="45">
        <v>16103</v>
      </c>
      <c r="F944" s="50" t="s">
        <v>443</v>
      </c>
      <c r="G944" s="51"/>
      <c r="H944" s="49"/>
    </row>
    <row r="945" spans="1:8" ht="12" x14ac:dyDescent="0.2">
      <c r="A945" s="143"/>
      <c r="B945" s="146"/>
      <c r="C945" s="45">
        <v>367.00000000009999</v>
      </c>
      <c r="D945" s="45">
        <v>667</v>
      </c>
      <c r="E945" s="45">
        <v>29329</v>
      </c>
      <c r="F945" s="50" t="s">
        <v>445</v>
      </c>
      <c r="G945" s="51"/>
      <c r="H945" s="49"/>
    </row>
    <row r="946" spans="1:8" ht="12" x14ac:dyDescent="0.2">
      <c r="A946" s="143"/>
      <c r="B946" s="146"/>
      <c r="C946" s="45">
        <v>667.00000000010004</v>
      </c>
      <c r="D946" s="45">
        <v>1250</v>
      </c>
      <c r="E946" s="45">
        <v>55421</v>
      </c>
      <c r="F946" s="50" t="s">
        <v>446</v>
      </c>
      <c r="G946" s="51"/>
      <c r="H946" s="49"/>
    </row>
    <row r="947" spans="1:8" ht="12" x14ac:dyDescent="0.2">
      <c r="A947" s="143"/>
      <c r="B947" s="146"/>
      <c r="C947" s="45">
        <v>1250.0000001000001</v>
      </c>
      <c r="D947" s="45">
        <v>2333</v>
      </c>
      <c r="E947" s="45">
        <v>102812</v>
      </c>
      <c r="F947" s="50" t="s">
        <v>447</v>
      </c>
      <c r="G947" s="51"/>
      <c r="H947" s="49"/>
    </row>
    <row r="948" spans="1:8" ht="12" x14ac:dyDescent="0.2">
      <c r="A948" s="143"/>
      <c r="B948" s="146"/>
      <c r="C948" s="45">
        <v>2333.0000000999999</v>
      </c>
      <c r="D948" s="45">
        <v>3667</v>
      </c>
      <c r="E948" s="45">
        <v>176345</v>
      </c>
      <c r="F948" s="50" t="s">
        <v>448</v>
      </c>
      <c r="G948" s="51"/>
      <c r="H948" s="49"/>
    </row>
    <row r="949" spans="1:8" ht="12" x14ac:dyDescent="0.2">
      <c r="A949" s="143"/>
      <c r="B949" s="146"/>
      <c r="C949" s="45">
        <v>3667.0000000999999</v>
      </c>
      <c r="D949" s="45">
        <v>10833</v>
      </c>
      <c r="E949" s="45">
        <v>365007</v>
      </c>
      <c r="F949" s="50" t="s">
        <v>449</v>
      </c>
      <c r="G949" s="51"/>
      <c r="H949" s="49"/>
    </row>
    <row r="950" spans="1:8" ht="12" x14ac:dyDescent="0.2">
      <c r="A950" s="143"/>
      <c r="B950" s="146"/>
      <c r="C950" s="45">
        <v>10833.000000100001</v>
      </c>
      <c r="D950" s="45">
        <v>15000</v>
      </c>
      <c r="E950" s="45">
        <v>778411</v>
      </c>
      <c r="F950" s="50" t="s">
        <v>450</v>
      </c>
      <c r="G950" s="51"/>
      <c r="H950" s="49"/>
    </row>
    <row r="951" spans="1:8" ht="12" x14ac:dyDescent="0.2">
      <c r="A951" s="143"/>
      <c r="B951" s="146"/>
      <c r="C951" s="45">
        <v>15000.000000100001</v>
      </c>
      <c r="D951" s="45">
        <v>35833</v>
      </c>
      <c r="E951" s="45">
        <v>1436250</v>
      </c>
      <c r="F951" s="50" t="s">
        <v>451</v>
      </c>
      <c r="G951" s="51"/>
      <c r="H951" s="49"/>
    </row>
    <row r="952" spans="1:8" ht="12" x14ac:dyDescent="0.2">
      <c r="A952" s="143"/>
      <c r="B952" s="146"/>
      <c r="C952" s="45">
        <v>35833.000000100001</v>
      </c>
      <c r="D952" s="45">
        <v>166667</v>
      </c>
      <c r="E952" s="45">
        <v>1721552</v>
      </c>
      <c r="F952" s="50" t="s">
        <v>452</v>
      </c>
      <c r="G952" s="51"/>
      <c r="H952" s="49"/>
    </row>
    <row r="953" spans="1:8" ht="12.75" thickBot="1" x14ac:dyDescent="0.25">
      <c r="A953" s="143"/>
      <c r="B953" s="147"/>
      <c r="C953" s="45">
        <v>166667.0000001</v>
      </c>
      <c r="D953" s="45"/>
      <c r="E953" s="45">
        <v>2065862</v>
      </c>
      <c r="F953" s="50" t="s">
        <v>453</v>
      </c>
      <c r="G953" s="51"/>
      <c r="H953" s="49"/>
    </row>
    <row r="954" spans="1:8" ht="12.75" thickTop="1" x14ac:dyDescent="0.2">
      <c r="A954" s="143"/>
      <c r="B954" s="145" t="s">
        <v>418</v>
      </c>
      <c r="C954" s="44">
        <v>0</v>
      </c>
      <c r="D954" s="44">
        <v>5000</v>
      </c>
      <c r="E954" s="45">
        <v>543</v>
      </c>
      <c r="F954" s="53" t="s">
        <v>419</v>
      </c>
      <c r="G954" s="51"/>
      <c r="H954" s="49"/>
    </row>
    <row r="955" spans="1:8" ht="12" x14ac:dyDescent="0.2">
      <c r="A955" s="143"/>
      <c r="B955" s="146"/>
      <c r="C955" s="45">
        <v>5000.0000000999999</v>
      </c>
      <c r="D955" s="45">
        <v>16667</v>
      </c>
      <c r="E955" s="45">
        <v>2859</v>
      </c>
      <c r="F955" s="54" t="s">
        <v>421</v>
      </c>
      <c r="G955" s="51"/>
      <c r="H955" s="49"/>
    </row>
    <row r="956" spans="1:8" ht="12" x14ac:dyDescent="0.2">
      <c r="A956" s="143"/>
      <c r="B956" s="146"/>
      <c r="C956" s="45">
        <v>16667.000000100001</v>
      </c>
      <c r="D956" s="45">
        <v>28333</v>
      </c>
      <c r="E956" s="45">
        <v>6481</v>
      </c>
      <c r="F956" s="54" t="s">
        <v>423</v>
      </c>
      <c r="G956" s="51"/>
      <c r="H956" s="49"/>
    </row>
    <row r="957" spans="1:8" ht="12" x14ac:dyDescent="0.2">
      <c r="A957" s="143"/>
      <c r="B957" s="146"/>
      <c r="C957" s="45">
        <v>28333.000000100001</v>
      </c>
      <c r="D957" s="45">
        <v>40000</v>
      </c>
      <c r="E957" s="45">
        <v>9948</v>
      </c>
      <c r="F957" s="55" t="s">
        <v>501</v>
      </c>
      <c r="G957" s="51"/>
      <c r="H957" s="49"/>
    </row>
    <row r="958" spans="1:8" ht="12" x14ac:dyDescent="0.2">
      <c r="A958" s="143"/>
      <c r="B958" s="146"/>
      <c r="C958" s="45">
        <v>40000.000000100001</v>
      </c>
      <c r="D958" s="45">
        <v>73333</v>
      </c>
      <c r="E958" s="45">
        <v>16103</v>
      </c>
      <c r="F958" s="54" t="s">
        <v>426</v>
      </c>
      <c r="G958" s="51"/>
      <c r="H958" s="49"/>
    </row>
    <row r="959" spans="1:8" ht="12" x14ac:dyDescent="0.2">
      <c r="A959" s="143"/>
      <c r="B959" s="146"/>
      <c r="C959" s="45">
        <v>73333.000000100001</v>
      </c>
      <c r="D959" s="45">
        <v>133333</v>
      </c>
      <c r="E959" s="45">
        <v>29329</v>
      </c>
      <c r="F959" s="55" t="s">
        <v>502</v>
      </c>
      <c r="G959" s="51"/>
      <c r="H959" s="49"/>
    </row>
    <row r="960" spans="1:8" ht="12" x14ac:dyDescent="0.2">
      <c r="A960" s="143"/>
      <c r="B960" s="146"/>
      <c r="C960" s="45">
        <v>133333.0000001</v>
      </c>
      <c r="D960" s="45">
        <v>250000</v>
      </c>
      <c r="E960" s="45">
        <v>55421</v>
      </c>
      <c r="F960" s="55" t="s">
        <v>503</v>
      </c>
      <c r="G960" s="51"/>
      <c r="H960" s="49"/>
    </row>
    <row r="961" spans="1:8" ht="12" x14ac:dyDescent="0.2">
      <c r="A961" s="143"/>
      <c r="B961" s="146"/>
      <c r="C961" s="45">
        <v>250000.0000001</v>
      </c>
      <c r="D961" s="45">
        <v>466667</v>
      </c>
      <c r="E961" s="45">
        <v>102812</v>
      </c>
      <c r="F961" s="54" t="s">
        <v>428</v>
      </c>
      <c r="G961" s="51"/>
      <c r="H961" s="49"/>
    </row>
    <row r="962" spans="1:8" ht="12" x14ac:dyDescent="0.2">
      <c r="A962" s="143"/>
      <c r="B962" s="146"/>
      <c r="C962" s="45">
        <v>466667.0000001</v>
      </c>
      <c r="D962" s="45">
        <v>733333</v>
      </c>
      <c r="E962" s="45">
        <v>176345</v>
      </c>
      <c r="F962" s="54" t="s">
        <v>429</v>
      </c>
      <c r="G962" s="51"/>
      <c r="H962" s="49"/>
    </row>
    <row r="963" spans="1:8" ht="12" x14ac:dyDescent="0.2">
      <c r="A963" s="143"/>
      <c r="B963" s="146"/>
      <c r="C963" s="45">
        <v>733333.0000001</v>
      </c>
      <c r="D963" s="45">
        <v>2166667</v>
      </c>
      <c r="E963" s="45">
        <v>365007</v>
      </c>
      <c r="F963" s="55" t="s">
        <v>504</v>
      </c>
      <c r="G963" s="51"/>
      <c r="H963" s="49"/>
    </row>
    <row r="964" spans="1:8" ht="12" x14ac:dyDescent="0.2">
      <c r="A964" s="143"/>
      <c r="B964" s="146"/>
      <c r="C964" s="45">
        <v>2166667.0000001001</v>
      </c>
      <c r="D964" s="45">
        <v>3000000</v>
      </c>
      <c r="E964" s="45">
        <v>778411</v>
      </c>
      <c r="F964" s="54" t="s">
        <v>430</v>
      </c>
      <c r="G964" s="51"/>
      <c r="H964" s="49"/>
    </row>
    <row r="965" spans="1:8" ht="12" x14ac:dyDescent="0.2">
      <c r="A965" s="143"/>
      <c r="B965" s="146"/>
      <c r="C965" s="45">
        <v>3000000.0000001001</v>
      </c>
      <c r="D965" s="45">
        <v>7166667</v>
      </c>
      <c r="E965" s="45">
        <v>1436250</v>
      </c>
      <c r="F965" s="54" t="s">
        <v>431</v>
      </c>
      <c r="G965" s="51"/>
      <c r="H965" s="49"/>
    </row>
    <row r="966" spans="1:8" ht="12" x14ac:dyDescent="0.2">
      <c r="A966" s="143"/>
      <c r="B966" s="146"/>
      <c r="C966" s="45">
        <v>7166667.0000000997</v>
      </c>
      <c r="D966" s="45">
        <v>33333333</v>
      </c>
      <c r="E966" s="45">
        <v>1721552</v>
      </c>
      <c r="F966" s="54" t="s">
        <v>432</v>
      </c>
      <c r="G966" s="51"/>
      <c r="H966" s="49"/>
    </row>
    <row r="967" spans="1:8" ht="12.75" thickBot="1" x14ac:dyDescent="0.25">
      <c r="A967" s="144"/>
      <c r="B967" s="147"/>
      <c r="C967" s="45">
        <v>33333333.000000101</v>
      </c>
      <c r="D967" s="45"/>
      <c r="E967" s="45">
        <v>2065862</v>
      </c>
      <c r="F967" s="54" t="s">
        <v>433</v>
      </c>
      <c r="G967" s="51"/>
      <c r="H967" s="49"/>
    </row>
    <row r="968" spans="1:8" ht="12.75" thickTop="1" x14ac:dyDescent="0.2">
      <c r="A968" s="142" t="s">
        <v>500</v>
      </c>
      <c r="B968" s="145" t="s">
        <v>454</v>
      </c>
      <c r="C968" s="44">
        <v>0</v>
      </c>
      <c r="D968" s="44">
        <v>15</v>
      </c>
      <c r="E968" s="45">
        <v>0</v>
      </c>
      <c r="F968" s="47" t="s">
        <v>455</v>
      </c>
      <c r="G968" s="51"/>
      <c r="H968" s="49"/>
    </row>
    <row r="969" spans="1:8" ht="12" x14ac:dyDescent="0.2">
      <c r="A969" s="143"/>
      <c r="B969" s="146"/>
      <c r="C969" s="45">
        <v>15.0000000001</v>
      </c>
      <c r="D969" s="45">
        <v>50</v>
      </c>
      <c r="E969" s="45">
        <v>0</v>
      </c>
      <c r="F969" s="50" t="s">
        <v>457</v>
      </c>
      <c r="G969" s="51"/>
      <c r="H969" s="49"/>
    </row>
    <row r="970" spans="1:8" ht="12" x14ac:dyDescent="0.2">
      <c r="A970" s="143"/>
      <c r="B970" s="146"/>
      <c r="C970" s="45">
        <v>50.000000000100002</v>
      </c>
      <c r="D970" s="45">
        <v>85</v>
      </c>
      <c r="E970" s="45">
        <v>0</v>
      </c>
      <c r="F970" s="50" t="s">
        <v>459</v>
      </c>
      <c r="G970" s="51"/>
      <c r="H970" s="49"/>
    </row>
    <row r="971" spans="1:8" ht="12" x14ac:dyDescent="0.2">
      <c r="A971" s="143"/>
      <c r="B971" s="146"/>
      <c r="C971" s="45">
        <v>85.000000001000004</v>
      </c>
      <c r="D971" s="45">
        <v>120</v>
      </c>
      <c r="E971" s="45">
        <v>0</v>
      </c>
      <c r="F971" s="50" t="s">
        <v>461</v>
      </c>
      <c r="G971" s="51"/>
      <c r="H971" s="49"/>
    </row>
    <row r="972" spans="1:8" ht="12" x14ac:dyDescent="0.2">
      <c r="A972" s="143"/>
      <c r="B972" s="146"/>
      <c r="C972" s="45">
        <v>120.0000000001</v>
      </c>
      <c r="D972" s="45">
        <v>220</v>
      </c>
      <c r="E972" s="45">
        <v>0</v>
      </c>
      <c r="F972" s="50" t="s">
        <v>463</v>
      </c>
      <c r="G972" s="51"/>
      <c r="H972" s="49"/>
    </row>
    <row r="973" spans="1:8" ht="12" x14ac:dyDescent="0.2">
      <c r="A973" s="143"/>
      <c r="B973" s="146"/>
      <c r="C973" s="45">
        <v>220.00000000009999</v>
      </c>
      <c r="D973" s="45">
        <v>400</v>
      </c>
      <c r="E973" s="45">
        <v>0</v>
      </c>
      <c r="F973" s="50" t="s">
        <v>465</v>
      </c>
      <c r="G973" s="51"/>
      <c r="H973" s="49"/>
    </row>
    <row r="974" spans="1:8" ht="12" x14ac:dyDescent="0.2">
      <c r="A974" s="143"/>
      <c r="B974" s="146"/>
      <c r="C974" s="45">
        <v>400</v>
      </c>
      <c r="D974" s="45">
        <v>750</v>
      </c>
      <c r="E974" s="45">
        <v>0</v>
      </c>
      <c r="F974" s="50" t="s">
        <v>466</v>
      </c>
      <c r="G974" s="51"/>
      <c r="H974" s="49"/>
    </row>
    <row r="975" spans="1:8" ht="12" x14ac:dyDescent="0.2">
      <c r="A975" s="143"/>
      <c r="B975" s="146"/>
      <c r="C975" s="45">
        <v>750.00000000099999</v>
      </c>
      <c r="D975" s="45">
        <v>1400</v>
      </c>
      <c r="E975" s="45">
        <v>0</v>
      </c>
      <c r="F975" s="50" t="s">
        <v>467</v>
      </c>
      <c r="G975" s="51"/>
      <c r="H975" s="49"/>
    </row>
    <row r="976" spans="1:8" ht="12" x14ac:dyDescent="0.2">
      <c r="A976" s="143"/>
      <c r="B976" s="146"/>
      <c r="C976" s="45">
        <v>1400.0000001000001</v>
      </c>
      <c r="D976" s="45">
        <v>2200</v>
      </c>
      <c r="E976" s="45">
        <v>0</v>
      </c>
      <c r="F976" s="50" t="s">
        <v>468</v>
      </c>
      <c r="G976" s="51"/>
      <c r="H976" s="49"/>
    </row>
    <row r="977" spans="1:8" ht="12" x14ac:dyDescent="0.2">
      <c r="A977" s="143"/>
      <c r="B977" s="146"/>
      <c r="C977" s="45">
        <v>2200</v>
      </c>
      <c r="D977" s="45">
        <v>6500</v>
      </c>
      <c r="E977" s="45">
        <v>0</v>
      </c>
      <c r="F977" s="50" t="s">
        <v>469</v>
      </c>
      <c r="G977" s="51"/>
      <c r="H977" s="49"/>
    </row>
    <row r="978" spans="1:8" ht="12" x14ac:dyDescent="0.2">
      <c r="A978" s="143"/>
      <c r="B978" s="146"/>
      <c r="C978" s="45">
        <v>6500.0000000999999</v>
      </c>
      <c r="D978" s="45">
        <v>9000</v>
      </c>
      <c r="E978" s="45">
        <v>0</v>
      </c>
      <c r="F978" s="50" t="s">
        <v>470</v>
      </c>
      <c r="G978" s="51"/>
      <c r="H978" s="49"/>
    </row>
    <row r="979" spans="1:8" ht="12" x14ac:dyDescent="0.2">
      <c r="A979" s="143"/>
      <c r="B979" s="146"/>
      <c r="C979" s="45">
        <v>9000.0000001000008</v>
      </c>
      <c r="D979" s="45">
        <v>21500</v>
      </c>
      <c r="E979" s="45">
        <v>0</v>
      </c>
      <c r="F979" s="50" t="s">
        <v>471</v>
      </c>
      <c r="G979" s="51"/>
      <c r="H979" s="49"/>
    </row>
    <row r="980" spans="1:8" ht="12" x14ac:dyDescent="0.2">
      <c r="A980" s="143"/>
      <c r="B980" s="146"/>
      <c r="C980" s="45">
        <v>21500.000000100001</v>
      </c>
      <c r="D980" s="45">
        <v>100000</v>
      </c>
      <c r="E980" s="45">
        <v>0</v>
      </c>
      <c r="F980" s="50" t="s">
        <v>472</v>
      </c>
      <c r="G980" s="51"/>
      <c r="H980" s="49"/>
    </row>
    <row r="981" spans="1:8" ht="12.75" thickBot="1" x14ac:dyDescent="0.25">
      <c r="A981" s="143"/>
      <c r="B981" s="147"/>
      <c r="C981" s="45">
        <v>100000.0000001</v>
      </c>
      <c r="D981" s="45"/>
      <c r="E981" s="45">
        <v>0</v>
      </c>
      <c r="F981" s="50" t="s">
        <v>473</v>
      </c>
      <c r="G981" s="51"/>
      <c r="H981" s="49"/>
    </row>
    <row r="982" spans="1:8" ht="12.75" thickTop="1" x14ac:dyDescent="0.2">
      <c r="A982" s="143"/>
      <c r="B982" s="145" t="s">
        <v>434</v>
      </c>
      <c r="C982" s="44">
        <v>0</v>
      </c>
      <c r="D982" s="44">
        <v>25</v>
      </c>
      <c r="E982" s="45">
        <v>0</v>
      </c>
      <c r="F982" s="47" t="s">
        <v>435</v>
      </c>
      <c r="G982" s="51"/>
      <c r="H982" s="49"/>
    </row>
    <row r="983" spans="1:8" ht="12" x14ac:dyDescent="0.2">
      <c r="A983" s="143"/>
      <c r="B983" s="146"/>
      <c r="C983" s="45">
        <v>25.000000001</v>
      </c>
      <c r="D983" s="45">
        <v>83</v>
      </c>
      <c r="E983" s="45">
        <v>0</v>
      </c>
      <c r="F983" s="50" t="s">
        <v>437</v>
      </c>
      <c r="G983" s="51"/>
      <c r="H983" s="49"/>
    </row>
    <row r="984" spans="1:8" ht="12" x14ac:dyDescent="0.2">
      <c r="A984" s="143"/>
      <c r="B984" s="146"/>
      <c r="C984" s="45">
        <v>83.000000000100002</v>
      </c>
      <c r="D984" s="45">
        <v>142</v>
      </c>
      <c r="E984" s="45">
        <v>0</v>
      </c>
      <c r="F984" s="50" t="s">
        <v>439</v>
      </c>
      <c r="G984" s="51"/>
      <c r="H984" s="49"/>
    </row>
    <row r="985" spans="1:8" ht="12" x14ac:dyDescent="0.2">
      <c r="A985" s="143"/>
      <c r="B985" s="146"/>
      <c r="C985" s="45">
        <v>142.00000000099999</v>
      </c>
      <c r="D985" s="45">
        <v>200</v>
      </c>
      <c r="E985" s="45">
        <v>0</v>
      </c>
      <c r="F985" s="50" t="s">
        <v>441</v>
      </c>
      <c r="G985" s="51"/>
      <c r="H985" s="49"/>
    </row>
    <row r="986" spans="1:8" ht="12" x14ac:dyDescent="0.2">
      <c r="A986" s="143"/>
      <c r="B986" s="146"/>
      <c r="C986" s="45">
        <v>200.00000000099999</v>
      </c>
      <c r="D986" s="45">
        <v>367</v>
      </c>
      <c r="E986" s="45">
        <v>0</v>
      </c>
      <c r="F986" s="50" t="s">
        <v>443</v>
      </c>
      <c r="G986" s="51"/>
      <c r="H986" s="49"/>
    </row>
    <row r="987" spans="1:8" ht="12" x14ac:dyDescent="0.2">
      <c r="A987" s="143"/>
      <c r="B987" s="146"/>
      <c r="C987" s="45">
        <v>367.00000000009999</v>
      </c>
      <c r="D987" s="45">
        <v>667</v>
      </c>
      <c r="E987" s="45">
        <v>0</v>
      </c>
      <c r="F987" s="50" t="s">
        <v>445</v>
      </c>
      <c r="G987" s="51"/>
      <c r="H987" s="49"/>
    </row>
    <row r="988" spans="1:8" ht="12" x14ac:dyDescent="0.2">
      <c r="A988" s="143"/>
      <c r="B988" s="146"/>
      <c r="C988" s="45">
        <v>667.00000000010004</v>
      </c>
      <c r="D988" s="45">
        <v>1250</v>
      </c>
      <c r="E988" s="45">
        <v>0</v>
      </c>
      <c r="F988" s="50" t="s">
        <v>446</v>
      </c>
      <c r="G988" s="51"/>
      <c r="H988" s="49"/>
    </row>
    <row r="989" spans="1:8" ht="12" x14ac:dyDescent="0.2">
      <c r="A989" s="143"/>
      <c r="B989" s="146"/>
      <c r="C989" s="45">
        <v>1250.0000001000001</v>
      </c>
      <c r="D989" s="45">
        <v>2333</v>
      </c>
      <c r="E989" s="45">
        <v>0</v>
      </c>
      <c r="F989" s="50" t="s">
        <v>447</v>
      </c>
      <c r="G989" s="51"/>
      <c r="H989" s="49"/>
    </row>
    <row r="990" spans="1:8" ht="12" x14ac:dyDescent="0.2">
      <c r="A990" s="143"/>
      <c r="B990" s="146"/>
      <c r="C990" s="45">
        <v>2333.0000000999999</v>
      </c>
      <c r="D990" s="45">
        <v>3667</v>
      </c>
      <c r="E990" s="45">
        <v>0</v>
      </c>
      <c r="F990" s="50" t="s">
        <v>448</v>
      </c>
      <c r="G990" s="51"/>
      <c r="H990" s="49"/>
    </row>
    <row r="991" spans="1:8" ht="12" x14ac:dyDescent="0.2">
      <c r="A991" s="143"/>
      <c r="B991" s="146"/>
      <c r="C991" s="45">
        <v>3667.0000000999999</v>
      </c>
      <c r="D991" s="45">
        <v>10833</v>
      </c>
      <c r="E991" s="45">
        <v>0</v>
      </c>
      <c r="F991" s="50" t="s">
        <v>449</v>
      </c>
      <c r="G991" s="51"/>
      <c r="H991" s="49"/>
    </row>
    <row r="992" spans="1:8" ht="12" x14ac:dyDescent="0.2">
      <c r="A992" s="143"/>
      <c r="B992" s="146"/>
      <c r="C992" s="45">
        <v>10833.000000100001</v>
      </c>
      <c r="D992" s="45">
        <v>15000</v>
      </c>
      <c r="E992" s="45">
        <v>0</v>
      </c>
      <c r="F992" s="50" t="s">
        <v>450</v>
      </c>
      <c r="G992" s="51"/>
      <c r="H992" s="49"/>
    </row>
    <row r="993" spans="1:8" ht="12" x14ac:dyDescent="0.2">
      <c r="A993" s="143"/>
      <c r="B993" s="146"/>
      <c r="C993" s="45">
        <v>15000.000000100001</v>
      </c>
      <c r="D993" s="45">
        <v>35833</v>
      </c>
      <c r="E993" s="45">
        <v>0</v>
      </c>
      <c r="F993" s="50" t="s">
        <v>451</v>
      </c>
      <c r="G993" s="51"/>
      <c r="H993" s="49"/>
    </row>
    <row r="994" spans="1:8" ht="12" x14ac:dyDescent="0.2">
      <c r="A994" s="143"/>
      <c r="B994" s="146"/>
      <c r="C994" s="45">
        <v>35833.000000100001</v>
      </c>
      <c r="D994" s="45">
        <v>166667</v>
      </c>
      <c r="E994" s="45">
        <v>0</v>
      </c>
      <c r="F994" s="50" t="s">
        <v>452</v>
      </c>
      <c r="G994" s="51"/>
      <c r="H994" s="49"/>
    </row>
    <row r="995" spans="1:8" ht="12.75" thickBot="1" x14ac:dyDescent="0.25">
      <c r="A995" s="143"/>
      <c r="B995" s="147"/>
      <c r="C995" s="45">
        <v>166667.0000001</v>
      </c>
      <c r="D995" s="45"/>
      <c r="E995" s="45">
        <v>0</v>
      </c>
      <c r="F995" s="50" t="s">
        <v>453</v>
      </c>
      <c r="G995" s="51"/>
      <c r="H995" s="49"/>
    </row>
    <row r="996" spans="1:8" ht="12.75" thickTop="1" x14ac:dyDescent="0.2">
      <c r="A996" s="143"/>
      <c r="B996" s="145" t="s">
        <v>418</v>
      </c>
      <c r="C996" s="44">
        <v>0</v>
      </c>
      <c r="D996" s="44">
        <v>5000</v>
      </c>
      <c r="E996" s="45">
        <v>0</v>
      </c>
      <c r="F996" s="53" t="s">
        <v>419</v>
      </c>
      <c r="G996" s="51"/>
      <c r="H996" s="49"/>
    </row>
    <row r="997" spans="1:8" ht="12" x14ac:dyDescent="0.2">
      <c r="A997" s="143"/>
      <c r="B997" s="146"/>
      <c r="C997" s="45">
        <v>5000.0000000999999</v>
      </c>
      <c r="D997" s="45">
        <v>16667</v>
      </c>
      <c r="E997" s="45">
        <v>0</v>
      </c>
      <c r="F997" s="54" t="s">
        <v>421</v>
      </c>
      <c r="G997" s="51"/>
      <c r="H997" s="49"/>
    </row>
    <row r="998" spans="1:8" ht="12" x14ac:dyDescent="0.2">
      <c r="A998" s="143"/>
      <c r="B998" s="146"/>
      <c r="C998" s="45">
        <v>16667.000000100001</v>
      </c>
      <c r="D998" s="45">
        <v>28333</v>
      </c>
      <c r="E998" s="45">
        <v>0</v>
      </c>
      <c r="F998" s="54" t="s">
        <v>423</v>
      </c>
      <c r="G998" s="51"/>
      <c r="H998" s="49"/>
    </row>
    <row r="999" spans="1:8" ht="12" x14ac:dyDescent="0.2">
      <c r="A999" s="143"/>
      <c r="B999" s="146"/>
      <c r="C999" s="45">
        <v>28333.000000100001</v>
      </c>
      <c r="D999" s="45">
        <v>40000</v>
      </c>
      <c r="E999" s="45">
        <v>0</v>
      </c>
      <c r="F999" s="55" t="s">
        <v>501</v>
      </c>
      <c r="G999" s="51"/>
      <c r="H999" s="49"/>
    </row>
    <row r="1000" spans="1:8" ht="12" x14ac:dyDescent="0.2">
      <c r="A1000" s="143"/>
      <c r="B1000" s="146"/>
      <c r="C1000" s="45">
        <v>40000.000000100001</v>
      </c>
      <c r="D1000" s="45">
        <v>73333</v>
      </c>
      <c r="E1000" s="45">
        <v>0</v>
      </c>
      <c r="F1000" s="54" t="s">
        <v>426</v>
      </c>
      <c r="G1000" s="51"/>
      <c r="H1000" s="49"/>
    </row>
    <row r="1001" spans="1:8" ht="12" x14ac:dyDescent="0.2">
      <c r="A1001" s="143"/>
      <c r="B1001" s="146"/>
      <c r="C1001" s="45">
        <v>73333.000000100001</v>
      </c>
      <c r="D1001" s="45">
        <v>133333</v>
      </c>
      <c r="E1001" s="45">
        <v>0</v>
      </c>
      <c r="F1001" s="55" t="s">
        <v>502</v>
      </c>
      <c r="G1001" s="51"/>
      <c r="H1001" s="49"/>
    </row>
    <row r="1002" spans="1:8" ht="12" x14ac:dyDescent="0.2">
      <c r="A1002" s="143"/>
      <c r="B1002" s="146"/>
      <c r="C1002" s="45">
        <v>133333.0000001</v>
      </c>
      <c r="D1002" s="45">
        <v>250000</v>
      </c>
      <c r="E1002" s="45">
        <v>0</v>
      </c>
      <c r="F1002" s="55" t="s">
        <v>503</v>
      </c>
      <c r="G1002" s="51"/>
      <c r="H1002" s="49"/>
    </row>
    <row r="1003" spans="1:8" ht="12" x14ac:dyDescent="0.2">
      <c r="A1003" s="143"/>
      <c r="B1003" s="146"/>
      <c r="C1003" s="45">
        <v>250000.0000001</v>
      </c>
      <c r="D1003" s="45">
        <v>466667</v>
      </c>
      <c r="E1003" s="45">
        <v>0</v>
      </c>
      <c r="F1003" s="54" t="s">
        <v>428</v>
      </c>
      <c r="G1003" s="51"/>
      <c r="H1003" s="49"/>
    </row>
    <row r="1004" spans="1:8" ht="12" x14ac:dyDescent="0.2">
      <c r="A1004" s="143"/>
      <c r="B1004" s="146"/>
      <c r="C1004" s="45">
        <v>466667.0000001</v>
      </c>
      <c r="D1004" s="45">
        <v>733333</v>
      </c>
      <c r="E1004" s="45">
        <v>0</v>
      </c>
      <c r="F1004" s="54" t="s">
        <v>429</v>
      </c>
      <c r="G1004" s="51"/>
      <c r="H1004" s="49"/>
    </row>
    <row r="1005" spans="1:8" ht="12" x14ac:dyDescent="0.2">
      <c r="A1005" s="143"/>
      <c r="B1005" s="146"/>
      <c r="C1005" s="45">
        <v>733333.0000001</v>
      </c>
      <c r="D1005" s="45">
        <v>2166667</v>
      </c>
      <c r="E1005" s="45">
        <v>0</v>
      </c>
      <c r="F1005" s="55" t="s">
        <v>504</v>
      </c>
      <c r="G1005" s="51"/>
      <c r="H1005" s="49"/>
    </row>
    <row r="1006" spans="1:8" ht="12" x14ac:dyDescent="0.2">
      <c r="A1006" s="143"/>
      <c r="B1006" s="146"/>
      <c r="C1006" s="45">
        <v>2166667.0000001001</v>
      </c>
      <c r="D1006" s="45">
        <v>3000000</v>
      </c>
      <c r="E1006" s="45">
        <v>0</v>
      </c>
      <c r="F1006" s="54" t="s">
        <v>430</v>
      </c>
      <c r="G1006" s="51"/>
      <c r="H1006" s="49"/>
    </row>
    <row r="1007" spans="1:8" ht="12" x14ac:dyDescent="0.2">
      <c r="A1007" s="143"/>
      <c r="B1007" s="146"/>
      <c r="C1007" s="45">
        <v>3000000.0000001001</v>
      </c>
      <c r="D1007" s="45">
        <v>7166667</v>
      </c>
      <c r="E1007" s="45">
        <v>0</v>
      </c>
      <c r="F1007" s="54" t="s">
        <v>431</v>
      </c>
      <c r="G1007" s="51"/>
      <c r="H1007" s="49"/>
    </row>
    <row r="1008" spans="1:8" ht="12" x14ac:dyDescent="0.2">
      <c r="A1008" s="143"/>
      <c r="B1008" s="146"/>
      <c r="C1008" s="45">
        <v>7166667.0000000997</v>
      </c>
      <c r="D1008" s="45">
        <v>33333333</v>
      </c>
      <c r="E1008" s="45">
        <v>0</v>
      </c>
      <c r="F1008" s="54" t="s">
        <v>432</v>
      </c>
      <c r="G1008" s="51"/>
      <c r="H1008" s="49"/>
    </row>
    <row r="1009" spans="1:8" ht="12" x14ac:dyDescent="0.2">
      <c r="A1009" s="143"/>
      <c r="B1009" s="146"/>
      <c r="C1009" s="45">
        <v>33333333.000000101</v>
      </c>
      <c r="D1009" s="45"/>
      <c r="E1009" s="45">
        <v>0</v>
      </c>
      <c r="F1009" s="54" t="s">
        <v>433</v>
      </c>
      <c r="G1009" s="51"/>
      <c r="H1009" s="49"/>
    </row>
    <row r="1010" spans="1:8" x14ac:dyDescent="0.2">
      <c r="A1010" s="61"/>
      <c r="B1010" s="61"/>
      <c r="C1010" s="62"/>
      <c r="D1010" s="62"/>
      <c r="E1010" s="61"/>
    </row>
  </sheetData>
  <mergeCells count="96">
    <mergeCell ref="A926:A967"/>
    <mergeCell ref="B926:B939"/>
    <mergeCell ref="B940:B953"/>
    <mergeCell ref="B954:B967"/>
    <mergeCell ref="A968:A1009"/>
    <mergeCell ref="B968:B981"/>
    <mergeCell ref="B982:B995"/>
    <mergeCell ref="B996:B1009"/>
    <mergeCell ref="A842:A883"/>
    <mergeCell ref="B842:B855"/>
    <mergeCell ref="B856:B869"/>
    <mergeCell ref="B870:B883"/>
    <mergeCell ref="A884:A925"/>
    <mergeCell ref="B884:B897"/>
    <mergeCell ref="B898:B911"/>
    <mergeCell ref="B912:B925"/>
    <mergeCell ref="A758:A799"/>
    <mergeCell ref="B758:B771"/>
    <mergeCell ref="B772:B785"/>
    <mergeCell ref="B786:B799"/>
    <mergeCell ref="A800:A841"/>
    <mergeCell ref="B800:B813"/>
    <mergeCell ref="B814:B827"/>
    <mergeCell ref="B828:B841"/>
    <mergeCell ref="A674:A715"/>
    <mergeCell ref="B674:B687"/>
    <mergeCell ref="B688:B701"/>
    <mergeCell ref="B702:B715"/>
    <mergeCell ref="A716:A757"/>
    <mergeCell ref="B716:B729"/>
    <mergeCell ref="B730:B743"/>
    <mergeCell ref="B744:B757"/>
    <mergeCell ref="A590:A631"/>
    <mergeCell ref="B590:B603"/>
    <mergeCell ref="B604:B617"/>
    <mergeCell ref="B618:B631"/>
    <mergeCell ref="A632:A673"/>
    <mergeCell ref="B632:B645"/>
    <mergeCell ref="B646:B659"/>
    <mergeCell ref="B660:B673"/>
    <mergeCell ref="A506:A547"/>
    <mergeCell ref="B506:B519"/>
    <mergeCell ref="B520:B533"/>
    <mergeCell ref="B534:B547"/>
    <mergeCell ref="A548:A589"/>
    <mergeCell ref="B548:B561"/>
    <mergeCell ref="B562:B575"/>
    <mergeCell ref="B576:B589"/>
    <mergeCell ref="A422:A463"/>
    <mergeCell ref="B422:B435"/>
    <mergeCell ref="B436:B449"/>
    <mergeCell ref="B450:B463"/>
    <mergeCell ref="A464:A505"/>
    <mergeCell ref="B464:B477"/>
    <mergeCell ref="B478:B491"/>
    <mergeCell ref="B492:B505"/>
    <mergeCell ref="A338:A379"/>
    <mergeCell ref="B338:B351"/>
    <mergeCell ref="B352:B365"/>
    <mergeCell ref="B366:B379"/>
    <mergeCell ref="A380:A421"/>
    <mergeCell ref="B380:B393"/>
    <mergeCell ref="B394:B407"/>
    <mergeCell ref="B408:B421"/>
    <mergeCell ref="A254:A295"/>
    <mergeCell ref="B254:B267"/>
    <mergeCell ref="B268:B281"/>
    <mergeCell ref="B282:B295"/>
    <mergeCell ref="A296:A337"/>
    <mergeCell ref="B296:B309"/>
    <mergeCell ref="B310:B323"/>
    <mergeCell ref="B324:B337"/>
    <mergeCell ref="A170:A211"/>
    <mergeCell ref="B170:B183"/>
    <mergeCell ref="B184:B197"/>
    <mergeCell ref="B198:B211"/>
    <mergeCell ref="A212:A253"/>
    <mergeCell ref="B212:B225"/>
    <mergeCell ref="B226:B239"/>
    <mergeCell ref="B240:B253"/>
    <mergeCell ref="A86:A127"/>
    <mergeCell ref="B86:B99"/>
    <mergeCell ref="B100:B113"/>
    <mergeCell ref="B114:B127"/>
    <mergeCell ref="A128:A169"/>
    <mergeCell ref="B128:B141"/>
    <mergeCell ref="B142:B155"/>
    <mergeCell ref="B156:B169"/>
    <mergeCell ref="A2:A43"/>
    <mergeCell ref="B2:B15"/>
    <mergeCell ref="B16:B29"/>
    <mergeCell ref="B30:B43"/>
    <mergeCell ref="A44:A85"/>
    <mergeCell ref="B44:B57"/>
    <mergeCell ref="B58:B71"/>
    <mergeCell ref="B72:B8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BAD-A571-44A8-AA94-9FBA77B50DF4}">
  <dimension ref="A1:E32"/>
  <sheetViews>
    <sheetView workbookViewId="0">
      <selection activeCell="F17" sqref="F17"/>
    </sheetView>
  </sheetViews>
  <sheetFormatPr defaultColWidth="23.109375" defaultRowHeight="15" x14ac:dyDescent="0.2"/>
  <sheetData>
    <row r="1" spans="1:5" x14ac:dyDescent="0.2">
      <c r="A1" s="138" t="s">
        <v>23</v>
      </c>
      <c r="B1" s="138"/>
      <c r="C1" s="85" t="s">
        <v>518</v>
      </c>
      <c r="D1" s="138" t="s">
        <v>24</v>
      </c>
      <c r="E1" s="138"/>
    </row>
    <row r="2" spans="1:5" x14ac:dyDescent="0.2">
      <c r="A2" s="150" t="s">
        <v>538</v>
      </c>
      <c r="B2" s="152" t="s">
        <v>523</v>
      </c>
      <c r="C2" s="84" t="s">
        <v>16</v>
      </c>
      <c r="D2" s="79">
        <v>0</v>
      </c>
      <c r="E2" s="91">
        <v>0</v>
      </c>
    </row>
    <row r="3" spans="1:5" x14ac:dyDescent="0.2">
      <c r="A3" s="150"/>
      <c r="B3" s="149"/>
      <c r="C3" s="84" t="s">
        <v>17</v>
      </c>
      <c r="D3" s="79">
        <v>0.1</v>
      </c>
      <c r="E3" s="131">
        <v>0.1</v>
      </c>
    </row>
    <row r="4" spans="1:5" x14ac:dyDescent="0.2">
      <c r="A4" s="150"/>
      <c r="B4" s="148" t="s">
        <v>524</v>
      </c>
      <c r="C4" s="84" t="s">
        <v>16</v>
      </c>
      <c r="D4" s="79">
        <v>0</v>
      </c>
      <c r="E4" s="131">
        <v>0</v>
      </c>
    </row>
    <row r="5" spans="1:5" x14ac:dyDescent="0.2">
      <c r="A5" s="150"/>
      <c r="B5" s="149"/>
      <c r="C5" s="84" t="s">
        <v>17</v>
      </c>
      <c r="D5" s="79">
        <v>0.2</v>
      </c>
      <c r="E5" s="131">
        <v>0.2</v>
      </c>
    </row>
    <row r="6" spans="1:5" x14ac:dyDescent="0.2">
      <c r="A6" s="150"/>
      <c r="B6" s="148" t="s">
        <v>525</v>
      </c>
      <c r="C6" s="84" t="s">
        <v>16</v>
      </c>
      <c r="D6" s="79">
        <v>0.3</v>
      </c>
      <c r="E6" s="131">
        <v>0.3</v>
      </c>
    </row>
    <row r="7" spans="1:5" x14ac:dyDescent="0.2">
      <c r="A7" s="150"/>
      <c r="B7" s="149"/>
      <c r="C7" s="84" t="s">
        <v>17</v>
      </c>
      <c r="D7" s="79">
        <v>0</v>
      </c>
      <c r="E7" s="131">
        <v>0</v>
      </c>
    </row>
    <row r="8" spans="1:5" x14ac:dyDescent="0.2">
      <c r="A8" s="150"/>
      <c r="B8" s="148" t="s">
        <v>526</v>
      </c>
      <c r="C8" s="84" t="s">
        <v>16</v>
      </c>
      <c r="D8" s="79">
        <v>0.4</v>
      </c>
      <c r="E8" s="131">
        <v>0.4</v>
      </c>
    </row>
    <row r="9" spans="1:5" x14ac:dyDescent="0.2">
      <c r="A9" s="150"/>
      <c r="B9" s="149"/>
      <c r="C9" s="84" t="s">
        <v>17</v>
      </c>
      <c r="D9" s="79">
        <v>0</v>
      </c>
      <c r="E9" s="131">
        <v>0</v>
      </c>
    </row>
    <row r="10" spans="1:5" x14ac:dyDescent="0.2">
      <c r="A10" s="150"/>
      <c r="B10" s="148" t="s">
        <v>527</v>
      </c>
      <c r="C10" s="84" t="s">
        <v>16</v>
      </c>
      <c r="D10" s="79">
        <v>0.5</v>
      </c>
      <c r="E10" s="131">
        <v>0.5</v>
      </c>
    </row>
    <row r="11" spans="1:5" x14ac:dyDescent="0.2">
      <c r="A11" s="150"/>
      <c r="B11" s="149"/>
      <c r="C11" s="84" t="s">
        <v>17</v>
      </c>
      <c r="D11" s="79">
        <v>0.6</v>
      </c>
      <c r="E11" s="131">
        <v>0.6</v>
      </c>
    </row>
    <row r="12" spans="1:5" x14ac:dyDescent="0.2">
      <c r="A12" s="150"/>
      <c r="B12" s="148" t="s">
        <v>528</v>
      </c>
      <c r="C12" s="84" t="s">
        <v>16</v>
      </c>
      <c r="D12" s="79">
        <v>0</v>
      </c>
      <c r="E12" s="131">
        <v>0</v>
      </c>
    </row>
    <row r="13" spans="1:5" x14ac:dyDescent="0.2">
      <c r="A13" s="150"/>
      <c r="B13" s="149"/>
      <c r="C13" s="84" t="s">
        <v>17</v>
      </c>
      <c r="D13" s="79">
        <v>0</v>
      </c>
      <c r="E13" s="131">
        <v>0</v>
      </c>
    </row>
    <row r="14" spans="1:5" x14ac:dyDescent="0.2">
      <c r="A14" s="150"/>
      <c r="B14" s="148" t="s">
        <v>529</v>
      </c>
      <c r="C14" s="84" t="s">
        <v>16</v>
      </c>
      <c r="D14" s="79">
        <v>0</v>
      </c>
      <c r="E14" s="131">
        <v>0</v>
      </c>
    </row>
    <row r="15" spans="1:5" x14ac:dyDescent="0.2">
      <c r="A15" s="150"/>
      <c r="B15" s="149"/>
      <c r="C15" s="84" t="s">
        <v>17</v>
      </c>
      <c r="D15" s="79">
        <v>0.7</v>
      </c>
      <c r="E15" s="131">
        <v>0.7</v>
      </c>
    </row>
    <row r="16" spans="1:5" x14ac:dyDescent="0.2">
      <c r="A16" s="150"/>
      <c r="B16" s="148" t="s">
        <v>530</v>
      </c>
      <c r="C16" s="84" t="s">
        <v>16</v>
      </c>
      <c r="D16" s="79">
        <v>0.8</v>
      </c>
      <c r="E16" s="131">
        <v>0.8</v>
      </c>
    </row>
    <row r="17" spans="1:5" x14ac:dyDescent="0.2">
      <c r="A17" s="150"/>
      <c r="B17" s="149"/>
      <c r="C17" s="84" t="s">
        <v>17</v>
      </c>
      <c r="D17" s="79">
        <v>0</v>
      </c>
      <c r="E17" s="131">
        <v>0</v>
      </c>
    </row>
    <row r="18" spans="1:5" x14ac:dyDescent="0.2">
      <c r="A18" s="150"/>
      <c r="B18" s="148" t="s">
        <v>495</v>
      </c>
      <c r="C18" s="84" t="s">
        <v>16</v>
      </c>
      <c r="D18" s="79">
        <v>0.9</v>
      </c>
      <c r="E18" s="131">
        <v>0.9</v>
      </c>
    </row>
    <row r="19" spans="1:5" x14ac:dyDescent="0.2">
      <c r="A19" s="150"/>
      <c r="B19" s="149"/>
      <c r="C19" s="84" t="s">
        <v>17</v>
      </c>
      <c r="D19" s="79">
        <v>1</v>
      </c>
      <c r="E19" s="131">
        <v>1</v>
      </c>
    </row>
    <row r="20" spans="1:5" x14ac:dyDescent="0.2">
      <c r="A20" s="150"/>
      <c r="B20" s="148" t="s">
        <v>531</v>
      </c>
      <c r="C20" s="84" t="s">
        <v>16</v>
      </c>
      <c r="D20" s="79">
        <v>0</v>
      </c>
      <c r="E20" s="131">
        <v>0</v>
      </c>
    </row>
    <row r="21" spans="1:5" x14ac:dyDescent="0.2">
      <c r="A21" s="150"/>
      <c r="B21" s="149"/>
      <c r="C21" s="84" t="s">
        <v>17</v>
      </c>
      <c r="D21" s="79">
        <v>0</v>
      </c>
      <c r="E21" s="131">
        <v>0</v>
      </c>
    </row>
    <row r="22" spans="1:5" x14ac:dyDescent="0.2">
      <c r="A22" s="150"/>
      <c r="B22" s="148" t="s">
        <v>484</v>
      </c>
      <c r="C22" s="84" t="s">
        <v>16</v>
      </c>
      <c r="D22" s="79">
        <v>0</v>
      </c>
      <c r="E22" s="131">
        <v>0</v>
      </c>
    </row>
    <row r="23" spans="1:5" x14ac:dyDescent="0.2">
      <c r="A23" s="150"/>
      <c r="B23" s="149"/>
      <c r="C23" s="84" t="s">
        <v>17</v>
      </c>
      <c r="D23" s="79">
        <v>0</v>
      </c>
      <c r="E23" s="131">
        <v>0</v>
      </c>
    </row>
    <row r="24" spans="1:5" x14ac:dyDescent="0.2">
      <c r="A24" s="150"/>
      <c r="B24" s="148" t="s">
        <v>500</v>
      </c>
      <c r="C24" s="84" t="s">
        <v>16</v>
      </c>
      <c r="D24" s="79">
        <v>0</v>
      </c>
      <c r="E24" s="131">
        <v>0</v>
      </c>
    </row>
    <row r="25" spans="1:5" x14ac:dyDescent="0.2">
      <c r="A25" s="150"/>
      <c r="B25" s="149"/>
      <c r="C25" s="84" t="s">
        <v>17</v>
      </c>
      <c r="D25" s="79">
        <v>0</v>
      </c>
      <c r="E25" s="131">
        <v>0</v>
      </c>
    </row>
    <row r="26" spans="1:5" x14ac:dyDescent="0.2">
      <c r="A26" s="150"/>
      <c r="B26" s="148" t="s">
        <v>532</v>
      </c>
      <c r="C26" s="84" t="s">
        <v>16</v>
      </c>
      <c r="D26" s="79">
        <v>0</v>
      </c>
      <c r="E26" s="131">
        <v>0</v>
      </c>
    </row>
    <row r="27" spans="1:5" x14ac:dyDescent="0.2">
      <c r="A27" s="150"/>
      <c r="B27" s="149"/>
      <c r="C27" s="84" t="s">
        <v>17</v>
      </c>
      <c r="D27" s="79">
        <v>0</v>
      </c>
      <c r="E27" s="132">
        <v>0</v>
      </c>
    </row>
    <row r="28" spans="1:5" ht="15.75" thickBot="1" x14ac:dyDescent="0.25">
      <c r="A28" s="151"/>
      <c r="B28" s="80" t="s">
        <v>26</v>
      </c>
      <c r="C28" s="80"/>
      <c r="D28" s="81"/>
      <c r="E28" s="82" t="s">
        <v>539</v>
      </c>
    </row>
    <row r="32" spans="1:5" x14ac:dyDescent="0.2">
      <c r="B32" s="84"/>
      <c r="C32" s="84"/>
      <c r="E32">
        <f>IF(Inputs!C4="true",(IF(Inputs!F4=Regional_Charging_Area!B$2,(VLOOKUP(Inputs!E4,Regional_Charging_Area!C$2:E$3,4,FALSE)),IF(Inputs!F4=Regional_Charging_Area!B$4,(VLOOKUP(Inputs!E4,Regional_Charging_Area!C$4:E$5,3,FALSE)),IF(Inputs!F4=Regional_Charging_Area!B$6,(VLOOKUP(Inputs!E4,Regional_Charging_Area!C$6:E$7,3,FALSE)),IF(Inputs!F4=Regional_Charging_Area!B$8,(VLOOKUP(Inputs!E4,Regional_Charging_Area!C$8:E$9,3,FALSE)),IF(Inputs!F4=Regional_Charging_Area!B$10,(VLOOKUP(Inputs!E4,Regional_Charging_Area!C$10:E$11,3,FALSE)),IF(Inputs!F4=Regional_Charging_Area!B$12,(VLOOKUP(Inputs!E4,Regional_Charging_Area!C$12:E$13,3,FALSE)),IF(Inputs!F4=Regional_Charging_Area!B$14,(VLOOKUP(Inputs!E4,Regional_Charging_Area!C$14:E$15,3,FALSE)),IF(Inputs!F4=Regional_Charging_Area!B$16,(VLOOKUP(Inputs!E4,Regional_Charging_Area!C$16:E$17,3,FALSE)),IF(Inputs!F4=Regional_Charging_Area!B$18,(VLOOKUP(Inputs!E4,Regional_Charging_Area!C$18:E$19,3,FALSE)),IF(Inputs!F4=Regional_Charging_Area!B$20,(VLOOKUP(Inputs!E4,Regional_Charging_Area!C$20:E$21,3,FALSE)),IF(Inputs!F4=Regional_Charging_Area!B$22,(VLOOKUP(Inputs!E4,Regional_Charging_Area!C$22:E$23,3,FALSE)),IF(Inputs!F4=Regional_Charging_Area!B$24,(VLOOKUP(Inputs!E4,Regional_Charging_Area!C$24:E$25,3,FALSE)),IF(Inputs!F4=Regional_Charging_Area!B$26,(VLOOKUP(Inputs!E4,Regional_Charging_Area!C$26:E$27,3,FALSE)))))))))))))))),"null")</f>
        <v>0.2</v>
      </c>
    </row>
  </sheetData>
  <mergeCells count="16">
    <mergeCell ref="B26:B27"/>
    <mergeCell ref="A2:A28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D1:E1"/>
    <mergeCell ref="A1:B1"/>
    <mergeCell ref="B20:B21"/>
    <mergeCell ref="B22:B23"/>
    <mergeCell ref="B24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abSelected="1" workbookViewId="0">
      <selection activeCell="E7" sqref="E7"/>
    </sheetView>
  </sheetViews>
  <sheetFormatPr defaultRowHeight="15" x14ac:dyDescent="0.2"/>
  <cols>
    <col min="1" max="1" width="26.77734375" style="9" customWidth="1"/>
    <col min="2" max="2" width="20.109375" style="9" customWidth="1"/>
    <col min="3" max="3" width="19.109375" style="9" customWidth="1"/>
    <col min="4" max="4" width="17.6640625" customWidth="1"/>
  </cols>
  <sheetData>
    <row r="1" spans="1:6" x14ac:dyDescent="0.2">
      <c r="A1" s="7" t="s">
        <v>22</v>
      </c>
      <c r="B1" s="7" t="s">
        <v>23</v>
      </c>
      <c r="C1" s="7" t="s">
        <v>24</v>
      </c>
      <c r="D1" s="7" t="s">
        <v>549</v>
      </c>
    </row>
    <row r="2" spans="1:6" x14ac:dyDescent="0.2">
      <c r="A2" s="154" t="s">
        <v>28</v>
      </c>
      <c r="B2" s="12" t="s">
        <v>16</v>
      </c>
      <c r="C2" s="36" t="s">
        <v>29</v>
      </c>
      <c r="D2" s="8" t="s">
        <v>956</v>
      </c>
      <c r="E2" s="36"/>
    </row>
    <row r="3" spans="1:6" x14ac:dyDescent="0.2">
      <c r="A3" s="154"/>
      <c r="B3" s="12" t="s">
        <v>17</v>
      </c>
      <c r="C3" s="36" t="s">
        <v>30</v>
      </c>
      <c r="D3" s="36"/>
      <c r="E3" s="36"/>
      <c r="F3" t="s">
        <v>31</v>
      </c>
    </row>
    <row r="4" spans="1:6" x14ac:dyDescent="0.2">
      <c r="A4" s="154" t="s">
        <v>32</v>
      </c>
      <c r="B4" s="35" t="s">
        <v>16</v>
      </c>
      <c r="C4" s="36" t="s">
        <v>29</v>
      </c>
      <c r="D4" s="36" t="s">
        <v>957</v>
      </c>
      <c r="E4" s="36"/>
    </row>
    <row r="5" spans="1:6" x14ac:dyDescent="0.2">
      <c r="A5" s="154"/>
      <c r="B5" s="35" t="s">
        <v>17</v>
      </c>
      <c r="C5" s="36" t="s">
        <v>30</v>
      </c>
      <c r="D5" s="36"/>
      <c r="E5" s="36"/>
    </row>
    <row r="6" spans="1:6" x14ac:dyDescent="0.2">
      <c r="A6" s="153" t="s">
        <v>514</v>
      </c>
      <c r="B6" s="63" t="s">
        <v>16</v>
      </c>
      <c r="C6" s="36" t="s">
        <v>29</v>
      </c>
      <c r="D6" s="36" t="s">
        <v>958</v>
      </c>
      <c r="E6" s="36"/>
    </row>
    <row r="7" spans="1:6" x14ac:dyDescent="0.2">
      <c r="A7" s="153"/>
      <c r="B7" s="63" t="s">
        <v>17</v>
      </c>
      <c r="C7" s="36" t="s">
        <v>30</v>
      </c>
      <c r="D7" s="36"/>
      <c r="E7" s="36"/>
    </row>
    <row r="8" spans="1:6" x14ac:dyDescent="0.2">
      <c r="B8" s="9" t="s">
        <v>26</v>
      </c>
    </row>
    <row r="17" spans="1:3" x14ac:dyDescent="0.2">
      <c r="A17" s="38"/>
      <c r="B17" s="38"/>
      <c r="C17" s="38"/>
    </row>
    <row r="18" spans="1:3" x14ac:dyDescent="0.2">
      <c r="A18" s="38"/>
      <c r="B18" s="38"/>
      <c r="C18" s="38"/>
    </row>
    <row r="19" spans="1:3" x14ac:dyDescent="0.2">
      <c r="A19" s="38"/>
      <c r="B19" s="38"/>
      <c r="C19" s="38"/>
    </row>
    <row r="20" spans="1:3" x14ac:dyDescent="0.2">
      <c r="A20" s="38"/>
      <c r="B20" s="38"/>
      <c r="C20" s="38"/>
    </row>
    <row r="21" spans="1:3" x14ac:dyDescent="0.2">
      <c r="A21" s="38"/>
      <c r="B21" s="38"/>
      <c r="C21" s="38"/>
    </row>
    <row r="22" spans="1:3" x14ac:dyDescent="0.2">
      <c r="A22" s="38"/>
      <c r="B22" s="38"/>
      <c r="C22" s="38"/>
    </row>
    <row r="23" spans="1:3" x14ac:dyDescent="0.2">
      <c r="A23" s="38"/>
      <c r="B23" s="38"/>
      <c r="C23" s="38"/>
    </row>
    <row r="24" spans="1:3" x14ac:dyDescent="0.2">
      <c r="A24" s="38"/>
      <c r="B24" s="38"/>
      <c r="C24" s="38"/>
    </row>
    <row r="25" spans="1:3" x14ac:dyDescent="0.2">
      <c r="A25" s="38"/>
      <c r="B25" s="38"/>
      <c r="C25" s="38"/>
    </row>
    <row r="26" spans="1:3" x14ac:dyDescent="0.2">
      <c r="A26" s="38"/>
      <c r="B26" s="38"/>
      <c r="C26" s="38"/>
    </row>
    <row r="27" spans="1:3" x14ac:dyDescent="0.2">
      <c r="A27" s="38"/>
      <c r="B27" s="38"/>
      <c r="C27" s="38"/>
    </row>
    <row r="28" spans="1:3" x14ac:dyDescent="0.2">
      <c r="A28" s="38"/>
      <c r="B28" s="38"/>
      <c r="C28" s="38"/>
    </row>
    <row r="29" spans="1:3" x14ac:dyDescent="0.2">
      <c r="A29" s="38"/>
      <c r="B29" s="38"/>
      <c r="C29" s="38"/>
    </row>
    <row r="30" spans="1:3" x14ac:dyDescent="0.2">
      <c r="A30" s="38"/>
      <c r="B30" s="38"/>
      <c r="C30" s="38"/>
    </row>
    <row r="31" spans="1:3" x14ac:dyDescent="0.2">
      <c r="A31" s="38"/>
      <c r="B31" s="38"/>
      <c r="C31" s="38"/>
    </row>
  </sheetData>
  <mergeCells count="3">
    <mergeCell ref="A6:A7"/>
    <mergeCell ref="A2:A3"/>
    <mergeCell ref="A4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89A47D-E762-495D-BDDF-83789E159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C879B-03FF-40EA-9882-639F6BEE32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DDAAC5-BA3F-4F00-8EAD-F7256456F9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Calcs</vt:lpstr>
      <vt:lpstr>Charge_Categories</vt:lpstr>
      <vt:lpstr>Water_Company_Charge</vt:lpstr>
      <vt:lpstr>Supp_So</vt:lpstr>
      <vt:lpstr>Regional_Charging_Area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2022-05-19T01:58:30Z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