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i000005\Documents\Work\Rules Service Testing\CM\Pre-SRoC\14-15\"/>
    </mc:Choice>
  </mc:AlternateContent>
  <xr:revisionPtr revIDLastSave="0" documentId="13_ncr:1_{D6CCDEB3-CFAF-4455-BDC9-7FFC919336AA}" xr6:coauthVersionLast="46" xr6:coauthVersionMax="46" xr10:uidLastSave="{00000000-0000-0000-0000-000000000000}"/>
  <bookViews>
    <workbookView xWindow="26700" yWindow="915" windowWidth="19470" windowHeight="16845" xr2:uid="{00000000-000D-0000-FFFF-FFFF00000000}"/>
  </bookViews>
  <sheets>
    <sheet name="Inputs" sheetId="4" r:id="rId1"/>
    <sheet name="Calcs" sheetId="2" r:id="rId2"/>
    <sheet name="Chg_Factors" sheetId="5" r:id="rId3"/>
    <sheet name="Reduction_Values" sheetId="6" r:id="rId4"/>
  </sheets>
  <definedNames>
    <definedName name="_xlnm._FilterDatabase" localSheetId="0" hidden="1">Inputs!$A$1:$AM$131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2" i="4"/>
  <c r="M3" i="2"/>
  <c r="M4" i="2"/>
  <c r="M5" i="2"/>
  <c r="M6" i="2"/>
  <c r="M8" i="2"/>
  <c r="M9" i="2"/>
  <c r="M10" i="2"/>
  <c r="M11" i="2"/>
  <c r="M12" i="2"/>
  <c r="M14" i="2"/>
  <c r="M15" i="2"/>
  <c r="M16" i="2"/>
  <c r="M18" i="2"/>
  <c r="M19" i="2"/>
  <c r="M20" i="2"/>
  <c r="M22" i="2"/>
  <c r="M23" i="2"/>
  <c r="M24" i="2"/>
  <c r="M26" i="2"/>
  <c r="M27" i="2"/>
  <c r="M28" i="2"/>
  <c r="M30" i="2"/>
  <c r="M31" i="2"/>
  <c r="M32" i="2"/>
  <c r="M34" i="2"/>
  <c r="M35" i="2"/>
  <c r="M36" i="2"/>
  <c r="M38" i="2"/>
  <c r="M39" i="2"/>
  <c r="M40" i="2"/>
  <c r="M42" i="2"/>
  <c r="M43" i="2"/>
  <c r="M45" i="2"/>
  <c r="M46" i="2"/>
  <c r="M47" i="2"/>
  <c r="M49" i="2"/>
  <c r="M50" i="2"/>
  <c r="M51" i="2"/>
  <c r="M53" i="2"/>
  <c r="M54" i="2"/>
  <c r="M55" i="2"/>
  <c r="M57" i="2"/>
  <c r="M58" i="2"/>
  <c r="M59" i="2"/>
  <c r="M61" i="2"/>
  <c r="M62" i="2"/>
  <c r="M63" i="2"/>
  <c r="M65" i="2"/>
  <c r="M66" i="2"/>
  <c r="M67" i="2"/>
  <c r="M69" i="2"/>
  <c r="M70" i="2"/>
  <c r="M71" i="2"/>
  <c r="M73" i="2"/>
  <c r="M74" i="2"/>
  <c r="M75" i="2"/>
  <c r="M77" i="2"/>
  <c r="M78" i="2"/>
  <c r="M79" i="2"/>
  <c r="M81" i="2"/>
  <c r="M82" i="2"/>
  <c r="M83" i="2"/>
  <c r="M85" i="2"/>
  <c r="M86" i="2"/>
  <c r="M87" i="2"/>
  <c r="M89" i="2"/>
  <c r="M90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9" i="2"/>
  <c r="M110" i="2"/>
  <c r="M113" i="2"/>
  <c r="M114" i="2"/>
  <c r="M116" i="2"/>
  <c r="M117" i="2"/>
  <c r="M118" i="2"/>
  <c r="M119" i="2"/>
  <c r="M120" i="2"/>
  <c r="M121" i="2"/>
  <c r="M122" i="2"/>
  <c r="M123" i="2"/>
  <c r="M124" i="2"/>
  <c r="M125" i="2"/>
  <c r="M126" i="2"/>
  <c r="A116" i="2" l="1"/>
  <c r="B116" i="2" s="1"/>
  <c r="C116" i="2" s="1"/>
  <c r="D116" i="2" s="1"/>
  <c r="E116" i="2" s="1"/>
  <c r="F116" i="2" s="1"/>
  <c r="G116" i="2" s="1"/>
  <c r="H116" i="2" s="1"/>
  <c r="I116" i="2" s="1"/>
  <c r="J116" i="2"/>
  <c r="K116" i="2"/>
  <c r="L116" i="2"/>
  <c r="N116" i="2"/>
  <c r="O116" i="2"/>
  <c r="P116" i="2"/>
  <c r="Q116" i="2"/>
  <c r="R116" i="2" s="1"/>
  <c r="A117" i="2"/>
  <c r="B117" i="2" s="1"/>
  <c r="C117" i="2" s="1"/>
  <c r="D117" i="2" s="1"/>
  <c r="E117" i="2" s="1"/>
  <c r="F117" i="2" s="1"/>
  <c r="G117" i="2" s="1"/>
  <c r="H117" i="2" s="1"/>
  <c r="I117" i="2" s="1"/>
  <c r="J117" i="2"/>
  <c r="K117" i="2"/>
  <c r="L117" i="2"/>
  <c r="N117" i="2"/>
  <c r="O117" i="2"/>
  <c r="P117" i="2"/>
  <c r="Q117" i="2"/>
  <c r="R117" i="2" s="1"/>
  <c r="AA116" i="4" s="1"/>
  <c r="A118" i="2"/>
  <c r="B118" i="2" s="1"/>
  <c r="C118" i="2" s="1"/>
  <c r="D118" i="2" s="1"/>
  <c r="E118" i="2" s="1"/>
  <c r="F118" i="2" s="1"/>
  <c r="G118" i="2" s="1"/>
  <c r="H118" i="2" s="1"/>
  <c r="I118" i="2" s="1"/>
  <c r="J118" i="2"/>
  <c r="K118" i="2"/>
  <c r="L118" i="2"/>
  <c r="N118" i="2"/>
  <c r="O118" i="2"/>
  <c r="P118" i="2"/>
  <c r="Q118" i="2"/>
  <c r="R118" i="2" s="1"/>
  <c r="S118" i="2" s="1"/>
  <c r="T118" i="2" s="1"/>
  <c r="A119" i="2"/>
  <c r="B119" i="2" s="1"/>
  <c r="C119" i="2" s="1"/>
  <c r="D119" i="2" s="1"/>
  <c r="E119" i="2" s="1"/>
  <c r="F119" i="2" s="1"/>
  <c r="G119" i="2" s="1"/>
  <c r="H119" i="2" s="1"/>
  <c r="I119" i="2" s="1"/>
  <c r="J119" i="2"/>
  <c r="K119" i="2"/>
  <c r="L119" i="2"/>
  <c r="N119" i="2"/>
  <c r="O119" i="2"/>
  <c r="P119" i="2"/>
  <c r="Q119" i="2"/>
  <c r="R119" i="2" s="1"/>
  <c r="S119" i="2" s="1"/>
  <c r="T119" i="2" s="1"/>
  <c r="AC118" i="4" s="1"/>
  <c r="A120" i="2"/>
  <c r="B120" i="2" s="1"/>
  <c r="C120" i="2" s="1"/>
  <c r="D120" i="2" s="1"/>
  <c r="E120" i="2" s="1"/>
  <c r="F120" i="2" s="1"/>
  <c r="G120" i="2" s="1"/>
  <c r="H120" i="2" s="1"/>
  <c r="I120" i="2" s="1"/>
  <c r="J120" i="2"/>
  <c r="K120" i="2"/>
  <c r="L120" i="2"/>
  <c r="N120" i="2"/>
  <c r="O120" i="2"/>
  <c r="P120" i="2"/>
  <c r="Q120" i="2"/>
  <c r="R120" i="2" s="1"/>
  <c r="A121" i="2"/>
  <c r="B121" i="2" s="1"/>
  <c r="C121" i="2" s="1"/>
  <c r="D121" i="2" s="1"/>
  <c r="E121" i="2" s="1"/>
  <c r="F121" i="2" s="1"/>
  <c r="G121" i="2" s="1"/>
  <c r="H121" i="2" s="1"/>
  <c r="I121" i="2" s="1"/>
  <c r="J121" i="2"/>
  <c r="K121" i="2"/>
  <c r="L121" i="2"/>
  <c r="N121" i="2"/>
  <c r="O121" i="2"/>
  <c r="P121" i="2"/>
  <c r="Q121" i="2"/>
  <c r="R121" i="2" s="1"/>
  <c r="S121" i="2" s="1"/>
  <c r="A122" i="2"/>
  <c r="B122" i="2" s="1"/>
  <c r="C122" i="2" s="1"/>
  <c r="D122" i="2" s="1"/>
  <c r="E122" i="2" s="1"/>
  <c r="F122" i="2" s="1"/>
  <c r="G122" i="2" s="1"/>
  <c r="H122" i="2" s="1"/>
  <c r="I122" i="2" s="1"/>
  <c r="J122" i="2"/>
  <c r="K122" i="2"/>
  <c r="L122" i="2"/>
  <c r="N122" i="2"/>
  <c r="O122" i="2"/>
  <c r="P122" i="2"/>
  <c r="Q122" i="2"/>
  <c r="R122" i="2" s="1"/>
  <c r="A123" i="2"/>
  <c r="B123" i="2" s="1"/>
  <c r="C123" i="2" s="1"/>
  <c r="D123" i="2" s="1"/>
  <c r="E123" i="2" s="1"/>
  <c r="F123" i="2" s="1"/>
  <c r="G123" i="2" s="1"/>
  <c r="H123" i="2" s="1"/>
  <c r="I123" i="2" s="1"/>
  <c r="J123" i="2"/>
  <c r="K123" i="2"/>
  <c r="L123" i="2"/>
  <c r="N123" i="2"/>
  <c r="O123" i="2"/>
  <c r="P123" i="2"/>
  <c r="Q123" i="2"/>
  <c r="R123" i="2" s="1"/>
  <c r="S123" i="2" s="1"/>
  <c r="T123" i="2" s="1"/>
  <c r="U123" i="2" s="1"/>
  <c r="A124" i="2"/>
  <c r="B124" i="2" s="1"/>
  <c r="C124" i="2" s="1"/>
  <c r="D124" i="2" s="1"/>
  <c r="E124" i="2" s="1"/>
  <c r="F124" i="2" s="1"/>
  <c r="G124" i="2" s="1"/>
  <c r="H124" i="2" s="1"/>
  <c r="I124" i="2" s="1"/>
  <c r="J124" i="2"/>
  <c r="K124" i="2"/>
  <c r="L124" i="2"/>
  <c r="N124" i="2"/>
  <c r="O124" i="2"/>
  <c r="P124" i="2"/>
  <c r="Q124" i="2"/>
  <c r="R124" i="2" s="1"/>
  <c r="A125" i="2"/>
  <c r="B125" i="2" s="1"/>
  <c r="C125" i="2" s="1"/>
  <c r="D125" i="2" s="1"/>
  <c r="E125" i="2" s="1"/>
  <c r="F125" i="2" s="1"/>
  <c r="G125" i="2" s="1"/>
  <c r="H125" i="2" s="1"/>
  <c r="I125" i="2" s="1"/>
  <c r="J125" i="2"/>
  <c r="K125" i="2"/>
  <c r="L125" i="2"/>
  <c r="N125" i="2"/>
  <c r="O125" i="2"/>
  <c r="P125" i="2"/>
  <c r="Q125" i="2"/>
  <c r="R125" i="2" s="1"/>
  <c r="S125" i="2" s="1"/>
  <c r="A126" i="2"/>
  <c r="B126" i="2" s="1"/>
  <c r="C126" i="2" s="1"/>
  <c r="D126" i="2" s="1"/>
  <c r="E126" i="2" s="1"/>
  <c r="F126" i="2" s="1"/>
  <c r="G126" i="2" s="1"/>
  <c r="H126" i="2" s="1"/>
  <c r="I126" i="2" s="1"/>
  <c r="J126" i="2"/>
  <c r="K126" i="2"/>
  <c r="L126" i="2"/>
  <c r="N126" i="2"/>
  <c r="O126" i="2"/>
  <c r="P126" i="2"/>
  <c r="Q126" i="2"/>
  <c r="R126" i="2" s="1"/>
  <c r="A127" i="2"/>
  <c r="Q127" i="2"/>
  <c r="R127" i="2" s="1"/>
  <c r="S127" i="2" s="1"/>
  <c r="T127" i="2" s="1"/>
  <c r="U127" i="2" s="1"/>
  <c r="V127" i="2" s="1"/>
  <c r="W127" i="2" s="1"/>
  <c r="X127" i="2" s="1"/>
  <c r="Y127" i="2" s="1"/>
  <c r="A128" i="2"/>
  <c r="J128" i="2" s="1"/>
  <c r="Q128" i="2"/>
  <c r="R128" i="2" s="1"/>
  <c r="S128" i="2" s="1"/>
  <c r="T128" i="2" s="1"/>
  <c r="U128" i="2" s="1"/>
  <c r="V128" i="2" s="1"/>
  <c r="W128" i="2" s="1"/>
  <c r="X128" i="2" s="1"/>
  <c r="Y128" i="2" s="1"/>
  <c r="A129" i="2"/>
  <c r="B129" i="2" s="1"/>
  <c r="C129" i="2" s="1"/>
  <c r="D129" i="2" s="1"/>
  <c r="E129" i="2" s="1"/>
  <c r="F129" i="2" s="1"/>
  <c r="G129" i="2" s="1"/>
  <c r="H129" i="2" s="1"/>
  <c r="I129" i="2" s="1"/>
  <c r="Q129" i="2"/>
  <c r="R129" i="2" s="1"/>
  <c r="S129" i="2" s="1"/>
  <c r="T129" i="2" s="1"/>
  <c r="U129" i="2" s="1"/>
  <c r="V129" i="2" s="1"/>
  <c r="W129" i="2" s="1"/>
  <c r="X129" i="2" s="1"/>
  <c r="Y129" i="2" s="1"/>
  <c r="A130" i="2"/>
  <c r="J130" i="2" s="1"/>
  <c r="B130" i="2"/>
  <c r="C130" i="2" s="1"/>
  <c r="D130" i="2" s="1"/>
  <c r="E130" i="2" s="1"/>
  <c r="F130" i="2" s="1"/>
  <c r="G130" i="2" s="1"/>
  <c r="H130" i="2" s="1"/>
  <c r="I130" i="2" s="1"/>
  <c r="Q130" i="2"/>
  <c r="R130" i="2" s="1"/>
  <c r="S130" i="2" s="1"/>
  <c r="T130" i="2" s="1"/>
  <c r="U130" i="2" s="1"/>
  <c r="V130" i="2" s="1"/>
  <c r="W130" i="2" s="1"/>
  <c r="X130" i="2" s="1"/>
  <c r="Y130" i="2" s="1"/>
  <c r="A131" i="2"/>
  <c r="Q131" i="2"/>
  <c r="R131" i="2" s="1"/>
  <c r="S131" i="2" s="1"/>
  <c r="T131" i="2" s="1"/>
  <c r="U131" i="2" s="1"/>
  <c r="V131" i="2" s="1"/>
  <c r="W131" i="2" s="1"/>
  <c r="X131" i="2" s="1"/>
  <c r="Y131" i="2" s="1"/>
  <c r="A132" i="2"/>
  <c r="B132" i="2" s="1"/>
  <c r="C132" i="2" s="1"/>
  <c r="D132" i="2" s="1"/>
  <c r="E132" i="2" s="1"/>
  <c r="F132" i="2" s="1"/>
  <c r="G132" i="2" s="1"/>
  <c r="H132" i="2" s="1"/>
  <c r="I132" i="2" s="1"/>
  <c r="Q132" i="2"/>
  <c r="R132" i="2" s="1"/>
  <c r="S132" i="2" s="1"/>
  <c r="T132" i="2" s="1"/>
  <c r="U132" i="2" s="1"/>
  <c r="V132" i="2" s="1"/>
  <c r="W132" i="2" s="1"/>
  <c r="X132" i="2" s="1"/>
  <c r="Y132" i="2" s="1"/>
  <c r="Q115" i="4"/>
  <c r="R115" i="4"/>
  <c r="S115" i="4"/>
  <c r="T115" i="4"/>
  <c r="U115" i="4"/>
  <c r="V115" i="4"/>
  <c r="W115" i="4"/>
  <c r="Y115" i="4"/>
  <c r="AD115" i="4"/>
  <c r="AH115" i="4"/>
  <c r="AI115" i="4"/>
  <c r="AJ115" i="4"/>
  <c r="AK115" i="4"/>
  <c r="AL115" i="4"/>
  <c r="Q116" i="4"/>
  <c r="R116" i="4"/>
  <c r="S116" i="4"/>
  <c r="T116" i="4"/>
  <c r="U116" i="4"/>
  <c r="V116" i="4"/>
  <c r="W116" i="4"/>
  <c r="Y116" i="4"/>
  <c r="AD116" i="4"/>
  <c r="AH116" i="4"/>
  <c r="AI116" i="4"/>
  <c r="AJ116" i="4"/>
  <c r="AK116" i="4"/>
  <c r="AL116" i="4"/>
  <c r="Q117" i="4"/>
  <c r="R117" i="4"/>
  <c r="S117" i="4"/>
  <c r="T117" i="4"/>
  <c r="U117" i="4"/>
  <c r="V117" i="4"/>
  <c r="W117" i="4"/>
  <c r="Y117" i="4"/>
  <c r="AD117" i="4"/>
  <c r="AH117" i="4"/>
  <c r="AI117" i="4"/>
  <c r="AJ117" i="4"/>
  <c r="AK117" i="4"/>
  <c r="AL117" i="4"/>
  <c r="Q118" i="4"/>
  <c r="R118" i="4"/>
  <c r="S118" i="4"/>
  <c r="T118" i="4"/>
  <c r="U118" i="4"/>
  <c r="V118" i="4"/>
  <c r="W118" i="4"/>
  <c r="Y118" i="4"/>
  <c r="AD118" i="4"/>
  <c r="AH118" i="4"/>
  <c r="AI118" i="4"/>
  <c r="AJ118" i="4"/>
  <c r="AK118" i="4"/>
  <c r="AL118" i="4"/>
  <c r="Q119" i="4"/>
  <c r="R119" i="4"/>
  <c r="S119" i="4"/>
  <c r="T119" i="4"/>
  <c r="U119" i="4"/>
  <c r="V119" i="4"/>
  <c r="W119" i="4"/>
  <c r="Y119" i="4"/>
  <c r="AD119" i="4"/>
  <c r="AH119" i="4"/>
  <c r="AI119" i="4"/>
  <c r="AJ119" i="4"/>
  <c r="AK119" i="4"/>
  <c r="AL119" i="4"/>
  <c r="Q120" i="4"/>
  <c r="R120" i="4"/>
  <c r="S120" i="4"/>
  <c r="T120" i="4"/>
  <c r="U120" i="4"/>
  <c r="V120" i="4"/>
  <c r="W120" i="4"/>
  <c r="Y120" i="4"/>
  <c r="AD120" i="4"/>
  <c r="AH120" i="4"/>
  <c r="AI120" i="4"/>
  <c r="AJ120" i="4"/>
  <c r="AK120" i="4"/>
  <c r="AL120" i="4"/>
  <c r="Q121" i="4"/>
  <c r="R121" i="4"/>
  <c r="S121" i="4"/>
  <c r="T121" i="4"/>
  <c r="U121" i="4"/>
  <c r="V121" i="4"/>
  <c r="W121" i="4"/>
  <c r="Y121" i="4"/>
  <c r="AD121" i="4"/>
  <c r="AH121" i="4"/>
  <c r="AI121" i="4"/>
  <c r="AJ121" i="4"/>
  <c r="AK121" i="4"/>
  <c r="AL121" i="4"/>
  <c r="Q122" i="4"/>
  <c r="R122" i="4"/>
  <c r="S122" i="4"/>
  <c r="T122" i="4"/>
  <c r="U122" i="4"/>
  <c r="V122" i="4"/>
  <c r="W122" i="4"/>
  <c r="Y122" i="4"/>
  <c r="AD122" i="4"/>
  <c r="AH122" i="4"/>
  <c r="AI122" i="4"/>
  <c r="AJ122" i="4"/>
  <c r="AK122" i="4"/>
  <c r="AL122" i="4"/>
  <c r="Q123" i="4"/>
  <c r="R123" i="4"/>
  <c r="S123" i="4"/>
  <c r="T123" i="4"/>
  <c r="U123" i="4"/>
  <c r="V123" i="4"/>
  <c r="W123" i="4"/>
  <c r="Y123" i="4"/>
  <c r="AD123" i="4"/>
  <c r="AH123" i="4"/>
  <c r="AI123" i="4"/>
  <c r="AJ123" i="4"/>
  <c r="AK123" i="4"/>
  <c r="AL123" i="4"/>
  <c r="Q124" i="4"/>
  <c r="R124" i="4"/>
  <c r="S124" i="4"/>
  <c r="T124" i="4"/>
  <c r="U124" i="4"/>
  <c r="V124" i="4"/>
  <c r="W124" i="4"/>
  <c r="Y124" i="4"/>
  <c r="AD124" i="4"/>
  <c r="AH124" i="4"/>
  <c r="AI124" i="4"/>
  <c r="AJ124" i="4"/>
  <c r="AK124" i="4"/>
  <c r="AL124" i="4"/>
  <c r="Q125" i="4"/>
  <c r="R125" i="4"/>
  <c r="S125" i="4"/>
  <c r="T125" i="4"/>
  <c r="U125" i="4"/>
  <c r="V125" i="4"/>
  <c r="W125" i="4"/>
  <c r="Y125" i="4"/>
  <c r="AD125" i="4"/>
  <c r="AH125" i="4"/>
  <c r="AI125" i="4"/>
  <c r="AJ125" i="4"/>
  <c r="AK125" i="4"/>
  <c r="AL125" i="4"/>
  <c r="Q126" i="4"/>
  <c r="R126" i="4"/>
  <c r="S126" i="4"/>
  <c r="T126" i="4"/>
  <c r="U126" i="4"/>
  <c r="V126" i="4"/>
  <c r="W126" i="4"/>
  <c r="Y126" i="4"/>
  <c r="AA126" i="4"/>
  <c r="AD126" i="4"/>
  <c r="AF126" i="4"/>
  <c r="AH126" i="4"/>
  <c r="AI126" i="4"/>
  <c r="AK126" i="4"/>
  <c r="AM126" i="4"/>
  <c r="Q127" i="4"/>
  <c r="R127" i="4"/>
  <c r="S127" i="4"/>
  <c r="T127" i="4"/>
  <c r="U127" i="4"/>
  <c r="V127" i="4"/>
  <c r="W127" i="4"/>
  <c r="Y127" i="4"/>
  <c r="AA127" i="4"/>
  <c r="AD127" i="4"/>
  <c r="AF127" i="4"/>
  <c r="AH127" i="4"/>
  <c r="AI127" i="4"/>
  <c r="AK127" i="4"/>
  <c r="AM127" i="4"/>
  <c r="Q128" i="4"/>
  <c r="R128" i="4"/>
  <c r="S128" i="4"/>
  <c r="T128" i="4"/>
  <c r="U128" i="4"/>
  <c r="V128" i="4"/>
  <c r="W128" i="4"/>
  <c r="Y128" i="4"/>
  <c r="AA128" i="4"/>
  <c r="AD128" i="4"/>
  <c r="AF128" i="4"/>
  <c r="AH128" i="4"/>
  <c r="AI128" i="4"/>
  <c r="AK128" i="4"/>
  <c r="AM128" i="4"/>
  <c r="Q129" i="4"/>
  <c r="R129" i="4"/>
  <c r="S129" i="4"/>
  <c r="T129" i="4"/>
  <c r="U129" i="4"/>
  <c r="V129" i="4"/>
  <c r="W129" i="4"/>
  <c r="Y129" i="4"/>
  <c r="AA129" i="4"/>
  <c r="AD129" i="4"/>
  <c r="AF129" i="4"/>
  <c r="AH129" i="4"/>
  <c r="AI129" i="4"/>
  <c r="AK129" i="4"/>
  <c r="AM129" i="4"/>
  <c r="Q130" i="4"/>
  <c r="R130" i="4"/>
  <c r="S130" i="4"/>
  <c r="T130" i="4"/>
  <c r="U130" i="4"/>
  <c r="V130" i="4"/>
  <c r="W130" i="4"/>
  <c r="Y130" i="4"/>
  <c r="AA130" i="4"/>
  <c r="AD130" i="4"/>
  <c r="AF130" i="4"/>
  <c r="AH130" i="4"/>
  <c r="AI130" i="4"/>
  <c r="AK130" i="4"/>
  <c r="AM130" i="4"/>
  <c r="Q131" i="4"/>
  <c r="R131" i="4"/>
  <c r="S131" i="4"/>
  <c r="T131" i="4"/>
  <c r="U131" i="4"/>
  <c r="V131" i="4"/>
  <c r="W131" i="4"/>
  <c r="Y131" i="4"/>
  <c r="AA131" i="4"/>
  <c r="AD131" i="4"/>
  <c r="AF131" i="4"/>
  <c r="AH131" i="4"/>
  <c r="AI131" i="4"/>
  <c r="AK131" i="4"/>
  <c r="AM13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2" i="4"/>
  <c r="AA124" i="4" l="1"/>
  <c r="B128" i="2"/>
  <c r="C128" i="2" s="1"/>
  <c r="D128" i="2" s="1"/>
  <c r="E128" i="2" s="1"/>
  <c r="F128" i="2" s="1"/>
  <c r="G128" i="2" s="1"/>
  <c r="H128" i="2" s="1"/>
  <c r="I128" i="2" s="1"/>
  <c r="AB118" i="4"/>
  <c r="AA118" i="4"/>
  <c r="K128" i="2"/>
  <c r="AL127" i="4"/>
  <c r="K130" i="2"/>
  <c r="AL129" i="4"/>
  <c r="T125" i="2"/>
  <c r="U125" i="2" s="1"/>
  <c r="AB124" i="4"/>
  <c r="S116" i="2"/>
  <c r="T116" i="2" s="1"/>
  <c r="U116" i="2" s="1"/>
  <c r="AA115" i="4"/>
  <c r="J132" i="2"/>
  <c r="S124" i="2"/>
  <c r="AA123" i="4"/>
  <c r="S126" i="2"/>
  <c r="AA125" i="4"/>
  <c r="T121" i="2"/>
  <c r="U121" i="2" s="1"/>
  <c r="V121" i="2" s="1"/>
  <c r="W121" i="2" s="1"/>
  <c r="X121" i="2" s="1"/>
  <c r="AB120" i="4"/>
  <c r="V123" i="2"/>
  <c r="AM122" i="4"/>
  <c r="S120" i="2"/>
  <c r="AA119" i="4"/>
  <c r="S122" i="2"/>
  <c r="AA121" i="4"/>
  <c r="AC122" i="4"/>
  <c r="AA120" i="4"/>
  <c r="U119" i="2"/>
  <c r="V119" i="2" s="1"/>
  <c r="W119" i="2" s="1"/>
  <c r="S117" i="2"/>
  <c r="AB122" i="4"/>
  <c r="AA122" i="4"/>
  <c r="AB115" i="4"/>
  <c r="AB117" i="4"/>
  <c r="B131" i="2"/>
  <c r="C131" i="2" s="1"/>
  <c r="D131" i="2" s="1"/>
  <c r="E131" i="2" s="1"/>
  <c r="F131" i="2" s="1"/>
  <c r="G131" i="2" s="1"/>
  <c r="H131" i="2" s="1"/>
  <c r="I131" i="2" s="1"/>
  <c r="J131" i="2"/>
  <c r="U118" i="2"/>
  <c r="AC117" i="4"/>
  <c r="AA117" i="4"/>
  <c r="B127" i="2"/>
  <c r="C127" i="2" s="1"/>
  <c r="D127" i="2" s="1"/>
  <c r="E127" i="2" s="1"/>
  <c r="F127" i="2" s="1"/>
  <c r="G127" i="2" s="1"/>
  <c r="H127" i="2" s="1"/>
  <c r="I127" i="2" s="1"/>
  <c r="J127" i="2"/>
  <c r="J129" i="2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2" i="4"/>
  <c r="W3" i="4"/>
  <c r="W4" i="4"/>
  <c r="W5" i="4"/>
  <c r="W6" i="4"/>
  <c r="W7" i="4"/>
  <c r="AC115" i="4" l="1"/>
  <c r="AF120" i="4"/>
  <c r="AC120" i="4"/>
  <c r="AM120" i="4"/>
  <c r="AC124" i="4"/>
  <c r="AE118" i="4"/>
  <c r="L128" i="2"/>
  <c r="M128" i="2" s="1"/>
  <c r="AB127" i="4"/>
  <c r="K132" i="2"/>
  <c r="AL131" i="4"/>
  <c r="V125" i="2"/>
  <c r="AM124" i="4"/>
  <c r="L130" i="2"/>
  <c r="M130" i="2" s="1"/>
  <c r="AB129" i="4"/>
  <c r="X119" i="2"/>
  <c r="AF118" i="4"/>
  <c r="T122" i="2"/>
  <c r="AB121" i="4"/>
  <c r="W123" i="2"/>
  <c r="AE122" i="4"/>
  <c r="T117" i="2"/>
  <c r="AB116" i="4"/>
  <c r="AE120" i="4"/>
  <c r="AM118" i="4"/>
  <c r="AB119" i="4"/>
  <c r="T120" i="2"/>
  <c r="T126" i="2"/>
  <c r="AB125" i="4"/>
  <c r="T124" i="2"/>
  <c r="AB123" i="4"/>
  <c r="K131" i="2"/>
  <c r="AL130" i="4"/>
  <c r="K129" i="2"/>
  <c r="AL128" i="4"/>
  <c r="Y121" i="2"/>
  <c r="P120" i="4" s="1"/>
  <c r="AG120" i="4"/>
  <c r="K127" i="2"/>
  <c r="AL126" i="4"/>
  <c r="AM117" i="4"/>
  <c r="V118" i="2"/>
  <c r="AM115" i="4"/>
  <c r="V116" i="2"/>
  <c r="AJ2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AC127" i="4" l="1"/>
  <c r="W125" i="2"/>
  <c r="AE124" i="4"/>
  <c r="AC129" i="4"/>
  <c r="L132" i="2"/>
  <c r="M132" i="2" s="1"/>
  <c r="AB131" i="4"/>
  <c r="U120" i="2"/>
  <c r="AC119" i="4"/>
  <c r="U124" i="2"/>
  <c r="AC123" i="4"/>
  <c r="U117" i="2"/>
  <c r="AC116" i="4"/>
  <c r="U122" i="2"/>
  <c r="AC121" i="4"/>
  <c r="U126" i="2"/>
  <c r="AC125" i="4"/>
  <c r="X123" i="2"/>
  <c r="AF122" i="4"/>
  <c r="Y119" i="2"/>
  <c r="P118" i="4" s="1"/>
  <c r="AG118" i="4"/>
  <c r="L129" i="2"/>
  <c r="M129" i="2" s="1"/>
  <c r="AB128" i="4"/>
  <c r="AE115" i="4"/>
  <c r="W116" i="2"/>
  <c r="W118" i="2"/>
  <c r="AE117" i="4"/>
  <c r="L127" i="2"/>
  <c r="M127" i="2" s="1"/>
  <c r="AB126" i="4"/>
  <c r="L131" i="2"/>
  <c r="M131" i="2" s="1"/>
  <c r="AB130" i="4"/>
  <c r="N113" i="2"/>
  <c r="N114" i="2"/>
  <c r="N4" i="2"/>
  <c r="N5" i="2"/>
  <c r="N6" i="2"/>
  <c r="N8" i="2"/>
  <c r="N9" i="2"/>
  <c r="N10" i="2"/>
  <c r="N11" i="2"/>
  <c r="N12" i="2"/>
  <c r="N14" i="2"/>
  <c r="N15" i="2"/>
  <c r="N16" i="2"/>
  <c r="N18" i="2"/>
  <c r="N19" i="2"/>
  <c r="N20" i="2"/>
  <c r="N22" i="2"/>
  <c r="N23" i="2"/>
  <c r="N24" i="2"/>
  <c r="N26" i="2"/>
  <c r="N27" i="2"/>
  <c r="N28" i="2"/>
  <c r="N30" i="2"/>
  <c r="N31" i="2"/>
  <c r="N32" i="2"/>
  <c r="N34" i="2"/>
  <c r="N35" i="2"/>
  <c r="N36" i="2"/>
  <c r="N38" i="2"/>
  <c r="N39" i="2"/>
  <c r="N40" i="2"/>
  <c r="N42" i="2"/>
  <c r="N43" i="2"/>
  <c r="N45" i="2"/>
  <c r="N46" i="2"/>
  <c r="N47" i="2"/>
  <c r="N49" i="2"/>
  <c r="N50" i="2"/>
  <c r="N51" i="2"/>
  <c r="N53" i="2"/>
  <c r="N54" i="2"/>
  <c r="N55" i="2"/>
  <c r="N57" i="2"/>
  <c r="N58" i="2"/>
  <c r="N59" i="2"/>
  <c r="N61" i="2"/>
  <c r="N62" i="2"/>
  <c r="N63" i="2"/>
  <c r="N65" i="2"/>
  <c r="N66" i="2"/>
  <c r="N67" i="2"/>
  <c r="N69" i="2"/>
  <c r="N70" i="2"/>
  <c r="N71" i="2"/>
  <c r="N73" i="2"/>
  <c r="N74" i="2"/>
  <c r="N75" i="2"/>
  <c r="N77" i="2"/>
  <c r="N78" i="2"/>
  <c r="N79" i="2"/>
  <c r="N81" i="2"/>
  <c r="N82" i="2"/>
  <c r="N83" i="2"/>
  <c r="N85" i="2"/>
  <c r="N86" i="2"/>
  <c r="N87" i="2"/>
  <c r="N89" i="2"/>
  <c r="N90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9" i="2"/>
  <c r="N110" i="2"/>
  <c r="N3" i="2"/>
  <c r="AD3" i="4"/>
  <c r="AH3" i="4"/>
  <c r="AI3" i="4"/>
  <c r="AJ3" i="4"/>
  <c r="AK3" i="4"/>
  <c r="AL3" i="4"/>
  <c r="AD4" i="4"/>
  <c r="AH4" i="4"/>
  <c r="AI4" i="4"/>
  <c r="AJ4" i="4"/>
  <c r="AK4" i="4"/>
  <c r="AL4" i="4"/>
  <c r="AD5" i="4"/>
  <c r="AH5" i="4"/>
  <c r="AI5" i="4"/>
  <c r="AJ5" i="4"/>
  <c r="AK5" i="4"/>
  <c r="AL5" i="4"/>
  <c r="AA6" i="4"/>
  <c r="AD6" i="4"/>
  <c r="AF6" i="4"/>
  <c r="AH6" i="4"/>
  <c r="AI6" i="4"/>
  <c r="AK6" i="4"/>
  <c r="AM6" i="4"/>
  <c r="AD7" i="4"/>
  <c r="AH7" i="4"/>
  <c r="AI7" i="4"/>
  <c r="AJ7" i="4"/>
  <c r="AK7" i="4"/>
  <c r="AL7" i="4"/>
  <c r="AD8" i="4"/>
  <c r="AH8" i="4"/>
  <c r="AI8" i="4"/>
  <c r="AJ8" i="4"/>
  <c r="AK8" i="4"/>
  <c r="AL8" i="4"/>
  <c r="AD9" i="4"/>
  <c r="AH9" i="4"/>
  <c r="AI9" i="4"/>
  <c r="AJ9" i="4"/>
  <c r="AK9" i="4"/>
  <c r="AL9" i="4"/>
  <c r="AD10" i="4"/>
  <c r="AH10" i="4"/>
  <c r="AI10" i="4"/>
  <c r="AJ10" i="4"/>
  <c r="AK10" i="4"/>
  <c r="AL10" i="4"/>
  <c r="AD11" i="4"/>
  <c r="AH11" i="4"/>
  <c r="AI11" i="4"/>
  <c r="AJ11" i="4"/>
  <c r="AK11" i="4"/>
  <c r="AL11" i="4"/>
  <c r="AA12" i="4"/>
  <c r="AD12" i="4"/>
  <c r="AF12" i="4"/>
  <c r="AH12" i="4"/>
  <c r="AI12" i="4"/>
  <c r="AK12" i="4"/>
  <c r="AM12" i="4"/>
  <c r="AD13" i="4"/>
  <c r="AH13" i="4"/>
  <c r="AI13" i="4"/>
  <c r="AJ13" i="4"/>
  <c r="AK13" i="4"/>
  <c r="AL13" i="4"/>
  <c r="AD14" i="4"/>
  <c r="AH14" i="4"/>
  <c r="AI14" i="4"/>
  <c r="AJ14" i="4"/>
  <c r="AK14" i="4"/>
  <c r="AL14" i="4"/>
  <c r="AD15" i="4"/>
  <c r="AH15" i="4"/>
  <c r="AI15" i="4"/>
  <c r="AJ15" i="4"/>
  <c r="AK15" i="4"/>
  <c r="AL15" i="4"/>
  <c r="AA16" i="4"/>
  <c r="AD16" i="4"/>
  <c r="AF16" i="4"/>
  <c r="AH16" i="4"/>
  <c r="AI16" i="4"/>
  <c r="AK16" i="4"/>
  <c r="AM16" i="4"/>
  <c r="AD17" i="4"/>
  <c r="AH17" i="4"/>
  <c r="AI17" i="4"/>
  <c r="AJ17" i="4"/>
  <c r="AK17" i="4"/>
  <c r="AL17" i="4"/>
  <c r="AD18" i="4"/>
  <c r="AH18" i="4"/>
  <c r="AI18" i="4"/>
  <c r="AJ18" i="4"/>
  <c r="AK18" i="4"/>
  <c r="AL18" i="4"/>
  <c r="AD19" i="4"/>
  <c r="AH19" i="4"/>
  <c r="AI19" i="4"/>
  <c r="AJ19" i="4"/>
  <c r="AK19" i="4"/>
  <c r="AL19" i="4"/>
  <c r="AA20" i="4"/>
  <c r="AD20" i="4"/>
  <c r="AF20" i="4"/>
  <c r="AH20" i="4"/>
  <c r="AI20" i="4"/>
  <c r="AK20" i="4"/>
  <c r="AM20" i="4"/>
  <c r="AD21" i="4"/>
  <c r="AH21" i="4"/>
  <c r="AI21" i="4"/>
  <c r="AJ21" i="4"/>
  <c r="AK21" i="4"/>
  <c r="AL21" i="4"/>
  <c r="AD22" i="4"/>
  <c r="AH22" i="4"/>
  <c r="AI22" i="4"/>
  <c r="AJ22" i="4"/>
  <c r="AK22" i="4"/>
  <c r="AL22" i="4"/>
  <c r="AD23" i="4"/>
  <c r="AH23" i="4"/>
  <c r="AI23" i="4"/>
  <c r="AJ23" i="4"/>
  <c r="AK23" i="4"/>
  <c r="AL23" i="4"/>
  <c r="AA24" i="4"/>
  <c r="AD24" i="4"/>
  <c r="AF24" i="4"/>
  <c r="AH24" i="4"/>
  <c r="AI24" i="4"/>
  <c r="AK24" i="4"/>
  <c r="AM24" i="4"/>
  <c r="AD25" i="4"/>
  <c r="AH25" i="4"/>
  <c r="AI25" i="4"/>
  <c r="AJ25" i="4"/>
  <c r="AK25" i="4"/>
  <c r="AL25" i="4"/>
  <c r="AD26" i="4"/>
  <c r="AH26" i="4"/>
  <c r="AI26" i="4"/>
  <c r="AJ26" i="4"/>
  <c r="AK26" i="4"/>
  <c r="AL26" i="4"/>
  <c r="AD27" i="4"/>
  <c r="AH27" i="4"/>
  <c r="AI27" i="4"/>
  <c r="AJ27" i="4"/>
  <c r="AK27" i="4"/>
  <c r="AL27" i="4"/>
  <c r="AA28" i="4"/>
  <c r="AD28" i="4"/>
  <c r="AF28" i="4"/>
  <c r="AH28" i="4"/>
  <c r="AI28" i="4"/>
  <c r="AK28" i="4"/>
  <c r="AM28" i="4"/>
  <c r="AD29" i="4"/>
  <c r="AH29" i="4"/>
  <c r="AI29" i="4"/>
  <c r="AJ29" i="4"/>
  <c r="AK29" i="4"/>
  <c r="AL29" i="4"/>
  <c r="AD30" i="4"/>
  <c r="AH30" i="4"/>
  <c r="AI30" i="4"/>
  <c r="AJ30" i="4"/>
  <c r="AK30" i="4"/>
  <c r="AL30" i="4"/>
  <c r="AD31" i="4"/>
  <c r="AH31" i="4"/>
  <c r="AI31" i="4"/>
  <c r="AJ31" i="4"/>
  <c r="AK31" i="4"/>
  <c r="AL31" i="4"/>
  <c r="AA32" i="4"/>
  <c r="AD32" i="4"/>
  <c r="AF32" i="4"/>
  <c r="AH32" i="4"/>
  <c r="AI32" i="4"/>
  <c r="AK32" i="4"/>
  <c r="AM32" i="4"/>
  <c r="AD33" i="4"/>
  <c r="AH33" i="4"/>
  <c r="AI33" i="4"/>
  <c r="AJ33" i="4"/>
  <c r="AK33" i="4"/>
  <c r="AL33" i="4"/>
  <c r="AD34" i="4"/>
  <c r="AH34" i="4"/>
  <c r="AI34" i="4"/>
  <c r="AJ34" i="4"/>
  <c r="AK34" i="4"/>
  <c r="AL34" i="4"/>
  <c r="AD35" i="4"/>
  <c r="AH35" i="4"/>
  <c r="AI35" i="4"/>
  <c r="AJ35" i="4"/>
  <c r="AK35" i="4"/>
  <c r="AL35" i="4"/>
  <c r="AA36" i="4"/>
  <c r="AD36" i="4"/>
  <c r="AF36" i="4"/>
  <c r="AH36" i="4"/>
  <c r="AI36" i="4"/>
  <c r="AK36" i="4"/>
  <c r="AM36" i="4"/>
  <c r="AD37" i="4"/>
  <c r="AH37" i="4"/>
  <c r="AI37" i="4"/>
  <c r="AJ37" i="4"/>
  <c r="AK37" i="4"/>
  <c r="AL37" i="4"/>
  <c r="AD38" i="4"/>
  <c r="AH38" i="4"/>
  <c r="AI38" i="4"/>
  <c r="AJ38" i="4"/>
  <c r="AK38" i="4"/>
  <c r="AL38" i="4"/>
  <c r="AD39" i="4"/>
  <c r="AH39" i="4"/>
  <c r="AI39" i="4"/>
  <c r="AJ39" i="4"/>
  <c r="AK39" i="4"/>
  <c r="AL39" i="4"/>
  <c r="AA40" i="4"/>
  <c r="AD40" i="4"/>
  <c r="AF40" i="4"/>
  <c r="AH40" i="4"/>
  <c r="AI40" i="4"/>
  <c r="AK40" i="4"/>
  <c r="AM40" i="4"/>
  <c r="AD41" i="4"/>
  <c r="AH41" i="4"/>
  <c r="AI41" i="4"/>
  <c r="AJ41" i="4"/>
  <c r="AK41" i="4"/>
  <c r="AL41" i="4"/>
  <c r="AD42" i="4"/>
  <c r="AH42" i="4"/>
  <c r="AI42" i="4"/>
  <c r="AJ42" i="4"/>
  <c r="AK42" i="4"/>
  <c r="AL42" i="4"/>
  <c r="AA43" i="4"/>
  <c r="AD43" i="4"/>
  <c r="AF43" i="4"/>
  <c r="AH43" i="4"/>
  <c r="AI43" i="4"/>
  <c r="AK43" i="4"/>
  <c r="AM43" i="4"/>
  <c r="AD44" i="4"/>
  <c r="AH44" i="4"/>
  <c r="AI44" i="4"/>
  <c r="AJ44" i="4"/>
  <c r="AK44" i="4"/>
  <c r="AL44" i="4"/>
  <c r="AD45" i="4"/>
  <c r="AH45" i="4"/>
  <c r="AI45" i="4"/>
  <c r="AJ45" i="4"/>
  <c r="AK45" i="4"/>
  <c r="AL45" i="4"/>
  <c r="AD46" i="4"/>
  <c r="AH46" i="4"/>
  <c r="AI46" i="4"/>
  <c r="AJ46" i="4"/>
  <c r="AK46" i="4"/>
  <c r="AL46" i="4"/>
  <c r="AA47" i="4"/>
  <c r="AD47" i="4"/>
  <c r="AF47" i="4"/>
  <c r="AH47" i="4"/>
  <c r="AI47" i="4"/>
  <c r="AK47" i="4"/>
  <c r="AM47" i="4"/>
  <c r="AD48" i="4"/>
  <c r="AH48" i="4"/>
  <c r="AI48" i="4"/>
  <c r="AJ48" i="4"/>
  <c r="AK48" i="4"/>
  <c r="AL48" i="4"/>
  <c r="AD49" i="4"/>
  <c r="AH49" i="4"/>
  <c r="AI49" i="4"/>
  <c r="AJ49" i="4"/>
  <c r="AK49" i="4"/>
  <c r="AL49" i="4"/>
  <c r="AD50" i="4"/>
  <c r="AH50" i="4"/>
  <c r="AI50" i="4"/>
  <c r="AJ50" i="4"/>
  <c r="AK50" i="4"/>
  <c r="AL50" i="4"/>
  <c r="AA51" i="4"/>
  <c r="AD51" i="4"/>
  <c r="AF51" i="4"/>
  <c r="AH51" i="4"/>
  <c r="AI51" i="4"/>
  <c r="AK51" i="4"/>
  <c r="AM51" i="4"/>
  <c r="AD52" i="4"/>
  <c r="AH52" i="4"/>
  <c r="AI52" i="4"/>
  <c r="AJ52" i="4"/>
  <c r="AK52" i="4"/>
  <c r="AL52" i="4"/>
  <c r="AD53" i="4"/>
  <c r="AH53" i="4"/>
  <c r="AI53" i="4"/>
  <c r="AJ53" i="4"/>
  <c r="AK53" i="4"/>
  <c r="AL53" i="4"/>
  <c r="AD54" i="4"/>
  <c r="AH54" i="4"/>
  <c r="AI54" i="4"/>
  <c r="AJ54" i="4"/>
  <c r="AK54" i="4"/>
  <c r="AL54" i="4"/>
  <c r="AA55" i="4"/>
  <c r="AD55" i="4"/>
  <c r="AF55" i="4"/>
  <c r="AH55" i="4"/>
  <c r="AI55" i="4"/>
  <c r="AK55" i="4"/>
  <c r="AM55" i="4"/>
  <c r="AD56" i="4"/>
  <c r="AH56" i="4"/>
  <c r="AI56" i="4"/>
  <c r="AJ56" i="4"/>
  <c r="AK56" i="4"/>
  <c r="AL56" i="4"/>
  <c r="AD57" i="4"/>
  <c r="AH57" i="4"/>
  <c r="AI57" i="4"/>
  <c r="AJ57" i="4"/>
  <c r="AK57" i="4"/>
  <c r="AL57" i="4"/>
  <c r="AD58" i="4"/>
  <c r="AH58" i="4"/>
  <c r="AI58" i="4"/>
  <c r="AJ58" i="4"/>
  <c r="AK58" i="4"/>
  <c r="AL58" i="4"/>
  <c r="AA59" i="4"/>
  <c r="AD59" i="4"/>
  <c r="AF59" i="4"/>
  <c r="AH59" i="4"/>
  <c r="AI59" i="4"/>
  <c r="AK59" i="4"/>
  <c r="AM59" i="4"/>
  <c r="AD60" i="4"/>
  <c r="AH60" i="4"/>
  <c r="AI60" i="4"/>
  <c r="AJ60" i="4"/>
  <c r="AK60" i="4"/>
  <c r="AL60" i="4"/>
  <c r="AD61" i="4"/>
  <c r="AH61" i="4"/>
  <c r="AI61" i="4"/>
  <c r="AJ61" i="4"/>
  <c r="AK61" i="4"/>
  <c r="AL61" i="4"/>
  <c r="AD62" i="4"/>
  <c r="AH62" i="4"/>
  <c r="AI62" i="4"/>
  <c r="AJ62" i="4"/>
  <c r="AK62" i="4"/>
  <c r="AL62" i="4"/>
  <c r="AA63" i="4"/>
  <c r="AD63" i="4"/>
  <c r="AF63" i="4"/>
  <c r="AH63" i="4"/>
  <c r="AI63" i="4"/>
  <c r="AK63" i="4"/>
  <c r="AM63" i="4"/>
  <c r="AD64" i="4"/>
  <c r="AH64" i="4"/>
  <c r="AI64" i="4"/>
  <c r="AJ64" i="4"/>
  <c r="AK64" i="4"/>
  <c r="AL64" i="4"/>
  <c r="AD65" i="4"/>
  <c r="AH65" i="4"/>
  <c r="AI65" i="4"/>
  <c r="AJ65" i="4"/>
  <c r="AK65" i="4"/>
  <c r="AL65" i="4"/>
  <c r="AD66" i="4"/>
  <c r="AH66" i="4"/>
  <c r="AI66" i="4"/>
  <c r="AJ66" i="4"/>
  <c r="AK66" i="4"/>
  <c r="AL66" i="4"/>
  <c r="AA67" i="4"/>
  <c r="AD67" i="4"/>
  <c r="AF67" i="4"/>
  <c r="AH67" i="4"/>
  <c r="AI67" i="4"/>
  <c r="AK67" i="4"/>
  <c r="AM67" i="4"/>
  <c r="AD68" i="4"/>
  <c r="AH68" i="4"/>
  <c r="AI68" i="4"/>
  <c r="AJ68" i="4"/>
  <c r="AK68" i="4"/>
  <c r="AL68" i="4"/>
  <c r="AD69" i="4"/>
  <c r="AH69" i="4"/>
  <c r="AI69" i="4"/>
  <c r="AJ69" i="4"/>
  <c r="AK69" i="4"/>
  <c r="AL69" i="4"/>
  <c r="AD70" i="4"/>
  <c r="AH70" i="4"/>
  <c r="AI70" i="4"/>
  <c r="AJ70" i="4"/>
  <c r="AK70" i="4"/>
  <c r="AL70" i="4"/>
  <c r="AA71" i="4"/>
  <c r="AD71" i="4"/>
  <c r="AF71" i="4"/>
  <c r="AH71" i="4"/>
  <c r="AI71" i="4"/>
  <c r="AK71" i="4"/>
  <c r="AM71" i="4"/>
  <c r="AD72" i="4"/>
  <c r="AH72" i="4"/>
  <c r="AI72" i="4"/>
  <c r="AJ72" i="4"/>
  <c r="AK72" i="4"/>
  <c r="AL72" i="4"/>
  <c r="AD73" i="4"/>
  <c r="AH73" i="4"/>
  <c r="AI73" i="4"/>
  <c r="AJ73" i="4"/>
  <c r="AK73" i="4"/>
  <c r="AL73" i="4"/>
  <c r="AD74" i="4"/>
  <c r="AH74" i="4"/>
  <c r="AI74" i="4"/>
  <c r="AJ74" i="4"/>
  <c r="AK74" i="4"/>
  <c r="AL74" i="4"/>
  <c r="AA75" i="4"/>
  <c r="AD75" i="4"/>
  <c r="AF75" i="4"/>
  <c r="AH75" i="4"/>
  <c r="AI75" i="4"/>
  <c r="AK75" i="4"/>
  <c r="AM75" i="4"/>
  <c r="AD76" i="4"/>
  <c r="AH76" i="4"/>
  <c r="AI76" i="4"/>
  <c r="AJ76" i="4"/>
  <c r="AK76" i="4"/>
  <c r="AL76" i="4"/>
  <c r="AD77" i="4"/>
  <c r="AH77" i="4"/>
  <c r="AI77" i="4"/>
  <c r="AJ77" i="4"/>
  <c r="AK77" i="4"/>
  <c r="AL77" i="4"/>
  <c r="AD78" i="4"/>
  <c r="AH78" i="4"/>
  <c r="AI78" i="4"/>
  <c r="AJ78" i="4"/>
  <c r="AK78" i="4"/>
  <c r="AL78" i="4"/>
  <c r="AA79" i="4"/>
  <c r="AD79" i="4"/>
  <c r="AF79" i="4"/>
  <c r="AH79" i="4"/>
  <c r="AI79" i="4"/>
  <c r="AK79" i="4"/>
  <c r="AM79" i="4"/>
  <c r="AD80" i="4"/>
  <c r="AH80" i="4"/>
  <c r="AI80" i="4"/>
  <c r="AJ80" i="4"/>
  <c r="AK80" i="4"/>
  <c r="AL80" i="4"/>
  <c r="AD81" i="4"/>
  <c r="AH81" i="4"/>
  <c r="AI81" i="4"/>
  <c r="AJ81" i="4"/>
  <c r="AK81" i="4"/>
  <c r="AL81" i="4"/>
  <c r="AD82" i="4"/>
  <c r="AH82" i="4"/>
  <c r="AI82" i="4"/>
  <c r="AJ82" i="4"/>
  <c r="AK82" i="4"/>
  <c r="AL82" i="4"/>
  <c r="AA83" i="4"/>
  <c r="AD83" i="4"/>
  <c r="AF83" i="4"/>
  <c r="AH83" i="4"/>
  <c r="AI83" i="4"/>
  <c r="AK83" i="4"/>
  <c r="AM83" i="4"/>
  <c r="AD84" i="4"/>
  <c r="AH84" i="4"/>
  <c r="AI84" i="4"/>
  <c r="AJ84" i="4"/>
  <c r="AK84" i="4"/>
  <c r="AL84" i="4"/>
  <c r="AD85" i="4"/>
  <c r="AH85" i="4"/>
  <c r="AI85" i="4"/>
  <c r="AJ85" i="4"/>
  <c r="AK85" i="4"/>
  <c r="AL85" i="4"/>
  <c r="AD86" i="4"/>
  <c r="AH86" i="4"/>
  <c r="AI86" i="4"/>
  <c r="AJ86" i="4"/>
  <c r="AK86" i="4"/>
  <c r="AL86" i="4"/>
  <c r="AA87" i="4"/>
  <c r="AD87" i="4"/>
  <c r="AF87" i="4"/>
  <c r="AH87" i="4"/>
  <c r="AI87" i="4"/>
  <c r="AK87" i="4"/>
  <c r="AM87" i="4"/>
  <c r="AD88" i="4"/>
  <c r="AH88" i="4"/>
  <c r="AI88" i="4"/>
  <c r="AJ88" i="4"/>
  <c r="AK88" i="4"/>
  <c r="AL88" i="4"/>
  <c r="AD89" i="4"/>
  <c r="AH89" i="4"/>
  <c r="AI89" i="4"/>
  <c r="AJ89" i="4"/>
  <c r="AK89" i="4"/>
  <c r="AL89" i="4"/>
  <c r="AA90" i="4"/>
  <c r="AD90" i="4"/>
  <c r="AF90" i="4"/>
  <c r="AH90" i="4"/>
  <c r="AI90" i="4"/>
  <c r="AK90" i="4"/>
  <c r="AM90" i="4"/>
  <c r="AD91" i="4"/>
  <c r="AH91" i="4"/>
  <c r="AI91" i="4"/>
  <c r="AJ91" i="4"/>
  <c r="AK91" i="4"/>
  <c r="AL91" i="4"/>
  <c r="AD92" i="4"/>
  <c r="AH92" i="4"/>
  <c r="AI92" i="4"/>
  <c r="AJ92" i="4"/>
  <c r="AK92" i="4"/>
  <c r="AL92" i="4"/>
  <c r="AD93" i="4"/>
  <c r="AH93" i="4"/>
  <c r="AI93" i="4"/>
  <c r="AJ93" i="4"/>
  <c r="AK93" i="4"/>
  <c r="AL93" i="4"/>
  <c r="AD94" i="4"/>
  <c r="AH94" i="4"/>
  <c r="AI94" i="4"/>
  <c r="AJ94" i="4"/>
  <c r="AK94" i="4"/>
  <c r="AL94" i="4"/>
  <c r="AD95" i="4"/>
  <c r="AH95" i="4"/>
  <c r="AI95" i="4"/>
  <c r="AJ95" i="4"/>
  <c r="AK95" i="4"/>
  <c r="AL95" i="4"/>
  <c r="AD96" i="4"/>
  <c r="AH96" i="4"/>
  <c r="AI96" i="4"/>
  <c r="AJ96" i="4"/>
  <c r="AK96" i="4"/>
  <c r="AL96" i="4"/>
  <c r="AD97" i="4"/>
  <c r="AH97" i="4"/>
  <c r="AI97" i="4"/>
  <c r="AJ97" i="4"/>
  <c r="AK97" i="4"/>
  <c r="AL97" i="4"/>
  <c r="AD98" i="4"/>
  <c r="AH98" i="4"/>
  <c r="AI98" i="4"/>
  <c r="AJ98" i="4"/>
  <c r="AK98" i="4"/>
  <c r="AL98" i="4"/>
  <c r="AD99" i="4"/>
  <c r="AH99" i="4"/>
  <c r="AI99" i="4"/>
  <c r="AJ99" i="4"/>
  <c r="AK99" i="4"/>
  <c r="AL99" i="4"/>
  <c r="AD100" i="4"/>
  <c r="AH100" i="4"/>
  <c r="AI100" i="4"/>
  <c r="AJ100" i="4"/>
  <c r="AK100" i="4"/>
  <c r="AL100" i="4"/>
  <c r="AD101" i="4"/>
  <c r="AH101" i="4"/>
  <c r="AI101" i="4"/>
  <c r="AJ101" i="4"/>
  <c r="AK101" i="4"/>
  <c r="AL101" i="4"/>
  <c r="AD102" i="4"/>
  <c r="AH102" i="4"/>
  <c r="AI102" i="4"/>
  <c r="AJ102" i="4"/>
  <c r="AK102" i="4"/>
  <c r="AL102" i="4"/>
  <c r="AD103" i="4"/>
  <c r="AH103" i="4"/>
  <c r="AI103" i="4"/>
  <c r="AJ103" i="4"/>
  <c r="AK103" i="4"/>
  <c r="AL103" i="4"/>
  <c r="AD104" i="4"/>
  <c r="AH104" i="4"/>
  <c r="AI104" i="4"/>
  <c r="AJ104" i="4"/>
  <c r="AK104" i="4"/>
  <c r="AL104" i="4"/>
  <c r="AD105" i="4"/>
  <c r="AH105" i="4"/>
  <c r="AI105" i="4"/>
  <c r="AJ105" i="4"/>
  <c r="AK105" i="4"/>
  <c r="AL105" i="4"/>
  <c r="AA106" i="4"/>
  <c r="AD106" i="4"/>
  <c r="AF106" i="4"/>
  <c r="AH106" i="4"/>
  <c r="AI106" i="4"/>
  <c r="AK106" i="4"/>
  <c r="AM106" i="4"/>
  <c r="AA107" i="4"/>
  <c r="AD107" i="4"/>
  <c r="AF107" i="4"/>
  <c r="AH107" i="4"/>
  <c r="AI107" i="4"/>
  <c r="AK107" i="4"/>
  <c r="AM107" i="4"/>
  <c r="AD108" i="4"/>
  <c r="AH108" i="4"/>
  <c r="AI108" i="4"/>
  <c r="AJ108" i="4"/>
  <c r="AK108" i="4"/>
  <c r="AL108" i="4"/>
  <c r="AD109" i="4"/>
  <c r="AH109" i="4"/>
  <c r="AI109" i="4"/>
  <c r="AJ109" i="4"/>
  <c r="AK109" i="4"/>
  <c r="AL109" i="4"/>
  <c r="AA110" i="4"/>
  <c r="AD110" i="4"/>
  <c r="AF110" i="4"/>
  <c r="AH110" i="4"/>
  <c r="AI110" i="4"/>
  <c r="AK110" i="4"/>
  <c r="AM110" i="4"/>
  <c r="AA111" i="4"/>
  <c r="AD111" i="4"/>
  <c r="AF111" i="4"/>
  <c r="AH111" i="4"/>
  <c r="AI111" i="4"/>
  <c r="AK111" i="4"/>
  <c r="AM111" i="4"/>
  <c r="AD112" i="4"/>
  <c r="AH112" i="4"/>
  <c r="AI112" i="4"/>
  <c r="AJ112" i="4"/>
  <c r="AK112" i="4"/>
  <c r="AL112" i="4"/>
  <c r="AD113" i="4"/>
  <c r="AH113" i="4"/>
  <c r="AI113" i="4"/>
  <c r="AJ113" i="4"/>
  <c r="AK113" i="4"/>
  <c r="AL113" i="4"/>
  <c r="AA114" i="4"/>
  <c r="AD114" i="4"/>
  <c r="AF114" i="4"/>
  <c r="AH114" i="4"/>
  <c r="AI114" i="4"/>
  <c r="AK114" i="4"/>
  <c r="AM114" i="4"/>
  <c r="AL2" i="4"/>
  <c r="AK2" i="4"/>
  <c r="AI2" i="4"/>
  <c r="AH2" i="4"/>
  <c r="AD2" i="4"/>
  <c r="AJ127" i="4" l="1"/>
  <c r="N128" i="2"/>
  <c r="N130" i="2"/>
  <c r="AJ129" i="4"/>
  <c r="AC131" i="4"/>
  <c r="AF124" i="4"/>
  <c r="X125" i="2"/>
  <c r="AG122" i="4"/>
  <c r="Y123" i="2"/>
  <c r="P122" i="4" s="1"/>
  <c r="AM121" i="4"/>
  <c r="V122" i="2"/>
  <c r="V124" i="2"/>
  <c r="AM123" i="4"/>
  <c r="AM125" i="4"/>
  <c r="V126" i="2"/>
  <c r="AM116" i="4"/>
  <c r="V117" i="2"/>
  <c r="V120" i="2"/>
  <c r="AM119" i="4"/>
  <c r="AC130" i="4"/>
  <c r="AF115" i="4"/>
  <c r="X116" i="2"/>
  <c r="AC126" i="4"/>
  <c r="X118" i="2"/>
  <c r="AF117" i="4"/>
  <c r="AC128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2" i="4"/>
  <c r="O128" i="2" l="1"/>
  <c r="AE127" i="4"/>
  <c r="N132" i="2"/>
  <c r="AJ131" i="4"/>
  <c r="Y125" i="2"/>
  <c r="P124" i="4" s="1"/>
  <c r="AG124" i="4"/>
  <c r="O130" i="2"/>
  <c r="AE129" i="4"/>
  <c r="W126" i="2"/>
  <c r="AE125" i="4"/>
  <c r="W122" i="2"/>
  <c r="AE121" i="4"/>
  <c r="W120" i="2"/>
  <c r="AE119" i="4"/>
  <c r="AE116" i="4"/>
  <c r="W117" i="2"/>
  <c r="W124" i="2"/>
  <c r="AE123" i="4"/>
  <c r="N127" i="2"/>
  <c r="AJ126" i="4"/>
  <c r="N131" i="2"/>
  <c r="AJ130" i="4"/>
  <c r="N129" i="2"/>
  <c r="AJ128" i="4"/>
  <c r="Y116" i="2"/>
  <c r="P115" i="4" s="1"/>
  <c r="AG115" i="4"/>
  <c r="Y118" i="2"/>
  <c r="P117" i="4" s="1"/>
  <c r="AG117" i="4"/>
  <c r="P128" i="2" l="1"/>
  <c r="P127" i="4" s="1"/>
  <c r="AG127" i="4"/>
  <c r="P130" i="2"/>
  <c r="P129" i="4" s="1"/>
  <c r="AG129" i="4"/>
  <c r="O132" i="2"/>
  <c r="AE131" i="4"/>
  <c r="X117" i="2"/>
  <c r="AF116" i="4"/>
  <c r="X122" i="2"/>
  <c r="AF121" i="4"/>
  <c r="AF123" i="4"/>
  <c r="X124" i="2"/>
  <c r="X120" i="2"/>
  <c r="AF119" i="4"/>
  <c r="X126" i="2"/>
  <c r="AF125" i="4"/>
  <c r="O131" i="2"/>
  <c r="AE130" i="4"/>
  <c r="O129" i="2"/>
  <c r="AE128" i="4"/>
  <c r="O127" i="2"/>
  <c r="AE126" i="4"/>
  <c r="P132" i="2" l="1"/>
  <c r="P131" i="4" s="1"/>
  <c r="AG131" i="4"/>
  <c r="Y120" i="2"/>
  <c r="P119" i="4" s="1"/>
  <c r="AG119" i="4"/>
  <c r="Y122" i="2"/>
  <c r="P121" i="4" s="1"/>
  <c r="AG121" i="4"/>
  <c r="Y124" i="2"/>
  <c r="P123" i="4" s="1"/>
  <c r="AG123" i="4"/>
  <c r="Y126" i="2"/>
  <c r="P125" i="4" s="1"/>
  <c r="AG125" i="4"/>
  <c r="Y117" i="2"/>
  <c r="P116" i="4" s="1"/>
  <c r="AG116" i="4"/>
  <c r="P129" i="2"/>
  <c r="P128" i="4" s="1"/>
  <c r="AG128" i="4"/>
  <c r="P127" i="2"/>
  <c r="P126" i="4" s="1"/>
  <c r="AG126" i="4"/>
  <c r="P131" i="2"/>
  <c r="P130" i="4" s="1"/>
  <c r="AG130" i="4"/>
  <c r="A115" i="2"/>
  <c r="B115" i="2" s="1"/>
  <c r="C115" i="2" s="1"/>
  <c r="D115" i="2" s="1"/>
  <c r="Q115" i="2"/>
  <c r="R115" i="2" s="1"/>
  <c r="S115" i="2" s="1"/>
  <c r="T115" i="2" s="1"/>
  <c r="U115" i="2" s="1"/>
  <c r="R114" i="4"/>
  <c r="S114" i="4"/>
  <c r="T114" i="4"/>
  <c r="U114" i="4"/>
  <c r="R41" i="4"/>
  <c r="S41" i="4"/>
  <c r="T41" i="4"/>
  <c r="U41" i="4"/>
  <c r="R42" i="4"/>
  <c r="S42" i="4"/>
  <c r="T42" i="4"/>
  <c r="U42" i="4"/>
  <c r="R43" i="4"/>
  <c r="S43" i="4"/>
  <c r="T43" i="4"/>
  <c r="U43" i="4"/>
  <c r="R44" i="4"/>
  <c r="S44" i="4"/>
  <c r="T44" i="4"/>
  <c r="U44" i="4"/>
  <c r="R45" i="4"/>
  <c r="S45" i="4"/>
  <c r="T45" i="4"/>
  <c r="U45" i="4"/>
  <c r="R46" i="4"/>
  <c r="S46" i="4"/>
  <c r="T46" i="4"/>
  <c r="U46" i="4"/>
  <c r="R47" i="4"/>
  <c r="S47" i="4"/>
  <c r="T47" i="4"/>
  <c r="U47" i="4"/>
  <c r="R48" i="4"/>
  <c r="S48" i="4"/>
  <c r="T48" i="4"/>
  <c r="U48" i="4"/>
  <c r="R49" i="4"/>
  <c r="S49" i="4"/>
  <c r="T49" i="4"/>
  <c r="U49" i="4"/>
  <c r="R50" i="4"/>
  <c r="S50" i="4"/>
  <c r="T50" i="4"/>
  <c r="U50" i="4"/>
  <c r="R51" i="4"/>
  <c r="S51" i="4"/>
  <c r="T51" i="4"/>
  <c r="U51" i="4"/>
  <c r="R52" i="4"/>
  <c r="S52" i="4"/>
  <c r="T52" i="4"/>
  <c r="U52" i="4"/>
  <c r="R53" i="4"/>
  <c r="S53" i="4"/>
  <c r="T53" i="4"/>
  <c r="U53" i="4"/>
  <c r="R54" i="4"/>
  <c r="S54" i="4"/>
  <c r="T54" i="4"/>
  <c r="U54" i="4"/>
  <c r="R55" i="4"/>
  <c r="S55" i="4"/>
  <c r="T55" i="4"/>
  <c r="U55" i="4"/>
  <c r="R56" i="4"/>
  <c r="S56" i="4"/>
  <c r="T56" i="4"/>
  <c r="U56" i="4"/>
  <c r="R57" i="4"/>
  <c r="S57" i="4"/>
  <c r="T57" i="4"/>
  <c r="U57" i="4"/>
  <c r="R58" i="4"/>
  <c r="S58" i="4"/>
  <c r="T58" i="4"/>
  <c r="U58" i="4"/>
  <c r="R59" i="4"/>
  <c r="S59" i="4"/>
  <c r="T59" i="4"/>
  <c r="U59" i="4"/>
  <c r="R60" i="4"/>
  <c r="S60" i="4"/>
  <c r="T60" i="4"/>
  <c r="U60" i="4"/>
  <c r="R61" i="4"/>
  <c r="S61" i="4"/>
  <c r="T61" i="4"/>
  <c r="U61" i="4"/>
  <c r="R62" i="4"/>
  <c r="S62" i="4"/>
  <c r="T62" i="4"/>
  <c r="U62" i="4"/>
  <c r="R63" i="4"/>
  <c r="S63" i="4"/>
  <c r="T63" i="4"/>
  <c r="U63" i="4"/>
  <c r="R64" i="4"/>
  <c r="S64" i="4"/>
  <c r="T64" i="4"/>
  <c r="U64" i="4"/>
  <c r="R65" i="4"/>
  <c r="S65" i="4"/>
  <c r="T65" i="4"/>
  <c r="U65" i="4"/>
  <c r="R66" i="4"/>
  <c r="S66" i="4"/>
  <c r="T66" i="4"/>
  <c r="U66" i="4"/>
  <c r="R67" i="4"/>
  <c r="S67" i="4"/>
  <c r="T67" i="4"/>
  <c r="U67" i="4"/>
  <c r="R68" i="4"/>
  <c r="S68" i="4"/>
  <c r="T68" i="4"/>
  <c r="U68" i="4"/>
  <c r="R69" i="4"/>
  <c r="S69" i="4"/>
  <c r="T69" i="4"/>
  <c r="U69" i="4"/>
  <c r="R70" i="4"/>
  <c r="S70" i="4"/>
  <c r="T70" i="4"/>
  <c r="U70" i="4"/>
  <c r="R71" i="4"/>
  <c r="S71" i="4"/>
  <c r="T71" i="4"/>
  <c r="U71" i="4"/>
  <c r="R72" i="4"/>
  <c r="S72" i="4"/>
  <c r="T72" i="4"/>
  <c r="U72" i="4"/>
  <c r="R73" i="4"/>
  <c r="S73" i="4"/>
  <c r="T73" i="4"/>
  <c r="U73" i="4"/>
  <c r="R74" i="4"/>
  <c r="S74" i="4"/>
  <c r="T74" i="4"/>
  <c r="U74" i="4"/>
  <c r="R75" i="4"/>
  <c r="S75" i="4"/>
  <c r="T75" i="4"/>
  <c r="U75" i="4"/>
  <c r="R76" i="4"/>
  <c r="S76" i="4"/>
  <c r="T76" i="4"/>
  <c r="U76" i="4"/>
  <c r="R77" i="4"/>
  <c r="S77" i="4"/>
  <c r="T77" i="4"/>
  <c r="U77" i="4"/>
  <c r="R78" i="4"/>
  <c r="S78" i="4"/>
  <c r="T78" i="4"/>
  <c r="U78" i="4"/>
  <c r="R79" i="4"/>
  <c r="S79" i="4"/>
  <c r="T79" i="4"/>
  <c r="U79" i="4"/>
  <c r="R80" i="4"/>
  <c r="S80" i="4"/>
  <c r="T80" i="4"/>
  <c r="U80" i="4"/>
  <c r="R81" i="4"/>
  <c r="S81" i="4"/>
  <c r="T81" i="4"/>
  <c r="U81" i="4"/>
  <c r="R82" i="4"/>
  <c r="S82" i="4"/>
  <c r="T82" i="4"/>
  <c r="U82" i="4"/>
  <c r="R83" i="4"/>
  <c r="S83" i="4"/>
  <c r="T83" i="4"/>
  <c r="U83" i="4"/>
  <c r="R84" i="4"/>
  <c r="S84" i="4"/>
  <c r="T84" i="4"/>
  <c r="U84" i="4"/>
  <c r="R85" i="4"/>
  <c r="S85" i="4"/>
  <c r="T85" i="4"/>
  <c r="U85" i="4"/>
  <c r="R86" i="4"/>
  <c r="S86" i="4"/>
  <c r="T86" i="4"/>
  <c r="U86" i="4"/>
  <c r="R87" i="4"/>
  <c r="S87" i="4"/>
  <c r="T87" i="4"/>
  <c r="U87" i="4"/>
  <c r="R88" i="4"/>
  <c r="S88" i="4"/>
  <c r="T88" i="4"/>
  <c r="U88" i="4"/>
  <c r="R89" i="4"/>
  <c r="S89" i="4"/>
  <c r="T89" i="4"/>
  <c r="U89" i="4"/>
  <c r="R90" i="4"/>
  <c r="S90" i="4"/>
  <c r="T90" i="4"/>
  <c r="U90" i="4"/>
  <c r="R91" i="4"/>
  <c r="S91" i="4"/>
  <c r="T91" i="4"/>
  <c r="U91" i="4"/>
  <c r="R92" i="4"/>
  <c r="S92" i="4"/>
  <c r="T92" i="4"/>
  <c r="U92" i="4"/>
  <c r="R93" i="4"/>
  <c r="S93" i="4"/>
  <c r="T93" i="4"/>
  <c r="U93" i="4"/>
  <c r="R94" i="4"/>
  <c r="S94" i="4"/>
  <c r="T94" i="4"/>
  <c r="U94" i="4"/>
  <c r="R95" i="4"/>
  <c r="S95" i="4"/>
  <c r="T95" i="4"/>
  <c r="U95" i="4"/>
  <c r="R96" i="4"/>
  <c r="S96" i="4"/>
  <c r="T96" i="4"/>
  <c r="U96" i="4"/>
  <c r="R97" i="4"/>
  <c r="S97" i="4"/>
  <c r="T97" i="4"/>
  <c r="U97" i="4"/>
  <c r="R98" i="4"/>
  <c r="S98" i="4"/>
  <c r="T98" i="4"/>
  <c r="U98" i="4"/>
  <c r="R99" i="4"/>
  <c r="S99" i="4"/>
  <c r="T99" i="4"/>
  <c r="U99" i="4"/>
  <c r="R100" i="4"/>
  <c r="S100" i="4"/>
  <c r="T100" i="4"/>
  <c r="U100" i="4"/>
  <c r="R101" i="4"/>
  <c r="S101" i="4"/>
  <c r="T101" i="4"/>
  <c r="U101" i="4"/>
  <c r="R102" i="4"/>
  <c r="S102" i="4"/>
  <c r="T102" i="4"/>
  <c r="U102" i="4"/>
  <c r="R103" i="4"/>
  <c r="S103" i="4"/>
  <c r="T103" i="4"/>
  <c r="U103" i="4"/>
  <c r="R104" i="4"/>
  <c r="S104" i="4"/>
  <c r="T104" i="4"/>
  <c r="U104" i="4"/>
  <c r="R105" i="4"/>
  <c r="S105" i="4"/>
  <c r="T105" i="4"/>
  <c r="U105" i="4"/>
  <c r="R106" i="4"/>
  <c r="S106" i="4"/>
  <c r="T106" i="4"/>
  <c r="U106" i="4"/>
  <c r="R107" i="4"/>
  <c r="S107" i="4"/>
  <c r="T107" i="4"/>
  <c r="U107" i="4"/>
  <c r="R108" i="4"/>
  <c r="S108" i="4"/>
  <c r="T108" i="4"/>
  <c r="U108" i="4"/>
  <c r="R109" i="4"/>
  <c r="S109" i="4"/>
  <c r="T109" i="4"/>
  <c r="U109" i="4"/>
  <c r="R110" i="4"/>
  <c r="S110" i="4"/>
  <c r="T110" i="4"/>
  <c r="U110" i="4"/>
  <c r="R111" i="4"/>
  <c r="S111" i="4"/>
  <c r="T111" i="4"/>
  <c r="U111" i="4"/>
  <c r="R112" i="4"/>
  <c r="S112" i="4"/>
  <c r="T112" i="4"/>
  <c r="U112" i="4"/>
  <c r="R113" i="4"/>
  <c r="S113" i="4"/>
  <c r="T113" i="4"/>
  <c r="U113" i="4"/>
  <c r="E115" i="2" l="1"/>
  <c r="F115" i="2" s="1"/>
  <c r="G115" i="2" s="1"/>
  <c r="H115" i="2" s="1"/>
  <c r="I115" i="2" s="1"/>
  <c r="V115" i="2"/>
  <c r="W115" i="2" s="1"/>
  <c r="X115" i="2" s="1"/>
  <c r="Y115" i="2" s="1"/>
  <c r="J115" i="2"/>
  <c r="AL114" i="4" l="1"/>
  <c r="K115" i="2"/>
  <c r="Q113" i="2"/>
  <c r="R113" i="2" s="1"/>
  <c r="S113" i="2" s="1"/>
  <c r="Q114" i="2"/>
  <c r="R114" i="2" s="1"/>
  <c r="L115" i="2" l="1"/>
  <c r="M115" i="2" s="1"/>
  <c r="AB114" i="4"/>
  <c r="S114" i="2"/>
  <c r="AB113" i="4" s="1"/>
  <c r="AA113" i="4"/>
  <c r="T113" i="2"/>
  <c r="U113" i="2" s="1"/>
  <c r="AC114" i="4" l="1"/>
  <c r="V113" i="2"/>
  <c r="W113" i="2" s="1"/>
  <c r="X113" i="2" s="1"/>
  <c r="Y113" i="2" s="1"/>
  <c r="T114" i="2"/>
  <c r="AC113" i="4" l="1"/>
  <c r="U114" i="2"/>
  <c r="V114" i="2" s="1"/>
  <c r="AE113" i="4" s="1"/>
  <c r="N115" i="2"/>
  <c r="AJ114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2" i="4"/>
  <c r="AM113" i="4" l="1"/>
  <c r="AE114" i="4"/>
  <c r="O115" i="2"/>
  <c r="W114" i="2"/>
  <c r="Q4" i="2"/>
  <c r="R4" i="2" s="1"/>
  <c r="S4" i="2" s="1"/>
  <c r="Q5" i="2"/>
  <c r="R5" i="2" s="1"/>
  <c r="S5" i="2" s="1"/>
  <c r="Q6" i="2"/>
  <c r="R6" i="2" s="1"/>
  <c r="S6" i="2" s="1"/>
  <c r="Q7" i="2"/>
  <c r="R7" i="2" s="1"/>
  <c r="S7" i="2" s="1"/>
  <c r="Q8" i="2"/>
  <c r="R8" i="2" s="1"/>
  <c r="S8" i="2" s="1"/>
  <c r="Q9" i="2"/>
  <c r="R9" i="2" s="1"/>
  <c r="S9" i="2" s="1"/>
  <c r="Q10" i="2"/>
  <c r="R10" i="2" s="1"/>
  <c r="S10" i="2" s="1"/>
  <c r="Q11" i="2"/>
  <c r="R11" i="2" s="1"/>
  <c r="S11" i="2" s="1"/>
  <c r="Q12" i="2"/>
  <c r="R12" i="2" s="1"/>
  <c r="Q13" i="2"/>
  <c r="R13" i="2" s="1"/>
  <c r="S13" i="2" s="1"/>
  <c r="Q14" i="2"/>
  <c r="R14" i="2" s="1"/>
  <c r="S14" i="2" s="1"/>
  <c r="Q15" i="2"/>
  <c r="R15" i="2" s="1"/>
  <c r="S15" i="2" s="1"/>
  <c r="Q16" i="2"/>
  <c r="R16" i="2" s="1"/>
  <c r="Q17" i="2"/>
  <c r="R17" i="2" s="1"/>
  <c r="S17" i="2" s="1"/>
  <c r="Q18" i="2"/>
  <c r="R18" i="2" s="1"/>
  <c r="S18" i="2" s="1"/>
  <c r="Q19" i="2"/>
  <c r="R19" i="2" s="1"/>
  <c r="S19" i="2" s="1"/>
  <c r="Q20" i="2"/>
  <c r="R20" i="2" s="1"/>
  <c r="Q21" i="2"/>
  <c r="R21" i="2" s="1"/>
  <c r="S21" i="2" s="1"/>
  <c r="Q22" i="2"/>
  <c r="R22" i="2" s="1"/>
  <c r="S22" i="2" s="1"/>
  <c r="Q23" i="2"/>
  <c r="R23" i="2" s="1"/>
  <c r="S23" i="2" s="1"/>
  <c r="Q24" i="2"/>
  <c r="R24" i="2" s="1"/>
  <c r="Q25" i="2"/>
  <c r="R25" i="2" s="1"/>
  <c r="S25" i="2" s="1"/>
  <c r="Q26" i="2"/>
  <c r="R26" i="2" s="1"/>
  <c r="S26" i="2" s="1"/>
  <c r="Q27" i="2"/>
  <c r="R27" i="2" s="1"/>
  <c r="S27" i="2" s="1"/>
  <c r="Q28" i="2"/>
  <c r="R28" i="2" s="1"/>
  <c r="Q29" i="2"/>
  <c r="R29" i="2" s="1"/>
  <c r="S29" i="2" s="1"/>
  <c r="Q30" i="2"/>
  <c r="R30" i="2" s="1"/>
  <c r="S30" i="2" s="1"/>
  <c r="Q31" i="2"/>
  <c r="R31" i="2" s="1"/>
  <c r="S31" i="2" s="1"/>
  <c r="Q32" i="2"/>
  <c r="R32" i="2" s="1"/>
  <c r="Q33" i="2"/>
  <c r="R33" i="2" s="1"/>
  <c r="S33" i="2" s="1"/>
  <c r="Q34" i="2"/>
  <c r="R34" i="2" s="1"/>
  <c r="S34" i="2" s="1"/>
  <c r="Q35" i="2"/>
  <c r="R35" i="2" s="1"/>
  <c r="S35" i="2" s="1"/>
  <c r="Q36" i="2"/>
  <c r="R36" i="2" s="1"/>
  <c r="Q37" i="2"/>
  <c r="R37" i="2" s="1"/>
  <c r="S37" i="2" s="1"/>
  <c r="Q38" i="2"/>
  <c r="R38" i="2" s="1"/>
  <c r="S38" i="2" s="1"/>
  <c r="Q39" i="2"/>
  <c r="R39" i="2" s="1"/>
  <c r="S39" i="2" s="1"/>
  <c r="Q40" i="2"/>
  <c r="R40" i="2" s="1"/>
  <c r="Q41" i="2"/>
  <c r="R41" i="2" s="1"/>
  <c r="S41" i="2" s="1"/>
  <c r="Q42" i="2"/>
  <c r="R42" i="2" s="1"/>
  <c r="S42" i="2" s="1"/>
  <c r="Q43" i="2"/>
  <c r="R43" i="2" s="1"/>
  <c r="S43" i="2" s="1"/>
  <c r="Q44" i="2"/>
  <c r="R44" i="2" s="1"/>
  <c r="S44" i="2" s="1"/>
  <c r="Q45" i="2"/>
  <c r="R45" i="2" s="1"/>
  <c r="Q46" i="2"/>
  <c r="R46" i="2" s="1"/>
  <c r="S46" i="2" s="1"/>
  <c r="Q47" i="2"/>
  <c r="R47" i="2" s="1"/>
  <c r="S47" i="2" s="1"/>
  <c r="Q48" i="2"/>
  <c r="R48" i="2" s="1"/>
  <c r="S48" i="2" s="1"/>
  <c r="T48" i="2" s="1"/>
  <c r="Q49" i="2"/>
  <c r="R49" i="2" s="1"/>
  <c r="Q50" i="2"/>
  <c r="R50" i="2" s="1"/>
  <c r="S50" i="2" s="1"/>
  <c r="Q51" i="2"/>
  <c r="R51" i="2" s="1"/>
  <c r="S51" i="2" s="1"/>
  <c r="Q52" i="2"/>
  <c r="R52" i="2" s="1"/>
  <c r="S52" i="2" s="1"/>
  <c r="Q53" i="2"/>
  <c r="R53" i="2" s="1"/>
  <c r="Q54" i="2"/>
  <c r="R54" i="2" s="1"/>
  <c r="S54" i="2" s="1"/>
  <c r="Q55" i="2"/>
  <c r="R55" i="2" s="1"/>
  <c r="S55" i="2" s="1"/>
  <c r="Q56" i="2"/>
  <c r="R56" i="2" s="1"/>
  <c r="S56" i="2" s="1"/>
  <c r="T56" i="2" s="1"/>
  <c r="Q57" i="2"/>
  <c r="R57" i="2" s="1"/>
  <c r="Q58" i="2"/>
  <c r="R58" i="2" s="1"/>
  <c r="S58" i="2" s="1"/>
  <c r="Q59" i="2"/>
  <c r="R59" i="2" s="1"/>
  <c r="S59" i="2" s="1"/>
  <c r="Q60" i="2"/>
  <c r="R60" i="2" s="1"/>
  <c r="S60" i="2" s="1"/>
  <c r="Q61" i="2"/>
  <c r="R61" i="2" s="1"/>
  <c r="Q62" i="2"/>
  <c r="R62" i="2" s="1"/>
  <c r="S62" i="2" s="1"/>
  <c r="Q63" i="2"/>
  <c r="R63" i="2" s="1"/>
  <c r="S63" i="2" s="1"/>
  <c r="Q64" i="2"/>
  <c r="R64" i="2" s="1"/>
  <c r="S64" i="2" s="1"/>
  <c r="Q65" i="2"/>
  <c r="R65" i="2" s="1"/>
  <c r="S65" i="2" s="1"/>
  <c r="Q66" i="2"/>
  <c r="R66" i="2" s="1"/>
  <c r="Q67" i="2"/>
  <c r="R67" i="2" s="1"/>
  <c r="S67" i="2" s="1"/>
  <c r="Q68" i="2"/>
  <c r="R68" i="2" s="1"/>
  <c r="S68" i="2" s="1"/>
  <c r="T68" i="2" s="1"/>
  <c r="Q69" i="2"/>
  <c r="R69" i="2" s="1"/>
  <c r="S69" i="2" s="1"/>
  <c r="Q70" i="2"/>
  <c r="R70" i="2" s="1"/>
  <c r="Q71" i="2"/>
  <c r="R71" i="2" s="1"/>
  <c r="S71" i="2" s="1"/>
  <c r="Q72" i="2"/>
  <c r="R72" i="2" s="1"/>
  <c r="S72" i="2" s="1"/>
  <c r="T72" i="2" s="1"/>
  <c r="Q73" i="2"/>
  <c r="R73" i="2" s="1"/>
  <c r="S73" i="2" s="1"/>
  <c r="Q74" i="2"/>
  <c r="R74" i="2" s="1"/>
  <c r="S74" i="2" s="1"/>
  <c r="Q75" i="2"/>
  <c r="R75" i="2" s="1"/>
  <c r="Q76" i="2"/>
  <c r="R76" i="2" s="1"/>
  <c r="S76" i="2" s="1"/>
  <c r="Q77" i="2"/>
  <c r="R77" i="2" s="1"/>
  <c r="S77" i="2" s="1"/>
  <c r="Q78" i="2"/>
  <c r="R78" i="2" s="1"/>
  <c r="S78" i="2" s="1"/>
  <c r="Q79" i="2"/>
  <c r="R79" i="2" s="1"/>
  <c r="S79" i="2" s="1"/>
  <c r="Q80" i="2"/>
  <c r="R80" i="2" s="1"/>
  <c r="S80" i="2" s="1"/>
  <c r="T80" i="2" s="1"/>
  <c r="Q81" i="2"/>
  <c r="R81" i="2" s="1"/>
  <c r="Q82" i="2"/>
  <c r="R82" i="2" s="1"/>
  <c r="S82" i="2" s="1"/>
  <c r="Q83" i="2"/>
  <c r="R83" i="2" s="1"/>
  <c r="S83" i="2" s="1"/>
  <c r="Q84" i="2"/>
  <c r="R84" i="2" s="1"/>
  <c r="S84" i="2" s="1"/>
  <c r="Q85" i="2"/>
  <c r="R85" i="2" s="1"/>
  <c r="Q86" i="2"/>
  <c r="R86" i="2" s="1"/>
  <c r="S86" i="2" s="1"/>
  <c r="Q87" i="2"/>
  <c r="R87" i="2" s="1"/>
  <c r="S87" i="2" s="1"/>
  <c r="Q88" i="2"/>
  <c r="R88" i="2" s="1"/>
  <c r="S88" i="2" s="1"/>
  <c r="Q89" i="2"/>
  <c r="R89" i="2" s="1"/>
  <c r="Q90" i="2"/>
  <c r="R90" i="2" s="1"/>
  <c r="S90" i="2" s="1"/>
  <c r="Q91" i="2"/>
  <c r="R91" i="2" s="1"/>
  <c r="S91" i="2" s="1"/>
  <c r="Q92" i="2"/>
  <c r="R92" i="2" s="1"/>
  <c r="S92" i="2" s="1"/>
  <c r="Q93" i="2"/>
  <c r="R93" i="2" s="1"/>
  <c r="Q94" i="2"/>
  <c r="R94" i="2" s="1"/>
  <c r="S94" i="2" s="1"/>
  <c r="Q95" i="2"/>
  <c r="R95" i="2" s="1"/>
  <c r="S95" i="2" s="1"/>
  <c r="Q96" i="2"/>
  <c r="R96" i="2" s="1"/>
  <c r="S96" i="2" s="1"/>
  <c r="Q97" i="2"/>
  <c r="R97" i="2" s="1"/>
  <c r="Q98" i="2"/>
  <c r="R98" i="2" s="1"/>
  <c r="S98" i="2" s="1"/>
  <c r="Q99" i="2"/>
  <c r="R99" i="2" s="1"/>
  <c r="S99" i="2" s="1"/>
  <c r="Q100" i="2"/>
  <c r="R100" i="2" s="1"/>
  <c r="S100" i="2" s="1"/>
  <c r="Q101" i="2"/>
  <c r="R101" i="2" s="1"/>
  <c r="Q102" i="2"/>
  <c r="R102" i="2" s="1"/>
  <c r="S102" i="2" s="1"/>
  <c r="Q103" i="2"/>
  <c r="R103" i="2" s="1"/>
  <c r="S103" i="2" s="1"/>
  <c r="Q104" i="2"/>
  <c r="R104" i="2" s="1"/>
  <c r="S104" i="2" s="1"/>
  <c r="Q105" i="2"/>
  <c r="R105" i="2" s="1"/>
  <c r="Q106" i="2"/>
  <c r="R106" i="2" s="1"/>
  <c r="S106" i="2" s="1"/>
  <c r="Q107" i="2"/>
  <c r="R107" i="2" s="1"/>
  <c r="S107" i="2" s="1"/>
  <c r="Q108" i="2"/>
  <c r="R108" i="2" s="1"/>
  <c r="S108" i="2" s="1"/>
  <c r="Q109" i="2"/>
  <c r="R109" i="2" s="1"/>
  <c r="S109" i="2" s="1"/>
  <c r="Q110" i="2"/>
  <c r="R110" i="2" s="1"/>
  <c r="S110" i="2" s="1"/>
  <c r="Q111" i="2"/>
  <c r="R111" i="2" s="1"/>
  <c r="S111" i="2" s="1"/>
  <c r="Q112" i="2"/>
  <c r="R112" i="2" s="1"/>
  <c r="S112" i="2" s="1"/>
  <c r="Q3" i="2"/>
  <c r="R3" i="2" s="1"/>
  <c r="S3" i="2" s="1"/>
  <c r="R3" i="4"/>
  <c r="T3" i="4"/>
  <c r="U3" i="4"/>
  <c r="R4" i="4"/>
  <c r="T4" i="4"/>
  <c r="U4" i="4"/>
  <c r="R5" i="4"/>
  <c r="T5" i="4"/>
  <c r="U5" i="4"/>
  <c r="R6" i="4"/>
  <c r="T6" i="4"/>
  <c r="U6" i="4"/>
  <c r="R7" i="4"/>
  <c r="T7" i="4"/>
  <c r="U7" i="4"/>
  <c r="R8" i="4"/>
  <c r="T8" i="4"/>
  <c r="U8" i="4"/>
  <c r="R9" i="4"/>
  <c r="T9" i="4"/>
  <c r="U9" i="4"/>
  <c r="R10" i="4"/>
  <c r="T10" i="4"/>
  <c r="U10" i="4"/>
  <c r="R11" i="4"/>
  <c r="T11" i="4"/>
  <c r="U11" i="4"/>
  <c r="R12" i="4"/>
  <c r="T12" i="4"/>
  <c r="U12" i="4"/>
  <c r="R13" i="4"/>
  <c r="T13" i="4"/>
  <c r="U13" i="4"/>
  <c r="R14" i="4"/>
  <c r="T14" i="4"/>
  <c r="U14" i="4"/>
  <c r="R15" i="4"/>
  <c r="T15" i="4"/>
  <c r="U15" i="4"/>
  <c r="R16" i="4"/>
  <c r="T16" i="4"/>
  <c r="U16" i="4"/>
  <c r="R17" i="4"/>
  <c r="T17" i="4"/>
  <c r="U17" i="4"/>
  <c r="R18" i="4"/>
  <c r="T18" i="4"/>
  <c r="U18" i="4"/>
  <c r="R19" i="4"/>
  <c r="T19" i="4"/>
  <c r="U19" i="4"/>
  <c r="R20" i="4"/>
  <c r="T20" i="4"/>
  <c r="U20" i="4"/>
  <c r="R21" i="4"/>
  <c r="T21" i="4"/>
  <c r="U21" i="4"/>
  <c r="R22" i="4"/>
  <c r="T22" i="4"/>
  <c r="U22" i="4"/>
  <c r="R23" i="4"/>
  <c r="T23" i="4"/>
  <c r="U23" i="4"/>
  <c r="R24" i="4"/>
  <c r="T24" i="4"/>
  <c r="U24" i="4"/>
  <c r="R25" i="4"/>
  <c r="T25" i="4"/>
  <c r="U25" i="4"/>
  <c r="R26" i="4"/>
  <c r="T26" i="4"/>
  <c r="U26" i="4"/>
  <c r="R27" i="4"/>
  <c r="T27" i="4"/>
  <c r="U27" i="4"/>
  <c r="R28" i="4"/>
  <c r="T28" i="4"/>
  <c r="U28" i="4"/>
  <c r="R29" i="4"/>
  <c r="T29" i="4"/>
  <c r="U29" i="4"/>
  <c r="R30" i="4"/>
  <c r="T30" i="4"/>
  <c r="U30" i="4"/>
  <c r="R31" i="4"/>
  <c r="T31" i="4"/>
  <c r="U31" i="4"/>
  <c r="R32" i="4"/>
  <c r="T32" i="4"/>
  <c r="U32" i="4"/>
  <c r="R33" i="4"/>
  <c r="T33" i="4"/>
  <c r="U33" i="4"/>
  <c r="R34" i="4"/>
  <c r="T34" i="4"/>
  <c r="U34" i="4"/>
  <c r="R35" i="4"/>
  <c r="T35" i="4"/>
  <c r="U35" i="4"/>
  <c r="R36" i="4"/>
  <c r="T36" i="4"/>
  <c r="U36" i="4"/>
  <c r="R37" i="4"/>
  <c r="T37" i="4"/>
  <c r="U37" i="4"/>
  <c r="R38" i="4"/>
  <c r="T38" i="4"/>
  <c r="U38" i="4"/>
  <c r="R39" i="4"/>
  <c r="T39" i="4"/>
  <c r="U39" i="4"/>
  <c r="R40" i="4"/>
  <c r="T40" i="4"/>
  <c r="U40" i="4"/>
  <c r="A4" i="2"/>
  <c r="B4" i="2" s="1"/>
  <c r="J4" i="2"/>
  <c r="K4" i="2"/>
  <c r="L4" i="2"/>
  <c r="O4" i="2"/>
  <c r="P4" i="2"/>
  <c r="A5" i="2"/>
  <c r="B5" i="2" s="1"/>
  <c r="J5" i="2"/>
  <c r="K5" i="2"/>
  <c r="L5" i="2"/>
  <c r="O5" i="2"/>
  <c r="P5" i="2"/>
  <c r="A6" i="2"/>
  <c r="B6" i="2" s="1"/>
  <c r="J6" i="2"/>
  <c r="K6" i="2"/>
  <c r="L6" i="2"/>
  <c r="O6" i="2"/>
  <c r="P6" i="2"/>
  <c r="A7" i="2"/>
  <c r="B7" i="2" s="1"/>
  <c r="C7" i="2" s="1"/>
  <c r="D7" i="2" s="1"/>
  <c r="A8" i="2"/>
  <c r="B8" i="2" s="1"/>
  <c r="J8" i="2"/>
  <c r="K8" i="2"/>
  <c r="L8" i="2"/>
  <c r="O8" i="2"/>
  <c r="P8" i="2"/>
  <c r="A9" i="2"/>
  <c r="B9" i="2" s="1"/>
  <c r="J9" i="2"/>
  <c r="K9" i="2"/>
  <c r="L9" i="2"/>
  <c r="O9" i="2"/>
  <c r="P9" i="2"/>
  <c r="A10" i="2"/>
  <c r="B10" i="2" s="1"/>
  <c r="J10" i="2"/>
  <c r="K10" i="2"/>
  <c r="L10" i="2"/>
  <c r="O10" i="2"/>
  <c r="P10" i="2"/>
  <c r="A11" i="2"/>
  <c r="B11" i="2" s="1"/>
  <c r="J11" i="2"/>
  <c r="K11" i="2"/>
  <c r="L11" i="2"/>
  <c r="O11" i="2"/>
  <c r="P11" i="2"/>
  <c r="A12" i="2"/>
  <c r="B12" i="2" s="1"/>
  <c r="C12" i="2" s="1"/>
  <c r="D12" i="2" s="1"/>
  <c r="J12" i="2"/>
  <c r="K12" i="2"/>
  <c r="L12" i="2"/>
  <c r="O12" i="2"/>
  <c r="P12" i="2"/>
  <c r="A13" i="2"/>
  <c r="A14" i="2"/>
  <c r="B14" i="2" s="1"/>
  <c r="J14" i="2"/>
  <c r="K14" i="2"/>
  <c r="L14" i="2"/>
  <c r="O14" i="2"/>
  <c r="P14" i="2"/>
  <c r="A15" i="2"/>
  <c r="B15" i="2" s="1"/>
  <c r="J15" i="2"/>
  <c r="K15" i="2"/>
  <c r="L15" i="2"/>
  <c r="O15" i="2"/>
  <c r="P15" i="2"/>
  <c r="A16" i="2"/>
  <c r="B16" i="2" s="1"/>
  <c r="C16" i="2" s="1"/>
  <c r="D16" i="2" s="1"/>
  <c r="J16" i="2"/>
  <c r="K16" i="2"/>
  <c r="L16" i="2"/>
  <c r="O16" i="2"/>
  <c r="P16" i="2"/>
  <c r="A17" i="2"/>
  <c r="A18" i="2"/>
  <c r="B18" i="2" s="1"/>
  <c r="J18" i="2"/>
  <c r="K18" i="2"/>
  <c r="L18" i="2"/>
  <c r="O18" i="2"/>
  <c r="P18" i="2"/>
  <c r="A19" i="2"/>
  <c r="B19" i="2" s="1"/>
  <c r="J19" i="2"/>
  <c r="K19" i="2"/>
  <c r="L19" i="2"/>
  <c r="O19" i="2"/>
  <c r="P19" i="2"/>
  <c r="A20" i="2"/>
  <c r="B20" i="2" s="1"/>
  <c r="C20" i="2" s="1"/>
  <c r="D20" i="2" s="1"/>
  <c r="J20" i="2"/>
  <c r="K20" i="2"/>
  <c r="L20" i="2"/>
  <c r="O20" i="2"/>
  <c r="P20" i="2"/>
  <c r="A21" i="2"/>
  <c r="A22" i="2"/>
  <c r="B22" i="2" s="1"/>
  <c r="J22" i="2"/>
  <c r="K22" i="2"/>
  <c r="L22" i="2"/>
  <c r="O22" i="2"/>
  <c r="P22" i="2"/>
  <c r="A23" i="2"/>
  <c r="B23" i="2" s="1"/>
  <c r="J23" i="2"/>
  <c r="K23" i="2"/>
  <c r="L23" i="2"/>
  <c r="O23" i="2"/>
  <c r="P23" i="2"/>
  <c r="A24" i="2"/>
  <c r="B24" i="2" s="1"/>
  <c r="C24" i="2" s="1"/>
  <c r="D24" i="2" s="1"/>
  <c r="J24" i="2"/>
  <c r="K24" i="2"/>
  <c r="L24" i="2"/>
  <c r="O24" i="2"/>
  <c r="P24" i="2"/>
  <c r="A25" i="2"/>
  <c r="A26" i="2"/>
  <c r="B26" i="2" s="1"/>
  <c r="J26" i="2"/>
  <c r="K26" i="2"/>
  <c r="L26" i="2"/>
  <c r="O26" i="2"/>
  <c r="P26" i="2"/>
  <c r="A27" i="2"/>
  <c r="B27" i="2" s="1"/>
  <c r="J27" i="2"/>
  <c r="K27" i="2"/>
  <c r="L27" i="2"/>
  <c r="O27" i="2"/>
  <c r="P27" i="2"/>
  <c r="A28" i="2"/>
  <c r="B28" i="2" s="1"/>
  <c r="C28" i="2" s="1"/>
  <c r="D28" i="2" s="1"/>
  <c r="J28" i="2"/>
  <c r="K28" i="2"/>
  <c r="L28" i="2"/>
  <c r="O28" i="2"/>
  <c r="P28" i="2"/>
  <c r="A29" i="2"/>
  <c r="J29" i="2" s="1"/>
  <c r="A30" i="2"/>
  <c r="B30" i="2" s="1"/>
  <c r="J30" i="2"/>
  <c r="K30" i="2"/>
  <c r="L30" i="2"/>
  <c r="O30" i="2"/>
  <c r="P30" i="2"/>
  <c r="A31" i="2"/>
  <c r="B31" i="2" s="1"/>
  <c r="J31" i="2"/>
  <c r="K31" i="2"/>
  <c r="L31" i="2"/>
  <c r="O31" i="2"/>
  <c r="P31" i="2"/>
  <c r="A32" i="2"/>
  <c r="B32" i="2" s="1"/>
  <c r="C32" i="2" s="1"/>
  <c r="D32" i="2" s="1"/>
  <c r="J32" i="2"/>
  <c r="K32" i="2"/>
  <c r="L32" i="2"/>
  <c r="O32" i="2"/>
  <c r="P32" i="2"/>
  <c r="A33" i="2"/>
  <c r="A34" i="2"/>
  <c r="B34" i="2" s="1"/>
  <c r="J34" i="2"/>
  <c r="K34" i="2"/>
  <c r="L34" i="2"/>
  <c r="O34" i="2"/>
  <c r="P34" i="2"/>
  <c r="A35" i="2"/>
  <c r="B35" i="2" s="1"/>
  <c r="J35" i="2"/>
  <c r="K35" i="2"/>
  <c r="L35" i="2"/>
  <c r="O35" i="2"/>
  <c r="P35" i="2"/>
  <c r="A36" i="2"/>
  <c r="B36" i="2" s="1"/>
  <c r="C36" i="2" s="1"/>
  <c r="D36" i="2" s="1"/>
  <c r="J36" i="2"/>
  <c r="K36" i="2"/>
  <c r="L36" i="2"/>
  <c r="O36" i="2"/>
  <c r="P36" i="2"/>
  <c r="A37" i="2"/>
  <c r="A38" i="2"/>
  <c r="B38" i="2" s="1"/>
  <c r="J38" i="2"/>
  <c r="K38" i="2"/>
  <c r="L38" i="2"/>
  <c r="O38" i="2"/>
  <c r="P38" i="2"/>
  <c r="A39" i="2"/>
  <c r="B39" i="2" s="1"/>
  <c r="J39" i="2"/>
  <c r="K39" i="2"/>
  <c r="L39" i="2"/>
  <c r="O39" i="2"/>
  <c r="P39" i="2"/>
  <c r="A40" i="2"/>
  <c r="B40" i="2" s="1"/>
  <c r="C40" i="2" s="1"/>
  <c r="D40" i="2" s="1"/>
  <c r="J40" i="2"/>
  <c r="K40" i="2"/>
  <c r="L40" i="2"/>
  <c r="O40" i="2"/>
  <c r="P40" i="2"/>
  <c r="A41" i="2"/>
  <c r="A42" i="2"/>
  <c r="B42" i="2" s="1"/>
  <c r="J42" i="2"/>
  <c r="K42" i="2"/>
  <c r="L42" i="2"/>
  <c r="O42" i="2"/>
  <c r="P42" i="2"/>
  <c r="A43" i="2"/>
  <c r="B43" i="2" s="1"/>
  <c r="J43" i="2"/>
  <c r="K43" i="2"/>
  <c r="L43" i="2"/>
  <c r="O43" i="2"/>
  <c r="P43" i="2"/>
  <c r="A44" i="2"/>
  <c r="J44" i="2" s="1"/>
  <c r="A45" i="2"/>
  <c r="B45" i="2" s="1"/>
  <c r="C45" i="2" s="1"/>
  <c r="D45" i="2" s="1"/>
  <c r="J45" i="2"/>
  <c r="A46" i="2"/>
  <c r="B46" i="2" s="1"/>
  <c r="J46" i="2"/>
  <c r="K46" i="2"/>
  <c r="L46" i="2" s="1"/>
  <c r="O46" i="2" s="1"/>
  <c r="P46" i="2"/>
  <c r="A47" i="2"/>
  <c r="B47" i="2" s="1"/>
  <c r="A48" i="2"/>
  <c r="B48" i="2" s="1"/>
  <c r="C48" i="2" s="1"/>
  <c r="D48" i="2" s="1"/>
  <c r="A49" i="2"/>
  <c r="B49" i="2" s="1"/>
  <c r="C49" i="2" s="1"/>
  <c r="D49" i="2" s="1"/>
  <c r="J49" i="2"/>
  <c r="K49" i="2"/>
  <c r="L49" i="2" s="1"/>
  <c r="O49" i="2" s="1"/>
  <c r="P49" i="2"/>
  <c r="A50" i="2"/>
  <c r="B50" i="2" s="1"/>
  <c r="J50" i="2"/>
  <c r="K50" i="2"/>
  <c r="L50" i="2" s="1"/>
  <c r="O50" i="2" s="1"/>
  <c r="P50" i="2" s="1"/>
  <c r="A51" i="2"/>
  <c r="B51" i="2" s="1"/>
  <c r="A52" i="2"/>
  <c r="J52" i="2" s="1"/>
  <c r="A53" i="2"/>
  <c r="B53" i="2" s="1"/>
  <c r="C53" i="2" s="1"/>
  <c r="D53" i="2" s="1"/>
  <c r="J53" i="2"/>
  <c r="K53" i="2"/>
  <c r="L53" i="2" s="1"/>
  <c r="O53" i="2" s="1"/>
  <c r="P53" i="2" s="1"/>
  <c r="A54" i="2"/>
  <c r="B54" i="2" s="1"/>
  <c r="A55" i="2"/>
  <c r="A56" i="2"/>
  <c r="B56" i="2" s="1"/>
  <c r="C56" i="2" s="1"/>
  <c r="D56" i="2" s="1"/>
  <c r="A57" i="2"/>
  <c r="B57" i="2" s="1"/>
  <c r="C57" i="2" s="1"/>
  <c r="D57" i="2" s="1"/>
  <c r="A58" i="2"/>
  <c r="A59" i="2"/>
  <c r="B59" i="2" s="1"/>
  <c r="J59" i="2"/>
  <c r="A60" i="2"/>
  <c r="J60" i="2" s="1"/>
  <c r="A61" i="2"/>
  <c r="A62" i="2"/>
  <c r="B62" i="2" s="1"/>
  <c r="J62" i="2"/>
  <c r="A63" i="2"/>
  <c r="B63" i="2" s="1"/>
  <c r="J63" i="2"/>
  <c r="K63" i="2"/>
  <c r="L63" i="2" s="1"/>
  <c r="O63" i="2" s="1"/>
  <c r="P63" i="2" s="1"/>
  <c r="A64" i="2"/>
  <c r="B64" i="2" s="1"/>
  <c r="C64" i="2" s="1"/>
  <c r="D64" i="2" s="1"/>
  <c r="A65" i="2"/>
  <c r="B65" i="2" s="1"/>
  <c r="J65" i="2"/>
  <c r="A66" i="2"/>
  <c r="B66" i="2" s="1"/>
  <c r="C66" i="2" s="1"/>
  <c r="D66" i="2" s="1"/>
  <c r="J66" i="2"/>
  <c r="K66" i="2"/>
  <c r="L66" i="2" s="1"/>
  <c r="O66" i="2" s="1"/>
  <c r="P66" i="2" s="1"/>
  <c r="A67" i="2"/>
  <c r="B67" i="2" s="1"/>
  <c r="A68" i="2"/>
  <c r="J68" i="2" s="1"/>
  <c r="A69" i="2"/>
  <c r="B69" i="2" s="1"/>
  <c r="J69" i="2"/>
  <c r="K69" i="2"/>
  <c r="L69" i="2" s="1"/>
  <c r="O69" i="2" s="1"/>
  <c r="P69" i="2" s="1"/>
  <c r="A70" i="2"/>
  <c r="B70" i="2" s="1"/>
  <c r="C70" i="2" s="1"/>
  <c r="D70" i="2" s="1"/>
  <c r="A71" i="2"/>
  <c r="A72" i="2"/>
  <c r="B72" i="2" s="1"/>
  <c r="C72" i="2" s="1"/>
  <c r="D72" i="2" s="1"/>
  <c r="A73" i="2"/>
  <c r="B73" i="2" s="1"/>
  <c r="A74" i="2"/>
  <c r="A75" i="2"/>
  <c r="B75" i="2" s="1"/>
  <c r="C75" i="2" s="1"/>
  <c r="D75" i="2" s="1"/>
  <c r="J75" i="2"/>
  <c r="A76" i="2"/>
  <c r="J76" i="2" s="1"/>
  <c r="A77" i="2"/>
  <c r="A78" i="2"/>
  <c r="B78" i="2" s="1"/>
  <c r="J78" i="2"/>
  <c r="A79" i="2"/>
  <c r="B79" i="2" s="1"/>
  <c r="J79" i="2"/>
  <c r="K79" i="2"/>
  <c r="L79" i="2" s="1"/>
  <c r="O79" i="2" s="1"/>
  <c r="P79" i="2" s="1"/>
  <c r="A80" i="2"/>
  <c r="J80" i="2" s="1"/>
  <c r="A81" i="2"/>
  <c r="B81" i="2" s="1"/>
  <c r="C81" i="2" s="1"/>
  <c r="D81" i="2" s="1"/>
  <c r="J81" i="2"/>
  <c r="A82" i="2"/>
  <c r="B82" i="2" s="1"/>
  <c r="J82" i="2"/>
  <c r="A83" i="2"/>
  <c r="B83" i="2" s="1"/>
  <c r="J83" i="2"/>
  <c r="K83" i="2"/>
  <c r="L83" i="2" s="1"/>
  <c r="O83" i="2" s="1"/>
  <c r="P83" i="2"/>
  <c r="A84" i="2"/>
  <c r="J84" i="2" s="1"/>
  <c r="A85" i="2"/>
  <c r="B85" i="2" s="1"/>
  <c r="C85" i="2" s="1"/>
  <c r="D85" i="2" s="1"/>
  <c r="J85" i="2"/>
  <c r="A86" i="2"/>
  <c r="B86" i="2" s="1"/>
  <c r="J86" i="2"/>
  <c r="A87" i="2"/>
  <c r="B87" i="2" s="1"/>
  <c r="J87" i="2"/>
  <c r="K87" i="2"/>
  <c r="L87" i="2" s="1"/>
  <c r="O87" i="2" s="1"/>
  <c r="P87" i="2" s="1"/>
  <c r="A88" i="2"/>
  <c r="B88" i="2" s="1"/>
  <c r="C88" i="2" s="1"/>
  <c r="D88" i="2" s="1"/>
  <c r="A89" i="2"/>
  <c r="B89" i="2" s="1"/>
  <c r="C89" i="2" s="1"/>
  <c r="D89" i="2" s="1"/>
  <c r="J89" i="2"/>
  <c r="A90" i="2"/>
  <c r="B90" i="2" s="1"/>
  <c r="J90" i="2"/>
  <c r="K90" i="2"/>
  <c r="L90" i="2" s="1"/>
  <c r="O90" i="2"/>
  <c r="P90" i="2" s="1"/>
  <c r="A91" i="2"/>
  <c r="J91" i="2" s="1"/>
  <c r="A92" i="2"/>
  <c r="B92" i="2" s="1"/>
  <c r="J92" i="2"/>
  <c r="A93" i="2"/>
  <c r="B93" i="2" s="1"/>
  <c r="C93" i="2" s="1"/>
  <c r="D93" i="2" s="1"/>
  <c r="J93" i="2"/>
  <c r="K93" i="2"/>
  <c r="L93" i="2" s="1"/>
  <c r="O93" i="2"/>
  <c r="P93" i="2" s="1"/>
  <c r="A94" i="2"/>
  <c r="B94" i="2" s="1"/>
  <c r="J94" i="2"/>
  <c r="K94" i="2"/>
  <c r="L94" i="2" s="1"/>
  <c r="O94" i="2" s="1"/>
  <c r="P94" i="2" s="1"/>
  <c r="A95" i="2"/>
  <c r="A96" i="2"/>
  <c r="B96" i="2" s="1"/>
  <c r="J96" i="2"/>
  <c r="A97" i="2"/>
  <c r="B97" i="2" s="1"/>
  <c r="C97" i="2" s="1"/>
  <c r="D97" i="2" s="1"/>
  <c r="J97" i="2"/>
  <c r="A98" i="2"/>
  <c r="B98" i="2" s="1"/>
  <c r="J98" i="2"/>
  <c r="A99" i="2"/>
  <c r="B99" i="2" s="1"/>
  <c r="J99" i="2"/>
  <c r="K99" i="2"/>
  <c r="L99" i="2"/>
  <c r="O99" i="2" s="1"/>
  <c r="P99" i="2"/>
  <c r="A100" i="2"/>
  <c r="A101" i="2"/>
  <c r="A102" i="2"/>
  <c r="B102" i="2" s="1"/>
  <c r="A103" i="2"/>
  <c r="B103" i="2" s="1"/>
  <c r="J103" i="2"/>
  <c r="K103" i="2"/>
  <c r="L103" i="2" s="1"/>
  <c r="O103" i="2"/>
  <c r="P103" i="2"/>
  <c r="A104" i="2"/>
  <c r="B104" i="2" s="1"/>
  <c r="A105" i="2"/>
  <c r="B105" i="2" s="1"/>
  <c r="C105" i="2" s="1"/>
  <c r="D105" i="2" s="1"/>
  <c r="A106" i="2"/>
  <c r="A107" i="2"/>
  <c r="A108" i="2"/>
  <c r="J108" i="2" s="1"/>
  <c r="A109" i="2"/>
  <c r="B109" i="2" s="1"/>
  <c r="J109" i="2"/>
  <c r="K109" i="2"/>
  <c r="L109" i="2" s="1"/>
  <c r="O109" i="2"/>
  <c r="P109" i="2"/>
  <c r="A110" i="2"/>
  <c r="B110" i="2" s="1"/>
  <c r="J110" i="2"/>
  <c r="K110" i="2"/>
  <c r="L110" i="2" s="1"/>
  <c r="O110" i="2" s="1"/>
  <c r="P110" i="2" s="1"/>
  <c r="A111" i="2"/>
  <c r="A112" i="2"/>
  <c r="A113" i="2"/>
  <c r="A114" i="2"/>
  <c r="P3" i="2"/>
  <c r="O3" i="2"/>
  <c r="L3" i="2"/>
  <c r="K3" i="2"/>
  <c r="J3" i="2"/>
  <c r="A3" i="2"/>
  <c r="B3" i="2" s="1"/>
  <c r="R2" i="4"/>
  <c r="T2" i="4"/>
  <c r="U2" i="4"/>
  <c r="E81" i="2" l="1"/>
  <c r="F81" i="2" s="1"/>
  <c r="G81" i="2" s="1"/>
  <c r="H81" i="2" s="1"/>
  <c r="I81" i="2" s="1"/>
  <c r="E45" i="2"/>
  <c r="F45" i="2" s="1"/>
  <c r="G45" i="2" s="1"/>
  <c r="H45" i="2" s="1"/>
  <c r="I45" i="2" s="1"/>
  <c r="E72" i="2"/>
  <c r="F72" i="2" s="1"/>
  <c r="G72" i="2" s="1"/>
  <c r="H72" i="2" s="1"/>
  <c r="I72" i="2" s="1"/>
  <c r="E57" i="2"/>
  <c r="F57" i="2" s="1"/>
  <c r="G57" i="2" s="1"/>
  <c r="H57" i="2" s="1"/>
  <c r="I57" i="2" s="1"/>
  <c r="E48" i="2"/>
  <c r="F48" i="2" s="1"/>
  <c r="G48" i="2" s="1"/>
  <c r="H48" i="2" s="1"/>
  <c r="I48" i="2" s="1"/>
  <c r="E36" i="2"/>
  <c r="F36" i="2" s="1"/>
  <c r="G36" i="2" s="1"/>
  <c r="H36" i="2" s="1"/>
  <c r="I36" i="2" s="1"/>
  <c r="E28" i="2"/>
  <c r="F28" i="2" s="1"/>
  <c r="G28" i="2" s="1"/>
  <c r="H28" i="2" s="1"/>
  <c r="I28" i="2" s="1"/>
  <c r="E20" i="2"/>
  <c r="F20" i="2" s="1"/>
  <c r="G20" i="2" s="1"/>
  <c r="H20" i="2" s="1"/>
  <c r="I20" i="2" s="1"/>
  <c r="E12" i="2"/>
  <c r="F12" i="2" s="1"/>
  <c r="G12" i="2" s="1"/>
  <c r="H12" i="2" s="1"/>
  <c r="I12" i="2" s="1"/>
  <c r="E97" i="2"/>
  <c r="F97" i="2" s="1"/>
  <c r="G97" i="2" s="1"/>
  <c r="H97" i="2" s="1"/>
  <c r="I97" i="2" s="1"/>
  <c r="E49" i="2"/>
  <c r="F49" i="2" s="1"/>
  <c r="G49" i="2" s="1"/>
  <c r="H49" i="2" s="1"/>
  <c r="I49" i="2" s="1"/>
  <c r="E105" i="2"/>
  <c r="F105" i="2" s="1"/>
  <c r="G105" i="2" s="1"/>
  <c r="H105" i="2" s="1"/>
  <c r="I105" i="2" s="1"/>
  <c r="E64" i="2"/>
  <c r="F64" i="2" s="1"/>
  <c r="G64" i="2" s="1"/>
  <c r="H64" i="2" s="1"/>
  <c r="I64" i="2" s="1"/>
  <c r="E7" i="2"/>
  <c r="F7" i="2" s="1"/>
  <c r="G7" i="2" s="1"/>
  <c r="H7" i="2" s="1"/>
  <c r="I7" i="2" s="1"/>
  <c r="E88" i="2"/>
  <c r="F88" i="2" s="1"/>
  <c r="G88" i="2" s="1"/>
  <c r="H88" i="2" s="1"/>
  <c r="I88" i="2" s="1"/>
  <c r="E93" i="2"/>
  <c r="F93" i="2" s="1"/>
  <c r="G93" i="2" s="1"/>
  <c r="H93" i="2" s="1"/>
  <c r="I93" i="2" s="1"/>
  <c r="E75" i="2"/>
  <c r="F75" i="2" s="1"/>
  <c r="G75" i="2" s="1"/>
  <c r="H75" i="2" s="1"/>
  <c r="I75" i="2" s="1"/>
  <c r="E56" i="2"/>
  <c r="F56" i="2" s="1"/>
  <c r="G56" i="2" s="1"/>
  <c r="H56" i="2" s="1"/>
  <c r="I56" i="2" s="1"/>
  <c r="E89" i="2"/>
  <c r="F89" i="2" s="1"/>
  <c r="G89" i="2" s="1"/>
  <c r="H89" i="2" s="1"/>
  <c r="I89" i="2" s="1"/>
  <c r="E85" i="2"/>
  <c r="F85" i="2" s="1"/>
  <c r="G85" i="2" s="1"/>
  <c r="H85" i="2" s="1"/>
  <c r="I85" i="2" s="1"/>
  <c r="E70" i="2"/>
  <c r="F70" i="2" s="1"/>
  <c r="G70" i="2" s="1"/>
  <c r="H70" i="2" s="1"/>
  <c r="I70" i="2" s="1"/>
  <c r="E66" i="2"/>
  <c r="F66" i="2" s="1"/>
  <c r="G66" i="2" s="1"/>
  <c r="H66" i="2" s="1"/>
  <c r="I66" i="2" s="1"/>
  <c r="E53" i="2"/>
  <c r="F53" i="2" s="1"/>
  <c r="G53" i="2" s="1"/>
  <c r="H53" i="2" s="1"/>
  <c r="I53" i="2" s="1"/>
  <c r="E40" i="2"/>
  <c r="F40" i="2" s="1"/>
  <c r="G40" i="2" s="1"/>
  <c r="H40" i="2" s="1"/>
  <c r="I40" i="2" s="1"/>
  <c r="E32" i="2"/>
  <c r="F32" i="2" s="1"/>
  <c r="G32" i="2" s="1"/>
  <c r="H32" i="2" s="1"/>
  <c r="I32" i="2" s="1"/>
  <c r="E24" i="2"/>
  <c r="F24" i="2" s="1"/>
  <c r="G24" i="2" s="1"/>
  <c r="H24" i="2" s="1"/>
  <c r="I24" i="2" s="1"/>
  <c r="E16" i="2"/>
  <c r="F16" i="2" s="1"/>
  <c r="G16" i="2" s="1"/>
  <c r="H16" i="2" s="1"/>
  <c r="I16" i="2" s="1"/>
  <c r="U80" i="2"/>
  <c r="V80" i="2" s="1"/>
  <c r="U72" i="2"/>
  <c r="V72" i="2" s="1"/>
  <c r="U68" i="2"/>
  <c r="V68" i="2" s="1"/>
  <c r="U56" i="2"/>
  <c r="V56" i="2" s="1"/>
  <c r="U48" i="2"/>
  <c r="V48" i="2" s="1"/>
  <c r="P115" i="2"/>
  <c r="P114" i="4" s="1"/>
  <c r="AG114" i="4"/>
  <c r="S81" i="2"/>
  <c r="AB80" i="4" s="1"/>
  <c r="X114" i="2"/>
  <c r="AG113" i="4" s="1"/>
  <c r="AF113" i="4"/>
  <c r="S36" i="2"/>
  <c r="AB35" i="4" s="1"/>
  <c r="AA35" i="4"/>
  <c r="S32" i="2"/>
  <c r="AB31" i="4" s="1"/>
  <c r="AA31" i="4"/>
  <c r="S28" i="2"/>
  <c r="AB27" i="4" s="1"/>
  <c r="AA27" i="4"/>
  <c r="S20" i="2"/>
  <c r="AB19" i="4" s="1"/>
  <c r="AA19" i="4"/>
  <c r="S16" i="2"/>
  <c r="AA15" i="4"/>
  <c r="S12" i="2"/>
  <c r="AB11" i="4" s="1"/>
  <c r="AA11" i="4"/>
  <c r="C104" i="2"/>
  <c r="AB103" i="4" s="1"/>
  <c r="AA103" i="4"/>
  <c r="C98" i="2"/>
  <c r="AB97" i="4" s="1"/>
  <c r="AA97" i="4"/>
  <c r="C87" i="2"/>
  <c r="AB86" i="4" s="1"/>
  <c r="AA86" i="4"/>
  <c r="C82" i="2"/>
  <c r="AB81" i="4" s="1"/>
  <c r="AA81" i="4"/>
  <c r="C79" i="2"/>
  <c r="AB78" i="4" s="1"/>
  <c r="AA78" i="4"/>
  <c r="C65" i="2"/>
  <c r="AB64" i="4" s="1"/>
  <c r="AA64" i="4"/>
  <c r="C59" i="2"/>
  <c r="AB58" i="4" s="1"/>
  <c r="AA58" i="4"/>
  <c r="C51" i="2"/>
  <c r="AB50" i="4" s="1"/>
  <c r="AA50" i="4"/>
  <c r="S49" i="2"/>
  <c r="AB48" i="4" s="1"/>
  <c r="AA48" i="4"/>
  <c r="C34" i="2"/>
  <c r="AB33" i="4" s="1"/>
  <c r="AA33" i="4"/>
  <c r="C5" i="2"/>
  <c r="AB4" i="4" s="1"/>
  <c r="AA4" i="4"/>
  <c r="C3" i="2"/>
  <c r="AB2" i="4" s="1"/>
  <c r="AA2" i="4"/>
  <c r="C109" i="2"/>
  <c r="AB108" i="4" s="1"/>
  <c r="AA108" i="4"/>
  <c r="AL90" i="4"/>
  <c r="C90" i="2"/>
  <c r="AB89" i="4" s="1"/>
  <c r="AA89" i="4"/>
  <c r="C35" i="2"/>
  <c r="AB34" i="4" s="1"/>
  <c r="AA34" i="4"/>
  <c r="C8" i="2"/>
  <c r="AB7" i="4" s="1"/>
  <c r="AA7" i="4"/>
  <c r="C102" i="2"/>
  <c r="AB101" i="4" s="1"/>
  <c r="AA101" i="4"/>
  <c r="C99" i="2"/>
  <c r="AB98" i="4" s="1"/>
  <c r="AA98" i="4"/>
  <c r="C86" i="2"/>
  <c r="AB85" i="4" s="1"/>
  <c r="AA85" i="4"/>
  <c r="AL67" i="4"/>
  <c r="C92" i="2"/>
  <c r="AB91" i="4" s="1"/>
  <c r="AA91" i="4"/>
  <c r="C69" i="2"/>
  <c r="AB68" i="4" s="1"/>
  <c r="AA68" i="4"/>
  <c r="S40" i="2"/>
  <c r="AB39" i="4" s="1"/>
  <c r="AA39" i="4"/>
  <c r="C31" i="2"/>
  <c r="AB30" i="4" s="1"/>
  <c r="AA30" i="4"/>
  <c r="AL28" i="4"/>
  <c r="S24" i="2"/>
  <c r="AB23" i="4" s="1"/>
  <c r="AA23" i="4"/>
  <c r="C18" i="2"/>
  <c r="AB17" i="4" s="1"/>
  <c r="AA17" i="4"/>
  <c r="C15" i="2"/>
  <c r="AB14" i="4" s="1"/>
  <c r="AA14" i="4"/>
  <c r="C4" i="2"/>
  <c r="AB3" i="4" s="1"/>
  <c r="AA3" i="4"/>
  <c r="C103" i="2"/>
  <c r="AB102" i="4" s="1"/>
  <c r="AA102" i="4"/>
  <c r="C96" i="2"/>
  <c r="AB95" i="4" s="1"/>
  <c r="AA95" i="4"/>
  <c r="C94" i="2"/>
  <c r="AB93" i="4" s="1"/>
  <c r="AA93" i="4"/>
  <c r="AL79" i="4"/>
  <c r="AL75" i="4"/>
  <c r="C73" i="2"/>
  <c r="AB72" i="4" s="1"/>
  <c r="AA72" i="4"/>
  <c r="C63" i="2"/>
  <c r="AB62" i="4" s="1"/>
  <c r="AA62" i="4"/>
  <c r="C42" i="2"/>
  <c r="AB41" i="4" s="1"/>
  <c r="AA41" i="4"/>
  <c r="C38" i="2"/>
  <c r="AB37" i="4" s="1"/>
  <c r="AA37" i="4"/>
  <c r="C22" i="2"/>
  <c r="AB21" i="4" s="1"/>
  <c r="AA21" i="4"/>
  <c r="C19" i="2"/>
  <c r="AB18" i="4" s="1"/>
  <c r="AA18" i="4"/>
  <c r="C9" i="2"/>
  <c r="AB8" i="4" s="1"/>
  <c r="AA8" i="4"/>
  <c r="C6" i="2"/>
  <c r="AB5" i="4" s="1"/>
  <c r="AA5" i="4"/>
  <c r="S75" i="2"/>
  <c r="AA74" i="4"/>
  <c r="AL83" i="4"/>
  <c r="C83" i="2"/>
  <c r="AB82" i="4" s="1"/>
  <c r="AA82" i="4"/>
  <c r="C78" i="2"/>
  <c r="AB77" i="4" s="1"/>
  <c r="AA77" i="4"/>
  <c r="AL59" i="4"/>
  <c r="C54" i="2"/>
  <c r="AB53" i="4" s="1"/>
  <c r="AA53" i="4"/>
  <c r="C43" i="2"/>
  <c r="AB42" i="4" s="1"/>
  <c r="AA42" i="4"/>
  <c r="C39" i="2"/>
  <c r="AB38" i="4" s="1"/>
  <c r="AA38" i="4"/>
  <c r="C26" i="2"/>
  <c r="AB25" i="4" s="1"/>
  <c r="AA25" i="4"/>
  <c r="C23" i="2"/>
  <c r="AB22" i="4" s="1"/>
  <c r="AA22" i="4"/>
  <c r="C10" i="2"/>
  <c r="AB9" i="4" s="1"/>
  <c r="AA9" i="4"/>
  <c r="S70" i="2"/>
  <c r="AB69" i="4" s="1"/>
  <c r="AA69" i="4"/>
  <c r="S66" i="2"/>
  <c r="AB65" i="4" s="1"/>
  <c r="AA65" i="4"/>
  <c r="C110" i="2"/>
  <c r="AB109" i="4" s="1"/>
  <c r="AA109" i="4"/>
  <c r="AL107" i="4"/>
  <c r="C67" i="2"/>
  <c r="AB66" i="4" s="1"/>
  <c r="AA66" i="4"/>
  <c r="C62" i="2"/>
  <c r="AB61" i="4" s="1"/>
  <c r="AA61" i="4"/>
  <c r="AL51" i="4"/>
  <c r="C50" i="2"/>
  <c r="AB49" i="4" s="1"/>
  <c r="AA49" i="4"/>
  <c r="C47" i="2"/>
  <c r="AB46" i="4" s="1"/>
  <c r="AA46" i="4"/>
  <c r="C46" i="2"/>
  <c r="AB45" i="4" s="1"/>
  <c r="AA45" i="4"/>
  <c r="AL43" i="4"/>
  <c r="C30" i="2"/>
  <c r="AB29" i="4" s="1"/>
  <c r="AA29" i="4"/>
  <c r="C27" i="2"/>
  <c r="AB26" i="4" s="1"/>
  <c r="AA26" i="4"/>
  <c r="C14" i="2"/>
  <c r="AB13" i="4" s="1"/>
  <c r="AA13" i="4"/>
  <c r="C11" i="2"/>
  <c r="AB10" i="4" s="1"/>
  <c r="AA10" i="4"/>
  <c r="S105" i="2"/>
  <c r="AB104" i="4" s="1"/>
  <c r="AA104" i="4"/>
  <c r="S101" i="2"/>
  <c r="AB100" i="4" s="1"/>
  <c r="AA100" i="4"/>
  <c r="S97" i="2"/>
  <c r="AB96" i="4" s="1"/>
  <c r="AA96" i="4"/>
  <c r="S93" i="2"/>
  <c r="AB92" i="4" s="1"/>
  <c r="AA92" i="4"/>
  <c r="S89" i="2"/>
  <c r="AB88" i="4" s="1"/>
  <c r="AA88" i="4"/>
  <c r="S85" i="2"/>
  <c r="AA84" i="4"/>
  <c r="AA80" i="4"/>
  <c r="S61" i="2"/>
  <c r="AA60" i="4"/>
  <c r="S57" i="2"/>
  <c r="AB56" i="4" s="1"/>
  <c r="AA56" i="4"/>
  <c r="S53" i="2"/>
  <c r="AB52" i="4" s="1"/>
  <c r="AA52" i="4"/>
  <c r="S45" i="2"/>
  <c r="AB44" i="4" s="1"/>
  <c r="AA44" i="4"/>
  <c r="K97" i="2"/>
  <c r="L97" i="2" s="1"/>
  <c r="O97" i="2" s="1"/>
  <c r="P97" i="2" s="1"/>
  <c r="K78" i="2"/>
  <c r="L78" i="2" s="1"/>
  <c r="O78" i="2" s="1"/>
  <c r="P78" i="2" s="1"/>
  <c r="B71" i="2"/>
  <c r="J71" i="2"/>
  <c r="K65" i="2"/>
  <c r="L65" i="2" s="1"/>
  <c r="O65" i="2" s="1"/>
  <c r="P65" i="2" s="1"/>
  <c r="B61" i="2"/>
  <c r="C61" i="2" s="1"/>
  <c r="D61" i="2" s="1"/>
  <c r="E61" i="2" s="1"/>
  <c r="J61" i="2"/>
  <c r="K96" i="2"/>
  <c r="L96" i="2" s="1"/>
  <c r="O96" i="2" s="1"/>
  <c r="P96" i="2" s="1"/>
  <c r="B95" i="2"/>
  <c r="J95" i="2"/>
  <c r="K86" i="2"/>
  <c r="L86" i="2" s="1"/>
  <c r="O86" i="2" s="1"/>
  <c r="P86" i="2" s="1"/>
  <c r="K62" i="2"/>
  <c r="L62" i="2" s="1"/>
  <c r="O62" i="2" s="1"/>
  <c r="P62" i="2" s="1"/>
  <c r="B55" i="2"/>
  <c r="J55" i="2"/>
  <c r="B113" i="2"/>
  <c r="J113" i="2"/>
  <c r="K85" i="2"/>
  <c r="L85" i="2" s="1"/>
  <c r="O85" i="2" s="1"/>
  <c r="P85" i="2" s="1"/>
  <c r="B74" i="2"/>
  <c r="J74" i="2"/>
  <c r="B106" i="2"/>
  <c r="J106" i="2"/>
  <c r="K89" i="2"/>
  <c r="L89" i="2" s="1"/>
  <c r="O89" i="2" s="1"/>
  <c r="P89" i="2" s="1"/>
  <c r="J102" i="2"/>
  <c r="B101" i="2"/>
  <c r="C101" i="2" s="1"/>
  <c r="D101" i="2" s="1"/>
  <c r="E101" i="2" s="1"/>
  <c r="J101" i="2"/>
  <c r="B100" i="2"/>
  <c r="J100" i="2"/>
  <c r="K98" i="2"/>
  <c r="L98" i="2" s="1"/>
  <c r="O98" i="2" s="1"/>
  <c r="P98" i="2" s="1"/>
  <c r="K92" i="2"/>
  <c r="L92" i="2" s="1"/>
  <c r="O92" i="2" s="1"/>
  <c r="P92" i="2" s="1"/>
  <c r="K82" i="2"/>
  <c r="L82" i="2" s="1"/>
  <c r="O82" i="2" s="1"/>
  <c r="P82" i="2" s="1"/>
  <c r="K81" i="2"/>
  <c r="L81" i="2" s="1"/>
  <c r="O81" i="2" s="1"/>
  <c r="P81" i="2" s="1"/>
  <c r="B77" i="2"/>
  <c r="J77" i="2"/>
  <c r="K75" i="2"/>
  <c r="L75" i="2" s="1"/>
  <c r="O75" i="2" s="1"/>
  <c r="P75" i="2" s="1"/>
  <c r="B58" i="2"/>
  <c r="J58" i="2"/>
  <c r="K59" i="2"/>
  <c r="L59" i="2" s="1"/>
  <c r="O59" i="2" s="1"/>
  <c r="P59" i="2" s="1"/>
  <c r="B114" i="2"/>
  <c r="C114" i="2" s="1"/>
  <c r="D114" i="2" s="1"/>
  <c r="E114" i="2" s="1"/>
  <c r="J114" i="2"/>
  <c r="K45" i="2"/>
  <c r="L45" i="2" s="1"/>
  <c r="O45" i="2" s="1"/>
  <c r="P45" i="2" s="1"/>
  <c r="J105" i="2"/>
  <c r="J104" i="2"/>
  <c r="J73" i="2"/>
  <c r="J70" i="2"/>
  <c r="J67" i="2"/>
  <c r="J57" i="2"/>
  <c r="J54" i="2"/>
  <c r="J51" i="2"/>
  <c r="J47" i="2"/>
  <c r="J72" i="2"/>
  <c r="B91" i="2"/>
  <c r="C91" i="2" s="1"/>
  <c r="D91" i="2" s="1"/>
  <c r="B76" i="2"/>
  <c r="C76" i="2" s="1"/>
  <c r="D76" i="2" s="1"/>
  <c r="J48" i="2"/>
  <c r="J56" i="2"/>
  <c r="B44" i="2"/>
  <c r="C44" i="2" s="1"/>
  <c r="D44" i="2" s="1"/>
  <c r="T88" i="2"/>
  <c r="U88" i="2" s="1"/>
  <c r="B68" i="2"/>
  <c r="C68" i="2" s="1"/>
  <c r="D68" i="2" s="1"/>
  <c r="J64" i="2"/>
  <c r="B52" i="2"/>
  <c r="C52" i="2" s="1"/>
  <c r="D52" i="2" s="1"/>
  <c r="B29" i="2"/>
  <c r="C29" i="2" s="1"/>
  <c r="D29" i="2" s="1"/>
  <c r="T102" i="2"/>
  <c r="T98" i="2"/>
  <c r="T78" i="2"/>
  <c r="T33" i="2"/>
  <c r="T47" i="2"/>
  <c r="T14" i="2"/>
  <c r="T65" i="2"/>
  <c r="T64" i="2"/>
  <c r="T15" i="2"/>
  <c r="T55" i="2"/>
  <c r="T41" i="2"/>
  <c r="T18" i="2"/>
  <c r="U18" i="2" s="1"/>
  <c r="T60" i="2"/>
  <c r="U60" i="2" s="1"/>
  <c r="K80" i="2"/>
  <c r="T86" i="2"/>
  <c r="T46" i="2"/>
  <c r="T110" i="2"/>
  <c r="K108" i="2"/>
  <c r="T27" i="2"/>
  <c r="B25" i="2"/>
  <c r="C25" i="2" s="1"/>
  <c r="D25" i="2" s="1"/>
  <c r="J25" i="2"/>
  <c r="K76" i="2"/>
  <c r="T38" i="2"/>
  <c r="K29" i="2"/>
  <c r="B108" i="2"/>
  <c r="C108" i="2" s="1"/>
  <c r="D108" i="2" s="1"/>
  <c r="T106" i="2"/>
  <c r="U106" i="2" s="1"/>
  <c r="J88" i="2"/>
  <c r="B84" i="2"/>
  <c r="C84" i="2" s="1"/>
  <c r="D84" i="2" s="1"/>
  <c r="B80" i="2"/>
  <c r="C80" i="2" s="1"/>
  <c r="D80" i="2" s="1"/>
  <c r="K68" i="2"/>
  <c r="B60" i="2"/>
  <c r="C60" i="2" s="1"/>
  <c r="D60" i="2" s="1"/>
  <c r="T54" i="2"/>
  <c r="U54" i="2" s="1"/>
  <c r="T29" i="2"/>
  <c r="B21" i="2"/>
  <c r="C21" i="2" s="1"/>
  <c r="D21" i="2" s="1"/>
  <c r="J21" i="2"/>
  <c r="K84" i="2"/>
  <c r="K60" i="2"/>
  <c r="T39" i="2"/>
  <c r="T10" i="2"/>
  <c r="J112" i="2"/>
  <c r="B112" i="2"/>
  <c r="C112" i="2" s="1"/>
  <c r="D112" i="2" s="1"/>
  <c r="T94" i="2"/>
  <c r="K91" i="2"/>
  <c r="T73" i="2"/>
  <c r="K52" i="2"/>
  <c r="K44" i="2"/>
  <c r="J111" i="2"/>
  <c r="B111" i="2"/>
  <c r="C111" i="2" s="1"/>
  <c r="D111" i="2" s="1"/>
  <c r="T109" i="2"/>
  <c r="T107" i="2"/>
  <c r="T99" i="2"/>
  <c r="T96" i="2"/>
  <c r="T91" i="2"/>
  <c r="T71" i="2"/>
  <c r="T111" i="2"/>
  <c r="T90" i="2"/>
  <c r="T83" i="2"/>
  <c r="T103" i="2"/>
  <c r="T100" i="2"/>
  <c r="T95" i="2"/>
  <c r="T92" i="2"/>
  <c r="T84" i="2"/>
  <c r="J107" i="2"/>
  <c r="B107" i="2"/>
  <c r="C107" i="2" s="1"/>
  <c r="D107" i="2" s="1"/>
  <c r="T79" i="2"/>
  <c r="T76" i="2"/>
  <c r="T74" i="2"/>
  <c r="T69" i="2"/>
  <c r="T104" i="2"/>
  <c r="T51" i="2"/>
  <c r="T108" i="2"/>
  <c r="T50" i="2"/>
  <c r="T37" i="2"/>
  <c r="T112" i="2"/>
  <c r="T87" i="2"/>
  <c r="T82" i="2"/>
  <c r="T77" i="2"/>
  <c r="T43" i="2"/>
  <c r="T42" i="2"/>
  <c r="T59" i="2"/>
  <c r="T58" i="2"/>
  <c r="T35" i="2"/>
  <c r="T34" i="2"/>
  <c r="T62" i="2"/>
  <c r="U62" i="2" s="1"/>
  <c r="T52" i="2"/>
  <c r="U52" i="2" s="1"/>
  <c r="T31" i="2"/>
  <c r="T30" i="2"/>
  <c r="T26" i="2"/>
  <c r="T23" i="2"/>
  <c r="T17" i="2"/>
  <c r="T67" i="2"/>
  <c r="T5" i="2"/>
  <c r="T63" i="2"/>
  <c r="T44" i="2"/>
  <c r="U44" i="2" s="1"/>
  <c r="B37" i="2"/>
  <c r="C37" i="2" s="1"/>
  <c r="D37" i="2" s="1"/>
  <c r="J37" i="2"/>
  <c r="T25" i="2"/>
  <c r="B41" i="2"/>
  <c r="C41" i="2" s="1"/>
  <c r="D41" i="2" s="1"/>
  <c r="J41" i="2"/>
  <c r="B33" i="2"/>
  <c r="C33" i="2" s="1"/>
  <c r="D33" i="2" s="1"/>
  <c r="J33" i="2"/>
  <c r="T19" i="2"/>
  <c r="T9" i="2"/>
  <c r="T4" i="2"/>
  <c r="T22" i="2"/>
  <c r="B17" i="2"/>
  <c r="C17" i="2" s="1"/>
  <c r="D17" i="2" s="1"/>
  <c r="J17" i="2"/>
  <c r="T11" i="2"/>
  <c r="U11" i="2" s="1"/>
  <c r="T8" i="2"/>
  <c r="T7" i="2"/>
  <c r="U7" i="2" s="1"/>
  <c r="T21" i="2"/>
  <c r="T13" i="2"/>
  <c r="B13" i="2"/>
  <c r="C13" i="2" s="1"/>
  <c r="D13" i="2" s="1"/>
  <c r="J13" i="2"/>
  <c r="T6" i="2"/>
  <c r="J7" i="2"/>
  <c r="T3" i="2"/>
  <c r="E17" i="2" l="1"/>
  <c r="F17" i="2" s="1"/>
  <c r="G17" i="2" s="1"/>
  <c r="H17" i="2" s="1"/>
  <c r="I17" i="2" s="1"/>
  <c r="U35" i="2"/>
  <c r="V35" i="2" s="1"/>
  <c r="U112" i="2"/>
  <c r="V112" i="2" s="1"/>
  <c r="W112" i="2" s="1"/>
  <c r="X112" i="2" s="1"/>
  <c r="Y112" i="2" s="1"/>
  <c r="U84" i="2"/>
  <c r="V84" i="2" s="1"/>
  <c r="W84" i="2" s="1"/>
  <c r="X84" i="2" s="1"/>
  <c r="Y84" i="2" s="1"/>
  <c r="U71" i="2"/>
  <c r="V71" i="2" s="1"/>
  <c r="W71" i="2" s="1"/>
  <c r="X71" i="2" s="1"/>
  <c r="Y71" i="2" s="1"/>
  <c r="U39" i="2"/>
  <c r="V39" i="2" s="1"/>
  <c r="W39" i="2" s="1"/>
  <c r="X39" i="2" s="1"/>
  <c r="Y39" i="2" s="1"/>
  <c r="U14" i="2"/>
  <c r="V14" i="2" s="1"/>
  <c r="W14" i="2" s="1"/>
  <c r="X14" i="2" s="1"/>
  <c r="Y14" i="2" s="1"/>
  <c r="U3" i="2"/>
  <c r="V3" i="2" s="1"/>
  <c r="W3" i="2" s="1"/>
  <c r="E13" i="2"/>
  <c r="F13" i="2" s="1"/>
  <c r="G13" i="2" s="1"/>
  <c r="H13" i="2" s="1"/>
  <c r="I13" i="2" s="1"/>
  <c r="U8" i="2"/>
  <c r="V8" i="2" s="1"/>
  <c r="W8" i="2" s="1"/>
  <c r="X8" i="2" s="1"/>
  <c r="Y8" i="2" s="1"/>
  <c r="U22" i="2"/>
  <c r="V22" i="2" s="1"/>
  <c r="W22" i="2" s="1"/>
  <c r="X22" i="2" s="1"/>
  <c r="Y22" i="2" s="1"/>
  <c r="U25" i="2"/>
  <c r="V25" i="2" s="1"/>
  <c r="W25" i="2" s="1"/>
  <c r="X25" i="2" s="1"/>
  <c r="Y25" i="2" s="1"/>
  <c r="U63" i="2"/>
  <c r="V63" i="2" s="1"/>
  <c r="W63" i="2" s="1"/>
  <c r="X63" i="2" s="1"/>
  <c r="Y63" i="2" s="1"/>
  <c r="U23" i="2"/>
  <c r="V23" i="2" s="1"/>
  <c r="W23" i="2" s="1"/>
  <c r="X23" i="2" s="1"/>
  <c r="Y23" i="2" s="1"/>
  <c r="U58" i="2"/>
  <c r="V58" i="2" s="1"/>
  <c r="W58" i="2" s="1"/>
  <c r="X58" i="2" s="1"/>
  <c r="Y58" i="2" s="1"/>
  <c r="U77" i="2"/>
  <c r="V77" i="2" s="1"/>
  <c r="W77" i="2" s="1"/>
  <c r="X77" i="2" s="1"/>
  <c r="Y77" i="2" s="1"/>
  <c r="U37" i="2"/>
  <c r="V37" i="2" s="1"/>
  <c r="W37" i="2" s="1"/>
  <c r="X37" i="2" s="1"/>
  <c r="Y37" i="2" s="1"/>
  <c r="U104" i="2"/>
  <c r="V104" i="2" s="1"/>
  <c r="W104" i="2" s="1"/>
  <c r="X104" i="2" s="1"/>
  <c r="Y104" i="2" s="1"/>
  <c r="U79" i="2"/>
  <c r="V79" i="2" s="1"/>
  <c r="W79" i="2" s="1"/>
  <c r="X79" i="2" s="1"/>
  <c r="Y79" i="2" s="1"/>
  <c r="U92" i="2"/>
  <c r="V92" i="2" s="1"/>
  <c r="W92" i="2" s="1"/>
  <c r="X92" i="2" s="1"/>
  <c r="Y92" i="2" s="1"/>
  <c r="U83" i="2"/>
  <c r="V83" i="2" s="1"/>
  <c r="U91" i="2"/>
  <c r="V91" i="2" s="1"/>
  <c r="W91" i="2" s="1"/>
  <c r="X91" i="2" s="1"/>
  <c r="Y91" i="2" s="1"/>
  <c r="U109" i="2"/>
  <c r="V109" i="2" s="1"/>
  <c r="W109" i="2" s="1"/>
  <c r="X109" i="2" s="1"/>
  <c r="Y109" i="2" s="1"/>
  <c r="E112" i="2"/>
  <c r="F112" i="2" s="1"/>
  <c r="G112" i="2" s="1"/>
  <c r="H112" i="2" s="1"/>
  <c r="I112" i="2" s="1"/>
  <c r="U29" i="2"/>
  <c r="V29" i="2" s="1"/>
  <c r="W29" i="2" s="1"/>
  <c r="X29" i="2" s="1"/>
  <c r="Y29" i="2" s="1"/>
  <c r="E80" i="2"/>
  <c r="F80" i="2" s="1"/>
  <c r="G80" i="2" s="1"/>
  <c r="H80" i="2" s="1"/>
  <c r="I80" i="2" s="1"/>
  <c r="E108" i="2"/>
  <c r="F108" i="2" s="1"/>
  <c r="G108" i="2" s="1"/>
  <c r="H108" i="2" s="1"/>
  <c r="I108" i="2" s="1"/>
  <c r="U110" i="2"/>
  <c r="V110" i="2" s="1"/>
  <c r="W110" i="2" s="1"/>
  <c r="X110" i="2" s="1"/>
  <c r="Y110" i="2" s="1"/>
  <c r="U15" i="2"/>
  <c r="V15" i="2" s="1"/>
  <c r="W15" i="2" s="1"/>
  <c r="X15" i="2" s="1"/>
  <c r="Y15" i="2" s="1"/>
  <c r="U47" i="2"/>
  <c r="V47" i="2" s="1"/>
  <c r="W47" i="2" s="1"/>
  <c r="X47" i="2" s="1"/>
  <c r="Y47" i="2" s="1"/>
  <c r="U102" i="2"/>
  <c r="V102" i="2" s="1"/>
  <c r="W102" i="2" s="1"/>
  <c r="X102" i="2" s="1"/>
  <c r="Y102" i="2" s="1"/>
  <c r="E68" i="2"/>
  <c r="F68" i="2" s="1"/>
  <c r="G68" i="2" s="1"/>
  <c r="H68" i="2" s="1"/>
  <c r="I68" i="2" s="1"/>
  <c r="U19" i="2"/>
  <c r="V19" i="2" s="1"/>
  <c r="W19" i="2" s="1"/>
  <c r="X19" i="2" s="1"/>
  <c r="Y19" i="2" s="1"/>
  <c r="U17" i="2"/>
  <c r="V17" i="2" s="1"/>
  <c r="W17" i="2" s="1"/>
  <c r="X17" i="2" s="1"/>
  <c r="Y17" i="2" s="1"/>
  <c r="U51" i="2"/>
  <c r="V51" i="2" s="1"/>
  <c r="W51" i="2" s="1"/>
  <c r="X51" i="2" s="1"/>
  <c r="Y51" i="2" s="1"/>
  <c r="E21" i="2"/>
  <c r="F21" i="2" s="1"/>
  <c r="G21" i="2" s="1"/>
  <c r="H21" i="2" s="1"/>
  <c r="I21" i="2" s="1"/>
  <c r="E33" i="2"/>
  <c r="F33" i="2" s="1"/>
  <c r="G33" i="2" s="1"/>
  <c r="H33" i="2" s="1"/>
  <c r="I33" i="2" s="1"/>
  <c r="U50" i="2"/>
  <c r="V50" i="2" s="1"/>
  <c r="W50" i="2" s="1"/>
  <c r="X50" i="2" s="1"/>
  <c r="Y50" i="2" s="1"/>
  <c r="U69" i="2"/>
  <c r="V69" i="2" s="1"/>
  <c r="W69" i="2" s="1"/>
  <c r="X69" i="2" s="1"/>
  <c r="Y69" i="2" s="1"/>
  <c r="U95" i="2"/>
  <c r="V95" i="2" s="1"/>
  <c r="W95" i="2" s="1"/>
  <c r="X95" i="2" s="1"/>
  <c r="Y95" i="2" s="1"/>
  <c r="U96" i="2"/>
  <c r="V96" i="2" s="1"/>
  <c r="W96" i="2" s="1"/>
  <c r="X96" i="2" s="1"/>
  <c r="Y96" i="2" s="1"/>
  <c r="U73" i="2"/>
  <c r="V73" i="2" s="1"/>
  <c r="E84" i="2"/>
  <c r="F84" i="2" s="1"/>
  <c r="G84" i="2" s="1"/>
  <c r="H84" i="2" s="1"/>
  <c r="I84" i="2" s="1"/>
  <c r="U46" i="2"/>
  <c r="V46" i="2" s="1"/>
  <c r="W46" i="2" s="1"/>
  <c r="X46" i="2" s="1"/>
  <c r="Y46" i="2" s="1"/>
  <c r="U64" i="2"/>
  <c r="V64" i="2" s="1"/>
  <c r="W64" i="2" s="1"/>
  <c r="X64" i="2" s="1"/>
  <c r="Y64" i="2" s="1"/>
  <c r="U33" i="2"/>
  <c r="V33" i="2" s="1"/>
  <c r="W33" i="2" s="1"/>
  <c r="X33" i="2" s="1"/>
  <c r="Y33" i="2" s="1"/>
  <c r="E41" i="2"/>
  <c r="F41" i="2" s="1"/>
  <c r="G41" i="2" s="1"/>
  <c r="H41" i="2" s="1"/>
  <c r="I41" i="2" s="1"/>
  <c r="U31" i="2"/>
  <c r="V31" i="2" s="1"/>
  <c r="W31" i="2" s="1"/>
  <c r="X31" i="2" s="1"/>
  <c r="Y31" i="2" s="1"/>
  <c r="U43" i="2"/>
  <c r="V43" i="2" s="1"/>
  <c r="U76" i="2"/>
  <c r="V76" i="2" s="1"/>
  <c r="W76" i="2" s="1"/>
  <c r="X76" i="2" s="1"/>
  <c r="Y76" i="2" s="1"/>
  <c r="U103" i="2"/>
  <c r="V103" i="2" s="1"/>
  <c r="W103" i="2" s="1"/>
  <c r="X103" i="2" s="1"/>
  <c r="Y103" i="2" s="1"/>
  <c r="U107" i="2"/>
  <c r="V107" i="2" s="1"/>
  <c r="W107" i="2" s="1"/>
  <c r="X107" i="2" s="1"/>
  <c r="Y107" i="2" s="1"/>
  <c r="U94" i="2"/>
  <c r="V94" i="2" s="1"/>
  <c r="W94" i="2" s="1"/>
  <c r="X94" i="2" s="1"/>
  <c r="Y94" i="2" s="1"/>
  <c r="U55" i="2"/>
  <c r="V55" i="2" s="1"/>
  <c r="W55" i="2" s="1"/>
  <c r="X55" i="2" s="1"/>
  <c r="Y55" i="2" s="1"/>
  <c r="U98" i="2"/>
  <c r="V98" i="2" s="1"/>
  <c r="W98" i="2" s="1"/>
  <c r="X98" i="2" s="1"/>
  <c r="Y98" i="2" s="1"/>
  <c r="U13" i="2"/>
  <c r="V13" i="2" s="1"/>
  <c r="W13" i="2" s="1"/>
  <c r="X13" i="2" s="1"/>
  <c r="Y13" i="2" s="1"/>
  <c r="U4" i="2"/>
  <c r="V4" i="2" s="1"/>
  <c r="W4" i="2" s="1"/>
  <c r="X4" i="2" s="1"/>
  <c r="Y4" i="2" s="1"/>
  <c r="U5" i="2"/>
  <c r="V5" i="2" s="1"/>
  <c r="W5" i="2" s="1"/>
  <c r="X5" i="2" s="1"/>
  <c r="Y5" i="2" s="1"/>
  <c r="U26" i="2"/>
  <c r="V26" i="2" s="1"/>
  <c r="W26" i="2" s="1"/>
  <c r="X26" i="2" s="1"/>
  <c r="Y26" i="2" s="1"/>
  <c r="U59" i="2"/>
  <c r="V59" i="2" s="1"/>
  <c r="W59" i="2" s="1"/>
  <c r="X59" i="2" s="1"/>
  <c r="Y59" i="2" s="1"/>
  <c r="U82" i="2"/>
  <c r="V82" i="2" s="1"/>
  <c r="W82" i="2" s="1"/>
  <c r="X82" i="2" s="1"/>
  <c r="Y82" i="2" s="1"/>
  <c r="E107" i="2"/>
  <c r="F107" i="2" s="1"/>
  <c r="G107" i="2" s="1"/>
  <c r="H107" i="2" s="1"/>
  <c r="I107" i="2" s="1"/>
  <c r="U90" i="2"/>
  <c r="V90" i="2" s="1"/>
  <c r="W90" i="2" s="1"/>
  <c r="X90" i="2" s="1"/>
  <c r="Y90" i="2" s="1"/>
  <c r="E111" i="2"/>
  <c r="F111" i="2" s="1"/>
  <c r="G111" i="2" s="1"/>
  <c r="H111" i="2" s="1"/>
  <c r="I111" i="2" s="1"/>
  <c r="E25" i="2"/>
  <c r="F25" i="2" s="1"/>
  <c r="G25" i="2" s="1"/>
  <c r="H25" i="2" s="1"/>
  <c r="I25" i="2" s="1"/>
  <c r="E29" i="2"/>
  <c r="F29" i="2" s="1"/>
  <c r="G29" i="2" s="1"/>
  <c r="H29" i="2" s="1"/>
  <c r="I29" i="2" s="1"/>
  <c r="E76" i="2"/>
  <c r="F76" i="2" s="1"/>
  <c r="G76" i="2" s="1"/>
  <c r="H76" i="2" s="1"/>
  <c r="I76" i="2" s="1"/>
  <c r="U6" i="2"/>
  <c r="V6" i="2" s="1"/>
  <c r="W6" i="2" s="1"/>
  <c r="X6" i="2" s="1"/>
  <c r="Y6" i="2" s="1"/>
  <c r="U21" i="2"/>
  <c r="V21" i="2" s="1"/>
  <c r="W21" i="2" s="1"/>
  <c r="X21" i="2" s="1"/>
  <c r="Y21" i="2" s="1"/>
  <c r="U9" i="2"/>
  <c r="V9" i="2" s="1"/>
  <c r="W9" i="2" s="1"/>
  <c r="X9" i="2" s="1"/>
  <c r="Y9" i="2" s="1"/>
  <c r="E37" i="2"/>
  <c r="F37" i="2" s="1"/>
  <c r="G37" i="2" s="1"/>
  <c r="H37" i="2" s="1"/>
  <c r="I37" i="2" s="1"/>
  <c r="U67" i="2"/>
  <c r="V67" i="2" s="1"/>
  <c r="W67" i="2" s="1"/>
  <c r="X67" i="2" s="1"/>
  <c r="Y67" i="2" s="1"/>
  <c r="U30" i="2"/>
  <c r="V30" i="2" s="1"/>
  <c r="W30" i="2" s="1"/>
  <c r="X30" i="2" s="1"/>
  <c r="Y30" i="2" s="1"/>
  <c r="U34" i="2"/>
  <c r="V34" i="2" s="1"/>
  <c r="W34" i="2" s="1"/>
  <c r="X34" i="2" s="1"/>
  <c r="Y34" i="2" s="1"/>
  <c r="U42" i="2"/>
  <c r="V42" i="2" s="1"/>
  <c r="W42" i="2" s="1"/>
  <c r="X42" i="2" s="1"/>
  <c r="Y42" i="2" s="1"/>
  <c r="U87" i="2"/>
  <c r="V87" i="2" s="1"/>
  <c r="W87" i="2" s="1"/>
  <c r="X87" i="2" s="1"/>
  <c r="Y87" i="2" s="1"/>
  <c r="U108" i="2"/>
  <c r="V108" i="2" s="1"/>
  <c r="W108" i="2" s="1"/>
  <c r="X108" i="2" s="1"/>
  <c r="Y108" i="2" s="1"/>
  <c r="U74" i="2"/>
  <c r="V74" i="2" s="1"/>
  <c r="W74" i="2" s="1"/>
  <c r="X74" i="2" s="1"/>
  <c r="Y74" i="2" s="1"/>
  <c r="U100" i="2"/>
  <c r="V100" i="2" s="1"/>
  <c r="W100" i="2" s="1"/>
  <c r="X100" i="2" s="1"/>
  <c r="Y100" i="2" s="1"/>
  <c r="U111" i="2"/>
  <c r="V111" i="2" s="1"/>
  <c r="W111" i="2" s="1"/>
  <c r="X111" i="2" s="1"/>
  <c r="Y111" i="2" s="1"/>
  <c r="U99" i="2"/>
  <c r="V99" i="2" s="1"/>
  <c r="W99" i="2" s="1"/>
  <c r="X99" i="2" s="1"/>
  <c r="Y99" i="2" s="1"/>
  <c r="U10" i="2"/>
  <c r="V10" i="2" s="1"/>
  <c r="W10" i="2" s="1"/>
  <c r="X10" i="2" s="1"/>
  <c r="Y10" i="2" s="1"/>
  <c r="E60" i="2"/>
  <c r="F60" i="2" s="1"/>
  <c r="G60" i="2" s="1"/>
  <c r="H60" i="2" s="1"/>
  <c r="I60" i="2" s="1"/>
  <c r="U38" i="2"/>
  <c r="V38" i="2" s="1"/>
  <c r="W38" i="2" s="1"/>
  <c r="X38" i="2" s="1"/>
  <c r="Y38" i="2" s="1"/>
  <c r="U27" i="2"/>
  <c r="V27" i="2" s="1"/>
  <c r="W27" i="2" s="1"/>
  <c r="X27" i="2" s="1"/>
  <c r="Y27" i="2" s="1"/>
  <c r="U86" i="2"/>
  <c r="V86" i="2" s="1"/>
  <c r="W86" i="2" s="1"/>
  <c r="X86" i="2" s="1"/>
  <c r="Y86" i="2" s="1"/>
  <c r="U41" i="2"/>
  <c r="V41" i="2" s="1"/>
  <c r="W41" i="2" s="1"/>
  <c r="X41" i="2" s="1"/>
  <c r="Y41" i="2" s="1"/>
  <c r="U65" i="2"/>
  <c r="V65" i="2" s="1"/>
  <c r="W65" i="2" s="1"/>
  <c r="X65" i="2" s="1"/>
  <c r="Y65" i="2" s="1"/>
  <c r="U78" i="2"/>
  <c r="V78" i="2" s="1"/>
  <c r="W78" i="2" s="1"/>
  <c r="X78" i="2" s="1"/>
  <c r="Y78" i="2" s="1"/>
  <c r="E52" i="2"/>
  <c r="F52" i="2" s="1"/>
  <c r="G52" i="2" s="1"/>
  <c r="H52" i="2" s="1"/>
  <c r="I52" i="2" s="1"/>
  <c r="E44" i="2"/>
  <c r="F44" i="2" s="1"/>
  <c r="G44" i="2" s="1"/>
  <c r="H44" i="2" s="1"/>
  <c r="I44" i="2" s="1"/>
  <c r="E91" i="2"/>
  <c r="F91" i="2" s="1"/>
  <c r="G91" i="2" s="1"/>
  <c r="H91" i="2" s="1"/>
  <c r="I91" i="2" s="1"/>
  <c r="T81" i="2"/>
  <c r="T20" i="2"/>
  <c r="L60" i="2"/>
  <c r="M60" i="2" s="1"/>
  <c r="AB59" i="4"/>
  <c r="L80" i="2"/>
  <c r="M80" i="2" s="1"/>
  <c r="AB79" i="4"/>
  <c r="L91" i="2"/>
  <c r="M91" i="2" s="1"/>
  <c r="AB90" i="4"/>
  <c r="T85" i="2"/>
  <c r="AB84" i="4"/>
  <c r="L52" i="2"/>
  <c r="M52" i="2" s="1"/>
  <c r="AB51" i="4"/>
  <c r="T16" i="2"/>
  <c r="AB15" i="4"/>
  <c r="L84" i="2"/>
  <c r="M84" i="2" s="1"/>
  <c r="AB83" i="4"/>
  <c r="L29" i="2"/>
  <c r="M29" i="2" s="1"/>
  <c r="AB28" i="4"/>
  <c r="T105" i="2"/>
  <c r="L44" i="2"/>
  <c r="M44" i="2" s="1"/>
  <c r="AB43" i="4"/>
  <c r="L68" i="2"/>
  <c r="M68" i="2" s="1"/>
  <c r="AB67" i="4"/>
  <c r="L76" i="2"/>
  <c r="M76" i="2" s="1"/>
  <c r="AB75" i="4"/>
  <c r="L108" i="2"/>
  <c r="M108" i="2" s="1"/>
  <c r="AB107" i="4"/>
  <c r="T61" i="2"/>
  <c r="AB60" i="4"/>
  <c r="T75" i="2"/>
  <c r="AB74" i="4"/>
  <c r="V7" i="2"/>
  <c r="W7" i="2" s="1"/>
  <c r="X7" i="2" s="1"/>
  <c r="Y7" i="2" s="1"/>
  <c r="V18" i="2"/>
  <c r="W18" i="2" s="1"/>
  <c r="X18" i="2" s="1"/>
  <c r="Y18" i="2" s="1"/>
  <c r="V106" i="2"/>
  <c r="W106" i="2" s="1"/>
  <c r="X106" i="2" s="1"/>
  <c r="Y106" i="2" s="1"/>
  <c r="V62" i="2"/>
  <c r="W62" i="2" s="1"/>
  <c r="X62" i="2" s="1"/>
  <c r="Y62" i="2" s="1"/>
  <c r="V54" i="2"/>
  <c r="W54" i="2" s="1"/>
  <c r="X54" i="2" s="1"/>
  <c r="Y54" i="2" s="1"/>
  <c r="V60" i="2"/>
  <c r="W60" i="2" s="1"/>
  <c r="X60" i="2" s="1"/>
  <c r="Y60" i="2" s="1"/>
  <c r="F114" i="2"/>
  <c r="F61" i="2"/>
  <c r="V44" i="2"/>
  <c r="W44" i="2" s="1"/>
  <c r="X44" i="2" s="1"/>
  <c r="Y44" i="2" s="1"/>
  <c r="V88" i="2"/>
  <c r="W88" i="2" s="1"/>
  <c r="X88" i="2" s="1"/>
  <c r="Y88" i="2" s="1"/>
  <c r="V52" i="2"/>
  <c r="W52" i="2" s="1"/>
  <c r="X52" i="2" s="1"/>
  <c r="Y52" i="2" s="1"/>
  <c r="V11" i="2"/>
  <c r="W11" i="2" s="1"/>
  <c r="X11" i="2" s="1"/>
  <c r="Y11" i="2" s="1"/>
  <c r="F101" i="2"/>
  <c r="T101" i="2"/>
  <c r="U101" i="2" s="1"/>
  <c r="T45" i="2"/>
  <c r="U45" i="2" s="1"/>
  <c r="T66" i="2"/>
  <c r="T53" i="2"/>
  <c r="T32" i="2"/>
  <c r="Y114" i="2"/>
  <c r="T89" i="2"/>
  <c r="T40" i="2"/>
  <c r="AL40" i="4"/>
  <c r="AL55" i="4"/>
  <c r="AL71" i="4"/>
  <c r="C55" i="2"/>
  <c r="AB54" i="4" s="1"/>
  <c r="AA54" i="4"/>
  <c r="D19" i="2"/>
  <c r="D63" i="2"/>
  <c r="D103" i="2"/>
  <c r="D8" i="2"/>
  <c r="D3" i="2"/>
  <c r="D51" i="2"/>
  <c r="D82" i="2"/>
  <c r="AL106" i="4"/>
  <c r="C77" i="2"/>
  <c r="AB76" i="4" s="1"/>
  <c r="AA76" i="4"/>
  <c r="C106" i="2"/>
  <c r="AB105" i="4" s="1"/>
  <c r="AA105" i="4"/>
  <c r="D11" i="2"/>
  <c r="D50" i="2"/>
  <c r="D9" i="2"/>
  <c r="D42" i="2"/>
  <c r="D96" i="2"/>
  <c r="D18" i="2"/>
  <c r="D31" i="2"/>
  <c r="D102" i="2"/>
  <c r="D109" i="2"/>
  <c r="D79" i="2"/>
  <c r="D104" i="2"/>
  <c r="T12" i="2"/>
  <c r="T28" i="2"/>
  <c r="AL32" i="4"/>
  <c r="T24" i="2"/>
  <c r="T97" i="2"/>
  <c r="AL110" i="4"/>
  <c r="AL111" i="4"/>
  <c r="AL24" i="4"/>
  <c r="AL63" i="4"/>
  <c r="C58" i="2"/>
  <c r="AB57" i="4" s="1"/>
  <c r="AA57" i="4"/>
  <c r="C113" i="2"/>
  <c r="AB112" i="4" s="1"/>
  <c r="AA112" i="4"/>
  <c r="C71" i="2"/>
  <c r="AB70" i="4" s="1"/>
  <c r="AA70" i="4"/>
  <c r="D30" i="2"/>
  <c r="D47" i="2"/>
  <c r="D62" i="2"/>
  <c r="D110" i="2"/>
  <c r="D23" i="2"/>
  <c r="D54" i="2"/>
  <c r="D83" i="2"/>
  <c r="D6" i="2"/>
  <c r="D38" i="2"/>
  <c r="D94" i="2"/>
  <c r="D15" i="2"/>
  <c r="D92" i="2"/>
  <c r="D99" i="2"/>
  <c r="D34" i="2"/>
  <c r="D65" i="2"/>
  <c r="D98" i="2"/>
  <c r="AL20" i="4"/>
  <c r="AL87" i="4"/>
  <c r="C95" i="2"/>
  <c r="AB94" i="4" s="1"/>
  <c r="AA94" i="4"/>
  <c r="D14" i="2"/>
  <c r="D39" i="2"/>
  <c r="D90" i="2"/>
  <c r="AL12" i="4"/>
  <c r="AL47" i="4"/>
  <c r="D67" i="2"/>
  <c r="D26" i="2"/>
  <c r="AL6" i="4"/>
  <c r="AL16" i="4"/>
  <c r="AL36" i="4"/>
  <c r="T70" i="2"/>
  <c r="T93" i="2"/>
  <c r="T49" i="2"/>
  <c r="C100" i="2"/>
  <c r="AB99" i="4" s="1"/>
  <c r="AA99" i="4"/>
  <c r="C74" i="2"/>
  <c r="AB73" i="4" s="1"/>
  <c r="AA73" i="4"/>
  <c r="T57" i="2"/>
  <c r="D27" i="2"/>
  <c r="D46" i="2"/>
  <c r="D10" i="2"/>
  <c r="D43" i="2"/>
  <c r="D78" i="2"/>
  <c r="D22" i="2"/>
  <c r="D73" i="2"/>
  <c r="D4" i="2"/>
  <c r="D69" i="2"/>
  <c r="D86" i="2"/>
  <c r="D35" i="2"/>
  <c r="D5" i="2"/>
  <c r="D59" i="2"/>
  <c r="D87" i="2"/>
  <c r="T36" i="2"/>
  <c r="K51" i="2"/>
  <c r="L51" i="2" s="1"/>
  <c r="O51" i="2" s="1"/>
  <c r="P51" i="2" s="1"/>
  <c r="K70" i="2"/>
  <c r="L70" i="2" s="1"/>
  <c r="O70" i="2" s="1"/>
  <c r="P70" i="2" s="1"/>
  <c r="K106" i="2"/>
  <c r="L106" i="2" s="1"/>
  <c r="O106" i="2" s="1"/>
  <c r="P106" i="2" s="1"/>
  <c r="K55" i="2"/>
  <c r="L55" i="2" s="1"/>
  <c r="O55" i="2" s="1"/>
  <c r="P55" i="2" s="1"/>
  <c r="K54" i="2"/>
  <c r="L54" i="2" s="1"/>
  <c r="O54" i="2" s="1"/>
  <c r="P54" i="2" s="1"/>
  <c r="K73" i="2"/>
  <c r="L73" i="2" s="1"/>
  <c r="O73" i="2" s="1"/>
  <c r="P73" i="2" s="1"/>
  <c r="K114" i="2"/>
  <c r="L114" i="2" s="1"/>
  <c r="O114" i="2" s="1"/>
  <c r="P114" i="2" s="1"/>
  <c r="K58" i="2"/>
  <c r="L58" i="2" s="1"/>
  <c r="O58" i="2" s="1"/>
  <c r="P58" i="2" s="1"/>
  <c r="K77" i="2"/>
  <c r="L77" i="2" s="1"/>
  <c r="O77" i="2" s="1"/>
  <c r="P77" i="2" s="1"/>
  <c r="K100" i="2"/>
  <c r="L100" i="2" s="1"/>
  <c r="O100" i="2" s="1"/>
  <c r="P100" i="2" s="1"/>
  <c r="K102" i="2"/>
  <c r="L102" i="2" s="1"/>
  <c r="O102" i="2" s="1"/>
  <c r="P102" i="2" s="1"/>
  <c r="K57" i="2"/>
  <c r="L57" i="2" s="1"/>
  <c r="O57" i="2" s="1"/>
  <c r="P57" i="2" s="1"/>
  <c r="K104" i="2"/>
  <c r="L104" i="2" s="1"/>
  <c r="O104" i="2" s="1"/>
  <c r="P104" i="2" s="1"/>
  <c r="K74" i="2"/>
  <c r="L74" i="2" s="1"/>
  <c r="O74" i="2" s="1"/>
  <c r="P74" i="2" s="1"/>
  <c r="K113" i="2"/>
  <c r="L113" i="2" s="1"/>
  <c r="O113" i="2" s="1"/>
  <c r="P113" i="2" s="1"/>
  <c r="K95" i="2"/>
  <c r="L95" i="2" s="1"/>
  <c r="O95" i="2" s="1"/>
  <c r="P95" i="2" s="1"/>
  <c r="K61" i="2"/>
  <c r="L61" i="2" s="1"/>
  <c r="O61" i="2" s="1"/>
  <c r="P61" i="2" s="1"/>
  <c r="K71" i="2"/>
  <c r="L71" i="2" s="1"/>
  <c r="O71" i="2" s="1"/>
  <c r="P71" i="2" s="1"/>
  <c r="K47" i="2"/>
  <c r="L47" i="2" s="1"/>
  <c r="O47" i="2" s="1"/>
  <c r="P47" i="2" s="1"/>
  <c r="K67" i="2"/>
  <c r="L67" i="2" s="1"/>
  <c r="O67" i="2" s="1"/>
  <c r="P67" i="2" s="1"/>
  <c r="K105" i="2"/>
  <c r="L105" i="2" s="1"/>
  <c r="O105" i="2" s="1"/>
  <c r="P105" i="2" s="1"/>
  <c r="K101" i="2"/>
  <c r="L101" i="2" s="1"/>
  <c r="O101" i="2" s="1"/>
  <c r="P101" i="2" s="1"/>
  <c r="W68" i="2"/>
  <c r="X68" i="2" s="1"/>
  <c r="Y68" i="2" s="1"/>
  <c r="W35" i="2"/>
  <c r="X35" i="2" s="1"/>
  <c r="Y35" i="2" s="1"/>
  <c r="W48" i="2"/>
  <c r="X48" i="2" s="1"/>
  <c r="Y48" i="2" s="1"/>
  <c r="W43" i="2"/>
  <c r="X43" i="2" s="1"/>
  <c r="Y43" i="2" s="1"/>
  <c r="W83" i="2"/>
  <c r="X83" i="2" s="1"/>
  <c r="Y83" i="2" s="1"/>
  <c r="W73" i="2"/>
  <c r="X73" i="2" s="1"/>
  <c r="Y73" i="2" s="1"/>
  <c r="W72" i="2"/>
  <c r="X72" i="2" s="1"/>
  <c r="Y72" i="2" s="1"/>
  <c r="W80" i="2"/>
  <c r="X80" i="2" s="1"/>
  <c r="Y80" i="2" s="1"/>
  <c r="W56" i="2"/>
  <c r="X56" i="2" s="1"/>
  <c r="Y56" i="2" s="1"/>
  <c r="K72" i="2"/>
  <c r="K48" i="2"/>
  <c r="K56" i="2"/>
  <c r="K64" i="2"/>
  <c r="K13" i="2"/>
  <c r="K41" i="2"/>
  <c r="K112" i="2"/>
  <c r="K21" i="2"/>
  <c r="K111" i="2"/>
  <c r="K88" i="2"/>
  <c r="K25" i="2"/>
  <c r="K17" i="2"/>
  <c r="K33" i="2"/>
  <c r="K37" i="2"/>
  <c r="K107" i="2"/>
  <c r="K7" i="2"/>
  <c r="AC81" i="4" l="1"/>
  <c r="E82" i="2"/>
  <c r="F82" i="2" s="1"/>
  <c r="AC102" i="4"/>
  <c r="E103" i="2"/>
  <c r="F103" i="2" s="1"/>
  <c r="AC39" i="4"/>
  <c r="U40" i="2"/>
  <c r="AC60" i="4"/>
  <c r="U61" i="2"/>
  <c r="V61" i="2" s="1"/>
  <c r="AC78" i="4"/>
  <c r="E79" i="2"/>
  <c r="F79" i="2" s="1"/>
  <c r="AC17" i="4"/>
  <c r="E18" i="2"/>
  <c r="F18" i="2" s="1"/>
  <c r="AC49" i="4"/>
  <c r="E50" i="2"/>
  <c r="F50" i="2" s="1"/>
  <c r="AC77" i="4"/>
  <c r="E78" i="2"/>
  <c r="F78" i="2" s="1"/>
  <c r="AC69" i="4"/>
  <c r="U70" i="2"/>
  <c r="AC89" i="4"/>
  <c r="E90" i="2"/>
  <c r="F90" i="2" s="1"/>
  <c r="AC14" i="4"/>
  <c r="E15" i="2"/>
  <c r="F15" i="2" s="1"/>
  <c r="AC27" i="4"/>
  <c r="U28" i="2"/>
  <c r="V28" i="2" s="1"/>
  <c r="AE27" i="4" s="1"/>
  <c r="AC52" i="4"/>
  <c r="U53" i="2"/>
  <c r="V53" i="2" s="1"/>
  <c r="AE52" i="4" s="1"/>
  <c r="AC58" i="4"/>
  <c r="E59" i="2"/>
  <c r="F59" i="2" s="1"/>
  <c r="AC68" i="4"/>
  <c r="E69" i="2"/>
  <c r="F69" i="2" s="1"/>
  <c r="AC26" i="4"/>
  <c r="E27" i="2"/>
  <c r="F27" i="2" s="1"/>
  <c r="AC25" i="4"/>
  <c r="E26" i="2"/>
  <c r="F26" i="2" s="1"/>
  <c r="AC64" i="4"/>
  <c r="E65" i="2"/>
  <c r="F65" i="2" s="1"/>
  <c r="AC82" i="4"/>
  <c r="E83" i="2"/>
  <c r="F83" i="2" s="1"/>
  <c r="AC61" i="4"/>
  <c r="E62" i="2"/>
  <c r="F62" i="2" s="1"/>
  <c r="AC4" i="4"/>
  <c r="E5" i="2"/>
  <c r="F5" i="2" s="1"/>
  <c r="AC3" i="4"/>
  <c r="E4" i="2"/>
  <c r="F4" i="2" s="1"/>
  <c r="AC42" i="4"/>
  <c r="E43" i="2"/>
  <c r="F43" i="2" s="1"/>
  <c r="AC56" i="4"/>
  <c r="U57" i="2"/>
  <c r="V57" i="2" s="1"/>
  <c r="AE56" i="4" s="1"/>
  <c r="AC66" i="4"/>
  <c r="E67" i="2"/>
  <c r="F67" i="2" s="1"/>
  <c r="AC38" i="4"/>
  <c r="E39" i="2"/>
  <c r="F39" i="2" s="1"/>
  <c r="AC33" i="4"/>
  <c r="E34" i="2"/>
  <c r="F34" i="2" s="1"/>
  <c r="AC93" i="4"/>
  <c r="E94" i="2"/>
  <c r="F94" i="2" s="1"/>
  <c r="AC53" i="4"/>
  <c r="E54" i="2"/>
  <c r="AC46" i="4"/>
  <c r="E47" i="2"/>
  <c r="F47" i="2" s="1"/>
  <c r="AC96" i="4"/>
  <c r="U97" i="2"/>
  <c r="V97" i="2" s="1"/>
  <c r="AE96" i="4" s="1"/>
  <c r="AC11" i="4"/>
  <c r="U12" i="2"/>
  <c r="V12" i="2" s="1"/>
  <c r="AE11" i="4" s="1"/>
  <c r="AC108" i="4"/>
  <c r="E109" i="2"/>
  <c r="F109" i="2" s="1"/>
  <c r="AC95" i="4"/>
  <c r="E96" i="2"/>
  <c r="F96" i="2" s="1"/>
  <c r="AC10" i="4"/>
  <c r="E11" i="2"/>
  <c r="F11" i="2" s="1"/>
  <c r="AC50" i="4"/>
  <c r="E51" i="2"/>
  <c r="F51" i="2" s="1"/>
  <c r="AC62" i="4"/>
  <c r="E63" i="2"/>
  <c r="F63" i="2" s="1"/>
  <c r="AC88" i="4"/>
  <c r="U89" i="2"/>
  <c r="V89" i="2" s="1"/>
  <c r="AE88" i="4" s="1"/>
  <c r="AC65" i="4"/>
  <c r="U66" i="2"/>
  <c r="V66" i="2" s="1"/>
  <c r="AC104" i="4"/>
  <c r="U105" i="2"/>
  <c r="V105" i="2" s="1"/>
  <c r="AC35" i="4"/>
  <c r="U36" i="2"/>
  <c r="V36" i="2" s="1"/>
  <c r="AE35" i="4" s="1"/>
  <c r="AC34" i="4"/>
  <c r="E35" i="2"/>
  <c r="F35" i="2" s="1"/>
  <c r="AC72" i="4"/>
  <c r="E73" i="2"/>
  <c r="F73" i="2" s="1"/>
  <c r="AC9" i="4"/>
  <c r="E10" i="2"/>
  <c r="F10" i="2" s="1"/>
  <c r="AC48" i="4"/>
  <c r="U49" i="2"/>
  <c r="V49" i="2" s="1"/>
  <c r="AE48" i="4" s="1"/>
  <c r="AC13" i="4"/>
  <c r="E14" i="2"/>
  <c r="F14" i="2" s="1"/>
  <c r="AC98" i="4"/>
  <c r="E99" i="2"/>
  <c r="F99" i="2" s="1"/>
  <c r="AC37" i="4"/>
  <c r="E38" i="2"/>
  <c r="F38" i="2" s="1"/>
  <c r="AC22" i="4"/>
  <c r="E23" i="2"/>
  <c r="F23" i="2" s="1"/>
  <c r="AC29" i="4"/>
  <c r="E30" i="2"/>
  <c r="F30" i="2" s="1"/>
  <c r="AC23" i="4"/>
  <c r="U24" i="2"/>
  <c r="V24" i="2" s="1"/>
  <c r="AE23" i="4" s="1"/>
  <c r="AC101" i="4"/>
  <c r="E102" i="2"/>
  <c r="F102" i="2" s="1"/>
  <c r="AC41" i="4"/>
  <c r="E42" i="2"/>
  <c r="F42" i="2" s="1"/>
  <c r="AC2" i="4"/>
  <c r="E3" i="2"/>
  <c r="F3" i="2" s="1"/>
  <c r="AC18" i="4"/>
  <c r="E19" i="2"/>
  <c r="F19" i="2" s="1"/>
  <c r="AC74" i="4"/>
  <c r="U75" i="2"/>
  <c r="V75" i="2" s="1"/>
  <c r="AE74" i="4" s="1"/>
  <c r="AC19" i="4"/>
  <c r="U20" i="2"/>
  <c r="V20" i="2" s="1"/>
  <c r="AE19" i="4" s="1"/>
  <c r="AC86" i="4"/>
  <c r="E87" i="2"/>
  <c r="F87" i="2" s="1"/>
  <c r="AC85" i="4"/>
  <c r="E86" i="2"/>
  <c r="F86" i="2" s="1"/>
  <c r="AC21" i="4"/>
  <c r="E22" i="2"/>
  <c r="F22" i="2" s="1"/>
  <c r="AC45" i="4"/>
  <c r="E46" i="2"/>
  <c r="F46" i="2" s="1"/>
  <c r="AC92" i="4"/>
  <c r="U93" i="2"/>
  <c r="V93" i="2" s="1"/>
  <c r="AE92" i="4" s="1"/>
  <c r="AC97" i="4"/>
  <c r="E98" i="2"/>
  <c r="F98" i="2" s="1"/>
  <c r="AC91" i="4"/>
  <c r="E92" i="2"/>
  <c r="F92" i="2" s="1"/>
  <c r="AC5" i="4"/>
  <c r="E6" i="2"/>
  <c r="F6" i="2" s="1"/>
  <c r="AC109" i="4"/>
  <c r="E110" i="2"/>
  <c r="F110" i="2" s="1"/>
  <c r="AC103" i="4"/>
  <c r="E104" i="2"/>
  <c r="F104" i="2" s="1"/>
  <c r="AC30" i="4"/>
  <c r="E31" i="2"/>
  <c r="F31" i="2" s="1"/>
  <c r="AC8" i="4"/>
  <c r="E9" i="2"/>
  <c r="F9" i="2" s="1"/>
  <c r="AC7" i="4"/>
  <c r="E8" i="2"/>
  <c r="F8" i="2" s="1"/>
  <c r="AC31" i="4"/>
  <c r="U32" i="2"/>
  <c r="V32" i="2" s="1"/>
  <c r="AE31" i="4" s="1"/>
  <c r="AC15" i="4"/>
  <c r="U16" i="2"/>
  <c r="V16" i="2" s="1"/>
  <c r="AE15" i="4" s="1"/>
  <c r="AC84" i="4"/>
  <c r="U85" i="2"/>
  <c r="V85" i="2" s="1"/>
  <c r="AC80" i="4"/>
  <c r="U81" i="2"/>
  <c r="V81" i="2" s="1"/>
  <c r="AE80" i="4" s="1"/>
  <c r="G114" i="2"/>
  <c r="H114" i="2" s="1"/>
  <c r="I114" i="2" s="1"/>
  <c r="G101" i="2"/>
  <c r="H101" i="2" s="1"/>
  <c r="I101" i="2" s="1"/>
  <c r="G61" i="2"/>
  <c r="H61" i="2" s="1"/>
  <c r="I61" i="2" s="1"/>
  <c r="L88" i="2"/>
  <c r="M88" i="2" s="1"/>
  <c r="AB87" i="4"/>
  <c r="L48" i="2"/>
  <c r="M48" i="2" s="1"/>
  <c r="AB47" i="4"/>
  <c r="V45" i="2"/>
  <c r="AE44" i="4" s="1"/>
  <c r="AC44" i="4"/>
  <c r="AC107" i="4"/>
  <c r="L33" i="2"/>
  <c r="M33" i="2" s="1"/>
  <c r="AB32" i="4"/>
  <c r="L13" i="2"/>
  <c r="M13" i="2" s="1"/>
  <c r="AB12" i="4"/>
  <c r="V101" i="2"/>
  <c r="AE100" i="4" s="1"/>
  <c r="AC100" i="4"/>
  <c r="AC79" i="4"/>
  <c r="L17" i="2"/>
  <c r="M17" i="2" s="1"/>
  <c r="AB16" i="4"/>
  <c r="L21" i="2"/>
  <c r="M21" i="2" s="1"/>
  <c r="AB20" i="4"/>
  <c r="L64" i="2"/>
  <c r="M64" i="2" s="1"/>
  <c r="AB63" i="4"/>
  <c r="AC75" i="4"/>
  <c r="AC43" i="4"/>
  <c r="L37" i="2"/>
  <c r="M37" i="2" s="1"/>
  <c r="AB36" i="4"/>
  <c r="L41" i="2"/>
  <c r="M41" i="2" s="1"/>
  <c r="AB40" i="4"/>
  <c r="AC67" i="4"/>
  <c r="L111" i="2"/>
  <c r="M111" i="2" s="1"/>
  <c r="AB110" i="4"/>
  <c r="L72" i="2"/>
  <c r="M72" i="2" s="1"/>
  <c r="AB71" i="4"/>
  <c r="AC28" i="4"/>
  <c r="L7" i="2"/>
  <c r="M7" i="2" s="1"/>
  <c r="AB6" i="4"/>
  <c r="L107" i="2"/>
  <c r="M107" i="2" s="1"/>
  <c r="AB106" i="4"/>
  <c r="L25" i="2"/>
  <c r="M25" i="2" s="1"/>
  <c r="AB24" i="4"/>
  <c r="L112" i="2"/>
  <c r="M112" i="2" s="1"/>
  <c r="AB111" i="4"/>
  <c r="L56" i="2"/>
  <c r="M56" i="2" s="1"/>
  <c r="AB55" i="4"/>
  <c r="AC83" i="4"/>
  <c r="AC51" i="4"/>
  <c r="AC90" i="4"/>
  <c r="AC59" i="4"/>
  <c r="V40" i="2"/>
  <c r="AE39" i="4" s="1"/>
  <c r="P113" i="4"/>
  <c r="D100" i="2"/>
  <c r="D95" i="2"/>
  <c r="F54" i="2"/>
  <c r="D74" i="2"/>
  <c r="D58" i="2"/>
  <c r="D77" i="2"/>
  <c r="V70" i="2"/>
  <c r="AE69" i="4" s="1"/>
  <c r="D71" i="2"/>
  <c r="D113" i="2"/>
  <c r="D106" i="2"/>
  <c r="D55" i="2"/>
  <c r="X3" i="2"/>
  <c r="Y3" i="2" s="1"/>
  <c r="AM52" i="4" l="1"/>
  <c r="W20" i="2"/>
  <c r="X20" i="2" s="1"/>
  <c r="AG19" i="4" s="1"/>
  <c r="AM104" i="4"/>
  <c r="AM19" i="4"/>
  <c r="AE104" i="4"/>
  <c r="W105" i="2"/>
  <c r="AF104" i="4" s="1"/>
  <c r="AE84" i="4"/>
  <c r="W85" i="2"/>
  <c r="AF84" i="4" s="1"/>
  <c r="AE60" i="4"/>
  <c r="W61" i="2"/>
  <c r="X61" i="2" s="1"/>
  <c r="AG60" i="4" s="1"/>
  <c r="AM80" i="4"/>
  <c r="AC57" i="4"/>
  <c r="E58" i="2"/>
  <c r="F58" i="2" s="1"/>
  <c r="AC99" i="4"/>
  <c r="E100" i="2"/>
  <c r="F100" i="2" s="1"/>
  <c r="W81" i="2"/>
  <c r="X81" i="2" s="1"/>
  <c r="AG80" i="4" s="1"/>
  <c r="AC54" i="4"/>
  <c r="E55" i="2"/>
  <c r="F55" i="2" s="1"/>
  <c r="AC112" i="4"/>
  <c r="E113" i="2"/>
  <c r="F113" i="2" s="1"/>
  <c r="AC70" i="4"/>
  <c r="E71" i="2"/>
  <c r="F71" i="2" s="1"/>
  <c r="AM60" i="4"/>
  <c r="AC105" i="4"/>
  <c r="E106" i="2"/>
  <c r="F106" i="2" s="1"/>
  <c r="AC76" i="4"/>
  <c r="E77" i="2"/>
  <c r="F77" i="2" s="1"/>
  <c r="AC73" i="4"/>
  <c r="E74" i="2"/>
  <c r="F74" i="2" s="1"/>
  <c r="AC94" i="4"/>
  <c r="E95" i="2"/>
  <c r="F95" i="2" s="1"/>
  <c r="W89" i="2"/>
  <c r="AF88" i="4" s="1"/>
  <c r="W53" i="2"/>
  <c r="X53" i="2" s="1"/>
  <c r="AG52" i="4" s="1"/>
  <c r="AM15" i="4"/>
  <c r="AM74" i="4"/>
  <c r="W45" i="2"/>
  <c r="AF44" i="4" s="1"/>
  <c r="AM44" i="4"/>
  <c r="W75" i="2"/>
  <c r="AF74" i="4" s="1"/>
  <c r="AE77" i="4"/>
  <c r="G78" i="2"/>
  <c r="H78" i="2" s="1"/>
  <c r="AE82" i="4"/>
  <c r="G83" i="2"/>
  <c r="H83" i="2" s="1"/>
  <c r="AE81" i="4"/>
  <c r="G82" i="2"/>
  <c r="H82" i="2" s="1"/>
  <c r="AE3" i="4"/>
  <c r="G4" i="2"/>
  <c r="H4" i="2" s="1"/>
  <c r="AE5" i="4"/>
  <c r="G6" i="2"/>
  <c r="H6" i="2" s="1"/>
  <c r="AE85" i="4"/>
  <c r="G86" i="2"/>
  <c r="H86" i="2" s="1"/>
  <c r="AE9" i="4"/>
  <c r="G10" i="2"/>
  <c r="H10" i="2" s="1"/>
  <c r="AE53" i="4"/>
  <c r="G54" i="2"/>
  <c r="H54" i="2" s="1"/>
  <c r="AE22" i="4"/>
  <c r="G23" i="2"/>
  <c r="H23" i="2" s="1"/>
  <c r="AE72" i="4"/>
  <c r="G73" i="2"/>
  <c r="H73" i="2" s="1"/>
  <c r="AE78" i="4"/>
  <c r="G79" i="2"/>
  <c r="H79" i="2" s="1"/>
  <c r="AE8" i="4"/>
  <c r="G9" i="2"/>
  <c r="H9" i="2" s="1"/>
  <c r="AE4" i="4"/>
  <c r="G5" i="2"/>
  <c r="H5" i="2" s="1"/>
  <c r="AE95" i="4"/>
  <c r="G96" i="2"/>
  <c r="H96" i="2" s="1"/>
  <c r="AE91" i="4"/>
  <c r="G92" i="2"/>
  <c r="H92" i="2" s="1"/>
  <c r="AE86" i="4"/>
  <c r="G87" i="2"/>
  <c r="H87" i="2" s="1"/>
  <c r="AE58" i="4"/>
  <c r="G59" i="2"/>
  <c r="H59" i="2" s="1"/>
  <c r="AE37" i="4"/>
  <c r="G38" i="2"/>
  <c r="H38" i="2" s="1"/>
  <c r="AE7" i="4"/>
  <c r="G8" i="2"/>
  <c r="H8" i="2" s="1"/>
  <c r="AE25" i="4"/>
  <c r="G26" i="2"/>
  <c r="H26" i="2" s="1"/>
  <c r="W101" i="2"/>
  <c r="AF100" i="4" s="1"/>
  <c r="AE30" i="4"/>
  <c r="G31" i="2"/>
  <c r="H31" i="2" s="1"/>
  <c r="AM88" i="4"/>
  <c r="AE108" i="4"/>
  <c r="G109" i="2"/>
  <c r="H109" i="2" s="1"/>
  <c r="AE97" i="4"/>
  <c r="G98" i="2"/>
  <c r="H98" i="2" s="1"/>
  <c r="AE42" i="4"/>
  <c r="G43" i="2"/>
  <c r="H43" i="2" s="1"/>
  <c r="AE18" i="4"/>
  <c r="G19" i="2"/>
  <c r="H19" i="2" s="1"/>
  <c r="AE33" i="4"/>
  <c r="G34" i="2"/>
  <c r="H34" i="2" s="1"/>
  <c r="W16" i="2"/>
  <c r="AF15" i="4" s="1"/>
  <c r="AE29" i="4"/>
  <c r="G30" i="2"/>
  <c r="H30" i="2" s="1"/>
  <c r="AE41" i="4"/>
  <c r="G42" i="2"/>
  <c r="H42" i="2" s="1"/>
  <c r="AE68" i="4"/>
  <c r="G69" i="2"/>
  <c r="H69" i="2" s="1"/>
  <c r="AE38" i="4"/>
  <c r="G39" i="2"/>
  <c r="H39" i="2" s="1"/>
  <c r="AE102" i="4"/>
  <c r="G103" i="2"/>
  <c r="H103" i="2" s="1"/>
  <c r="AE10" i="4"/>
  <c r="G11" i="2"/>
  <c r="H11" i="2" s="1"/>
  <c r="AE66" i="4"/>
  <c r="G67" i="2"/>
  <c r="H67" i="2" s="1"/>
  <c r="AE101" i="4"/>
  <c r="G102" i="2"/>
  <c r="H102" i="2" s="1"/>
  <c r="AE64" i="4"/>
  <c r="G65" i="2"/>
  <c r="H65" i="2" s="1"/>
  <c r="AE49" i="4"/>
  <c r="G50" i="2"/>
  <c r="H50" i="2" s="1"/>
  <c r="AE89" i="4"/>
  <c r="G90" i="2"/>
  <c r="H90" i="2" s="1"/>
  <c r="AE62" i="4"/>
  <c r="G63" i="2"/>
  <c r="H63" i="2" s="1"/>
  <c r="AE2" i="4"/>
  <c r="G3" i="2"/>
  <c r="H3" i="2" s="1"/>
  <c r="AE13" i="4"/>
  <c r="G14" i="2"/>
  <c r="H14" i="2" s="1"/>
  <c r="AE93" i="4"/>
  <c r="G94" i="2"/>
  <c r="H94" i="2" s="1"/>
  <c r="AE17" i="4"/>
  <c r="G18" i="2"/>
  <c r="H18" i="2" s="1"/>
  <c r="AE34" i="4"/>
  <c r="G35" i="2"/>
  <c r="H35" i="2" s="1"/>
  <c r="AE50" i="4"/>
  <c r="G51" i="2"/>
  <c r="H51" i="2" s="1"/>
  <c r="AE98" i="4"/>
  <c r="G99" i="2"/>
  <c r="H99" i="2" s="1"/>
  <c r="AE26" i="4"/>
  <c r="G27" i="2"/>
  <c r="H27" i="2" s="1"/>
  <c r="AE61" i="4"/>
  <c r="G62" i="2"/>
  <c r="H62" i="2" s="1"/>
  <c r="AM100" i="4"/>
  <c r="AE45" i="4"/>
  <c r="G46" i="2"/>
  <c r="H46" i="2" s="1"/>
  <c r="AE103" i="4"/>
  <c r="G104" i="2"/>
  <c r="H104" i="2" s="1"/>
  <c r="AE109" i="4"/>
  <c r="G110" i="2"/>
  <c r="H110" i="2" s="1"/>
  <c r="AE21" i="4"/>
  <c r="G22" i="2"/>
  <c r="H22" i="2" s="1"/>
  <c r="AM84" i="4"/>
  <c r="AE14" i="4"/>
  <c r="G15" i="2"/>
  <c r="H15" i="2" s="1"/>
  <c r="AE46" i="4"/>
  <c r="G47" i="2"/>
  <c r="H47" i="2" s="1"/>
  <c r="AC20" i="4"/>
  <c r="N91" i="2"/>
  <c r="AJ90" i="4"/>
  <c r="AC55" i="4"/>
  <c r="AC24" i="4"/>
  <c r="AC6" i="4"/>
  <c r="AC71" i="4"/>
  <c r="N68" i="2"/>
  <c r="AJ67" i="4"/>
  <c r="AC36" i="4"/>
  <c r="N76" i="2"/>
  <c r="AJ75" i="4"/>
  <c r="AC12" i="4"/>
  <c r="N108" i="2"/>
  <c r="AJ107" i="4"/>
  <c r="AC47" i="4"/>
  <c r="W66" i="2"/>
  <c r="X66" i="2" s="1"/>
  <c r="AG65" i="4" s="1"/>
  <c r="AE65" i="4"/>
  <c r="AC63" i="4"/>
  <c r="AC16" i="4"/>
  <c r="N80" i="2"/>
  <c r="AJ79" i="4"/>
  <c r="N84" i="2"/>
  <c r="AJ83" i="4"/>
  <c r="AM39" i="4"/>
  <c r="N60" i="2"/>
  <c r="AJ59" i="4"/>
  <c r="N52" i="2"/>
  <c r="AJ51" i="4"/>
  <c r="AC111" i="4"/>
  <c r="AC106" i="4"/>
  <c r="N29" i="2"/>
  <c r="AJ28" i="4"/>
  <c r="AC110" i="4"/>
  <c r="AC40" i="4"/>
  <c r="N44" i="2"/>
  <c r="AJ43" i="4"/>
  <c r="AC32" i="4"/>
  <c r="AC87" i="4"/>
  <c r="AM65" i="4"/>
  <c r="W40" i="2"/>
  <c r="W32" i="2"/>
  <c r="X32" i="2" s="1"/>
  <c r="AG31" i="4" s="1"/>
  <c r="AM31" i="4"/>
  <c r="AM22" i="4"/>
  <c r="AM62" i="4"/>
  <c r="AM30" i="4"/>
  <c r="AM4" i="4"/>
  <c r="AM2" i="4"/>
  <c r="AM10" i="4"/>
  <c r="AM11" i="4"/>
  <c r="W12" i="2"/>
  <c r="AM5" i="4"/>
  <c r="AM21" i="4"/>
  <c r="AM96" i="4"/>
  <c r="W97" i="2"/>
  <c r="AM58" i="4"/>
  <c r="AM46" i="4"/>
  <c r="AM29" i="4"/>
  <c r="AM34" i="4"/>
  <c r="AM25" i="4"/>
  <c r="AM8" i="4"/>
  <c r="AM102" i="4"/>
  <c r="AM109" i="4"/>
  <c r="AM42" i="4"/>
  <c r="AM13" i="4"/>
  <c r="AM33" i="4"/>
  <c r="AM50" i="4"/>
  <c r="AM98" i="4"/>
  <c r="AM72" i="4"/>
  <c r="AM27" i="4"/>
  <c r="W28" i="2"/>
  <c r="AM35" i="4"/>
  <c r="W36" i="2"/>
  <c r="AM81" i="4"/>
  <c r="AM38" i="4"/>
  <c r="AM45" i="4"/>
  <c r="AM108" i="4"/>
  <c r="AM97" i="4"/>
  <c r="AM56" i="4"/>
  <c r="W57" i="2"/>
  <c r="AM86" i="4"/>
  <c r="AM64" i="4"/>
  <c r="AM93" i="4"/>
  <c r="AM49" i="4"/>
  <c r="AM26" i="4"/>
  <c r="AM41" i="4"/>
  <c r="AM82" i="4"/>
  <c r="AM48" i="4"/>
  <c r="W49" i="2"/>
  <c r="AM61" i="4"/>
  <c r="AM3" i="4"/>
  <c r="AM103" i="4"/>
  <c r="AM9" i="4"/>
  <c r="AM18" i="4"/>
  <c r="AM17" i="4"/>
  <c r="AM37" i="4"/>
  <c r="AM89" i="4"/>
  <c r="AM77" i="4"/>
  <c r="AM7" i="4"/>
  <c r="AM78" i="4"/>
  <c r="AM68" i="4"/>
  <c r="AM69" i="4"/>
  <c r="W70" i="2"/>
  <c r="AM95" i="4"/>
  <c r="AM23" i="4"/>
  <c r="W24" i="2"/>
  <c r="AM91" i="4"/>
  <c r="AM66" i="4"/>
  <c r="AM85" i="4"/>
  <c r="AM101" i="4"/>
  <c r="AM14" i="4"/>
  <c r="AM53" i="4"/>
  <c r="AM92" i="4"/>
  <c r="W93" i="2"/>
  <c r="X105" i="2" l="1"/>
  <c r="AG104" i="4" s="1"/>
  <c r="AF19" i="4"/>
  <c r="X45" i="2"/>
  <c r="AG44" i="4" s="1"/>
  <c r="X101" i="2"/>
  <c r="AG100" i="4" s="1"/>
  <c r="X89" i="2"/>
  <c r="AG88" i="4" s="1"/>
  <c r="Y53" i="2"/>
  <c r="P52" i="4" s="1"/>
  <c r="Y61" i="2"/>
  <c r="P60" i="4" s="1"/>
  <c r="AF60" i="4"/>
  <c r="X85" i="2"/>
  <c r="AG84" i="4" s="1"/>
  <c r="AF80" i="4"/>
  <c r="AF52" i="4"/>
  <c r="X16" i="2"/>
  <c r="AG15" i="4" s="1"/>
  <c r="X75" i="2"/>
  <c r="AG74" i="4" s="1"/>
  <c r="AG34" i="4"/>
  <c r="I35" i="2"/>
  <c r="AG89" i="4"/>
  <c r="I90" i="2"/>
  <c r="AG102" i="4"/>
  <c r="I103" i="2"/>
  <c r="AG109" i="4"/>
  <c r="I110" i="2"/>
  <c r="AG45" i="4"/>
  <c r="I46" i="2"/>
  <c r="AG18" i="4"/>
  <c r="I19" i="2"/>
  <c r="AG97" i="4"/>
  <c r="I98" i="2"/>
  <c r="AG25" i="4"/>
  <c r="I26" i="2"/>
  <c r="AG37" i="4"/>
  <c r="I38" i="2"/>
  <c r="AG86" i="4"/>
  <c r="I87" i="2"/>
  <c r="I96" i="2"/>
  <c r="AG95" i="4"/>
  <c r="AG8" i="4"/>
  <c r="I9" i="2"/>
  <c r="AG72" i="4"/>
  <c r="I73" i="2"/>
  <c r="AG53" i="4"/>
  <c r="I54" i="2"/>
  <c r="AG85" i="4"/>
  <c r="I86" i="2"/>
  <c r="I4" i="2"/>
  <c r="AG3" i="4"/>
  <c r="AG82" i="4"/>
  <c r="I83" i="2"/>
  <c r="I15" i="2"/>
  <c r="AG14" i="4"/>
  <c r="AG98" i="4"/>
  <c r="I99" i="2"/>
  <c r="I3" i="2"/>
  <c r="AG2" i="4"/>
  <c r="AG66" i="4"/>
  <c r="I67" i="2"/>
  <c r="AG29" i="4"/>
  <c r="I30" i="2"/>
  <c r="I47" i="2"/>
  <c r="AG46" i="4"/>
  <c r="AG26" i="4"/>
  <c r="I27" i="2"/>
  <c r="AG50" i="4"/>
  <c r="I51" i="2"/>
  <c r="AG17" i="4"/>
  <c r="I18" i="2"/>
  <c r="AG13" i="4"/>
  <c r="I14" i="2"/>
  <c r="I63" i="2"/>
  <c r="AG62" i="4"/>
  <c r="AG49" i="4"/>
  <c r="I50" i="2"/>
  <c r="AG101" i="4"/>
  <c r="I102" i="2"/>
  <c r="AG10" i="4"/>
  <c r="I11" i="2"/>
  <c r="AG38" i="4"/>
  <c r="I39" i="2"/>
  <c r="AG41" i="4"/>
  <c r="I42" i="2"/>
  <c r="I31" i="2"/>
  <c r="AG30" i="4"/>
  <c r="AG61" i="4"/>
  <c r="I62" i="2"/>
  <c r="AG93" i="4"/>
  <c r="I94" i="2"/>
  <c r="AG64" i="4"/>
  <c r="I65" i="2"/>
  <c r="AG68" i="4"/>
  <c r="I69" i="2"/>
  <c r="AG21" i="4"/>
  <c r="I22" i="2"/>
  <c r="I104" i="2"/>
  <c r="AG103" i="4"/>
  <c r="AG33" i="4"/>
  <c r="I34" i="2"/>
  <c r="AG42" i="4"/>
  <c r="I43" i="2"/>
  <c r="AG108" i="4"/>
  <c r="I109" i="2"/>
  <c r="I8" i="2"/>
  <c r="AG7" i="4"/>
  <c r="AG58" i="4"/>
  <c r="I59" i="2"/>
  <c r="I92" i="2"/>
  <c r="AG91" i="4"/>
  <c r="AG4" i="4"/>
  <c r="I5" i="2"/>
  <c r="I79" i="2"/>
  <c r="AG78" i="4"/>
  <c r="AG22" i="4"/>
  <c r="I23" i="2"/>
  <c r="AG9" i="4"/>
  <c r="I10" i="2"/>
  <c r="AG5" i="4"/>
  <c r="I6" i="2"/>
  <c r="AG81" i="4"/>
  <c r="I82" i="2"/>
  <c r="AG77" i="4"/>
  <c r="I78" i="2"/>
  <c r="AE70" i="4"/>
  <c r="G71" i="2"/>
  <c r="H71" i="2" s="1"/>
  <c r="AE76" i="4"/>
  <c r="G77" i="2"/>
  <c r="H77" i="2" s="1"/>
  <c r="AF65" i="4"/>
  <c r="AE57" i="4"/>
  <c r="G58" i="2"/>
  <c r="H58" i="2" s="1"/>
  <c r="AE54" i="4"/>
  <c r="G55" i="2"/>
  <c r="H55" i="2" s="1"/>
  <c r="AE94" i="4"/>
  <c r="G95" i="2"/>
  <c r="H95" i="2" s="1"/>
  <c r="AE112" i="4"/>
  <c r="G113" i="2"/>
  <c r="H113" i="2" s="1"/>
  <c r="AE99" i="4"/>
  <c r="G100" i="2"/>
  <c r="H100" i="2" s="1"/>
  <c r="AE73" i="4"/>
  <c r="G74" i="2"/>
  <c r="H74" i="2" s="1"/>
  <c r="AE105" i="4"/>
  <c r="G106" i="2"/>
  <c r="H106" i="2" s="1"/>
  <c r="AE90" i="4"/>
  <c r="O91" i="2"/>
  <c r="N33" i="2"/>
  <c r="AJ32" i="4"/>
  <c r="N112" i="2"/>
  <c r="AJ111" i="4"/>
  <c r="AE79" i="4"/>
  <c r="O80" i="2"/>
  <c r="N48" i="2"/>
  <c r="AJ47" i="4"/>
  <c r="N37" i="2"/>
  <c r="AJ36" i="4"/>
  <c r="N25" i="2"/>
  <c r="AJ24" i="4"/>
  <c r="AE43" i="4"/>
  <c r="O44" i="2"/>
  <c r="N107" i="2"/>
  <c r="AJ106" i="4"/>
  <c r="N41" i="2"/>
  <c r="AJ40" i="4"/>
  <c r="AE28" i="4"/>
  <c r="O29" i="2"/>
  <c r="AE59" i="4"/>
  <c r="O60" i="2"/>
  <c r="N64" i="2"/>
  <c r="AJ63" i="4"/>
  <c r="N13" i="2"/>
  <c r="AJ12" i="4"/>
  <c r="N72" i="2"/>
  <c r="AJ71" i="4"/>
  <c r="N88" i="2"/>
  <c r="AJ87" i="4"/>
  <c r="N111" i="2"/>
  <c r="AJ110" i="4"/>
  <c r="AE51" i="4"/>
  <c r="O52" i="2"/>
  <c r="AE83" i="4"/>
  <c r="O84" i="2"/>
  <c r="N17" i="2"/>
  <c r="AJ16" i="4"/>
  <c r="AE107" i="4"/>
  <c r="O108" i="2"/>
  <c r="AE75" i="4"/>
  <c r="O76" i="2"/>
  <c r="AE67" i="4"/>
  <c r="O68" i="2"/>
  <c r="N7" i="2"/>
  <c r="AJ6" i="4"/>
  <c r="N56" i="2"/>
  <c r="AJ55" i="4"/>
  <c r="N21" i="2"/>
  <c r="AJ20" i="4"/>
  <c r="X40" i="2"/>
  <c r="AG39" i="4" s="1"/>
  <c r="AF39" i="4"/>
  <c r="AF31" i="4"/>
  <c r="Y81" i="2"/>
  <c r="Y32" i="2"/>
  <c r="X49" i="2"/>
  <c r="AG48" i="4" s="1"/>
  <c r="AF48" i="4"/>
  <c r="AM99" i="4"/>
  <c r="X36" i="2"/>
  <c r="AG35" i="4" s="1"/>
  <c r="AF35" i="4"/>
  <c r="X97" i="2"/>
  <c r="AG96" i="4" s="1"/>
  <c r="AF96" i="4"/>
  <c r="AM76" i="4"/>
  <c r="Y20" i="2"/>
  <c r="AM94" i="4"/>
  <c r="X93" i="2"/>
  <c r="AG92" i="4" s="1"/>
  <c r="AF92" i="4"/>
  <c r="X24" i="2"/>
  <c r="AG23" i="4" s="1"/>
  <c r="AF23" i="4"/>
  <c r="X70" i="2"/>
  <c r="AG69" i="4" s="1"/>
  <c r="AF69" i="4"/>
  <c r="Y66" i="2"/>
  <c r="AM54" i="4"/>
  <c r="AM73" i="4"/>
  <c r="AM112" i="4"/>
  <c r="AM70" i="4"/>
  <c r="X57" i="2"/>
  <c r="AG56" i="4" s="1"/>
  <c r="AF56" i="4"/>
  <c r="AM57" i="4"/>
  <c r="X28" i="2"/>
  <c r="AG27" i="4" s="1"/>
  <c r="AF27" i="4"/>
  <c r="AM105" i="4"/>
  <c r="X12" i="2"/>
  <c r="AG11" i="4" s="1"/>
  <c r="AF11" i="4"/>
  <c r="Y105" i="2" l="1"/>
  <c r="P104" i="4" s="1"/>
  <c r="Y45" i="2"/>
  <c r="P44" i="4" s="1"/>
  <c r="Y101" i="2"/>
  <c r="P100" i="4" s="1"/>
  <c r="Y89" i="2"/>
  <c r="P88" i="4" s="1"/>
  <c r="Y85" i="2"/>
  <c r="P84" i="4" s="1"/>
  <c r="Y16" i="2"/>
  <c r="P15" i="4" s="1"/>
  <c r="Y75" i="2"/>
  <c r="P74" i="4" s="1"/>
  <c r="P68" i="2"/>
  <c r="P67" i="4" s="1"/>
  <c r="AG67" i="4"/>
  <c r="P108" i="2"/>
  <c r="P107" i="4" s="1"/>
  <c r="AG107" i="4"/>
  <c r="P84" i="2"/>
  <c r="P83" i="4" s="1"/>
  <c r="AG83" i="4"/>
  <c r="P29" i="2"/>
  <c r="P28" i="4" s="1"/>
  <c r="AG28" i="4"/>
  <c r="P91" i="2"/>
  <c r="P90" i="4" s="1"/>
  <c r="AG90" i="4"/>
  <c r="AG73" i="4"/>
  <c r="I74" i="2"/>
  <c r="AG112" i="4"/>
  <c r="I113" i="2"/>
  <c r="AG54" i="4"/>
  <c r="I55" i="2"/>
  <c r="AG70" i="4"/>
  <c r="I71" i="2"/>
  <c r="P76" i="2"/>
  <c r="P75" i="4" s="1"/>
  <c r="AG75" i="4"/>
  <c r="P52" i="2"/>
  <c r="P51" i="4" s="1"/>
  <c r="AG51" i="4"/>
  <c r="P60" i="2"/>
  <c r="P59" i="4" s="1"/>
  <c r="AG59" i="4"/>
  <c r="P44" i="2"/>
  <c r="P43" i="4" s="1"/>
  <c r="AG43" i="4"/>
  <c r="P80" i="2"/>
  <c r="P79" i="4" s="1"/>
  <c r="AG79" i="4"/>
  <c r="AG105" i="4"/>
  <c r="I106" i="2"/>
  <c r="I100" i="2"/>
  <c r="AG99" i="4"/>
  <c r="I95" i="2"/>
  <c r="AG94" i="4"/>
  <c r="AG57" i="4"/>
  <c r="I58" i="2"/>
  <c r="AG76" i="4"/>
  <c r="I77" i="2"/>
  <c r="AE20" i="4"/>
  <c r="O21" i="2"/>
  <c r="AE12" i="4"/>
  <c r="O13" i="2"/>
  <c r="AE40" i="4"/>
  <c r="O41" i="2"/>
  <c r="AE36" i="4"/>
  <c r="O37" i="2"/>
  <c r="AE32" i="4"/>
  <c r="O33" i="2"/>
  <c r="AE6" i="4"/>
  <c r="O7" i="2"/>
  <c r="AE16" i="4"/>
  <c r="O17" i="2"/>
  <c r="AE87" i="4"/>
  <c r="O88" i="2"/>
  <c r="AE55" i="4"/>
  <c r="O56" i="2"/>
  <c r="AE110" i="4"/>
  <c r="O111" i="2"/>
  <c r="AE71" i="4"/>
  <c r="O72" i="2"/>
  <c r="AE63" i="4"/>
  <c r="O64" i="2"/>
  <c r="AE106" i="4"/>
  <c r="O107" i="2"/>
  <c r="AE24" i="4"/>
  <c r="O25" i="2"/>
  <c r="AE47" i="4"/>
  <c r="O48" i="2"/>
  <c r="AE111" i="4"/>
  <c r="O112" i="2"/>
  <c r="P80" i="4"/>
  <c r="Y40" i="2"/>
  <c r="Y12" i="2"/>
  <c r="Y93" i="2"/>
  <c r="P19" i="4"/>
  <c r="P31" i="4"/>
  <c r="Y24" i="2"/>
  <c r="Y36" i="2"/>
  <c r="Y28" i="2"/>
  <c r="Y70" i="2"/>
  <c r="Y57" i="2"/>
  <c r="P65" i="4"/>
  <c r="AF2" i="4"/>
  <c r="Y97" i="2"/>
  <c r="Y49" i="2"/>
  <c r="P48" i="2" l="1"/>
  <c r="P47" i="4" s="1"/>
  <c r="AG47" i="4"/>
  <c r="P33" i="2"/>
  <c r="P32" i="4" s="1"/>
  <c r="AG32" i="4"/>
  <c r="P72" i="2"/>
  <c r="P71" i="4" s="1"/>
  <c r="AG71" i="4"/>
  <c r="P17" i="2"/>
  <c r="P16" i="4" s="1"/>
  <c r="AG16" i="4"/>
  <c r="P21" i="2"/>
  <c r="P20" i="4" s="1"/>
  <c r="AG20" i="4"/>
  <c r="P25" i="2"/>
  <c r="P24" i="4" s="1"/>
  <c r="AG24" i="4"/>
  <c r="P111" i="2"/>
  <c r="P110" i="4" s="1"/>
  <c r="AG110" i="4"/>
  <c r="P88" i="2"/>
  <c r="P87" i="4" s="1"/>
  <c r="AG87" i="4"/>
  <c r="P7" i="2"/>
  <c r="P6" i="4" s="1"/>
  <c r="AG6" i="4"/>
  <c r="P37" i="2"/>
  <c r="P36" i="4" s="1"/>
  <c r="AG36" i="4"/>
  <c r="P13" i="2"/>
  <c r="P12" i="4" s="1"/>
  <c r="AG12" i="4"/>
  <c r="P107" i="2"/>
  <c r="P106" i="4" s="1"/>
  <c r="AG106" i="4"/>
  <c r="P56" i="2"/>
  <c r="P55" i="4" s="1"/>
  <c r="AG55" i="4"/>
  <c r="P41" i="2"/>
  <c r="P40" i="4" s="1"/>
  <c r="AG40" i="4"/>
  <c r="P112" i="2"/>
  <c r="P111" i="4" s="1"/>
  <c r="AG111" i="4"/>
  <c r="P64" i="2"/>
  <c r="P63" i="4" s="1"/>
  <c r="AG63" i="4"/>
  <c r="P39" i="4"/>
  <c r="AF61" i="4"/>
  <c r="AF95" i="4"/>
  <c r="AF109" i="4"/>
  <c r="AF82" i="4"/>
  <c r="AF33" i="4"/>
  <c r="P35" i="4"/>
  <c r="AF85" i="4"/>
  <c r="AF72" i="4"/>
  <c r="AF81" i="4"/>
  <c r="AF53" i="4"/>
  <c r="AF98" i="4"/>
  <c r="P11" i="4"/>
  <c r="P48" i="4"/>
  <c r="AF7" i="4"/>
  <c r="AF97" i="4"/>
  <c r="AF62" i="4"/>
  <c r="AF8" i="4"/>
  <c r="P69" i="4"/>
  <c r="AF18" i="4"/>
  <c r="AF64" i="4"/>
  <c r="P27" i="4"/>
  <c r="AF103" i="4"/>
  <c r="AF9" i="4"/>
  <c r="AF93" i="4"/>
  <c r="AF78" i="4"/>
  <c r="AF34" i="4"/>
  <c r="AF14" i="4"/>
  <c r="P96" i="4"/>
  <c r="AF102" i="4"/>
  <c r="AF41" i="4"/>
  <c r="AF46" i="4"/>
  <c r="P56" i="4"/>
  <c r="AF86" i="4"/>
  <c r="AF25" i="4"/>
  <c r="AF91" i="4"/>
  <c r="AF66" i="4"/>
  <c r="AF58" i="4"/>
  <c r="AF37" i="4"/>
  <c r="AF101" i="4"/>
  <c r="AF89" i="4"/>
  <c r="AF42" i="4"/>
  <c r="AF30" i="4"/>
  <c r="P92" i="4"/>
  <c r="AF68" i="4"/>
  <c r="AF108" i="4"/>
  <c r="AF38" i="4"/>
  <c r="AF50" i="4"/>
  <c r="AF26" i="4"/>
  <c r="AF17" i="4"/>
  <c r="AF10" i="4"/>
  <c r="AF22" i="4"/>
  <c r="AF4" i="4"/>
  <c r="P23" i="4"/>
  <c r="AF13" i="4"/>
  <c r="AF49" i="4"/>
  <c r="AF77" i="4"/>
  <c r="AF5" i="4"/>
  <c r="AF21" i="4"/>
  <c r="AF3" i="4"/>
  <c r="AF45" i="4"/>
  <c r="AF29" i="4"/>
  <c r="P3" i="4" l="1"/>
  <c r="AF105" i="4"/>
  <c r="P17" i="4"/>
  <c r="P38" i="4"/>
  <c r="P89" i="4"/>
  <c r="P66" i="4"/>
  <c r="P86" i="4"/>
  <c r="P41" i="4"/>
  <c r="P14" i="4"/>
  <c r="AF70" i="4"/>
  <c r="AF76" i="4"/>
  <c r="P97" i="4"/>
  <c r="AF112" i="4"/>
  <c r="P98" i="4"/>
  <c r="P85" i="4"/>
  <c r="P82" i="4"/>
  <c r="AF94" i="4"/>
  <c r="P45" i="4"/>
  <c r="P77" i="4"/>
  <c r="P10" i="4"/>
  <c r="AF73" i="4"/>
  <c r="P42" i="4"/>
  <c r="P58" i="4"/>
  <c r="P25" i="4"/>
  <c r="P46" i="4"/>
  <c r="P93" i="4"/>
  <c r="P103" i="4"/>
  <c r="P18" i="4"/>
  <c r="P62" i="4"/>
  <c r="AF54" i="4"/>
  <c r="P72" i="4"/>
  <c r="P33" i="4"/>
  <c r="P61" i="4"/>
  <c r="P29" i="4"/>
  <c r="P5" i="4"/>
  <c r="P13" i="4"/>
  <c r="P22" i="4"/>
  <c r="P50" i="4"/>
  <c r="P68" i="4"/>
  <c r="P30" i="4"/>
  <c r="P37" i="4"/>
  <c r="P91" i="4"/>
  <c r="P78" i="4"/>
  <c r="P64" i="4"/>
  <c r="P8" i="4"/>
  <c r="P81" i="4"/>
  <c r="P95" i="4"/>
  <c r="P21" i="4"/>
  <c r="P49" i="4"/>
  <c r="P4" i="4"/>
  <c r="P26" i="4"/>
  <c r="P2" i="4"/>
  <c r="P108" i="4"/>
  <c r="P101" i="4"/>
  <c r="AF57" i="4"/>
  <c r="P102" i="4"/>
  <c r="P34" i="4"/>
  <c r="P9" i="4"/>
  <c r="P7" i="4"/>
  <c r="P53" i="4"/>
  <c r="P109" i="4"/>
  <c r="AF99" i="4"/>
  <c r="P57" i="4" l="1"/>
  <c r="P112" i="4"/>
  <c r="P76" i="4"/>
  <c r="P105" i="4"/>
  <c r="P73" i="4"/>
  <c r="P70" i="4"/>
  <c r="P99" i="4"/>
  <c r="P54" i="4"/>
  <c r="P94" i="4"/>
</calcChain>
</file>

<file path=xl/sharedStrings.xml><?xml version="1.0" encoding="utf-8"?>
<sst xmlns="http://schemas.openxmlformats.org/spreadsheetml/2006/main" count="1740" uniqueCount="149">
  <si>
    <t>iteration</t>
  </si>
  <si>
    <t>Licensed volume ('000 m3)</t>
  </si>
  <si>
    <t>Source Factor</t>
  </si>
  <si>
    <t>Season Factor</t>
  </si>
  <si>
    <t>Loss Factor</t>
  </si>
  <si>
    <t>RSUC</t>
  </si>
  <si>
    <t>S126 abatement %'age</t>
  </si>
  <si>
    <t>S130 C&amp;RT</t>
  </si>
  <si>
    <t>S127 2 part tariff</t>
  </si>
  <si>
    <t xml:space="preserve"> </t>
  </si>
  <si>
    <t>Summer</t>
  </si>
  <si>
    <t>High</t>
  </si>
  <si>
    <t>Anglian</t>
  </si>
  <si>
    <t>Unsupported</t>
  </si>
  <si>
    <t>Winter</t>
  </si>
  <si>
    <t>Medium</t>
  </si>
  <si>
    <t>Tidal</t>
  </si>
  <si>
    <t>Midlands</t>
  </si>
  <si>
    <t>All Year</t>
  </si>
  <si>
    <t>Low</t>
  </si>
  <si>
    <t>Northumbria</t>
  </si>
  <si>
    <t>Very Low</t>
  </si>
  <si>
    <t>North West</t>
  </si>
  <si>
    <t>Southern</t>
  </si>
  <si>
    <t>Thames</t>
  </si>
  <si>
    <t>Yorkshire</t>
  </si>
  <si>
    <t>Dee</t>
  </si>
  <si>
    <t>Wye</t>
  </si>
  <si>
    <t>Source factor</t>
  </si>
  <si>
    <t>source</t>
  </si>
  <si>
    <t>season</t>
  </si>
  <si>
    <t>loss</t>
  </si>
  <si>
    <t>region</t>
  </si>
  <si>
    <t>Table Name</t>
  </si>
  <si>
    <t>Received Value</t>
  </si>
  <si>
    <t>Returned Value (2014/2015)</t>
  </si>
  <si>
    <t>Returned Value (2015/2016)</t>
  </si>
  <si>
    <t>Returned Value (2016/2017)</t>
  </si>
  <si>
    <t>Returned Value (2017/2018)</t>
  </si>
  <si>
    <t>Returned Value (2018/2019)</t>
  </si>
  <si>
    <t>Returned Value (2019/2020)</t>
  </si>
  <si>
    <t>source_factor</t>
  </si>
  <si>
    <t>1.0</t>
  </si>
  <si>
    <t>3.0</t>
  </si>
  <si>
    <t>9.0</t>
  </si>
  <si>
    <t>0.2</t>
  </si>
  <si>
    <t>season_factor</t>
  </si>
  <si>
    <t>1.6</t>
  </si>
  <si>
    <t>0.16</t>
  </si>
  <si>
    <t>loss_factor</t>
  </si>
  <si>
    <t>0.6</t>
  </si>
  <si>
    <t>0.03</t>
  </si>
  <si>
    <t>0.003</t>
  </si>
  <si>
    <t>eiuc_adjusted_source_factor</t>
  </si>
  <si>
    <t>suc_factor</t>
  </si>
  <si>
    <t>27.51</t>
  </si>
  <si>
    <t>14.95</t>
  </si>
  <si>
    <t>29.64</t>
  </si>
  <si>
    <t>16.66</t>
  </si>
  <si>
    <t>12.57</t>
  </si>
  <si>
    <t>19.23</t>
  </si>
  <si>
    <t>19.71</t>
  </si>
  <si>
    <t>13.84</t>
  </si>
  <si>
    <t>11.63</t>
  </si>
  <si>
    <t>13.58</t>
  </si>
  <si>
    <t>14.40</t>
  </si>
  <si>
    <t>eiuc_factor</t>
  </si>
  <si>
    <t>13.71</t>
  </si>
  <si>
    <t>0.00</t>
  </si>
  <si>
    <t>3.86</t>
  </si>
  <si>
    <t>12.11</t>
  </si>
  <si>
    <t>12.91</t>
  </si>
  <si>
    <t>0.83</t>
  </si>
  <si>
    <t>8.69</t>
  </si>
  <si>
    <t>Returned Value</t>
  </si>
  <si>
    <t>Response</t>
  </si>
  <si>
    <t>s127_agreement_reduction</t>
  </si>
  <si>
    <t>0.5</t>
  </si>
  <si>
    <t>s130_agreement_reduction</t>
  </si>
  <si>
    <t>StandardCharge</t>
  </si>
  <si>
    <t>EIUC source</t>
  </si>
  <si>
    <t>STANDARD CHARGE</t>
  </si>
  <si>
    <t>COMPENSATION CHARGE</t>
  </si>
  <si>
    <t>EIUC Factor</t>
  </si>
  <si>
    <t>CompensationCharge</t>
  </si>
  <si>
    <t>SUPPLEMENTARY CHARGE</t>
  </si>
  <si>
    <t>Abstracted volume ('000 m3)</t>
  </si>
  <si>
    <t>Supplementary Charge</t>
  </si>
  <si>
    <t>S127</t>
  </si>
  <si>
    <t>Kielder</t>
  </si>
  <si>
    <t>Supported</t>
  </si>
  <si>
    <t>secondPartCharge</t>
  </si>
  <si>
    <t>compensationCharge</t>
  </si>
  <si>
    <t>waterUndertaker</t>
  </si>
  <si>
    <t>volume</t>
  </si>
  <si>
    <t>eiucSource</t>
  </si>
  <si>
    <t>abatementAdjustment</t>
  </si>
  <si>
    <t>s127Agreement</t>
  </si>
  <si>
    <t>s130Agreement</t>
  </si>
  <si>
    <t>billableDays</t>
  </si>
  <si>
    <t>abstractableDays</t>
  </si>
  <si>
    <t>false</t>
  </si>
  <si>
    <t>true</t>
  </si>
  <si>
    <t>expDP_sourceFactor</t>
  </si>
  <si>
    <t>expDP_seasonFactor</t>
  </si>
  <si>
    <t>expDP_lossFactor</t>
  </si>
  <si>
    <t>expDP_volumeFactor</t>
  </si>
  <si>
    <t>expDP_abatementAdjustment</t>
  </si>
  <si>
    <t>expDP_s127Agreement</t>
  </si>
  <si>
    <t>expDP_s130Agreement</t>
  </si>
  <si>
    <t>expDP_secondPartCharge</t>
  </si>
  <si>
    <t>expDP_waterUndertaker</t>
  </si>
  <si>
    <t>expDP_eiucFactor</t>
  </si>
  <si>
    <t>expDP_compensationCharge</t>
  </si>
  <si>
    <t>expDP_eiucSourceFactor</t>
  </si>
  <si>
    <t>expDP_sucFactor</t>
  </si>
  <si>
    <t>expSucFactor</t>
  </si>
  <si>
    <t>expVolumeFactor</t>
  </si>
  <si>
    <t>expSourceFactor</t>
  </si>
  <si>
    <t>expSeasonFactor</t>
  </si>
  <si>
    <t>expLossFactor</t>
  </si>
  <si>
    <t>expAbatementAdjustment</t>
  </si>
  <si>
    <t>expS127Agreement</t>
  </si>
  <si>
    <t>expS130Agreement</t>
  </si>
  <si>
    <t>expEiucSourceFactor</t>
  </si>
  <si>
    <t>expEiucFactor</t>
  </si>
  <si>
    <t>expChargeValue</t>
  </si>
  <si>
    <t>A - Anglian</t>
  </si>
  <si>
    <t>B - Midlands</t>
  </si>
  <si>
    <t>E - South West</t>
  </si>
  <si>
    <t>N - North West</t>
  </si>
  <si>
    <t>S - Southern</t>
  </si>
  <si>
    <t>T - Thames</t>
  </si>
  <si>
    <t>W - Wales</t>
  </si>
  <si>
    <t>Y - North East</t>
  </si>
  <si>
    <t>S</t>
  </si>
  <si>
    <t>South West (incl Wessex)</t>
  </si>
  <si>
    <t>Source abbreviation</t>
  </si>
  <si>
    <t>U</t>
  </si>
  <si>
    <t>Other</t>
  </si>
  <si>
    <t>Devon and Cornwall (South West)</t>
  </si>
  <si>
    <t>North and South Wessex</t>
  </si>
  <si>
    <t>Wales</t>
  </si>
  <si>
    <t>2.30</t>
  </si>
  <si>
    <t>3.91</t>
  </si>
  <si>
    <t>S127 x 0.5</t>
  </si>
  <si>
    <t>S130S x 0.833</t>
  </si>
  <si>
    <t>S130U x 0.5</t>
  </si>
  <si>
    <t>0.833333333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</si>
</sst>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49" fontId="2" fillId="0" borderId="0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" fontId="2" fillId="0" borderId="0" xfId="0" applyNumberFormat="1" applyFont="1" applyAlignment="1">
      <alignment vertical="top"/>
    </xf>
    <xf numFmtId="0" fontId="8" fillId="0" borderId="0" xfId="0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0" fontId="4" fillId="0" borderId="13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2" fontId="3" fillId="0" borderId="13" xfId="0" applyNumberFormat="1" applyFont="1" applyBorder="1" applyAlignment="1">
      <alignment horizontal="left" vertical="top"/>
    </xf>
    <xf numFmtId="164" fontId="3" fillId="0" borderId="13" xfId="0" applyNumberFormat="1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1" fontId="3" fillId="0" borderId="13" xfId="0" applyNumberFormat="1" applyFont="1" applyBorder="1" applyAlignment="1">
      <alignment horizontal="left" vertical="top"/>
    </xf>
    <xf numFmtId="0" fontId="2" fillId="0" borderId="0" xfId="0" quotePrefix="1" applyFont="1" applyBorder="1" applyAlignment="1">
      <alignment vertical="top"/>
    </xf>
    <xf numFmtId="0" fontId="3" fillId="0" borderId="13" xfId="0" applyNumberFormat="1" applyFont="1" applyBorder="1" applyAlignment="1">
      <alignment horizontal="left" vertical="top"/>
    </xf>
    <xf numFmtId="165" fontId="3" fillId="0" borderId="13" xfId="0" applyNumberFormat="1" applyFont="1" applyBorder="1" applyAlignment="1">
      <alignment horizontal="left" vertical="top"/>
    </xf>
    <xf numFmtId="0" fontId="2" fillId="0" borderId="0" xfId="0" applyNumberFormat="1" applyFont="1" applyAlignment="1">
      <alignment horizontal="left" vertical="top" wrapText="1"/>
    </xf>
    <xf numFmtId="0" fontId="2" fillId="0" borderId="0" xfId="0" applyNumberFormat="1" applyFont="1"/>
    <xf numFmtId="0" fontId="10" fillId="0" borderId="1" xfId="0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center" vertical="top"/>
    </xf>
    <xf numFmtId="0" fontId="11" fillId="0" borderId="0" xfId="0" applyFont="1" applyAlignment="1">
      <alignment vertical="top"/>
    </xf>
    <xf numFmtId="0" fontId="11" fillId="0" borderId="3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/>
    </xf>
    <xf numFmtId="49" fontId="12" fillId="0" borderId="3" xfId="0" applyNumberFormat="1" applyFont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49" fontId="12" fillId="0" borderId="5" xfId="0" applyNumberFormat="1" applyFont="1" applyBorder="1" applyAlignment="1">
      <alignment horizontal="center" vertical="top"/>
    </xf>
    <xf numFmtId="0" fontId="11" fillId="0" borderId="7" xfId="0" applyFont="1" applyBorder="1" applyAlignment="1">
      <alignment horizontal="left" vertical="top"/>
    </xf>
    <xf numFmtId="0" fontId="12" fillId="0" borderId="12" xfId="0" applyFont="1" applyBorder="1" applyAlignment="1">
      <alignment horizontal="left" vertical="top"/>
    </xf>
    <xf numFmtId="49" fontId="12" fillId="0" borderId="7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12" fillId="0" borderId="14" xfId="0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0" fontId="12" fillId="0" borderId="3" xfId="0" quotePrefix="1" applyFont="1" applyBorder="1" applyAlignment="1">
      <alignment horizontal="left" vertical="top"/>
    </xf>
    <xf numFmtId="49" fontId="12" fillId="0" borderId="8" xfId="0" applyNumberFormat="1" applyFont="1" applyBorder="1" applyAlignment="1">
      <alignment horizontal="center" vertical="top"/>
    </xf>
    <xf numFmtId="49" fontId="12" fillId="0" borderId="16" xfId="0" applyNumberFormat="1" applyFont="1" applyBorder="1" applyAlignment="1">
      <alignment horizontal="center" vertical="top"/>
    </xf>
    <xf numFmtId="0" fontId="12" fillId="0" borderId="5" xfId="0" applyFont="1" applyBorder="1" applyAlignment="1">
      <alignment horizontal="left" vertical="top"/>
    </xf>
    <xf numFmtId="0" fontId="12" fillId="0" borderId="5" xfId="0" applyFont="1" applyBorder="1" applyAlignment="1">
      <alignment horizontal="center" vertical="top"/>
    </xf>
    <xf numFmtId="0" fontId="12" fillId="0" borderId="5" xfId="0" quotePrefix="1" applyFont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12" fillId="0" borderId="7" xfId="0" quotePrefix="1" applyFont="1" applyBorder="1" applyAlignment="1">
      <alignment horizontal="left" vertical="top"/>
    </xf>
    <xf numFmtId="0" fontId="12" fillId="0" borderId="7" xfId="0" applyFont="1" applyBorder="1" applyAlignment="1">
      <alignment horizontal="center" vertical="top"/>
    </xf>
    <xf numFmtId="0" fontId="13" fillId="0" borderId="13" xfId="0" applyFont="1" applyBorder="1" applyAlignment="1">
      <alignment horizontal="left" vertical="top"/>
    </xf>
    <xf numFmtId="2" fontId="13" fillId="0" borderId="13" xfId="0" applyNumberFormat="1" applyFont="1" applyBorder="1" applyAlignment="1">
      <alignment horizontal="left" vertical="top"/>
    </xf>
    <xf numFmtId="0" fontId="13" fillId="0" borderId="13" xfId="0" applyNumberFormat="1" applyFont="1" applyBorder="1" applyAlignment="1">
      <alignment horizontal="left" vertical="top"/>
    </xf>
    <xf numFmtId="1" fontId="13" fillId="0" borderId="13" xfId="0" applyNumberFormat="1" applyFont="1" applyBorder="1" applyAlignment="1">
      <alignment horizontal="left" vertical="top"/>
    </xf>
    <xf numFmtId="165" fontId="13" fillId="0" borderId="13" xfId="0" applyNumberFormat="1" applyFont="1" applyBorder="1" applyAlignment="1">
      <alignment horizontal="left" vertical="top"/>
    </xf>
    <xf numFmtId="164" fontId="13" fillId="0" borderId="13" xfId="0" applyNumberFormat="1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 wrapText="1"/>
    </xf>
    <xf numFmtId="2" fontId="6" fillId="0" borderId="0" xfId="0" applyNumberFormat="1" applyFont="1" applyBorder="1" applyAlignment="1">
      <alignment horizontal="left" vertical="top"/>
    </xf>
    <xf numFmtId="0" fontId="6" fillId="0" borderId="0" xfId="0" quotePrefix="1" applyFont="1" applyAlignment="1">
      <alignment horizontal="left" vertical="top"/>
    </xf>
    <xf numFmtId="0" fontId="6" fillId="0" borderId="13" xfId="0" quotePrefix="1" applyFont="1" applyBorder="1" applyAlignment="1">
      <alignment horizontal="left" vertical="top"/>
    </xf>
    <xf numFmtId="2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3" xfId="0" applyNumberFormat="1" applyFont="1" applyBorder="1" applyAlignment="1">
      <alignment horizontal="left" vertical="top"/>
    </xf>
    <xf numFmtId="1" fontId="6" fillId="0" borderId="13" xfId="0" applyNumberFormat="1" applyFont="1" applyBorder="1" applyAlignment="1">
      <alignment horizontal="left" vertical="top"/>
    </xf>
    <xf numFmtId="165" fontId="6" fillId="0" borderId="13" xfId="0" applyNumberFormat="1" applyFont="1" applyBorder="1" applyAlignment="1">
      <alignment horizontal="left" vertical="top"/>
    </xf>
    <xf numFmtId="0" fontId="6" fillId="0" borderId="0" xfId="0" quotePrefix="1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14" fillId="0" borderId="13" xfId="0" quotePrefix="1" applyFont="1" applyBorder="1" applyAlignment="1">
      <alignment horizontal="left" vertical="top"/>
    </xf>
    <xf numFmtId="0" fontId="14" fillId="0" borderId="13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quotePrefix="1" applyFont="1" applyBorder="1" applyAlignment="1">
      <alignment horizontal="left" vertical="top"/>
    </xf>
    <xf numFmtId="0" fontId="6" fillId="0" borderId="13" xfId="0" quotePrefix="1" applyFont="1" applyBorder="1" applyAlignment="1">
      <alignment vertical="top"/>
    </xf>
    <xf numFmtId="2" fontId="6" fillId="0" borderId="0" xfId="0" applyNumberFormat="1" applyFont="1" applyAlignment="1">
      <alignment horizontal="left" vertical="top"/>
    </xf>
    <xf numFmtId="0" fontId="6" fillId="0" borderId="13" xfId="0" applyFont="1" applyBorder="1" applyAlignment="1">
      <alignment horizontal="left" vertical="center"/>
    </xf>
    <xf numFmtId="2" fontId="6" fillId="0" borderId="13" xfId="0" applyNumberFormat="1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3" fillId="0" borderId="0" xfId="0" applyNumberFormat="1" applyFont="1" applyAlignment="1">
      <alignment horizontal="left" vertical="top" wrapText="1"/>
    </xf>
    <xf numFmtId="2" fontId="13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NumberFormat="1" applyFont="1" applyAlignment="1">
      <alignment horizontal="left" vertical="top" wrapText="1"/>
    </xf>
    <xf numFmtId="2" fontId="6" fillId="0" borderId="0" xfId="0" applyNumberFormat="1" applyFont="1" applyAlignment="1">
      <alignment horizontal="left" vertical="top" wrapText="1"/>
    </xf>
    <xf numFmtId="0" fontId="6" fillId="2" borderId="0" xfId="0" applyFont="1" applyFill="1" applyAlignment="1">
      <alignment horizontal="center" vertical="top" wrapText="1"/>
    </xf>
    <xf numFmtId="0" fontId="15" fillId="2" borderId="0" xfId="0" applyFont="1" applyFill="1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center" vertical="top" wrapText="1"/>
    </xf>
    <xf numFmtId="0" fontId="6" fillId="4" borderId="0" xfId="0" applyFont="1" applyFill="1" applyAlignment="1">
      <alignment horizontal="center" vertical="top" wrapText="1"/>
    </xf>
    <xf numFmtId="0" fontId="15" fillId="4" borderId="0" xfId="0" applyFont="1" applyFill="1" applyAlignment="1">
      <alignment horizontal="center" vertical="top" wrapText="1"/>
    </xf>
    <xf numFmtId="0" fontId="12" fillId="0" borderId="5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0" fillId="0" borderId="19" xfId="0" applyBorder="1" applyAlignment="1"/>
    <xf numFmtId="0" fontId="0" fillId="0" borderId="20" xfId="0" applyBorder="1" applyAlignment="1"/>
    <xf numFmtId="0" fontId="12" fillId="0" borderId="17" xfId="0" applyFont="1" applyBorder="1" applyAlignment="1">
      <alignment horizontal="left" vertical="top"/>
    </xf>
    <xf numFmtId="0" fontId="12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2" fillId="0" borderId="0" xfId="0" applyFont="1" applyBorder="1" applyAlignment="1">
      <alignment vertical="top"/>
    </xf>
    <xf numFmtId="49" fontId="8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1"/>
  <sheetViews>
    <sheetView tabSelected="1" topLeftCell="Q1" workbookViewId="0">
      <pane ySplit="1" topLeftCell="A2" activePane="bottomLeft" state="frozen"/>
      <selection pane="bottomLeft" activeCell="X10" sqref="X10"/>
    </sheetView>
  </sheetViews>
  <sheetFormatPr defaultRowHeight="14.25" customHeight="1" x14ac:dyDescent="0.2"/>
  <cols>
    <col min="1" max="1" width="7.21875" style="17" bestFit="1" customWidth="1"/>
    <col min="2" max="2" width="12.33203125" style="18" bestFit="1" customWidth="1"/>
    <col min="3" max="3" width="14" style="18" bestFit="1" customWidth="1"/>
    <col min="4" max="4" width="12" style="18" bestFit="1" customWidth="1"/>
    <col min="5" max="5" width="8.109375" style="18" bestFit="1" customWidth="1"/>
    <col min="6" max="7" width="8.6640625" style="18" bestFit="1" customWidth="1"/>
    <col min="8" max="8" width="6.33203125" style="18" bestFit="1" customWidth="1"/>
    <col min="9" max="9" width="6" style="18" bestFit="1" customWidth="1"/>
    <col min="10" max="10" width="21.6640625" style="18" bestFit="1" customWidth="1"/>
    <col min="11" max="11" width="15" style="19" bestFit="1" customWidth="1"/>
    <col min="12" max="13" width="11.21875" style="18" bestFit="1" customWidth="1"/>
    <col min="14" max="14" width="9.33203125" style="18" bestFit="1" customWidth="1"/>
    <col min="15" max="15" width="12.109375" style="18" bestFit="1" customWidth="1"/>
    <col min="16" max="16" width="11.44140625" style="19" bestFit="1" customWidth="1"/>
    <col min="17" max="17" width="9.88671875" style="20" bestFit="1" customWidth="1"/>
    <col min="18" max="18" width="12.21875" style="24" bestFit="1" customWidth="1"/>
    <col min="19" max="19" width="11.6640625" style="22" bestFit="1" customWidth="1"/>
    <col min="20" max="20" width="11.88671875" style="20" bestFit="1" customWidth="1"/>
    <col min="21" max="21" width="10.33203125" style="20" bestFit="1" customWidth="1"/>
    <col min="22" max="22" width="17.109375" style="25" bestFit="1" customWidth="1"/>
    <col min="23" max="24" width="13.33203125" style="20" bestFit="1" customWidth="1"/>
    <col min="25" max="25" width="13.88671875" style="20" bestFit="1" customWidth="1"/>
    <col min="26" max="26" width="10.21875" style="20" bestFit="1" customWidth="1"/>
    <col min="27" max="27" width="13.77734375" style="24" bestFit="1" customWidth="1"/>
    <col min="28" max="28" width="14" style="24" bestFit="1" customWidth="1"/>
    <col min="29" max="29" width="12.33203125" style="24" bestFit="1" customWidth="1"/>
    <col min="30" max="30" width="14.33203125" style="24" bestFit="1" customWidth="1"/>
    <col min="31" max="31" width="19.33203125" style="24" bestFit="1" customWidth="1"/>
    <col min="32" max="33" width="15.5546875" style="24" bestFit="1" customWidth="1"/>
    <col min="34" max="34" width="16.6640625" style="18" bestFit="1" customWidth="1"/>
    <col min="35" max="35" width="16.33203125" style="18" bestFit="1" customWidth="1"/>
    <col min="36" max="36" width="12.44140625" style="24" bestFit="1" customWidth="1"/>
    <col min="37" max="37" width="18.33203125" style="18" bestFit="1" customWidth="1"/>
    <col min="38" max="38" width="16.21875" style="24" bestFit="1" customWidth="1"/>
    <col min="39" max="39" width="12" style="24" bestFit="1" customWidth="1"/>
    <col min="40" max="40" width="12.88671875" style="18" customWidth="1"/>
    <col min="41" max="16384" width="8.88671875" style="18"/>
  </cols>
  <sheetData>
    <row r="1" spans="1:39" s="17" customFormat="1" ht="14.25" customHeight="1" x14ac:dyDescent="0.2">
      <c r="A1" s="52" t="s">
        <v>0</v>
      </c>
      <c r="B1" s="52" t="s">
        <v>91</v>
      </c>
      <c r="C1" s="52" t="s">
        <v>92</v>
      </c>
      <c r="D1" s="52" t="s">
        <v>93</v>
      </c>
      <c r="E1" s="52" t="s">
        <v>94</v>
      </c>
      <c r="F1" s="52" t="s">
        <v>29</v>
      </c>
      <c r="G1" s="52" t="s">
        <v>95</v>
      </c>
      <c r="H1" s="52" t="s">
        <v>30</v>
      </c>
      <c r="I1" s="52" t="s">
        <v>31</v>
      </c>
      <c r="J1" s="52" t="s">
        <v>32</v>
      </c>
      <c r="K1" s="53" t="s">
        <v>96</v>
      </c>
      <c r="L1" s="52" t="s">
        <v>97</v>
      </c>
      <c r="M1" s="52" t="s">
        <v>98</v>
      </c>
      <c r="N1" s="52" t="s">
        <v>99</v>
      </c>
      <c r="O1" s="52" t="s">
        <v>100</v>
      </c>
      <c r="P1" s="53" t="s">
        <v>126</v>
      </c>
      <c r="Q1" s="52" t="s">
        <v>116</v>
      </c>
      <c r="R1" s="54" t="s">
        <v>117</v>
      </c>
      <c r="S1" s="55" t="s">
        <v>118</v>
      </c>
      <c r="T1" s="52" t="s">
        <v>119</v>
      </c>
      <c r="U1" s="52" t="s">
        <v>120</v>
      </c>
      <c r="V1" s="56" t="s">
        <v>121</v>
      </c>
      <c r="W1" s="52" t="s">
        <v>122</v>
      </c>
      <c r="X1" s="52" t="s">
        <v>123</v>
      </c>
      <c r="Y1" s="52" t="s">
        <v>124</v>
      </c>
      <c r="Z1" s="52" t="s">
        <v>125</v>
      </c>
      <c r="AA1" s="54" t="s">
        <v>103</v>
      </c>
      <c r="AB1" s="54" t="s">
        <v>104</v>
      </c>
      <c r="AC1" s="54" t="s">
        <v>105</v>
      </c>
      <c r="AD1" s="54" t="s">
        <v>106</v>
      </c>
      <c r="AE1" s="54" t="s">
        <v>107</v>
      </c>
      <c r="AF1" s="54" t="s">
        <v>108</v>
      </c>
      <c r="AG1" s="54" t="s">
        <v>109</v>
      </c>
      <c r="AH1" s="57" t="s">
        <v>110</v>
      </c>
      <c r="AI1" s="57" t="s">
        <v>111</v>
      </c>
      <c r="AJ1" s="54" t="s">
        <v>112</v>
      </c>
      <c r="AK1" s="52" t="s">
        <v>113</v>
      </c>
      <c r="AL1" s="54" t="s">
        <v>114</v>
      </c>
      <c r="AM1" s="54" t="s">
        <v>115</v>
      </c>
    </row>
    <row r="2" spans="1:39" s="17" customFormat="1" ht="14.25" customHeight="1" x14ac:dyDescent="0.2">
      <c r="A2" s="58">
        <v>1</v>
      </c>
      <c r="B2" s="59" t="s">
        <v>101</v>
      </c>
      <c r="C2" s="59" t="s">
        <v>101</v>
      </c>
      <c r="D2" s="59" t="s">
        <v>101</v>
      </c>
      <c r="E2" s="60">
        <v>10785</v>
      </c>
      <c r="F2" s="59" t="s">
        <v>90</v>
      </c>
      <c r="G2" s="61"/>
      <c r="H2" s="62" t="s">
        <v>18</v>
      </c>
      <c r="I2" s="62" t="s">
        <v>15</v>
      </c>
      <c r="J2" s="60" t="s">
        <v>140</v>
      </c>
      <c r="K2" s="63">
        <v>0.5</v>
      </c>
      <c r="L2" s="64" t="s">
        <v>101</v>
      </c>
      <c r="M2" s="65" t="s">
        <v>102</v>
      </c>
      <c r="N2" s="60">
        <v>238</v>
      </c>
      <c r="O2" s="60">
        <v>366</v>
      </c>
      <c r="P2" s="66">
        <f>IF(B2="true",(Calcs!Y3),IF(C2="true",Calcs!P3,Calcs!I3))</f>
        <v>103672.58049131786</v>
      </c>
      <c r="Q2" s="67">
        <f>IF(C2="true","0",(VLOOKUP(J2,Chg_Factors!B$18:D$30,3,FALSE)))</f>
        <v>19.71</v>
      </c>
      <c r="R2" s="68">
        <f t="shared" ref="R2" si="0">E2</f>
        <v>10785</v>
      </c>
      <c r="S2" s="69" t="str">
        <f>IF(C2="true","0",(VLOOKUP(Inputs!F2,Chg_Factors!B$2:D$5,3,FALSE)))</f>
        <v>3.0</v>
      </c>
      <c r="T2" s="67" t="str">
        <f>(VLOOKUP(Inputs!H2,Chg_Factors!B$6:D$8,3,FALSE))</f>
        <v>1.0</v>
      </c>
      <c r="U2" s="67" t="str">
        <f>(VLOOKUP(Inputs!I2,Chg_Factors!B$9:D$12,3,FALSE))</f>
        <v>0.6</v>
      </c>
      <c r="V2" s="70" t="str">
        <f t="shared" ref="V2:V28" si="1">IF(K2=1,("S126 x "&amp;K2&amp;".0"),IF(K2=0,("S126 x "&amp;K2&amp;".0"),("S126 x "&amp;K2)))</f>
        <v>S126 x 0.5</v>
      </c>
      <c r="W2" s="67" t="str">
        <f>IF(AND(L2 = "true",C2="false"),"S127 x "&amp; (IF(Inputs!L2=Reduction_Values!B$2,Reduction_Values!D$2,Reduction_Values!D$3)),"")</f>
        <v/>
      </c>
      <c r="X2" s="67" t="str">
        <f>IF(M2="true",(VLOOKUP(F2,Reduction_Values!C$4:F$7,4,FALSE)),"")</f>
        <v>S130S x 0.833</v>
      </c>
      <c r="Y2" s="67" t="str">
        <f>IF(C2="true",(VLOOKUP(Inputs!G2,Chg_Factors!B$13:D$17,3,FALSE)),"0.0")</f>
        <v>0.0</v>
      </c>
      <c r="Z2" s="67" t="str">
        <f>IF(Inputs!C2="true",(IF(Inputs!J2=Chg_Factors!B$31,(VLOOKUP(Inputs!D2,Chg_Factors!C$31:D$32,2,FALSE)),IF(Inputs!J2=Chg_Factors!B$33,(VLOOKUP(Inputs!D2,Chg_Factors!C$33:D$34,2,FALSE)),IF(Inputs!J2=Chg_Factors!B$35,(VLOOKUP(Inputs!D2,Chg_Factors!C$35:D$36,2,FALSE)),IF(Inputs!J2=Chg_Factors!B$37,(VLOOKUP(Inputs!D2,Chg_Factors!C$37:D$38,2,FALSE)),IF(Inputs!J2=Chg_Factors!B$39,(VLOOKUP(Inputs!D2,Chg_Factors!C$39:D$40,2,FALSE)),IF(Inputs!J2=Chg_Factors!B$41,(VLOOKUP(Inputs!D2,Chg_Factors!C$41:D$42,2,FALSE)),IF(Inputs!J2=Chg_Factors!B$43,(VLOOKUP(Inputs!D2,Chg_Factors!C$43:D$44,2,FALSE)),IF(Inputs!J2=Chg_Factors!B$45,(VLOOKUP(Inputs!D2,Chg_Factors!C$45:D$46,2,FALSE)),IF(Inputs!J2=Chg_Factors!B$47,(VLOOKUP(Inputs!D2,Chg_Factors!C$47:D$48,2,FALSE)),IF(Inputs!J2=Chg_Factors!B$49,(VLOOKUP(Inputs!D2,Chg_Factors!C$49:D$50,2,FALSE)),IF(Inputs!J2=Chg_Factors!B$51,(VLOOKUP(Inputs!D2,Chg_Factors!C$51:D$52,2,FALSE)),IF(Inputs!J2=Chg_Factors!B$53,(VLOOKUP(Inputs!D2,Chg_Factors!C$53:D$54,2,FALSE)),IF(Inputs!J2=Chg_Factors!B$55,(VLOOKUP(Inputs!D2,Chg_Factors!C$55:D$56,2,FALSE)))))))))))))))),"0.0")</f>
        <v>0.0</v>
      </c>
      <c r="AA2" s="68">
        <f>IF(B2="true",(Calcs!R3),IF(C2="true",0,Calcs!B3))</f>
        <v>32355</v>
      </c>
      <c r="AB2" s="68">
        <f>IF(B2="true",(Calcs!S3),IF(C2="true",Calcs!K3,Calcs!C3))</f>
        <v>32355</v>
      </c>
      <c r="AC2" s="68">
        <f>IF(B2="true",(Calcs!T3),IF(C2="true",Calcs!L3,Calcs!D3))</f>
        <v>19413</v>
      </c>
      <c r="AD2" s="68">
        <f>E2</f>
        <v>10785</v>
      </c>
      <c r="AE2" s="68">
        <f>IF(B2="true",Calcs!V3,IF(C2="true",Calcs!N3,Calcs!F3))</f>
        <v>191315.11500000002</v>
      </c>
      <c r="AF2" s="68">
        <f>IF(B2="true",(Calcs!W3),IF(C2="true",0,Calcs!G3))</f>
        <v>191315.11500000002</v>
      </c>
      <c r="AG2" s="68">
        <f>IF(B2="true",(Calcs!X3),IF(C2="true",Calcs!O3,Calcs!H3))</f>
        <v>159429.26243622831</v>
      </c>
      <c r="AH2" s="61" t="str">
        <f>B2</f>
        <v>false</v>
      </c>
      <c r="AI2" s="61" t="str">
        <f>D2</f>
        <v>false</v>
      </c>
      <c r="AJ2" s="68">
        <f>IF(B2="true",0,IF(C2="true",Calcs!M3,0))</f>
        <v>0</v>
      </c>
      <c r="AK2" s="61" t="str">
        <f>C2</f>
        <v>false</v>
      </c>
      <c r="AL2" s="68">
        <f>IF(B2="true",0,IF(C2="true",Calcs!J3,0))</f>
        <v>0</v>
      </c>
      <c r="AM2" s="68">
        <f>IF(B2="true",Calcs!U3,IF(C2="true",0,Calcs!E3))</f>
        <v>382630.23000000004</v>
      </c>
    </row>
    <row r="3" spans="1:39" s="17" customFormat="1" ht="14.25" customHeight="1" x14ac:dyDescent="0.2">
      <c r="A3" s="58">
        <v>2</v>
      </c>
      <c r="B3" s="60" t="s">
        <v>101</v>
      </c>
      <c r="C3" s="60" t="s">
        <v>101</v>
      </c>
      <c r="D3" s="60" t="s">
        <v>101</v>
      </c>
      <c r="E3" s="60">
        <v>6.4827000000000004</v>
      </c>
      <c r="F3" s="60" t="s">
        <v>13</v>
      </c>
      <c r="G3" s="60"/>
      <c r="H3" s="60" t="s">
        <v>18</v>
      </c>
      <c r="I3" s="60" t="s">
        <v>15</v>
      </c>
      <c r="J3" s="60" t="s">
        <v>24</v>
      </c>
      <c r="K3" s="63">
        <v>1</v>
      </c>
      <c r="L3" s="71" t="s">
        <v>101</v>
      </c>
      <c r="M3" s="71" t="s">
        <v>101</v>
      </c>
      <c r="N3" s="60">
        <v>210</v>
      </c>
      <c r="O3" s="60">
        <v>366</v>
      </c>
      <c r="P3" s="66">
        <f>IF(B3="true",(Calcs!Y4),IF(C3="true",Calcs!P4,Calcs!I4))</f>
        <v>30.887408655737701</v>
      </c>
      <c r="Q3" s="67">
        <f>IF(C3="true","0",(VLOOKUP(J3,Chg_Factors!B$18:D$30,3,FALSE)))</f>
        <v>13.84</v>
      </c>
      <c r="R3" s="68">
        <f t="shared" ref="R3:R40" si="2">E3</f>
        <v>6.4827000000000004</v>
      </c>
      <c r="S3" s="69" t="str">
        <f>IF(C3="true","0",(VLOOKUP(Inputs!F3,Chg_Factors!B$2:D$5,3,FALSE)))</f>
        <v>1.0</v>
      </c>
      <c r="T3" s="67" t="str">
        <f>(VLOOKUP(Inputs!H3,Chg_Factors!B$6:D$8,3,FALSE))</f>
        <v>1.0</v>
      </c>
      <c r="U3" s="67" t="str">
        <f>(VLOOKUP(Inputs!I3,Chg_Factors!B$9:D$12,3,FALSE))</f>
        <v>0.6</v>
      </c>
      <c r="V3" s="70" t="str">
        <f t="shared" si="1"/>
        <v>S126 x 1.0</v>
      </c>
      <c r="W3" s="67" t="str">
        <f>IF(AND(L3 = "true",C3="false"),"S127 x "&amp; (IF(Inputs!L3=Reduction_Values!B$2,Reduction_Values!D$2,Reduction_Values!D$3)),"")</f>
        <v/>
      </c>
      <c r="X3" s="67" t="str">
        <f>IF(M3="true",(VLOOKUP(F3,Reduction_Values!C$4:F$7,4,FALSE)),"")</f>
        <v/>
      </c>
      <c r="Y3" s="67" t="str">
        <f>IF(C3="true",(VLOOKUP(Inputs!G3,Chg_Factors!B$13:D$17,3,FALSE)),"0.0")</f>
        <v>0.0</v>
      </c>
      <c r="Z3" s="67" t="str">
        <f>IF(Inputs!C3="true",(IF(Inputs!J3=Chg_Factors!B$31,(VLOOKUP(Inputs!D3,Chg_Factors!C$31:D$32,2,FALSE)),IF(Inputs!J3=Chg_Factors!B$33,(VLOOKUP(Inputs!D3,Chg_Factors!C$33:D$34,2,FALSE)),IF(Inputs!J3=Chg_Factors!B$35,(VLOOKUP(Inputs!D3,Chg_Factors!C$35:D$36,2,FALSE)),IF(Inputs!J3=Chg_Factors!B$37,(VLOOKUP(Inputs!D3,Chg_Factors!C$37:D$38,2,FALSE)),IF(Inputs!J3=Chg_Factors!B$39,(VLOOKUP(Inputs!D3,Chg_Factors!C$39:D$40,2,FALSE)),IF(Inputs!J3=Chg_Factors!B$41,(VLOOKUP(Inputs!D3,Chg_Factors!C$41:D$42,2,FALSE)),IF(Inputs!J3=Chg_Factors!B$43,(VLOOKUP(Inputs!D3,Chg_Factors!C$43:D$44,2,FALSE)),IF(Inputs!J3=Chg_Factors!B$45,(VLOOKUP(Inputs!D3,Chg_Factors!C$45:D$46,2,FALSE)),IF(Inputs!J3=Chg_Factors!B$47,(VLOOKUP(Inputs!D3,Chg_Factors!C$47:D$48,2,FALSE)),IF(Inputs!J3=Chg_Factors!B$49,(VLOOKUP(Inputs!D3,Chg_Factors!C$49:D$50,2,FALSE)),IF(Inputs!J3=Chg_Factors!B$51,(VLOOKUP(Inputs!D3,Chg_Factors!C$51:D$52,2,FALSE)),IF(Inputs!J3=Chg_Factors!B$53,(VLOOKUP(Inputs!D3,Chg_Factors!C$53:D$54,2,FALSE)),IF(Inputs!J3=Chg_Factors!B$55,(VLOOKUP(Inputs!D3,Chg_Factors!C$55:D$56,2,FALSE)))))))))))))))),"0.0")</f>
        <v>0.0</v>
      </c>
      <c r="AA3" s="68">
        <f>IF(B3="true",(Calcs!R4),IF(C3="true",0,Calcs!B4))</f>
        <v>6.4827000000000004</v>
      </c>
      <c r="AB3" s="68">
        <f>IF(B3="true",(Calcs!S4),IF(C3="true",Calcs!K4,Calcs!C4))</f>
        <v>6.4827000000000004</v>
      </c>
      <c r="AC3" s="68">
        <f>IF(B3="true",(Calcs!T4),IF(C3="true",Calcs!L4,Calcs!D4))</f>
        <v>3.8896199999999999</v>
      </c>
      <c r="AD3" s="68">
        <f t="shared" ref="AD3:AD66" si="3">E3</f>
        <v>6.4827000000000004</v>
      </c>
      <c r="AE3" s="68">
        <f>IF(B3="true",Calcs!V4,IF(C3="true",Calcs!N4,Calcs!F4))</f>
        <v>53.832340799999997</v>
      </c>
      <c r="AF3" s="68">
        <f>IF(B3="true",(Calcs!W4),IF(C3="true",0,Calcs!G4))</f>
        <v>53.832340799999997</v>
      </c>
      <c r="AG3" s="68">
        <f>IF(B3="true",(Calcs!X4),IF(C3="true",Calcs!O4,Calcs!H4))</f>
        <v>53.832340799999997</v>
      </c>
      <c r="AH3" s="61" t="str">
        <f t="shared" ref="AH3:AH66" si="4">B3</f>
        <v>false</v>
      </c>
      <c r="AI3" s="61" t="str">
        <f t="shared" ref="AI3:AI66" si="5">D3</f>
        <v>false</v>
      </c>
      <c r="AJ3" s="68">
        <f>IF(B3="true",0,IF(C3="true",Calcs!M4,0))</f>
        <v>0</v>
      </c>
      <c r="AK3" s="61" t="str">
        <f t="shared" ref="AK3:AK66" si="6">C3</f>
        <v>false</v>
      </c>
      <c r="AL3" s="68">
        <f>IF(B3="true",0,IF(C3="true",Calcs!J4,0))</f>
        <v>0</v>
      </c>
      <c r="AM3" s="68">
        <f>IF(B3="true",Calcs!U4,IF(C3="true",0,Calcs!E4))</f>
        <v>53.832340799999997</v>
      </c>
    </row>
    <row r="4" spans="1:39" s="17" customFormat="1" ht="14.25" customHeight="1" x14ac:dyDescent="0.2">
      <c r="A4" s="58">
        <v>3</v>
      </c>
      <c r="B4" s="60" t="s">
        <v>101</v>
      </c>
      <c r="C4" s="60" t="s">
        <v>101</v>
      </c>
      <c r="D4" s="59" t="s">
        <v>101</v>
      </c>
      <c r="E4" s="60">
        <v>12.502000000000001</v>
      </c>
      <c r="F4" s="60" t="s">
        <v>13</v>
      </c>
      <c r="G4" s="60"/>
      <c r="H4" s="62" t="s">
        <v>14</v>
      </c>
      <c r="I4" s="59" t="s">
        <v>11</v>
      </c>
      <c r="J4" s="60" t="s">
        <v>141</v>
      </c>
      <c r="K4" s="63">
        <v>1</v>
      </c>
      <c r="L4" s="71" t="s">
        <v>101</v>
      </c>
      <c r="M4" s="71" t="s">
        <v>101</v>
      </c>
      <c r="N4" s="60">
        <v>152</v>
      </c>
      <c r="O4" s="60">
        <v>152</v>
      </c>
      <c r="P4" s="66">
        <f>IF(B4="true",(Calcs!Y5),IF(C4="true",Calcs!P5,Calcs!I5))</f>
        <v>39.426307200000011</v>
      </c>
      <c r="Q4" s="67">
        <f>IF(C4="true","0",(VLOOKUP(J4,Chg_Factors!B$18:D$30,3,FALSE)))</f>
        <v>19.71</v>
      </c>
      <c r="R4" s="68">
        <f t="shared" si="2"/>
        <v>12.502000000000001</v>
      </c>
      <c r="S4" s="69" t="str">
        <f>IF(C4="true","0",(VLOOKUP(Inputs!F4,Chg_Factors!B$2:D$5,3,FALSE)))</f>
        <v>1.0</v>
      </c>
      <c r="T4" s="67" t="str">
        <f>(VLOOKUP(Inputs!H4,Chg_Factors!B$6:D$8,3,FALSE))</f>
        <v>0.16</v>
      </c>
      <c r="U4" s="67" t="str">
        <f>(VLOOKUP(Inputs!I4,Chg_Factors!B$9:D$12,3,FALSE))</f>
        <v>1.0</v>
      </c>
      <c r="V4" s="70" t="str">
        <f t="shared" si="1"/>
        <v>S126 x 1.0</v>
      </c>
      <c r="W4" s="67" t="str">
        <f>IF(AND(L4 = "true",C4="false"),"S127 x "&amp; (IF(Inputs!L4=Reduction_Values!B$2,Reduction_Values!D$2,Reduction_Values!D$3)),"")</f>
        <v/>
      </c>
      <c r="X4" s="67" t="str">
        <f>IF(M4="true",(VLOOKUP(F4,Reduction_Values!C$4:F$7,4,FALSE)),"")</f>
        <v/>
      </c>
      <c r="Y4" s="67" t="str">
        <f>IF(C4="true",(VLOOKUP(Inputs!G4,Chg_Factors!B$13:D$17,3,FALSE)),"0.0")</f>
        <v>0.0</v>
      </c>
      <c r="Z4" s="67" t="str">
        <f>IF(Inputs!C4="true",(IF(Inputs!J4=Chg_Factors!B$31,(VLOOKUP(Inputs!D4,Chg_Factors!C$31:D$32,2,FALSE)),IF(Inputs!J4=Chg_Factors!B$33,(VLOOKUP(Inputs!D4,Chg_Factors!C$33:D$34,2,FALSE)),IF(Inputs!J4=Chg_Factors!B$35,(VLOOKUP(Inputs!D4,Chg_Factors!C$35:D$36,2,FALSE)),IF(Inputs!J4=Chg_Factors!B$37,(VLOOKUP(Inputs!D4,Chg_Factors!C$37:D$38,2,FALSE)),IF(Inputs!J4=Chg_Factors!B$39,(VLOOKUP(Inputs!D4,Chg_Factors!C$39:D$40,2,FALSE)),IF(Inputs!J4=Chg_Factors!B$41,(VLOOKUP(Inputs!D4,Chg_Factors!C$41:D$42,2,FALSE)),IF(Inputs!J4=Chg_Factors!B$43,(VLOOKUP(Inputs!D4,Chg_Factors!C$43:D$44,2,FALSE)),IF(Inputs!J4=Chg_Factors!B$45,(VLOOKUP(Inputs!D4,Chg_Factors!C$45:D$46,2,FALSE)),IF(Inputs!J4=Chg_Factors!B$47,(VLOOKUP(Inputs!D4,Chg_Factors!C$47:D$48,2,FALSE)),IF(Inputs!J4=Chg_Factors!B$49,(VLOOKUP(Inputs!D4,Chg_Factors!C$49:D$50,2,FALSE)),IF(Inputs!J4=Chg_Factors!B$51,(VLOOKUP(Inputs!D4,Chg_Factors!C$51:D$52,2,FALSE)),IF(Inputs!J4=Chg_Factors!B$53,(VLOOKUP(Inputs!D4,Chg_Factors!C$53:D$54,2,FALSE)),IF(Inputs!J4=Chg_Factors!B$55,(VLOOKUP(Inputs!D4,Chg_Factors!C$55:D$56,2,FALSE)))))))))))))))),"0.0")</f>
        <v>0.0</v>
      </c>
      <c r="AA4" s="68">
        <f>IF(B4="true",(Calcs!R5),IF(C4="true",0,Calcs!B5))</f>
        <v>12.502000000000001</v>
      </c>
      <c r="AB4" s="68">
        <f>IF(B4="true",(Calcs!S5),IF(C4="true",Calcs!K5,Calcs!C5))</f>
        <v>2.0003200000000003</v>
      </c>
      <c r="AC4" s="68">
        <f>IF(B4="true",(Calcs!T5),IF(C4="true",Calcs!L5,Calcs!D5))</f>
        <v>2.0003200000000003</v>
      </c>
      <c r="AD4" s="68">
        <f t="shared" si="3"/>
        <v>12.502000000000001</v>
      </c>
      <c r="AE4" s="68">
        <f>IF(B4="true",Calcs!V5,IF(C4="true",Calcs!N5,Calcs!F5))</f>
        <v>39.426307200000011</v>
      </c>
      <c r="AF4" s="68">
        <f>IF(B4="true",(Calcs!W5),IF(C4="true",0,Calcs!G5))</f>
        <v>39.426307200000011</v>
      </c>
      <c r="AG4" s="68">
        <f>IF(B4="true",(Calcs!X5),IF(C4="true",Calcs!O5,Calcs!H5))</f>
        <v>39.426307200000011</v>
      </c>
      <c r="AH4" s="61" t="str">
        <f t="shared" si="4"/>
        <v>false</v>
      </c>
      <c r="AI4" s="61" t="str">
        <f t="shared" si="5"/>
        <v>false</v>
      </c>
      <c r="AJ4" s="68">
        <f>IF(B4="true",0,IF(C4="true",Calcs!M5,0))</f>
        <v>0</v>
      </c>
      <c r="AK4" s="61" t="str">
        <f t="shared" si="6"/>
        <v>false</v>
      </c>
      <c r="AL4" s="68">
        <f>IF(B4="true",0,IF(C4="true",Calcs!J5,0))</f>
        <v>0</v>
      </c>
      <c r="AM4" s="68">
        <f>IF(B4="true",Calcs!U5,IF(C4="true",0,Calcs!E5))</f>
        <v>39.426307200000011</v>
      </c>
    </row>
    <row r="5" spans="1:39" s="17" customFormat="1" ht="14.25" customHeight="1" x14ac:dyDescent="0.2">
      <c r="A5" s="58">
        <v>4</v>
      </c>
      <c r="B5" s="60" t="s">
        <v>101</v>
      </c>
      <c r="C5" s="60" t="s">
        <v>101</v>
      </c>
      <c r="D5" s="59" t="s">
        <v>101</v>
      </c>
      <c r="E5" s="60">
        <v>2722.277</v>
      </c>
      <c r="F5" s="60" t="s">
        <v>13</v>
      </c>
      <c r="G5" s="60"/>
      <c r="H5" s="62" t="s">
        <v>14</v>
      </c>
      <c r="I5" s="59" t="s">
        <v>11</v>
      </c>
      <c r="J5" s="60" t="s">
        <v>142</v>
      </c>
      <c r="K5" s="63">
        <v>1</v>
      </c>
      <c r="L5" s="71" t="s">
        <v>101</v>
      </c>
      <c r="M5" s="71" t="s">
        <v>101</v>
      </c>
      <c r="N5" s="60">
        <v>152</v>
      </c>
      <c r="O5" s="60">
        <v>152</v>
      </c>
      <c r="P5" s="66">
        <f>IF(B5="true",(Calcs!Y6),IF(C5="true",Calcs!P6,Calcs!I6))</f>
        <v>6603.1550912000002</v>
      </c>
      <c r="Q5" s="67">
        <f>IF(C5="true","0",(VLOOKUP(J5,Chg_Factors!B$18:D$30,3,FALSE)))</f>
        <v>15.16</v>
      </c>
      <c r="R5" s="68">
        <f t="shared" si="2"/>
        <v>2722.277</v>
      </c>
      <c r="S5" s="69" t="str">
        <f>IF(C5="true","0",(VLOOKUP(Inputs!F5,Chg_Factors!B$2:D$5,3,FALSE)))</f>
        <v>1.0</v>
      </c>
      <c r="T5" s="67" t="str">
        <f>(VLOOKUP(Inputs!H5,Chg_Factors!B$6:D$8,3,FALSE))</f>
        <v>0.16</v>
      </c>
      <c r="U5" s="67" t="str">
        <f>(VLOOKUP(Inputs!I5,Chg_Factors!B$9:D$12,3,FALSE))</f>
        <v>1.0</v>
      </c>
      <c r="V5" s="70" t="str">
        <f t="shared" si="1"/>
        <v>S126 x 1.0</v>
      </c>
      <c r="W5" s="67" t="str">
        <f>IF(AND(L5 = "true",C5="false"),"S127 x "&amp; (IF(Inputs!L5=Reduction_Values!B$2,Reduction_Values!D$2,Reduction_Values!D$3)),"")</f>
        <v/>
      </c>
      <c r="X5" s="67" t="str">
        <f>IF(M5="true",(VLOOKUP(F5,Reduction_Values!C$4:F$7,4,FALSE)),"")</f>
        <v/>
      </c>
      <c r="Y5" s="67" t="str">
        <f>IF(C5="true",(VLOOKUP(Inputs!G5,Chg_Factors!B$13:D$17,3,FALSE)),"0.0")</f>
        <v>0.0</v>
      </c>
      <c r="Z5" s="67" t="str">
        <f>IF(Inputs!C5="true",(IF(Inputs!J5=Chg_Factors!B$31,(VLOOKUP(Inputs!D5,Chg_Factors!C$31:D$32,2,FALSE)),IF(Inputs!J5=Chg_Factors!B$33,(VLOOKUP(Inputs!D5,Chg_Factors!C$33:D$34,2,FALSE)),IF(Inputs!J5=Chg_Factors!B$35,(VLOOKUP(Inputs!D5,Chg_Factors!C$35:D$36,2,FALSE)),IF(Inputs!J5=Chg_Factors!B$37,(VLOOKUP(Inputs!D5,Chg_Factors!C$37:D$38,2,FALSE)),IF(Inputs!J5=Chg_Factors!B$39,(VLOOKUP(Inputs!D5,Chg_Factors!C$39:D$40,2,FALSE)),IF(Inputs!J5=Chg_Factors!B$41,(VLOOKUP(Inputs!D5,Chg_Factors!C$41:D$42,2,FALSE)),IF(Inputs!J5=Chg_Factors!B$43,(VLOOKUP(Inputs!D5,Chg_Factors!C$43:D$44,2,FALSE)),IF(Inputs!J5=Chg_Factors!B$45,(VLOOKUP(Inputs!D5,Chg_Factors!C$45:D$46,2,FALSE)),IF(Inputs!J5=Chg_Factors!B$47,(VLOOKUP(Inputs!D5,Chg_Factors!C$47:D$48,2,FALSE)),IF(Inputs!J5=Chg_Factors!B$49,(VLOOKUP(Inputs!D5,Chg_Factors!C$49:D$50,2,FALSE)),IF(Inputs!J5=Chg_Factors!B$51,(VLOOKUP(Inputs!D5,Chg_Factors!C$51:D$52,2,FALSE)),IF(Inputs!J5=Chg_Factors!B$53,(VLOOKUP(Inputs!D5,Chg_Factors!C$53:D$54,2,FALSE)),IF(Inputs!J5=Chg_Factors!B$55,(VLOOKUP(Inputs!D5,Chg_Factors!C$55:D$56,2,FALSE)))))))))))))))),"0.0")</f>
        <v>0.0</v>
      </c>
      <c r="AA5" s="68">
        <f>IF(B5="true",(Calcs!R6),IF(C5="true",0,Calcs!B6))</f>
        <v>2722.277</v>
      </c>
      <c r="AB5" s="68">
        <f>IF(B5="true",(Calcs!S6),IF(C5="true",Calcs!K6,Calcs!C6))</f>
        <v>435.56432000000001</v>
      </c>
      <c r="AC5" s="68">
        <f>IF(B5="true",(Calcs!T6),IF(C5="true",Calcs!L6,Calcs!D6))</f>
        <v>435.56432000000001</v>
      </c>
      <c r="AD5" s="68">
        <f t="shared" si="3"/>
        <v>2722.277</v>
      </c>
      <c r="AE5" s="68">
        <f>IF(B5="true",Calcs!V6,IF(C5="true",Calcs!N6,Calcs!F6))</f>
        <v>6603.1550912000002</v>
      </c>
      <c r="AF5" s="68">
        <f>IF(B5="true",(Calcs!W6),IF(C5="true",0,Calcs!G6))</f>
        <v>6603.1550912000002</v>
      </c>
      <c r="AG5" s="68">
        <f>IF(B5="true",(Calcs!X6),IF(C5="true",Calcs!O6,Calcs!H6))</f>
        <v>6603.1550912000002</v>
      </c>
      <c r="AH5" s="61" t="str">
        <f t="shared" si="4"/>
        <v>false</v>
      </c>
      <c r="AI5" s="61" t="str">
        <f t="shared" si="5"/>
        <v>false</v>
      </c>
      <c r="AJ5" s="68">
        <f>IF(B5="true",0,IF(C5="true",Calcs!M6,0))</f>
        <v>0</v>
      </c>
      <c r="AK5" s="61" t="str">
        <f t="shared" si="6"/>
        <v>false</v>
      </c>
      <c r="AL5" s="68">
        <f>IF(B5="true",0,IF(C5="true",Calcs!J6,0))</f>
        <v>0</v>
      </c>
      <c r="AM5" s="68">
        <f>IF(B5="true",Calcs!U6,IF(C5="true",0,Calcs!E6))</f>
        <v>6603.1550912000002</v>
      </c>
    </row>
    <row r="6" spans="1:39" s="21" customFormat="1" ht="14.25" customHeight="1" x14ac:dyDescent="0.2">
      <c r="A6" s="58">
        <v>5</v>
      </c>
      <c r="B6" s="72" t="s">
        <v>101</v>
      </c>
      <c r="C6" s="73" t="s">
        <v>102</v>
      </c>
      <c r="D6" s="72" t="s">
        <v>101</v>
      </c>
      <c r="E6" s="72">
        <v>27.277000000000001</v>
      </c>
      <c r="F6" s="72" t="s">
        <v>13</v>
      </c>
      <c r="G6" s="72" t="s">
        <v>13</v>
      </c>
      <c r="H6" s="74" t="s">
        <v>14</v>
      </c>
      <c r="I6" s="75" t="s">
        <v>11</v>
      </c>
      <c r="J6" s="72" t="s">
        <v>140</v>
      </c>
      <c r="K6" s="63">
        <v>1</v>
      </c>
      <c r="L6" s="76" t="s">
        <v>101</v>
      </c>
      <c r="M6" s="76" t="s">
        <v>101</v>
      </c>
      <c r="N6" s="72">
        <v>152</v>
      </c>
      <c r="O6" s="72">
        <v>152</v>
      </c>
      <c r="P6" s="66">
        <f>IF(B6="true",(Calcs!Y7),IF(C6="true",Calcs!P7,Calcs!I7))</f>
        <v>56.3433712</v>
      </c>
      <c r="Q6" s="67" t="str">
        <f>IF(C6="true","0",(VLOOKUP(J6,Chg_Factors!B$18:D$30,3,FALSE)))</f>
        <v>0</v>
      </c>
      <c r="R6" s="68">
        <f t="shared" si="2"/>
        <v>27.277000000000001</v>
      </c>
      <c r="S6" s="69" t="str">
        <f>IF(C6="true","0",(VLOOKUP(Inputs!F6,Chg_Factors!B$2:D$5,3,FALSE)))</f>
        <v>0</v>
      </c>
      <c r="T6" s="67" t="str">
        <f>(VLOOKUP(Inputs!H6,Chg_Factors!B$6:D$8,3,FALSE))</f>
        <v>0.16</v>
      </c>
      <c r="U6" s="67" t="str">
        <f>(VLOOKUP(Inputs!I6,Chg_Factors!B$9:D$12,3,FALSE))</f>
        <v>1.0</v>
      </c>
      <c r="V6" s="70" t="str">
        <f t="shared" si="1"/>
        <v>S126 x 1.0</v>
      </c>
      <c r="W6" s="67" t="str">
        <f>IF(AND(L6 = "true",C6="false"),"S127 x "&amp; (IF(Inputs!L6=Reduction_Values!B$2,Reduction_Values!D$2,Reduction_Values!D$3)),"")</f>
        <v/>
      </c>
      <c r="X6" s="67" t="str">
        <f>IF(M6="true",(VLOOKUP(F6,Reduction_Values!C$4:F$7,4,FALSE)),"")</f>
        <v/>
      </c>
      <c r="Y6" s="67" t="str">
        <f>IF(C6="true",(VLOOKUP(Inputs!G6,Chg_Factors!B$13:D$17,3,FALSE)),"0.0")</f>
        <v>1.0</v>
      </c>
      <c r="Z6" s="67" t="str">
        <f>IF(Inputs!C6="true",(IF(Inputs!J6=Chg_Factors!B$31,(VLOOKUP(Inputs!D6,Chg_Factors!C$31:D$32,2,FALSE)),IF(Inputs!J6=Chg_Factors!B$33,(VLOOKUP(Inputs!D6,Chg_Factors!C$33:D$34,2,FALSE)),IF(Inputs!J6=Chg_Factors!B$35,(VLOOKUP(Inputs!D6,Chg_Factors!C$35:D$36,2,FALSE)),IF(Inputs!J6=Chg_Factors!B$37,(VLOOKUP(Inputs!D6,Chg_Factors!C$37:D$38,2,FALSE)),IF(Inputs!J6=Chg_Factors!B$39,(VLOOKUP(Inputs!D6,Chg_Factors!C$39:D$40,2,FALSE)),IF(Inputs!J6=Chg_Factors!B$41,(VLOOKUP(Inputs!D6,Chg_Factors!C$41:D$42,2,FALSE)),IF(Inputs!J6=Chg_Factors!B$43,(VLOOKUP(Inputs!D6,Chg_Factors!C$43:D$44,2,FALSE)),IF(Inputs!J6=Chg_Factors!B$45,(VLOOKUP(Inputs!D6,Chg_Factors!C$45:D$46,2,FALSE)),IF(Inputs!J6=Chg_Factors!B$47,(VLOOKUP(Inputs!D6,Chg_Factors!C$47:D$48,2,FALSE)),IF(Inputs!J6=Chg_Factors!B$49,(VLOOKUP(Inputs!D6,Chg_Factors!C$49:D$50,2,FALSE)),IF(Inputs!J6=Chg_Factors!B$51,(VLOOKUP(Inputs!D6,Chg_Factors!C$51:D$52,2,FALSE)),IF(Inputs!J6=Chg_Factors!B$53,(VLOOKUP(Inputs!D6,Chg_Factors!C$53:D$54,2,FALSE)),IF(Inputs!J6=Chg_Factors!B$55,(VLOOKUP(Inputs!D6,Chg_Factors!C$55:D$56,2,FALSE)))))))))))))))),"0.0")</f>
        <v>12.91</v>
      </c>
      <c r="AA6" s="68">
        <f>IF(B6="true",(Calcs!R7),IF(C6="true",0,Calcs!B7))</f>
        <v>0</v>
      </c>
      <c r="AB6" s="68">
        <f>IF(B6="true",(Calcs!S7),IF(C6="true",Calcs!K7,Calcs!C7))</f>
        <v>4.3643200000000002</v>
      </c>
      <c r="AC6" s="68">
        <f>IF(B6="true",(Calcs!T7),IF(C6="true",Calcs!L7,Calcs!D7))</f>
        <v>4.3643200000000002</v>
      </c>
      <c r="AD6" s="68">
        <f t="shared" si="3"/>
        <v>27.277000000000001</v>
      </c>
      <c r="AE6" s="68">
        <f>IF(B6="true",Calcs!V7,IF(C6="true",Calcs!N7,Calcs!F7))</f>
        <v>56.3433712</v>
      </c>
      <c r="AF6" s="68">
        <f>IF(B6="true",(Calcs!W7),IF(C6="true",0,Calcs!G7))</f>
        <v>0</v>
      </c>
      <c r="AG6" s="68">
        <f>IF(B6="true",(Calcs!X7),IF(C6="true",Calcs!O7,Calcs!H7))</f>
        <v>56.3433712</v>
      </c>
      <c r="AH6" s="61" t="str">
        <f t="shared" si="4"/>
        <v>false</v>
      </c>
      <c r="AI6" s="61" t="str">
        <f t="shared" si="5"/>
        <v>false</v>
      </c>
      <c r="AJ6" s="68">
        <f>IF(B6="true",0,IF(C6="true",Calcs!M7,0))</f>
        <v>56.3433712</v>
      </c>
      <c r="AK6" s="61" t="str">
        <f t="shared" si="6"/>
        <v>true</v>
      </c>
      <c r="AL6" s="68">
        <f>IF(B6="true",0,IF(C6="true",Calcs!J7,0))</f>
        <v>27.277000000000001</v>
      </c>
      <c r="AM6" s="68">
        <f>IF(B6="true",Calcs!U7,IF(C6="true",0,Calcs!E7))</f>
        <v>0</v>
      </c>
    </row>
    <row r="7" spans="1:39" s="17" customFormat="1" ht="14.25" customHeight="1" x14ac:dyDescent="0.2">
      <c r="A7" s="58">
        <v>6</v>
      </c>
      <c r="B7" s="60" t="s">
        <v>101</v>
      </c>
      <c r="C7" s="60" t="s">
        <v>101</v>
      </c>
      <c r="D7" s="59" t="s">
        <v>101</v>
      </c>
      <c r="E7" s="60">
        <v>20.457999999999998</v>
      </c>
      <c r="F7" s="61" t="s">
        <v>16</v>
      </c>
      <c r="G7" s="60"/>
      <c r="H7" s="62" t="s">
        <v>10</v>
      </c>
      <c r="I7" s="59" t="s">
        <v>11</v>
      </c>
      <c r="J7" s="60" t="s">
        <v>24</v>
      </c>
      <c r="K7" s="63">
        <v>1</v>
      </c>
      <c r="L7" s="77" t="s">
        <v>102</v>
      </c>
      <c r="M7" s="71" t="s">
        <v>101</v>
      </c>
      <c r="N7" s="60">
        <v>139</v>
      </c>
      <c r="O7" s="60">
        <v>245</v>
      </c>
      <c r="P7" s="66">
        <f>IF(B7="true",(Calcs!Y8),IF(C7="true",Calcs!P8,Calcs!I8))</f>
        <v>25.702061766530608</v>
      </c>
      <c r="Q7" s="67">
        <f>IF(C7="true","0",(VLOOKUP(J7,Chg_Factors!B$18:D$30,3,FALSE)))</f>
        <v>13.84</v>
      </c>
      <c r="R7" s="68">
        <f t="shared" si="2"/>
        <v>20.457999999999998</v>
      </c>
      <c r="S7" s="69" t="str">
        <f>IF(C7="true","0",(VLOOKUP(Inputs!F7,Chg_Factors!B$2:D$5,3,FALSE)))</f>
        <v>0.2</v>
      </c>
      <c r="T7" s="67" t="str">
        <f>(VLOOKUP(Inputs!H7,Chg_Factors!B$6:D$8,3,FALSE))</f>
        <v>1.6</v>
      </c>
      <c r="U7" s="67" t="str">
        <f>(VLOOKUP(Inputs!I7,Chg_Factors!B$9:D$12,3,FALSE))</f>
        <v>1.0</v>
      </c>
      <c r="V7" s="70" t="str">
        <f t="shared" si="1"/>
        <v>S126 x 1.0</v>
      </c>
      <c r="W7" s="67" t="str">
        <f>IF(AND(L7 = "true",C7="false"),"S127 x "&amp; (IF(Inputs!L7=Reduction_Values!B$2,Reduction_Values!D$2,Reduction_Values!D$3)),"")</f>
        <v>S127 x 0.5</v>
      </c>
      <c r="X7" s="67" t="str">
        <f>IF(M7="true",(VLOOKUP(F7,Reduction_Values!C$4:F$7,4,FALSE)),"")</f>
        <v/>
      </c>
      <c r="Y7" s="67" t="str">
        <f>IF(C7="true",(VLOOKUP(Inputs!G7,Chg_Factors!B$13:D$17,3,FALSE)),"0.0")</f>
        <v>0.0</v>
      </c>
      <c r="Z7" s="67" t="str">
        <f>IF(Inputs!C7="true",(IF(Inputs!J7=Chg_Factors!B$31,(VLOOKUP(Inputs!D7,Chg_Factors!C$31:D$32,2,FALSE)),IF(Inputs!J7=Chg_Factors!B$33,(VLOOKUP(Inputs!D7,Chg_Factors!C$33:D$34,2,FALSE)),IF(Inputs!J7=Chg_Factors!B$35,(VLOOKUP(Inputs!D7,Chg_Factors!C$35:D$36,2,FALSE)),IF(Inputs!J7=Chg_Factors!B$37,(VLOOKUP(Inputs!D7,Chg_Factors!C$37:D$38,2,FALSE)),IF(Inputs!J7=Chg_Factors!B$39,(VLOOKUP(Inputs!D7,Chg_Factors!C$39:D$40,2,FALSE)),IF(Inputs!J7=Chg_Factors!B$41,(VLOOKUP(Inputs!D7,Chg_Factors!C$41:D$42,2,FALSE)),IF(Inputs!J7=Chg_Factors!B$43,(VLOOKUP(Inputs!D7,Chg_Factors!C$43:D$44,2,FALSE)),IF(Inputs!J7=Chg_Factors!B$45,(VLOOKUP(Inputs!D7,Chg_Factors!C$45:D$46,2,FALSE)),IF(Inputs!J7=Chg_Factors!B$47,(VLOOKUP(Inputs!D7,Chg_Factors!C$47:D$48,2,FALSE)),IF(Inputs!J7=Chg_Factors!B$49,(VLOOKUP(Inputs!D7,Chg_Factors!C$49:D$50,2,FALSE)),IF(Inputs!J7=Chg_Factors!B$51,(VLOOKUP(Inputs!D7,Chg_Factors!C$51:D$52,2,FALSE)),IF(Inputs!J7=Chg_Factors!B$53,(VLOOKUP(Inputs!D7,Chg_Factors!C$53:D$54,2,FALSE)),IF(Inputs!J7=Chg_Factors!B$55,(VLOOKUP(Inputs!D7,Chg_Factors!C$55:D$56,2,FALSE)))))))))))))))),"0.0")</f>
        <v>0.0</v>
      </c>
      <c r="AA7" s="68">
        <f>IF(B7="true",(Calcs!R8),IF(C7="true",0,Calcs!B8))</f>
        <v>4.0915999999999997</v>
      </c>
      <c r="AB7" s="68">
        <f>IF(B7="true",(Calcs!S8),IF(C7="true",Calcs!K8,Calcs!C8))</f>
        <v>6.5465599999999995</v>
      </c>
      <c r="AC7" s="68">
        <f>IF(B7="true",(Calcs!T8),IF(C7="true",Calcs!L8,Calcs!D8))</f>
        <v>6.5465599999999995</v>
      </c>
      <c r="AD7" s="68">
        <f t="shared" si="3"/>
        <v>20.457999999999998</v>
      </c>
      <c r="AE7" s="68">
        <f>IF(B7="true",Calcs!V8,IF(C7="true",Calcs!N8,Calcs!F8))</f>
        <v>90.604390399999986</v>
      </c>
      <c r="AF7" s="68">
        <f>IF(B7="true",(Calcs!W8),IF(C7="true",0,Calcs!G8))</f>
        <v>45.302195199999993</v>
      </c>
      <c r="AG7" s="68">
        <f>IF(B7="true",(Calcs!X8),IF(C7="true",Calcs!O8,Calcs!H8))</f>
        <v>45.302195199999993</v>
      </c>
      <c r="AH7" s="61" t="str">
        <f t="shared" si="4"/>
        <v>false</v>
      </c>
      <c r="AI7" s="61" t="str">
        <f t="shared" si="5"/>
        <v>false</v>
      </c>
      <c r="AJ7" s="68">
        <f>IF(B7="true",0,IF(C7="true",Calcs!M8,0))</f>
        <v>0</v>
      </c>
      <c r="AK7" s="61" t="str">
        <f t="shared" si="6"/>
        <v>false</v>
      </c>
      <c r="AL7" s="68">
        <f>IF(B7="true",0,IF(C7="true",Calcs!J8,0))</f>
        <v>0</v>
      </c>
      <c r="AM7" s="68">
        <f>IF(B7="true",Calcs!U8,IF(C7="true",0,Calcs!E8))</f>
        <v>90.604390399999986</v>
      </c>
    </row>
    <row r="8" spans="1:39" s="17" customFormat="1" ht="14.25" customHeight="1" x14ac:dyDescent="0.2">
      <c r="A8" s="58">
        <v>7</v>
      </c>
      <c r="B8" s="60" t="s">
        <v>101</v>
      </c>
      <c r="C8" s="60" t="s">
        <v>101</v>
      </c>
      <c r="D8" s="59" t="s">
        <v>101</v>
      </c>
      <c r="E8" s="60">
        <v>3.4089999999999998</v>
      </c>
      <c r="F8" s="61" t="s">
        <v>16</v>
      </c>
      <c r="G8" s="60"/>
      <c r="H8" s="62" t="s">
        <v>10</v>
      </c>
      <c r="I8" s="59" t="s">
        <v>11</v>
      </c>
      <c r="J8" s="60" t="s">
        <v>140</v>
      </c>
      <c r="K8" s="63">
        <v>1</v>
      </c>
      <c r="L8" s="77" t="s">
        <v>102</v>
      </c>
      <c r="M8" s="71" t="s">
        <v>101</v>
      </c>
      <c r="N8" s="60">
        <v>31</v>
      </c>
      <c r="O8" s="60">
        <v>245</v>
      </c>
      <c r="P8" s="66">
        <f>IF(B8="true",(Calcs!Y9),IF(C8="true",Calcs!P9,Calcs!I9))</f>
        <v>1.3602828342857143</v>
      </c>
      <c r="Q8" s="67">
        <f>IF(C8="true","0",(VLOOKUP(J8,Chg_Factors!B$18:D$30,3,FALSE)))</f>
        <v>19.71</v>
      </c>
      <c r="R8" s="68">
        <f t="shared" si="2"/>
        <v>3.4089999999999998</v>
      </c>
      <c r="S8" s="69" t="str">
        <f>IF(C8="true","0",(VLOOKUP(Inputs!F8,Chg_Factors!B$2:D$5,3,FALSE)))</f>
        <v>0.2</v>
      </c>
      <c r="T8" s="67" t="str">
        <f>(VLOOKUP(Inputs!H8,Chg_Factors!B$6:D$8,3,FALSE))</f>
        <v>1.6</v>
      </c>
      <c r="U8" s="67" t="str">
        <f>(VLOOKUP(Inputs!I8,Chg_Factors!B$9:D$12,3,FALSE))</f>
        <v>1.0</v>
      </c>
      <c r="V8" s="70" t="str">
        <f t="shared" si="1"/>
        <v>S126 x 1.0</v>
      </c>
      <c r="W8" s="67" t="str">
        <f>IF(AND(L8 = "true",C8="false"),"S127 x "&amp; (IF(Inputs!L8=Reduction_Values!B$2,Reduction_Values!D$2,Reduction_Values!D$3)),"")</f>
        <v>S127 x 0.5</v>
      </c>
      <c r="X8" s="67" t="str">
        <f>IF(M8="true",(VLOOKUP(F8,Reduction_Values!C$4:F$7,4,FALSE)),"")</f>
        <v/>
      </c>
      <c r="Y8" s="67" t="str">
        <f>IF(C8="true",(VLOOKUP(Inputs!G8,Chg_Factors!B$13:D$17,3,FALSE)),"0.0")</f>
        <v>0.0</v>
      </c>
      <c r="Z8" s="67" t="str">
        <f>IF(Inputs!C8="true",(IF(Inputs!J8=Chg_Factors!B$31,(VLOOKUP(Inputs!D8,Chg_Factors!C$31:D$32,2,FALSE)),IF(Inputs!J8=Chg_Factors!B$33,(VLOOKUP(Inputs!D8,Chg_Factors!C$33:D$34,2,FALSE)),IF(Inputs!J8=Chg_Factors!B$35,(VLOOKUP(Inputs!D8,Chg_Factors!C$35:D$36,2,FALSE)),IF(Inputs!J8=Chg_Factors!B$37,(VLOOKUP(Inputs!D8,Chg_Factors!C$37:D$38,2,FALSE)),IF(Inputs!J8=Chg_Factors!B$39,(VLOOKUP(Inputs!D8,Chg_Factors!C$39:D$40,2,FALSE)),IF(Inputs!J8=Chg_Factors!B$41,(VLOOKUP(Inputs!D8,Chg_Factors!C$41:D$42,2,FALSE)),IF(Inputs!J8=Chg_Factors!B$43,(VLOOKUP(Inputs!D8,Chg_Factors!C$43:D$44,2,FALSE)),IF(Inputs!J8=Chg_Factors!B$45,(VLOOKUP(Inputs!D8,Chg_Factors!C$45:D$46,2,FALSE)),IF(Inputs!J8=Chg_Factors!B$47,(VLOOKUP(Inputs!D8,Chg_Factors!C$47:D$48,2,FALSE)),IF(Inputs!J8=Chg_Factors!B$49,(VLOOKUP(Inputs!D8,Chg_Factors!C$49:D$50,2,FALSE)),IF(Inputs!J8=Chg_Factors!B$51,(VLOOKUP(Inputs!D8,Chg_Factors!C$51:D$52,2,FALSE)),IF(Inputs!J8=Chg_Factors!B$53,(VLOOKUP(Inputs!D8,Chg_Factors!C$53:D$54,2,FALSE)),IF(Inputs!J8=Chg_Factors!B$55,(VLOOKUP(Inputs!D8,Chg_Factors!C$55:D$56,2,FALSE)))))))))))))))),"0.0")</f>
        <v>0.0</v>
      </c>
      <c r="AA8" s="68">
        <f>IF(B8="true",(Calcs!R9),IF(C8="true",0,Calcs!B9))</f>
        <v>0.68179999999999996</v>
      </c>
      <c r="AB8" s="68">
        <f>IF(B8="true",(Calcs!S9),IF(C8="true",Calcs!K9,Calcs!C9))</f>
        <v>1.0908800000000001</v>
      </c>
      <c r="AC8" s="68">
        <f>IF(B8="true",(Calcs!T9),IF(C8="true",Calcs!L9,Calcs!D9))</f>
        <v>1.0908800000000001</v>
      </c>
      <c r="AD8" s="68">
        <f t="shared" si="3"/>
        <v>3.4089999999999998</v>
      </c>
      <c r="AE8" s="68">
        <f>IF(B8="true",Calcs!V9,IF(C8="true",Calcs!N9,Calcs!F9))</f>
        <v>21.501244800000002</v>
      </c>
      <c r="AF8" s="68">
        <f>IF(B8="true",(Calcs!W9),IF(C8="true",0,Calcs!G9))</f>
        <v>10.750622400000001</v>
      </c>
      <c r="AG8" s="68">
        <f>IF(B8="true",(Calcs!X9),IF(C8="true",Calcs!O9,Calcs!H9))</f>
        <v>10.750622400000001</v>
      </c>
      <c r="AH8" s="61" t="str">
        <f t="shared" si="4"/>
        <v>false</v>
      </c>
      <c r="AI8" s="61" t="str">
        <f t="shared" si="5"/>
        <v>false</v>
      </c>
      <c r="AJ8" s="68">
        <f>IF(B8="true",0,IF(C8="true",Calcs!M9,0))</f>
        <v>0</v>
      </c>
      <c r="AK8" s="61" t="str">
        <f t="shared" si="6"/>
        <v>false</v>
      </c>
      <c r="AL8" s="68">
        <f>IF(B8="true",0,IF(C8="true",Calcs!J9,0))</f>
        <v>0</v>
      </c>
      <c r="AM8" s="68">
        <f>IF(B8="true",Calcs!U9,IF(C8="true",0,Calcs!E9))</f>
        <v>21.501244800000002</v>
      </c>
    </row>
    <row r="9" spans="1:39" ht="14.25" customHeight="1" x14ac:dyDescent="0.2">
      <c r="A9" s="58">
        <v>8</v>
      </c>
      <c r="B9" s="59" t="s">
        <v>101</v>
      </c>
      <c r="C9" s="59" t="s">
        <v>101</v>
      </c>
      <c r="D9" s="59" t="s">
        <v>101</v>
      </c>
      <c r="E9" s="59">
        <v>3.8050000000000002</v>
      </c>
      <c r="F9" s="59" t="s">
        <v>90</v>
      </c>
      <c r="G9" s="59"/>
      <c r="H9" s="59" t="s">
        <v>10</v>
      </c>
      <c r="I9" s="59" t="s">
        <v>11</v>
      </c>
      <c r="J9" s="59" t="s">
        <v>12</v>
      </c>
      <c r="K9" s="78">
        <v>0.1</v>
      </c>
      <c r="L9" s="64" t="s">
        <v>101</v>
      </c>
      <c r="M9" s="64" t="s">
        <v>101</v>
      </c>
      <c r="N9" s="59">
        <v>365</v>
      </c>
      <c r="O9" s="59">
        <v>366</v>
      </c>
      <c r="P9" s="66">
        <f>IF(B9="true",(Calcs!Y10),IF(C9="true",Calcs!P10,Calcs!I10))</f>
        <v>50.106984590163947</v>
      </c>
      <c r="Q9" s="67">
        <f>IF(C9="true","0",(VLOOKUP(J9,Chg_Factors!B$18:D$30,3,FALSE)))</f>
        <v>27.51</v>
      </c>
      <c r="R9" s="68">
        <f t="shared" si="2"/>
        <v>3.8050000000000002</v>
      </c>
      <c r="S9" s="69" t="str">
        <f>IF(C9="true","0",(VLOOKUP(Inputs!F9,Chg_Factors!B$2:D$5,3,FALSE)))</f>
        <v>3.0</v>
      </c>
      <c r="T9" s="67" t="str">
        <f>(VLOOKUP(Inputs!H9,Chg_Factors!B$6:D$8,3,FALSE))</f>
        <v>1.6</v>
      </c>
      <c r="U9" s="67" t="str">
        <f>(VLOOKUP(Inputs!I9,Chg_Factors!B$9:D$12,3,FALSE))</f>
        <v>1.0</v>
      </c>
      <c r="V9" s="70" t="str">
        <f t="shared" si="1"/>
        <v>S126 x 0.1</v>
      </c>
      <c r="W9" s="67" t="str">
        <f>IF(AND(L9 = "true",C9="false"),"S127 x "&amp; (IF(Inputs!L9=Reduction_Values!B$2,Reduction_Values!D$2,Reduction_Values!D$3)),"")</f>
        <v/>
      </c>
      <c r="X9" s="67" t="str">
        <f>IF(M9="true",(VLOOKUP(F9,Reduction_Values!C$4:F$7,4,FALSE)),"")</f>
        <v/>
      </c>
      <c r="Y9" s="67" t="str">
        <f>IF(C9="true",(VLOOKUP(Inputs!G9,Chg_Factors!B$13:D$17,3,FALSE)),"0.0")</f>
        <v>0.0</v>
      </c>
      <c r="Z9" s="67" t="str">
        <f>IF(Inputs!C9="true",(IF(Inputs!J9=Chg_Factors!B$31,(VLOOKUP(Inputs!D9,Chg_Factors!C$31:D$32,2,FALSE)),IF(Inputs!J9=Chg_Factors!B$33,(VLOOKUP(Inputs!D9,Chg_Factors!C$33:D$34,2,FALSE)),IF(Inputs!J9=Chg_Factors!B$35,(VLOOKUP(Inputs!D9,Chg_Factors!C$35:D$36,2,FALSE)),IF(Inputs!J9=Chg_Factors!B$37,(VLOOKUP(Inputs!D9,Chg_Factors!C$37:D$38,2,FALSE)),IF(Inputs!J9=Chg_Factors!B$39,(VLOOKUP(Inputs!D9,Chg_Factors!C$39:D$40,2,FALSE)),IF(Inputs!J9=Chg_Factors!B$41,(VLOOKUP(Inputs!D9,Chg_Factors!C$41:D$42,2,FALSE)),IF(Inputs!J9=Chg_Factors!B$43,(VLOOKUP(Inputs!D9,Chg_Factors!C$43:D$44,2,FALSE)),IF(Inputs!J9=Chg_Factors!B$45,(VLOOKUP(Inputs!D9,Chg_Factors!C$45:D$46,2,FALSE)),IF(Inputs!J9=Chg_Factors!B$47,(VLOOKUP(Inputs!D9,Chg_Factors!C$47:D$48,2,FALSE)),IF(Inputs!J9=Chg_Factors!B$49,(VLOOKUP(Inputs!D9,Chg_Factors!C$49:D$50,2,FALSE)),IF(Inputs!J9=Chg_Factors!B$51,(VLOOKUP(Inputs!D9,Chg_Factors!C$51:D$52,2,FALSE)),IF(Inputs!J9=Chg_Factors!B$53,(VLOOKUP(Inputs!D9,Chg_Factors!C$53:D$54,2,FALSE)),IF(Inputs!J9=Chg_Factors!B$55,(VLOOKUP(Inputs!D9,Chg_Factors!C$55:D$56,2,FALSE)))))))))))))))),"0.0")</f>
        <v>0.0</v>
      </c>
      <c r="AA9" s="68">
        <f>IF(B9="true",(Calcs!R10),IF(C9="true",0,Calcs!B10))</f>
        <v>11.415000000000001</v>
      </c>
      <c r="AB9" s="68">
        <f>IF(B9="true",(Calcs!S10),IF(C9="true",Calcs!K10,Calcs!C10))</f>
        <v>18.264000000000003</v>
      </c>
      <c r="AC9" s="68">
        <f>IF(B9="true",(Calcs!T10),IF(C9="true",Calcs!L10,Calcs!D10))</f>
        <v>18.264000000000003</v>
      </c>
      <c r="AD9" s="68">
        <f t="shared" si="3"/>
        <v>3.8050000000000002</v>
      </c>
      <c r="AE9" s="68">
        <f>IF(B9="true",Calcs!V10,IF(C9="true",Calcs!N10,Calcs!F10))</f>
        <v>50.244264000000015</v>
      </c>
      <c r="AF9" s="68">
        <f>IF(B9="true",(Calcs!W10),IF(C9="true",0,Calcs!G10))</f>
        <v>50.244264000000015</v>
      </c>
      <c r="AG9" s="68">
        <f>IF(B9="true",(Calcs!X10),IF(C9="true",Calcs!O10,Calcs!H10))</f>
        <v>50.244264000000015</v>
      </c>
      <c r="AH9" s="61" t="str">
        <f t="shared" si="4"/>
        <v>false</v>
      </c>
      <c r="AI9" s="61" t="str">
        <f t="shared" si="5"/>
        <v>false</v>
      </c>
      <c r="AJ9" s="68">
        <f>IF(B9="true",0,IF(C9="true",Calcs!M10,0))</f>
        <v>0</v>
      </c>
      <c r="AK9" s="61" t="str">
        <f t="shared" si="6"/>
        <v>false</v>
      </c>
      <c r="AL9" s="68">
        <f>IF(B9="true",0,IF(C9="true",Calcs!J10,0))</f>
        <v>0</v>
      </c>
      <c r="AM9" s="68">
        <f>IF(B9="true",Calcs!U10,IF(C9="true",0,Calcs!E10))</f>
        <v>502.4426400000001</v>
      </c>
    </row>
    <row r="10" spans="1:39" ht="14.25" customHeight="1" x14ac:dyDescent="0.2">
      <c r="A10" s="58">
        <v>9</v>
      </c>
      <c r="B10" s="65" t="s">
        <v>101</v>
      </c>
      <c r="C10" s="65" t="s">
        <v>101</v>
      </c>
      <c r="D10" s="59" t="s">
        <v>101</v>
      </c>
      <c r="E10" s="62">
        <v>1001.22</v>
      </c>
      <c r="F10" s="61" t="s">
        <v>13</v>
      </c>
      <c r="G10" s="79"/>
      <c r="H10" s="62" t="s">
        <v>10</v>
      </c>
      <c r="I10" s="62" t="s">
        <v>11</v>
      </c>
      <c r="J10" s="60" t="s">
        <v>142</v>
      </c>
      <c r="K10" s="63">
        <v>1</v>
      </c>
      <c r="L10" s="77" t="s">
        <v>101</v>
      </c>
      <c r="M10" s="77" t="s">
        <v>101</v>
      </c>
      <c r="N10" s="62">
        <v>2</v>
      </c>
      <c r="O10" s="62">
        <v>25</v>
      </c>
      <c r="P10" s="66">
        <f>IF(B10="true",(Calcs!Y11),IF(C10="true",Calcs!P11,Calcs!I11))</f>
        <v>1942.8473856000003</v>
      </c>
      <c r="Q10" s="67">
        <f>IF(C10="true","0",(VLOOKUP(J10,Chg_Factors!B$18:D$30,3,FALSE)))</f>
        <v>15.16</v>
      </c>
      <c r="R10" s="68">
        <f t="shared" si="2"/>
        <v>1001.22</v>
      </c>
      <c r="S10" s="69" t="str">
        <f>IF(C10="true","0",(VLOOKUP(Inputs!F10,Chg_Factors!B$2:D$5,3,FALSE)))</f>
        <v>1.0</v>
      </c>
      <c r="T10" s="67" t="str">
        <f>(VLOOKUP(Inputs!H10,Chg_Factors!B$6:D$8,3,FALSE))</f>
        <v>1.6</v>
      </c>
      <c r="U10" s="67" t="str">
        <f>(VLOOKUP(Inputs!I10,Chg_Factors!B$9:D$12,3,FALSE))</f>
        <v>1.0</v>
      </c>
      <c r="V10" s="70" t="str">
        <f t="shared" si="1"/>
        <v>S126 x 1.0</v>
      </c>
      <c r="W10" s="67" t="str">
        <f>IF(AND(L10 = "true",C10="false"),"S127 x "&amp; (IF(Inputs!L10=Reduction_Values!B$2,Reduction_Values!D$2,Reduction_Values!D$3)),"")</f>
        <v/>
      </c>
      <c r="X10" s="67" t="str">
        <f>IF(M10="true",(VLOOKUP(F10,Reduction_Values!C$4:F$7,4,FALSE)),"")</f>
        <v/>
      </c>
      <c r="Y10" s="67" t="str">
        <f>IF(C10="true",(VLOOKUP(Inputs!G10,Chg_Factors!B$13:D$17,3,FALSE)),"0.0")</f>
        <v>0.0</v>
      </c>
      <c r="Z10" s="67" t="str">
        <f>IF(Inputs!C10="true",(IF(Inputs!J10=Chg_Factors!B$31,(VLOOKUP(Inputs!D10,Chg_Factors!C$31:D$32,2,FALSE)),IF(Inputs!J10=Chg_Factors!B$33,(VLOOKUP(Inputs!D10,Chg_Factors!C$33:D$34,2,FALSE)),IF(Inputs!J10=Chg_Factors!B$35,(VLOOKUP(Inputs!D10,Chg_Factors!C$35:D$36,2,FALSE)),IF(Inputs!J10=Chg_Factors!B$37,(VLOOKUP(Inputs!D10,Chg_Factors!C$37:D$38,2,FALSE)),IF(Inputs!J10=Chg_Factors!B$39,(VLOOKUP(Inputs!D10,Chg_Factors!C$39:D$40,2,FALSE)),IF(Inputs!J10=Chg_Factors!B$41,(VLOOKUP(Inputs!D10,Chg_Factors!C$41:D$42,2,FALSE)),IF(Inputs!J10=Chg_Factors!B$43,(VLOOKUP(Inputs!D10,Chg_Factors!C$43:D$44,2,FALSE)),IF(Inputs!J10=Chg_Factors!B$45,(VLOOKUP(Inputs!D10,Chg_Factors!C$45:D$46,2,FALSE)),IF(Inputs!J10=Chg_Factors!B$47,(VLOOKUP(Inputs!D10,Chg_Factors!C$47:D$48,2,FALSE)),IF(Inputs!J10=Chg_Factors!B$49,(VLOOKUP(Inputs!D10,Chg_Factors!C$49:D$50,2,FALSE)),IF(Inputs!J10=Chg_Factors!B$51,(VLOOKUP(Inputs!D10,Chg_Factors!C$51:D$52,2,FALSE)),IF(Inputs!J10=Chg_Factors!B$53,(VLOOKUP(Inputs!D10,Chg_Factors!C$53:D$54,2,FALSE)),IF(Inputs!J10=Chg_Factors!B$55,(VLOOKUP(Inputs!D10,Chg_Factors!C$55:D$56,2,FALSE)))))))))))))))),"0.0")</f>
        <v>0.0</v>
      </c>
      <c r="AA10" s="68">
        <f>IF(B10="true",(Calcs!R11),IF(C10="true",0,Calcs!B11))</f>
        <v>1001.22</v>
      </c>
      <c r="AB10" s="68">
        <f>IF(B10="true",(Calcs!S11),IF(C10="true",Calcs!K11,Calcs!C11))</f>
        <v>1601.9520000000002</v>
      </c>
      <c r="AC10" s="68">
        <f>IF(B10="true",(Calcs!T11),IF(C10="true",Calcs!L11,Calcs!D11))</f>
        <v>1601.9520000000002</v>
      </c>
      <c r="AD10" s="68">
        <f t="shared" si="3"/>
        <v>1001.22</v>
      </c>
      <c r="AE10" s="68">
        <f>IF(B10="true",Calcs!V11,IF(C10="true",Calcs!N11,Calcs!F11))</f>
        <v>24285.592320000003</v>
      </c>
      <c r="AF10" s="68">
        <f>IF(B10="true",(Calcs!W11),IF(C10="true",0,Calcs!G11))</f>
        <v>24285.592320000003</v>
      </c>
      <c r="AG10" s="68">
        <f>IF(B10="true",(Calcs!X11),IF(C10="true",Calcs!O11,Calcs!H11))</f>
        <v>24285.592320000003</v>
      </c>
      <c r="AH10" s="61" t="str">
        <f t="shared" si="4"/>
        <v>false</v>
      </c>
      <c r="AI10" s="61" t="str">
        <f t="shared" si="5"/>
        <v>false</v>
      </c>
      <c r="AJ10" s="68">
        <f>IF(B10="true",0,IF(C10="true",Calcs!M11,0))</f>
        <v>0</v>
      </c>
      <c r="AK10" s="61" t="str">
        <f t="shared" si="6"/>
        <v>false</v>
      </c>
      <c r="AL10" s="68">
        <f>IF(B10="true",0,IF(C10="true",Calcs!J11,0))</f>
        <v>0</v>
      </c>
      <c r="AM10" s="68">
        <f>IF(B10="true",Calcs!U11,IF(C10="true",0,Calcs!E11))</f>
        <v>24285.592320000003</v>
      </c>
    </row>
    <row r="11" spans="1:39" ht="14.25" customHeight="1" x14ac:dyDescent="0.2">
      <c r="A11" s="58">
        <v>10</v>
      </c>
      <c r="B11" s="65" t="s">
        <v>102</v>
      </c>
      <c r="C11" s="65" t="s">
        <v>101</v>
      </c>
      <c r="D11" s="65" t="s">
        <v>101</v>
      </c>
      <c r="E11" s="62">
        <v>1002</v>
      </c>
      <c r="F11" s="61" t="s">
        <v>16</v>
      </c>
      <c r="G11" s="79" t="s">
        <v>90</v>
      </c>
      <c r="H11" s="62" t="s">
        <v>14</v>
      </c>
      <c r="I11" s="62" t="s">
        <v>11</v>
      </c>
      <c r="J11" s="79" t="s">
        <v>20</v>
      </c>
      <c r="K11" s="63">
        <v>1</v>
      </c>
      <c r="L11" s="77" t="s">
        <v>101</v>
      </c>
      <c r="M11" s="77" t="s">
        <v>102</v>
      </c>
      <c r="N11" s="62">
        <v>0</v>
      </c>
      <c r="O11" s="62">
        <v>0</v>
      </c>
      <c r="P11" s="66">
        <f>IF(B11="true",(Calcs!Y12),IF(C11="true",Calcs!P12,Calcs!I12))</f>
        <v>475.18848000000003</v>
      </c>
      <c r="Q11" s="67">
        <f>IF(C11="true","0",(VLOOKUP(J11,Chg_Factors!B$18:D$30,3,FALSE)))</f>
        <v>29.64</v>
      </c>
      <c r="R11" s="68">
        <f t="shared" si="2"/>
        <v>1002</v>
      </c>
      <c r="S11" s="69" t="str">
        <f>IF(C11="true","0",(VLOOKUP(Inputs!F11,Chg_Factors!B$2:D$5,3,FALSE)))</f>
        <v>0.2</v>
      </c>
      <c r="T11" s="67" t="str">
        <f>(VLOOKUP(Inputs!H11,Chg_Factors!B$6:D$8,3,FALSE))</f>
        <v>0.16</v>
      </c>
      <c r="U11" s="67" t="str">
        <f>(VLOOKUP(Inputs!I11,Chg_Factors!B$9:D$12,3,FALSE))</f>
        <v>1.0</v>
      </c>
      <c r="V11" s="70" t="str">
        <f t="shared" si="1"/>
        <v>S126 x 1.0</v>
      </c>
      <c r="W11" s="67" t="str">
        <f>IF(AND(L11 = "true",C11="false"),"S127 x "&amp; (IF(Inputs!L11=Reduction_Values!B$2,Reduction_Values!D$2,Reduction_Values!D$3)),"")</f>
        <v/>
      </c>
      <c r="X11" s="67" t="str">
        <f>IF(M11="true",(VLOOKUP(F11,Reduction_Values!C$4:F$7,4,FALSE)),"")</f>
        <v>S130U x 0.5</v>
      </c>
      <c r="Y11" s="67" t="str">
        <f>IF(C11="true",(VLOOKUP(Inputs!G11,Chg_Factors!B$13:D$17,3,FALSE)),"0.0")</f>
        <v>0.0</v>
      </c>
      <c r="Z11" s="67" t="str">
        <f>IF(Inputs!C11="true",(IF(Inputs!J11=Chg_Factors!B$31,(VLOOKUP(Inputs!D11,Chg_Factors!C$31:D$32,2,FALSE)),IF(Inputs!J11=Chg_Factors!B$33,(VLOOKUP(Inputs!D11,Chg_Factors!C$33:D$34,2,FALSE)),IF(Inputs!J11=Chg_Factors!B$35,(VLOOKUP(Inputs!D11,Chg_Factors!C$35:D$36,2,FALSE)),IF(Inputs!J11=Chg_Factors!B$37,(VLOOKUP(Inputs!D11,Chg_Factors!C$37:D$38,2,FALSE)),IF(Inputs!J11=Chg_Factors!B$39,(VLOOKUP(Inputs!D11,Chg_Factors!C$39:D$40,2,FALSE)),IF(Inputs!J11=Chg_Factors!B$41,(VLOOKUP(Inputs!D11,Chg_Factors!C$41:D$42,2,FALSE)),IF(Inputs!J11=Chg_Factors!B$43,(VLOOKUP(Inputs!D11,Chg_Factors!C$43:D$44,2,FALSE)),IF(Inputs!J11=Chg_Factors!B$45,(VLOOKUP(Inputs!D11,Chg_Factors!C$45:D$46,2,FALSE)),IF(Inputs!J11=Chg_Factors!B$47,(VLOOKUP(Inputs!D11,Chg_Factors!C$47:D$48,2,FALSE)),IF(Inputs!J11=Chg_Factors!B$49,(VLOOKUP(Inputs!D11,Chg_Factors!C$49:D$50,2,FALSE)),IF(Inputs!J11=Chg_Factors!B$51,(VLOOKUP(Inputs!D11,Chg_Factors!C$51:D$52,2,FALSE)),IF(Inputs!J11=Chg_Factors!B$53,(VLOOKUP(Inputs!D11,Chg_Factors!C$53:D$54,2,FALSE)),IF(Inputs!J11=Chg_Factors!B$55,(VLOOKUP(Inputs!D11,Chg_Factors!C$55:D$56,2,FALSE)))))))))))))))),"0.0")</f>
        <v>0.0</v>
      </c>
      <c r="AA11" s="68">
        <f>IF(B11="true",(Calcs!R12),IF(C11="true",0,Calcs!B12))</f>
        <v>200.4</v>
      </c>
      <c r="AB11" s="68">
        <f>IF(B11="true",(Calcs!S12),IF(C11="true",Calcs!K12,Calcs!C12))</f>
        <v>32.064</v>
      </c>
      <c r="AC11" s="68">
        <f>IF(B11="true",(Calcs!T12),IF(C11="true",Calcs!L12,Calcs!D12))</f>
        <v>32.064</v>
      </c>
      <c r="AD11" s="68">
        <f t="shared" si="3"/>
        <v>1002</v>
      </c>
      <c r="AE11" s="68">
        <f>IF(B11="true",Calcs!V12,IF(C11="true",Calcs!N12,Calcs!F12))</f>
        <v>950.37696000000005</v>
      </c>
      <c r="AF11" s="68">
        <f>IF(B11="true",(Calcs!W12),IF(C11="true",0,Calcs!G12))</f>
        <v>950.37696000000005</v>
      </c>
      <c r="AG11" s="68">
        <f>IF(B11="true",(Calcs!X12),IF(C11="true",Calcs!O12,Calcs!H12))</f>
        <v>475.18848000000003</v>
      </c>
      <c r="AH11" s="61" t="str">
        <f t="shared" si="4"/>
        <v>true</v>
      </c>
      <c r="AI11" s="61" t="str">
        <f t="shared" si="5"/>
        <v>false</v>
      </c>
      <c r="AJ11" s="68">
        <f>IF(B11="true",0,IF(C11="true",Calcs!M12,0))</f>
        <v>0</v>
      </c>
      <c r="AK11" s="61" t="str">
        <f t="shared" si="6"/>
        <v>false</v>
      </c>
      <c r="AL11" s="68">
        <f>IF(B11="true",0,IF(C11="true",Calcs!J12,0))</f>
        <v>0</v>
      </c>
      <c r="AM11" s="68">
        <f>IF(B11="true",Calcs!U12,IF(C11="true",0,Calcs!E12))</f>
        <v>950.37696000000005</v>
      </c>
    </row>
    <row r="12" spans="1:39" ht="14.25" customHeight="1" x14ac:dyDescent="0.2">
      <c r="A12" s="58">
        <v>11</v>
      </c>
      <c r="B12" s="65" t="s">
        <v>101</v>
      </c>
      <c r="C12" s="65" t="s">
        <v>102</v>
      </c>
      <c r="D12" s="65" t="s">
        <v>101</v>
      </c>
      <c r="E12" s="62">
        <v>0.91200000000000003</v>
      </c>
      <c r="F12" s="61" t="s">
        <v>89</v>
      </c>
      <c r="G12" s="79" t="s">
        <v>16</v>
      </c>
      <c r="H12" s="62" t="s">
        <v>14</v>
      </c>
      <c r="I12" s="62" t="s">
        <v>15</v>
      </c>
      <c r="J12" s="79" t="s">
        <v>22</v>
      </c>
      <c r="K12" s="63">
        <v>1</v>
      </c>
      <c r="L12" s="77" t="s">
        <v>101</v>
      </c>
      <c r="M12" s="77" t="s">
        <v>101</v>
      </c>
      <c r="N12" s="62">
        <v>210</v>
      </c>
      <c r="O12" s="62">
        <v>210</v>
      </c>
      <c r="P12" s="66">
        <f>IF(B12="true",(Calcs!Y13),IF(C12="true",Calcs!P13,Calcs!I13))</f>
        <v>6.7590143999999991E-2</v>
      </c>
      <c r="Q12" s="67" t="str">
        <f>IF(C12="true","0",(VLOOKUP(J12,Chg_Factors!B$18:D$30,3,FALSE)))</f>
        <v>0</v>
      </c>
      <c r="R12" s="68">
        <f t="shared" si="2"/>
        <v>0.91200000000000003</v>
      </c>
      <c r="S12" s="69" t="str">
        <f>IF(C12="true","0",(VLOOKUP(Inputs!F12,Chg_Factors!B$2:D$5,3,FALSE)))</f>
        <v>0</v>
      </c>
      <c r="T12" s="67" t="str">
        <f>(VLOOKUP(Inputs!H12,Chg_Factors!B$6:D$8,3,FALSE))</f>
        <v>0.16</v>
      </c>
      <c r="U12" s="67" t="str">
        <f>(VLOOKUP(Inputs!I12,Chg_Factors!B$9:D$12,3,FALSE))</f>
        <v>0.6</v>
      </c>
      <c r="V12" s="70" t="str">
        <f t="shared" si="1"/>
        <v>S126 x 1.0</v>
      </c>
      <c r="W12" s="67" t="str">
        <f>IF(AND(L12 = "true",C12="false"),"S127 x "&amp; (IF(Inputs!L12=Reduction_Values!B$2,Reduction_Values!D$2,Reduction_Values!D$3)),"")</f>
        <v/>
      </c>
      <c r="X12" s="67" t="str">
        <f>IF(M12="true",(VLOOKUP(F12,Reduction_Values!C$4:F$7,4,FALSE)),"")</f>
        <v/>
      </c>
      <c r="Y12" s="67" t="str">
        <f>IF(C12="true",(VLOOKUP(Inputs!G12,Chg_Factors!B$13:D$17,3,FALSE)),"0.0")</f>
        <v>0.2</v>
      </c>
      <c r="Z12" s="67" t="str">
        <f>IF(Inputs!C12="true",(IF(Inputs!J12=Chg_Factors!B$31,(VLOOKUP(Inputs!D12,Chg_Factors!C$31:D$32,2,FALSE)),IF(Inputs!J12=Chg_Factors!B$33,(VLOOKUP(Inputs!D12,Chg_Factors!C$33:D$34,2,FALSE)),IF(Inputs!J12=Chg_Factors!B$35,(VLOOKUP(Inputs!D12,Chg_Factors!C$35:D$36,2,FALSE)),IF(Inputs!J12=Chg_Factors!B$37,(VLOOKUP(Inputs!D12,Chg_Factors!C$37:D$38,2,FALSE)),IF(Inputs!J12=Chg_Factors!B$39,(VLOOKUP(Inputs!D12,Chg_Factors!C$39:D$40,2,FALSE)),IF(Inputs!J12=Chg_Factors!B$41,(VLOOKUP(Inputs!D12,Chg_Factors!C$41:D$42,2,FALSE)),IF(Inputs!J12=Chg_Factors!B$43,(VLOOKUP(Inputs!D12,Chg_Factors!C$43:D$44,2,FALSE)),IF(Inputs!J12=Chg_Factors!B$45,(VLOOKUP(Inputs!D12,Chg_Factors!C$45:D$46,2,FALSE)),IF(Inputs!J12=Chg_Factors!B$47,(VLOOKUP(Inputs!D12,Chg_Factors!C$47:D$48,2,FALSE)),IF(Inputs!J12=Chg_Factors!B$49,(VLOOKUP(Inputs!D12,Chg_Factors!C$49:D$50,2,FALSE)),IF(Inputs!J12=Chg_Factors!B$51,(VLOOKUP(Inputs!D12,Chg_Factors!C$51:D$52,2,FALSE)),IF(Inputs!J12=Chg_Factors!B$53,(VLOOKUP(Inputs!D12,Chg_Factors!C$53:D$54,2,FALSE)),IF(Inputs!J12=Chg_Factors!B$55,(VLOOKUP(Inputs!D12,Chg_Factors!C$55:D$56,2,FALSE)))))))))))))))),"0.0")</f>
        <v>3.86</v>
      </c>
      <c r="AA12" s="68">
        <f>IF(B12="true",(Calcs!R13),IF(C12="true",0,Calcs!B13))</f>
        <v>0</v>
      </c>
      <c r="AB12" s="68">
        <f>IF(B12="true",(Calcs!S13),IF(C12="true",Calcs!K13,Calcs!C13))</f>
        <v>2.9184000000000002E-2</v>
      </c>
      <c r="AC12" s="68">
        <f>IF(B12="true",(Calcs!T13),IF(C12="true",Calcs!L13,Calcs!D13))</f>
        <v>1.7510399999999999E-2</v>
      </c>
      <c r="AD12" s="68">
        <f t="shared" si="3"/>
        <v>0.91200000000000003</v>
      </c>
      <c r="AE12" s="68">
        <f>IF(B12="true",Calcs!V13,IF(C12="true",Calcs!N13,Calcs!F13))</f>
        <v>6.7590143999999991E-2</v>
      </c>
      <c r="AF12" s="68">
        <f>IF(B12="true",(Calcs!W13),IF(C12="true",0,Calcs!G13))</f>
        <v>0</v>
      </c>
      <c r="AG12" s="68">
        <f>IF(B12="true",(Calcs!X13),IF(C12="true",Calcs!O13,Calcs!H13))</f>
        <v>6.7590143999999991E-2</v>
      </c>
      <c r="AH12" s="61" t="str">
        <f t="shared" si="4"/>
        <v>false</v>
      </c>
      <c r="AI12" s="61" t="str">
        <f t="shared" si="5"/>
        <v>false</v>
      </c>
      <c r="AJ12" s="68">
        <f>IF(B12="true",0,IF(C12="true",Calcs!M13,0))</f>
        <v>6.7590143999999991E-2</v>
      </c>
      <c r="AK12" s="61" t="str">
        <f t="shared" si="6"/>
        <v>true</v>
      </c>
      <c r="AL12" s="68">
        <f>IF(B12="true",0,IF(C12="true",Calcs!J13,0))</f>
        <v>0.18240000000000001</v>
      </c>
      <c r="AM12" s="68">
        <f>IF(B12="true",Calcs!U13,IF(C12="true",0,Calcs!E13))</f>
        <v>0</v>
      </c>
    </row>
    <row r="13" spans="1:39" ht="14.25" customHeight="1" x14ac:dyDescent="0.2">
      <c r="A13" s="58">
        <v>12</v>
      </c>
      <c r="B13" s="65" t="s">
        <v>101</v>
      </c>
      <c r="C13" s="65" t="s">
        <v>101</v>
      </c>
      <c r="D13" s="59" t="s">
        <v>101</v>
      </c>
      <c r="E13" s="62">
        <v>1004</v>
      </c>
      <c r="F13" s="61" t="s">
        <v>90</v>
      </c>
      <c r="G13" s="79"/>
      <c r="H13" s="62" t="s">
        <v>18</v>
      </c>
      <c r="I13" s="62" t="s">
        <v>15</v>
      </c>
      <c r="J13" s="79" t="s">
        <v>23</v>
      </c>
      <c r="K13" s="63">
        <v>1</v>
      </c>
      <c r="L13" s="77" t="s">
        <v>101</v>
      </c>
      <c r="M13" s="77" t="s">
        <v>101</v>
      </c>
      <c r="N13" s="62">
        <v>309</v>
      </c>
      <c r="O13" s="62">
        <v>365</v>
      </c>
      <c r="P13" s="66">
        <f>IF(B13="true",(Calcs!Y14),IF(C13="true",Calcs!P14,Calcs!I14))</f>
        <v>29420.572339726026</v>
      </c>
      <c r="Q13" s="67">
        <f>IF(C13="true","0",(VLOOKUP(J13,Chg_Factors!B$18:D$30,3,FALSE)))</f>
        <v>19.23</v>
      </c>
      <c r="R13" s="68">
        <f t="shared" si="2"/>
        <v>1004</v>
      </c>
      <c r="S13" s="69" t="str">
        <f>IF(C13="true","0",(VLOOKUP(Inputs!F13,Chg_Factors!B$2:D$5,3,FALSE)))</f>
        <v>3.0</v>
      </c>
      <c r="T13" s="67" t="str">
        <f>(VLOOKUP(Inputs!H13,Chg_Factors!B$6:D$8,3,FALSE))</f>
        <v>1.0</v>
      </c>
      <c r="U13" s="67" t="str">
        <f>(VLOOKUP(Inputs!I13,Chg_Factors!B$9:D$12,3,FALSE))</f>
        <v>0.6</v>
      </c>
      <c r="V13" s="70" t="str">
        <f t="shared" si="1"/>
        <v>S126 x 1.0</v>
      </c>
      <c r="W13" s="67" t="str">
        <f>IF(AND(L13 = "true",C13="false"),"S127 x "&amp; (IF(Inputs!L13=Reduction_Values!B$2,Reduction_Values!D$2,Reduction_Values!D$3)),"")</f>
        <v/>
      </c>
      <c r="X13" s="67" t="str">
        <f>IF(M13="true",(VLOOKUP(F13,Reduction_Values!C$4:F$7,4,FALSE)),"")</f>
        <v/>
      </c>
      <c r="Y13" s="67" t="str">
        <f>IF(C13="true",(VLOOKUP(Inputs!G13,Chg_Factors!B$13:D$17,3,FALSE)),"0.0")</f>
        <v>0.0</v>
      </c>
      <c r="Z13" s="67" t="str">
        <f>IF(Inputs!C13="true",(IF(Inputs!J13=Chg_Factors!B$31,(VLOOKUP(Inputs!D13,Chg_Factors!C$31:D$32,2,FALSE)),IF(Inputs!J13=Chg_Factors!B$33,(VLOOKUP(Inputs!D13,Chg_Factors!C$33:D$34,2,FALSE)),IF(Inputs!J13=Chg_Factors!B$35,(VLOOKUP(Inputs!D13,Chg_Factors!C$35:D$36,2,FALSE)),IF(Inputs!J13=Chg_Factors!B$37,(VLOOKUP(Inputs!D13,Chg_Factors!C$37:D$38,2,FALSE)),IF(Inputs!J13=Chg_Factors!B$39,(VLOOKUP(Inputs!D13,Chg_Factors!C$39:D$40,2,FALSE)),IF(Inputs!J13=Chg_Factors!B$41,(VLOOKUP(Inputs!D13,Chg_Factors!C$41:D$42,2,FALSE)),IF(Inputs!J13=Chg_Factors!B$43,(VLOOKUP(Inputs!D13,Chg_Factors!C$43:D$44,2,FALSE)),IF(Inputs!J13=Chg_Factors!B$45,(VLOOKUP(Inputs!D13,Chg_Factors!C$45:D$46,2,FALSE)),IF(Inputs!J13=Chg_Factors!B$47,(VLOOKUP(Inputs!D13,Chg_Factors!C$47:D$48,2,FALSE)),IF(Inputs!J13=Chg_Factors!B$49,(VLOOKUP(Inputs!D13,Chg_Factors!C$49:D$50,2,FALSE)),IF(Inputs!J13=Chg_Factors!B$51,(VLOOKUP(Inputs!D13,Chg_Factors!C$51:D$52,2,FALSE)),IF(Inputs!J13=Chg_Factors!B$53,(VLOOKUP(Inputs!D13,Chg_Factors!C$53:D$54,2,FALSE)),IF(Inputs!J13=Chg_Factors!B$55,(VLOOKUP(Inputs!D13,Chg_Factors!C$55:D$56,2,FALSE)))))))))))))))),"0.0")</f>
        <v>0.0</v>
      </c>
      <c r="AA13" s="68">
        <f>IF(B13="true",(Calcs!R14),IF(C13="true",0,Calcs!B14))</f>
        <v>3012</v>
      </c>
      <c r="AB13" s="68">
        <f>IF(B13="true",(Calcs!S14),IF(C13="true",Calcs!K14,Calcs!C14))</f>
        <v>3012</v>
      </c>
      <c r="AC13" s="68">
        <f>IF(B13="true",(Calcs!T14),IF(C13="true",Calcs!L14,Calcs!D14))</f>
        <v>1807.2</v>
      </c>
      <c r="AD13" s="68">
        <f t="shared" si="3"/>
        <v>1004</v>
      </c>
      <c r="AE13" s="68">
        <f>IF(B13="true",Calcs!V14,IF(C13="true",Calcs!N14,Calcs!F14))</f>
        <v>34752.455999999998</v>
      </c>
      <c r="AF13" s="68">
        <f>IF(B13="true",(Calcs!W14),IF(C13="true",0,Calcs!G14))</f>
        <v>34752.455999999998</v>
      </c>
      <c r="AG13" s="68">
        <f>IF(B13="true",(Calcs!X14),IF(C13="true",Calcs!O14,Calcs!H14))</f>
        <v>34752.455999999998</v>
      </c>
      <c r="AH13" s="61" t="str">
        <f t="shared" si="4"/>
        <v>false</v>
      </c>
      <c r="AI13" s="61" t="str">
        <f t="shared" si="5"/>
        <v>false</v>
      </c>
      <c r="AJ13" s="68">
        <f>IF(B13="true",0,IF(C13="true",Calcs!M14,0))</f>
        <v>0</v>
      </c>
      <c r="AK13" s="61" t="str">
        <f t="shared" si="6"/>
        <v>false</v>
      </c>
      <c r="AL13" s="68">
        <f>IF(B13="true",0,IF(C13="true",Calcs!J14,0))</f>
        <v>0</v>
      </c>
      <c r="AM13" s="68">
        <f>IF(B13="true",Calcs!U14,IF(C13="true",0,Calcs!E14))</f>
        <v>34752.455999999998</v>
      </c>
    </row>
    <row r="14" spans="1:39" ht="14.25" customHeight="1" x14ac:dyDescent="0.2">
      <c r="A14" s="58">
        <v>13</v>
      </c>
      <c r="B14" s="65" t="s">
        <v>101</v>
      </c>
      <c r="C14" s="65" t="s">
        <v>101</v>
      </c>
      <c r="D14" s="59" t="s">
        <v>101</v>
      </c>
      <c r="E14" s="62">
        <v>100050</v>
      </c>
      <c r="F14" s="61" t="s">
        <v>13</v>
      </c>
      <c r="G14" s="79"/>
      <c r="H14" s="62" t="s">
        <v>18</v>
      </c>
      <c r="I14" s="62" t="s">
        <v>19</v>
      </c>
      <c r="J14" s="79" t="s">
        <v>136</v>
      </c>
      <c r="K14" s="63">
        <v>1</v>
      </c>
      <c r="L14" s="77" t="s">
        <v>102</v>
      </c>
      <c r="M14" s="77" t="s">
        <v>101</v>
      </c>
      <c r="N14" s="62">
        <v>355</v>
      </c>
      <c r="O14" s="62">
        <v>365</v>
      </c>
      <c r="P14" s="66">
        <f>IF(B14="true",(Calcs!Y15),IF(C14="true",Calcs!P15,Calcs!I15))</f>
        <v>28769.377500000002</v>
      </c>
      <c r="Q14" s="67">
        <f>IF(C14="true","0",(VLOOKUP(J14,Chg_Factors!B$18:D$30,3,FALSE)))</f>
        <v>19.71</v>
      </c>
      <c r="R14" s="68">
        <f t="shared" si="2"/>
        <v>100050</v>
      </c>
      <c r="S14" s="69" t="str">
        <f>IF(C14="true","0",(VLOOKUP(Inputs!F14,Chg_Factors!B$2:D$5,3,FALSE)))</f>
        <v>1.0</v>
      </c>
      <c r="T14" s="67" t="str">
        <f>(VLOOKUP(Inputs!H14,Chg_Factors!B$6:D$8,3,FALSE))</f>
        <v>1.0</v>
      </c>
      <c r="U14" s="67" t="str">
        <f>(VLOOKUP(Inputs!I14,Chg_Factors!B$9:D$12,3,FALSE))</f>
        <v>0.03</v>
      </c>
      <c r="V14" s="70" t="str">
        <f t="shared" si="1"/>
        <v>S126 x 1.0</v>
      </c>
      <c r="W14" s="67" t="str">
        <f>IF(AND(L14 = "true",C14="false"),"S127 x "&amp; (IF(Inputs!L14=Reduction_Values!B$2,Reduction_Values!D$2,Reduction_Values!D$3)),"")</f>
        <v>S127 x 0.5</v>
      </c>
      <c r="X14" s="67" t="str">
        <f>IF(M14="true",(VLOOKUP(F14,Reduction_Values!C$4:F$7,4,FALSE)),"")</f>
        <v/>
      </c>
      <c r="Y14" s="67" t="str">
        <f>IF(C14="true",(VLOOKUP(Inputs!G14,Chg_Factors!B$13:D$17,3,FALSE)),"0.0")</f>
        <v>0.0</v>
      </c>
      <c r="Z14" s="67" t="str">
        <f>IF(Inputs!C14="true",(IF(Inputs!J14=Chg_Factors!B$31,(VLOOKUP(Inputs!D14,Chg_Factors!C$31:D$32,2,FALSE)),IF(Inputs!J14=Chg_Factors!B$33,(VLOOKUP(Inputs!D14,Chg_Factors!C$33:D$34,2,FALSE)),IF(Inputs!J14=Chg_Factors!B$35,(VLOOKUP(Inputs!D14,Chg_Factors!C$35:D$36,2,FALSE)),IF(Inputs!J14=Chg_Factors!B$37,(VLOOKUP(Inputs!D14,Chg_Factors!C$37:D$38,2,FALSE)),IF(Inputs!J14=Chg_Factors!B$39,(VLOOKUP(Inputs!D14,Chg_Factors!C$39:D$40,2,FALSE)),IF(Inputs!J14=Chg_Factors!B$41,(VLOOKUP(Inputs!D14,Chg_Factors!C$41:D$42,2,FALSE)),IF(Inputs!J14=Chg_Factors!B$43,(VLOOKUP(Inputs!D14,Chg_Factors!C$43:D$44,2,FALSE)),IF(Inputs!J14=Chg_Factors!B$45,(VLOOKUP(Inputs!D14,Chg_Factors!C$45:D$46,2,FALSE)),IF(Inputs!J14=Chg_Factors!B$47,(VLOOKUP(Inputs!D14,Chg_Factors!C$47:D$48,2,FALSE)),IF(Inputs!J14=Chg_Factors!B$49,(VLOOKUP(Inputs!D14,Chg_Factors!C$49:D$50,2,FALSE)),IF(Inputs!J14=Chg_Factors!B$51,(VLOOKUP(Inputs!D14,Chg_Factors!C$51:D$52,2,FALSE)),IF(Inputs!J14=Chg_Factors!B$53,(VLOOKUP(Inputs!D14,Chg_Factors!C$53:D$54,2,FALSE)),IF(Inputs!J14=Chg_Factors!B$55,(VLOOKUP(Inputs!D14,Chg_Factors!C$55:D$56,2,FALSE)))))))))))))))),"0.0")</f>
        <v>0.0</v>
      </c>
      <c r="AA14" s="68">
        <f>IF(B14="true",(Calcs!R15),IF(C14="true",0,Calcs!B15))</f>
        <v>100050</v>
      </c>
      <c r="AB14" s="68">
        <f>IF(B14="true",(Calcs!S15),IF(C14="true",Calcs!K15,Calcs!C15))</f>
        <v>100050</v>
      </c>
      <c r="AC14" s="68">
        <f>IF(B14="true",(Calcs!T15),IF(C14="true",Calcs!L15,Calcs!D15))</f>
        <v>3001.5</v>
      </c>
      <c r="AD14" s="68">
        <f t="shared" si="3"/>
        <v>100050</v>
      </c>
      <c r="AE14" s="68">
        <f>IF(B14="true",Calcs!V15,IF(C14="true",Calcs!N15,Calcs!F15))</f>
        <v>59159.565000000002</v>
      </c>
      <c r="AF14" s="68">
        <f>IF(B14="true",(Calcs!W15),IF(C14="true",0,Calcs!G15))</f>
        <v>29579.782500000001</v>
      </c>
      <c r="AG14" s="68">
        <f>IF(B14="true",(Calcs!X15),IF(C14="true",Calcs!O15,Calcs!H15))</f>
        <v>29579.782500000001</v>
      </c>
      <c r="AH14" s="61" t="str">
        <f t="shared" si="4"/>
        <v>false</v>
      </c>
      <c r="AI14" s="61" t="str">
        <f t="shared" si="5"/>
        <v>false</v>
      </c>
      <c r="AJ14" s="68">
        <f>IF(B14="true",0,IF(C14="true",Calcs!M15,0))</f>
        <v>0</v>
      </c>
      <c r="AK14" s="61" t="str">
        <f t="shared" si="6"/>
        <v>false</v>
      </c>
      <c r="AL14" s="68">
        <f>IF(B14="true",0,IF(C14="true",Calcs!J15,0))</f>
        <v>0</v>
      </c>
      <c r="AM14" s="68">
        <f>IF(B14="true",Calcs!U15,IF(C14="true",0,Calcs!E15))</f>
        <v>59159.565000000002</v>
      </c>
    </row>
    <row r="15" spans="1:39" ht="14.25" customHeight="1" x14ac:dyDescent="0.2">
      <c r="A15" s="58">
        <v>14</v>
      </c>
      <c r="B15" s="65" t="s">
        <v>102</v>
      </c>
      <c r="C15" s="65" t="s">
        <v>101</v>
      </c>
      <c r="D15" s="65" t="s">
        <v>101</v>
      </c>
      <c r="E15" s="62">
        <v>100</v>
      </c>
      <c r="F15" s="61" t="s">
        <v>16</v>
      </c>
      <c r="G15" s="79" t="s">
        <v>89</v>
      </c>
      <c r="H15" s="62" t="s">
        <v>10</v>
      </c>
      <c r="I15" s="62" t="s">
        <v>19</v>
      </c>
      <c r="J15" s="79" t="s">
        <v>141</v>
      </c>
      <c r="K15" s="63">
        <v>1</v>
      </c>
      <c r="L15" s="77" t="s">
        <v>102</v>
      </c>
      <c r="M15" s="77" t="s">
        <v>101</v>
      </c>
      <c r="N15" s="62">
        <v>0</v>
      </c>
      <c r="O15" s="62">
        <v>0</v>
      </c>
      <c r="P15" s="66">
        <f>IF(B15="true",(Calcs!Y16),IF(C15="true",Calcs!P16,Calcs!I16))</f>
        <v>9.4608000000000008</v>
      </c>
      <c r="Q15" s="67">
        <f>IF(C15="true","0",(VLOOKUP(J15,Chg_Factors!B$18:D$30,3,FALSE)))</f>
        <v>19.71</v>
      </c>
      <c r="R15" s="68">
        <f t="shared" si="2"/>
        <v>100</v>
      </c>
      <c r="S15" s="69" t="str">
        <f>IF(C15="true","0",(VLOOKUP(Inputs!F15,Chg_Factors!B$2:D$5,3,FALSE)))</f>
        <v>0.2</v>
      </c>
      <c r="T15" s="67" t="str">
        <f>(VLOOKUP(Inputs!H15,Chg_Factors!B$6:D$8,3,FALSE))</f>
        <v>1.6</v>
      </c>
      <c r="U15" s="67" t="str">
        <f>(VLOOKUP(Inputs!I15,Chg_Factors!B$9:D$12,3,FALSE))</f>
        <v>0.03</v>
      </c>
      <c r="V15" s="70" t="str">
        <f t="shared" si="1"/>
        <v>S126 x 1.0</v>
      </c>
      <c r="W15" s="67" t="str">
        <f>IF(AND(L15 = "true",C15="false"),"S127 x "&amp; (IF(Inputs!L15=Reduction_Values!B$2,Reduction_Values!D$2,Reduction_Values!D$3)),"")</f>
        <v>S127 x 0.5</v>
      </c>
      <c r="X15" s="67" t="str">
        <f>IF(M15="true",(VLOOKUP(F15,Reduction_Values!C$4:F$7,4,FALSE)),"")</f>
        <v/>
      </c>
      <c r="Y15" s="67" t="str">
        <f>IF(C15="true",(VLOOKUP(Inputs!G15,Chg_Factors!B$13:D$17,3,FALSE)),"0.0")</f>
        <v>0.0</v>
      </c>
      <c r="Z15" s="67" t="str">
        <f>IF(Inputs!C15="true",(IF(Inputs!J15=Chg_Factors!B$31,(VLOOKUP(Inputs!D15,Chg_Factors!C$31:D$32,2,FALSE)),IF(Inputs!J15=Chg_Factors!B$33,(VLOOKUP(Inputs!D15,Chg_Factors!C$33:D$34,2,FALSE)),IF(Inputs!J15=Chg_Factors!B$35,(VLOOKUP(Inputs!D15,Chg_Factors!C$35:D$36,2,FALSE)),IF(Inputs!J15=Chg_Factors!B$37,(VLOOKUP(Inputs!D15,Chg_Factors!C$37:D$38,2,FALSE)),IF(Inputs!J15=Chg_Factors!B$39,(VLOOKUP(Inputs!D15,Chg_Factors!C$39:D$40,2,FALSE)),IF(Inputs!J15=Chg_Factors!B$41,(VLOOKUP(Inputs!D15,Chg_Factors!C$41:D$42,2,FALSE)),IF(Inputs!J15=Chg_Factors!B$43,(VLOOKUP(Inputs!D15,Chg_Factors!C$43:D$44,2,FALSE)),IF(Inputs!J15=Chg_Factors!B$45,(VLOOKUP(Inputs!D15,Chg_Factors!C$45:D$46,2,FALSE)),IF(Inputs!J15=Chg_Factors!B$47,(VLOOKUP(Inputs!D15,Chg_Factors!C$47:D$48,2,FALSE)),IF(Inputs!J15=Chg_Factors!B$49,(VLOOKUP(Inputs!D15,Chg_Factors!C$49:D$50,2,FALSE)),IF(Inputs!J15=Chg_Factors!B$51,(VLOOKUP(Inputs!D15,Chg_Factors!C$51:D$52,2,FALSE)),IF(Inputs!J15=Chg_Factors!B$53,(VLOOKUP(Inputs!D15,Chg_Factors!C$53:D$54,2,FALSE)),IF(Inputs!J15=Chg_Factors!B$55,(VLOOKUP(Inputs!D15,Chg_Factors!C$55:D$56,2,FALSE)))))))))))))))),"0.0")</f>
        <v>0.0</v>
      </c>
      <c r="AA15" s="68">
        <f>IF(B15="true",(Calcs!R16),IF(C15="true",0,Calcs!B16))</f>
        <v>20</v>
      </c>
      <c r="AB15" s="68">
        <f>IF(B15="true",(Calcs!S16),IF(C15="true",Calcs!K16,Calcs!C16))</f>
        <v>32</v>
      </c>
      <c r="AC15" s="68">
        <f>IF(B15="true",(Calcs!T16),IF(C15="true",Calcs!L16,Calcs!D16))</f>
        <v>0.96</v>
      </c>
      <c r="AD15" s="68">
        <f t="shared" si="3"/>
        <v>100</v>
      </c>
      <c r="AE15" s="68">
        <f>IF(B15="true",Calcs!V16,IF(C15="true",Calcs!N16,Calcs!F16))</f>
        <v>18.921600000000002</v>
      </c>
      <c r="AF15" s="68">
        <f>IF(B15="true",(Calcs!W16),IF(C15="true",0,Calcs!G16))</f>
        <v>9.4608000000000008</v>
      </c>
      <c r="AG15" s="68">
        <f>IF(B15="true",(Calcs!X16),IF(C15="true",Calcs!O16,Calcs!H16))</f>
        <v>9.4608000000000008</v>
      </c>
      <c r="AH15" s="61" t="str">
        <f t="shared" si="4"/>
        <v>true</v>
      </c>
      <c r="AI15" s="61" t="str">
        <f t="shared" si="5"/>
        <v>false</v>
      </c>
      <c r="AJ15" s="68">
        <f>IF(B15="true",0,IF(C15="true",Calcs!M16,0))</f>
        <v>0</v>
      </c>
      <c r="AK15" s="61" t="str">
        <f t="shared" si="6"/>
        <v>false</v>
      </c>
      <c r="AL15" s="68">
        <f>IF(B15="true",0,IF(C15="true",Calcs!J16,0))</f>
        <v>0</v>
      </c>
      <c r="AM15" s="68">
        <f>IF(B15="true",Calcs!U16,IF(C15="true",0,Calcs!E16))</f>
        <v>18.921600000000002</v>
      </c>
    </row>
    <row r="16" spans="1:39" ht="14.25" customHeight="1" x14ac:dyDescent="0.2">
      <c r="A16" s="58">
        <v>15</v>
      </c>
      <c r="B16" s="65" t="s">
        <v>101</v>
      </c>
      <c r="C16" s="65" t="s">
        <v>102</v>
      </c>
      <c r="D16" s="65" t="s">
        <v>101</v>
      </c>
      <c r="E16" s="62">
        <v>0.66</v>
      </c>
      <c r="F16" s="61" t="s">
        <v>89</v>
      </c>
      <c r="G16" s="61" t="s">
        <v>89</v>
      </c>
      <c r="H16" s="62" t="s">
        <v>10</v>
      </c>
      <c r="I16" s="62" t="s">
        <v>19</v>
      </c>
      <c r="J16" s="61" t="s">
        <v>24</v>
      </c>
      <c r="K16" s="80">
        <v>0.89</v>
      </c>
      <c r="L16" s="65" t="s">
        <v>101</v>
      </c>
      <c r="M16" s="65" t="s">
        <v>102</v>
      </c>
      <c r="N16" s="62">
        <v>366</v>
      </c>
      <c r="O16" s="62">
        <v>366</v>
      </c>
      <c r="P16" s="66">
        <f>IF(B16="true",(Calcs!Y17),IF(C16="true",Calcs!P17,Calcs!I17))</f>
        <v>1.9501679992199331E-2</v>
      </c>
      <c r="Q16" s="67" t="str">
        <f>IF(C16="true","0",(VLOOKUP(J16,Chg_Factors!B$18:D$30,3,FALSE)))</f>
        <v>0</v>
      </c>
      <c r="R16" s="68">
        <f t="shared" si="2"/>
        <v>0.66</v>
      </c>
      <c r="S16" s="69" t="str">
        <f>IF(C16="true","0",(VLOOKUP(Inputs!F16,Chg_Factors!B$2:D$5,3,FALSE)))</f>
        <v>0</v>
      </c>
      <c r="T16" s="67" t="str">
        <f>(VLOOKUP(Inputs!H16,Chg_Factors!B$6:D$8,3,FALSE))</f>
        <v>1.6</v>
      </c>
      <c r="U16" s="67" t="str">
        <f>(VLOOKUP(Inputs!I16,Chg_Factors!B$9:D$12,3,FALSE))</f>
        <v>0.03</v>
      </c>
      <c r="V16" s="70" t="str">
        <f t="shared" si="1"/>
        <v>S126 x 0.89</v>
      </c>
      <c r="W16" s="67" t="str">
        <f>IF(AND(L16 = "true",C16="false"),"S127 x "&amp; (IF(Inputs!L16=Reduction_Values!B$2,Reduction_Values!D$2,Reduction_Values!D$3)),"")</f>
        <v/>
      </c>
      <c r="X16" s="67" t="str">
        <f>IF(M16="true",(VLOOKUP(F16,Reduction_Values!C$4:F$7,4,FALSE)),"")</f>
        <v>S130S x 0.833</v>
      </c>
      <c r="Y16" s="67" t="str">
        <f>IF(C16="true",(VLOOKUP(Inputs!G16,Chg_Factors!B$13:D$17,3,FALSE)),"0.0")</f>
        <v>1.0</v>
      </c>
      <c r="Z16" s="67" t="str">
        <f>IF(Inputs!C16="true",(IF(Inputs!J16=Chg_Factors!B$31,(VLOOKUP(Inputs!D16,Chg_Factors!C$31:D$32,2,FALSE)),IF(Inputs!J16=Chg_Factors!B$33,(VLOOKUP(Inputs!D16,Chg_Factors!C$33:D$34,2,FALSE)),IF(Inputs!J16=Chg_Factors!B$35,(VLOOKUP(Inputs!D16,Chg_Factors!C$35:D$36,2,FALSE)),IF(Inputs!J16=Chg_Factors!B$37,(VLOOKUP(Inputs!D16,Chg_Factors!C$37:D$38,2,FALSE)),IF(Inputs!J16=Chg_Factors!B$39,(VLOOKUP(Inputs!D16,Chg_Factors!C$39:D$40,2,FALSE)),IF(Inputs!J16=Chg_Factors!B$41,(VLOOKUP(Inputs!D16,Chg_Factors!C$41:D$42,2,FALSE)),IF(Inputs!J16=Chg_Factors!B$43,(VLOOKUP(Inputs!D16,Chg_Factors!C$43:D$44,2,FALSE)),IF(Inputs!J16=Chg_Factors!B$45,(VLOOKUP(Inputs!D16,Chg_Factors!C$45:D$46,2,FALSE)),IF(Inputs!J16=Chg_Factors!B$47,(VLOOKUP(Inputs!D16,Chg_Factors!C$47:D$48,2,FALSE)),IF(Inputs!J16=Chg_Factors!B$49,(VLOOKUP(Inputs!D16,Chg_Factors!C$49:D$50,2,FALSE)),IF(Inputs!J16=Chg_Factors!B$51,(VLOOKUP(Inputs!D16,Chg_Factors!C$51:D$52,2,FALSE)),IF(Inputs!J16=Chg_Factors!B$53,(VLOOKUP(Inputs!D16,Chg_Factors!C$53:D$54,2,FALSE)),IF(Inputs!J16=Chg_Factors!B$55,(VLOOKUP(Inputs!D16,Chg_Factors!C$55:D$56,2,FALSE)))))))))))))))),"0.0")</f>
        <v>0.83</v>
      </c>
      <c r="AA16" s="68">
        <f>IF(B16="true",(Calcs!R17),IF(C16="true",0,Calcs!B17))</f>
        <v>0</v>
      </c>
      <c r="AB16" s="68">
        <f>IF(B16="true",(Calcs!S17),IF(C16="true",Calcs!K17,Calcs!C17))</f>
        <v>1.056</v>
      </c>
      <c r="AC16" s="68">
        <f>IF(B16="true",(Calcs!T17),IF(C16="true",Calcs!L17,Calcs!D17))</f>
        <v>3.168E-2</v>
      </c>
      <c r="AD16" s="68">
        <f t="shared" si="3"/>
        <v>0.66</v>
      </c>
      <c r="AE16" s="68">
        <f>IF(B16="true",Calcs!V17,IF(C16="true",Calcs!N17,Calcs!F17))</f>
        <v>2.3402016000000001E-2</v>
      </c>
      <c r="AF16" s="68">
        <f>IF(B16="true",(Calcs!W17),IF(C16="true",0,Calcs!G17))</f>
        <v>0</v>
      </c>
      <c r="AG16" s="68">
        <f>IF(B16="true",(Calcs!X17),IF(C16="true",Calcs!O17,Calcs!H17))</f>
        <v>1.9501679992199331E-2</v>
      </c>
      <c r="AH16" s="61" t="str">
        <f t="shared" si="4"/>
        <v>false</v>
      </c>
      <c r="AI16" s="61" t="str">
        <f t="shared" si="5"/>
        <v>false</v>
      </c>
      <c r="AJ16" s="68">
        <f>IF(B16="true",0,IF(C16="true",Calcs!M17,0))</f>
        <v>2.6294399999999999E-2</v>
      </c>
      <c r="AK16" s="61" t="str">
        <f t="shared" si="6"/>
        <v>true</v>
      </c>
      <c r="AL16" s="68">
        <f>IF(B16="true",0,IF(C16="true",Calcs!J17,0))</f>
        <v>0.66</v>
      </c>
      <c r="AM16" s="68">
        <f>IF(B16="true",Calcs!U17,IF(C16="true",0,Calcs!E17))</f>
        <v>0</v>
      </c>
    </row>
    <row r="17" spans="1:39" ht="14.25" customHeight="1" x14ac:dyDescent="0.2">
      <c r="A17" s="58">
        <v>16</v>
      </c>
      <c r="B17" s="65" t="s">
        <v>101</v>
      </c>
      <c r="C17" s="65" t="s">
        <v>101</v>
      </c>
      <c r="D17" s="59" t="s">
        <v>101</v>
      </c>
      <c r="E17" s="62">
        <v>1008</v>
      </c>
      <c r="F17" s="61" t="s">
        <v>90</v>
      </c>
      <c r="G17" s="61"/>
      <c r="H17" s="62" t="s">
        <v>14</v>
      </c>
      <c r="I17" s="62" t="s">
        <v>21</v>
      </c>
      <c r="J17" s="81" t="s">
        <v>140</v>
      </c>
      <c r="K17" s="63">
        <v>1</v>
      </c>
      <c r="L17" s="65" t="s">
        <v>101</v>
      </c>
      <c r="M17" s="65" t="s">
        <v>102</v>
      </c>
      <c r="N17" s="62">
        <v>0</v>
      </c>
      <c r="O17" s="62">
        <v>2</v>
      </c>
      <c r="P17" s="66">
        <f>IF(B17="true",(Calcs!Y18),IF(C17="true",Calcs!P18,Calcs!I18))</f>
        <v>0</v>
      </c>
      <c r="Q17" s="67">
        <f>IF(C17="true","0",(VLOOKUP(J17,Chg_Factors!B$18:D$30,3,FALSE)))</f>
        <v>19.71</v>
      </c>
      <c r="R17" s="68">
        <f t="shared" si="2"/>
        <v>1008</v>
      </c>
      <c r="S17" s="69" t="str">
        <f>IF(C17="true","0",(VLOOKUP(Inputs!F17,Chg_Factors!B$2:D$5,3,FALSE)))</f>
        <v>3.0</v>
      </c>
      <c r="T17" s="67" t="str">
        <f>(VLOOKUP(Inputs!H17,Chg_Factors!B$6:D$8,3,FALSE))</f>
        <v>0.16</v>
      </c>
      <c r="U17" s="67" t="str">
        <f>(VLOOKUP(Inputs!I17,Chg_Factors!B$9:D$12,3,FALSE))</f>
        <v>0.003</v>
      </c>
      <c r="V17" s="70" t="str">
        <f t="shared" si="1"/>
        <v>S126 x 1.0</v>
      </c>
      <c r="W17" s="67" t="str">
        <f>IF(AND(L17 = "true",C17="false"),"S127 x "&amp; (IF(Inputs!L17=Reduction_Values!B$2,Reduction_Values!D$2,Reduction_Values!D$3)),"")</f>
        <v/>
      </c>
      <c r="X17" s="67" t="str">
        <f>IF(M17="true",(VLOOKUP(F17,Reduction_Values!C$4:F$7,4,FALSE)),"")</f>
        <v>S130S x 0.833</v>
      </c>
      <c r="Y17" s="67" t="str">
        <f>IF(C17="true",(VLOOKUP(Inputs!G17,Chg_Factors!B$13:D$17,3,FALSE)),"0.0")</f>
        <v>0.0</v>
      </c>
      <c r="Z17" s="67" t="str">
        <f>IF(Inputs!C17="true",(IF(Inputs!J17=Chg_Factors!B$31,(VLOOKUP(Inputs!D17,Chg_Factors!C$31:D$32,2,FALSE)),IF(Inputs!J17=Chg_Factors!B$33,(VLOOKUP(Inputs!D17,Chg_Factors!C$33:D$34,2,FALSE)),IF(Inputs!J17=Chg_Factors!B$35,(VLOOKUP(Inputs!D17,Chg_Factors!C$35:D$36,2,FALSE)),IF(Inputs!J17=Chg_Factors!B$37,(VLOOKUP(Inputs!D17,Chg_Factors!C$37:D$38,2,FALSE)),IF(Inputs!J17=Chg_Factors!B$39,(VLOOKUP(Inputs!D17,Chg_Factors!C$39:D$40,2,FALSE)),IF(Inputs!J17=Chg_Factors!B$41,(VLOOKUP(Inputs!D17,Chg_Factors!C$41:D$42,2,FALSE)),IF(Inputs!J17=Chg_Factors!B$43,(VLOOKUP(Inputs!D17,Chg_Factors!C$43:D$44,2,FALSE)),IF(Inputs!J17=Chg_Factors!B$45,(VLOOKUP(Inputs!D17,Chg_Factors!C$45:D$46,2,FALSE)),IF(Inputs!J17=Chg_Factors!B$47,(VLOOKUP(Inputs!D17,Chg_Factors!C$47:D$48,2,FALSE)),IF(Inputs!J17=Chg_Factors!B$49,(VLOOKUP(Inputs!D17,Chg_Factors!C$49:D$50,2,FALSE)),IF(Inputs!J17=Chg_Factors!B$51,(VLOOKUP(Inputs!D17,Chg_Factors!C$51:D$52,2,FALSE)),IF(Inputs!J17=Chg_Factors!B$53,(VLOOKUP(Inputs!D17,Chg_Factors!C$53:D$54,2,FALSE)),IF(Inputs!J17=Chg_Factors!B$55,(VLOOKUP(Inputs!D17,Chg_Factors!C$55:D$56,2,FALSE)))))))))))))))),"0.0")</f>
        <v>0.0</v>
      </c>
      <c r="AA17" s="68">
        <f>IF(B17="true",(Calcs!R18),IF(C17="true",0,Calcs!B18))</f>
        <v>3024</v>
      </c>
      <c r="AB17" s="68">
        <f>IF(B17="true",(Calcs!S18),IF(C17="true",Calcs!K18,Calcs!C18))</f>
        <v>483.84000000000003</v>
      </c>
      <c r="AC17" s="68">
        <f>IF(B17="true",(Calcs!T18),IF(C17="true",Calcs!L18,Calcs!D18))</f>
        <v>1.4515200000000001</v>
      </c>
      <c r="AD17" s="68">
        <f t="shared" si="3"/>
        <v>1008</v>
      </c>
      <c r="AE17" s="68">
        <f>IF(B17="true",Calcs!V18,IF(C17="true",Calcs!N18,Calcs!F18))</f>
        <v>28.609459200000003</v>
      </c>
      <c r="AF17" s="68">
        <f>IF(B17="true",(Calcs!W18),IF(C17="true",0,Calcs!G18))</f>
        <v>28.609459200000003</v>
      </c>
      <c r="AG17" s="68">
        <f>IF(B17="true",(Calcs!X18),IF(C17="true",Calcs!O18,Calcs!H18))</f>
        <v>23.841215990463517</v>
      </c>
      <c r="AH17" s="61" t="str">
        <f t="shared" si="4"/>
        <v>false</v>
      </c>
      <c r="AI17" s="61" t="str">
        <f t="shared" si="5"/>
        <v>false</v>
      </c>
      <c r="AJ17" s="68">
        <f>IF(B17="true",0,IF(C17="true",Calcs!M18,0))</f>
        <v>0</v>
      </c>
      <c r="AK17" s="61" t="str">
        <f t="shared" si="6"/>
        <v>false</v>
      </c>
      <c r="AL17" s="68">
        <f>IF(B17="true",0,IF(C17="true",Calcs!J18,0))</f>
        <v>0</v>
      </c>
      <c r="AM17" s="68">
        <f>IF(B17="true",Calcs!U18,IF(C17="true",0,Calcs!E18))</f>
        <v>28.609459200000003</v>
      </c>
    </row>
    <row r="18" spans="1:39" ht="14.25" customHeight="1" x14ac:dyDescent="0.2">
      <c r="A18" s="58">
        <v>17</v>
      </c>
      <c r="B18" s="65" t="s">
        <v>101</v>
      </c>
      <c r="C18" s="65" t="s">
        <v>101</v>
      </c>
      <c r="D18" s="59" t="s">
        <v>101</v>
      </c>
      <c r="E18" s="62">
        <v>100</v>
      </c>
      <c r="F18" s="61" t="s">
        <v>13</v>
      </c>
      <c r="G18" s="79"/>
      <c r="H18" s="62" t="s">
        <v>14</v>
      </c>
      <c r="I18" s="62" t="s">
        <v>21</v>
      </c>
      <c r="J18" s="81" t="s">
        <v>141</v>
      </c>
      <c r="K18" s="78">
        <v>0.9</v>
      </c>
      <c r="L18" s="77" t="s">
        <v>101</v>
      </c>
      <c r="M18" s="77" t="s">
        <v>101</v>
      </c>
      <c r="N18" s="62">
        <v>1</v>
      </c>
      <c r="O18" s="62">
        <v>366</v>
      </c>
      <c r="P18" s="66">
        <f>IF(B18="true",(Calcs!Y19),IF(C18="true",Calcs!P19,Calcs!I19))</f>
        <v>2.3264262295081967E-3</v>
      </c>
      <c r="Q18" s="67">
        <f>IF(C18="true","0",(VLOOKUP(J18,Chg_Factors!B$18:D$30,3,FALSE)))</f>
        <v>19.71</v>
      </c>
      <c r="R18" s="68">
        <f t="shared" si="2"/>
        <v>100</v>
      </c>
      <c r="S18" s="69" t="str">
        <f>IF(C18="true","0",(VLOOKUP(Inputs!F18,Chg_Factors!B$2:D$5,3,FALSE)))</f>
        <v>1.0</v>
      </c>
      <c r="T18" s="67" t="str">
        <f>(VLOOKUP(Inputs!H18,Chg_Factors!B$6:D$8,3,FALSE))</f>
        <v>0.16</v>
      </c>
      <c r="U18" s="67" t="str">
        <f>(VLOOKUP(Inputs!I18,Chg_Factors!B$9:D$12,3,FALSE))</f>
        <v>0.003</v>
      </c>
      <c r="V18" s="70" t="str">
        <f t="shared" si="1"/>
        <v>S126 x 0.9</v>
      </c>
      <c r="W18" s="67" t="str">
        <f>IF(AND(L18 = "true",C18="false"),"S127 x "&amp; (IF(Inputs!L18=Reduction_Values!B$2,Reduction_Values!D$2,Reduction_Values!D$3)),"")</f>
        <v/>
      </c>
      <c r="X18" s="67" t="str">
        <f>IF(M18="true",(VLOOKUP(F18,Reduction_Values!C$4:F$7,4,FALSE)),"")</f>
        <v/>
      </c>
      <c r="Y18" s="67" t="str">
        <f>IF(C18="true",(VLOOKUP(Inputs!G18,Chg_Factors!B$13:D$17,3,FALSE)),"0.0")</f>
        <v>0.0</v>
      </c>
      <c r="Z18" s="67" t="str">
        <f>IF(Inputs!C18="true",(IF(Inputs!J18=Chg_Factors!B$31,(VLOOKUP(Inputs!D18,Chg_Factors!C$31:D$32,2,FALSE)),IF(Inputs!J18=Chg_Factors!B$33,(VLOOKUP(Inputs!D18,Chg_Factors!C$33:D$34,2,FALSE)),IF(Inputs!J18=Chg_Factors!B$35,(VLOOKUP(Inputs!D18,Chg_Factors!C$35:D$36,2,FALSE)),IF(Inputs!J18=Chg_Factors!B$37,(VLOOKUP(Inputs!D18,Chg_Factors!C$37:D$38,2,FALSE)),IF(Inputs!J18=Chg_Factors!B$39,(VLOOKUP(Inputs!D18,Chg_Factors!C$39:D$40,2,FALSE)),IF(Inputs!J18=Chg_Factors!B$41,(VLOOKUP(Inputs!D18,Chg_Factors!C$41:D$42,2,FALSE)),IF(Inputs!J18=Chg_Factors!B$43,(VLOOKUP(Inputs!D18,Chg_Factors!C$43:D$44,2,FALSE)),IF(Inputs!J18=Chg_Factors!B$45,(VLOOKUP(Inputs!D18,Chg_Factors!C$45:D$46,2,FALSE)),IF(Inputs!J18=Chg_Factors!B$47,(VLOOKUP(Inputs!D18,Chg_Factors!C$47:D$48,2,FALSE)),IF(Inputs!J18=Chg_Factors!B$49,(VLOOKUP(Inputs!D18,Chg_Factors!C$49:D$50,2,FALSE)),IF(Inputs!J18=Chg_Factors!B$51,(VLOOKUP(Inputs!D18,Chg_Factors!C$51:D$52,2,FALSE)),IF(Inputs!J18=Chg_Factors!B$53,(VLOOKUP(Inputs!D18,Chg_Factors!C$53:D$54,2,FALSE)),IF(Inputs!J18=Chg_Factors!B$55,(VLOOKUP(Inputs!D18,Chg_Factors!C$55:D$56,2,FALSE)))))))))))))))),"0.0")</f>
        <v>0.0</v>
      </c>
      <c r="AA18" s="68">
        <f>IF(B18="true",(Calcs!R19),IF(C18="true",0,Calcs!B19))</f>
        <v>100</v>
      </c>
      <c r="AB18" s="68">
        <f>IF(B18="true",(Calcs!S19),IF(C18="true",Calcs!K19,Calcs!C19))</f>
        <v>16</v>
      </c>
      <c r="AC18" s="68">
        <f>IF(B18="true",(Calcs!T19),IF(C18="true",Calcs!L19,Calcs!D19))</f>
        <v>4.8000000000000001E-2</v>
      </c>
      <c r="AD18" s="68">
        <f t="shared" si="3"/>
        <v>100</v>
      </c>
      <c r="AE18" s="68">
        <f>IF(B18="true",Calcs!V19,IF(C18="true",Calcs!N19,Calcs!F19))</f>
        <v>0.85147200000000001</v>
      </c>
      <c r="AF18" s="68">
        <f>IF(B18="true",(Calcs!W19),IF(C18="true",0,Calcs!G19))</f>
        <v>0.85147200000000001</v>
      </c>
      <c r="AG18" s="68">
        <f>IF(B18="true",(Calcs!X19),IF(C18="true",Calcs!O19,Calcs!H19))</f>
        <v>0.85147200000000001</v>
      </c>
      <c r="AH18" s="61" t="str">
        <f t="shared" si="4"/>
        <v>false</v>
      </c>
      <c r="AI18" s="61" t="str">
        <f t="shared" si="5"/>
        <v>false</v>
      </c>
      <c r="AJ18" s="68">
        <f>IF(B18="true",0,IF(C18="true",Calcs!M19,0))</f>
        <v>0</v>
      </c>
      <c r="AK18" s="61" t="str">
        <f t="shared" si="6"/>
        <v>false</v>
      </c>
      <c r="AL18" s="68">
        <f>IF(B18="true",0,IF(C18="true",Calcs!J19,0))</f>
        <v>0</v>
      </c>
      <c r="AM18" s="68">
        <f>IF(B18="true",Calcs!U19,IF(C18="true",0,Calcs!E19))</f>
        <v>0.94608000000000003</v>
      </c>
    </row>
    <row r="19" spans="1:39" ht="14.25" customHeight="1" x14ac:dyDescent="0.2">
      <c r="A19" s="58">
        <v>18</v>
      </c>
      <c r="B19" s="65" t="s">
        <v>102</v>
      </c>
      <c r="C19" s="65" t="s">
        <v>101</v>
      </c>
      <c r="D19" s="65" t="s">
        <v>101</v>
      </c>
      <c r="E19" s="62">
        <v>0</v>
      </c>
      <c r="F19" s="61" t="s">
        <v>16</v>
      </c>
      <c r="G19" s="79" t="s">
        <v>90</v>
      </c>
      <c r="H19" s="62" t="s">
        <v>10</v>
      </c>
      <c r="I19" s="62" t="s">
        <v>11</v>
      </c>
      <c r="J19" s="79" t="s">
        <v>12</v>
      </c>
      <c r="K19" s="63">
        <v>1</v>
      </c>
      <c r="L19" s="77" t="s">
        <v>101</v>
      </c>
      <c r="M19" s="77" t="s">
        <v>101</v>
      </c>
      <c r="N19" s="62">
        <v>0</v>
      </c>
      <c r="O19" s="62">
        <v>0</v>
      </c>
      <c r="P19" s="66">
        <f>IF(B19="true",(Calcs!Y20),IF(C19="true",Calcs!P20,Calcs!I20))</f>
        <v>0</v>
      </c>
      <c r="Q19" s="67">
        <f>IF(C19="true","0",(VLOOKUP(J19,Chg_Factors!B$18:D$30,3,FALSE)))</f>
        <v>27.51</v>
      </c>
      <c r="R19" s="68">
        <f t="shared" si="2"/>
        <v>0</v>
      </c>
      <c r="S19" s="69" t="str">
        <f>IF(C19="true","0",(VLOOKUP(Inputs!F19,Chg_Factors!B$2:D$5,3,FALSE)))</f>
        <v>0.2</v>
      </c>
      <c r="T19" s="67" t="str">
        <f>(VLOOKUP(Inputs!H19,Chg_Factors!B$6:D$8,3,FALSE))</f>
        <v>1.6</v>
      </c>
      <c r="U19" s="67" t="str">
        <f>(VLOOKUP(Inputs!I19,Chg_Factors!B$9:D$12,3,FALSE))</f>
        <v>1.0</v>
      </c>
      <c r="V19" s="70" t="str">
        <f t="shared" si="1"/>
        <v>S126 x 1.0</v>
      </c>
      <c r="W19" s="67" t="str">
        <f>IF(AND(L19 = "true",C19="false"),"S127 x "&amp; (IF(Inputs!L19=Reduction_Values!B$2,Reduction_Values!D$2,Reduction_Values!D$3)),"")</f>
        <v/>
      </c>
      <c r="X19" s="67" t="str">
        <f>IF(M19="true",(VLOOKUP(F19,Reduction_Values!C$4:F$7,4,FALSE)),"")</f>
        <v/>
      </c>
      <c r="Y19" s="67" t="str">
        <f>IF(C19="true",(VLOOKUP(Inputs!G19,Chg_Factors!B$13:D$17,3,FALSE)),"0.0")</f>
        <v>0.0</v>
      </c>
      <c r="Z19" s="67" t="str">
        <f>IF(Inputs!C19="true",(IF(Inputs!J19=Chg_Factors!B$31,(VLOOKUP(Inputs!D19,Chg_Factors!C$31:D$32,2,FALSE)),IF(Inputs!J19=Chg_Factors!B$33,(VLOOKUP(Inputs!D19,Chg_Factors!C$33:D$34,2,FALSE)),IF(Inputs!J19=Chg_Factors!B$35,(VLOOKUP(Inputs!D19,Chg_Factors!C$35:D$36,2,FALSE)),IF(Inputs!J19=Chg_Factors!B$37,(VLOOKUP(Inputs!D19,Chg_Factors!C$37:D$38,2,FALSE)),IF(Inputs!J19=Chg_Factors!B$39,(VLOOKUP(Inputs!D19,Chg_Factors!C$39:D$40,2,FALSE)),IF(Inputs!J19=Chg_Factors!B$41,(VLOOKUP(Inputs!D19,Chg_Factors!C$41:D$42,2,FALSE)),IF(Inputs!J19=Chg_Factors!B$43,(VLOOKUP(Inputs!D19,Chg_Factors!C$43:D$44,2,FALSE)),IF(Inputs!J19=Chg_Factors!B$45,(VLOOKUP(Inputs!D19,Chg_Factors!C$45:D$46,2,FALSE)),IF(Inputs!J19=Chg_Factors!B$47,(VLOOKUP(Inputs!D19,Chg_Factors!C$47:D$48,2,FALSE)),IF(Inputs!J19=Chg_Factors!B$49,(VLOOKUP(Inputs!D19,Chg_Factors!C$49:D$50,2,FALSE)),IF(Inputs!J19=Chg_Factors!B$51,(VLOOKUP(Inputs!D19,Chg_Factors!C$51:D$52,2,FALSE)),IF(Inputs!J19=Chg_Factors!B$53,(VLOOKUP(Inputs!D19,Chg_Factors!C$53:D$54,2,FALSE)),IF(Inputs!J19=Chg_Factors!B$55,(VLOOKUP(Inputs!D19,Chg_Factors!C$55:D$56,2,FALSE)))))))))))))))),"0.0")</f>
        <v>0.0</v>
      </c>
      <c r="AA19" s="68">
        <f>IF(B19="true",(Calcs!R20),IF(C19="true",0,Calcs!B20))</f>
        <v>0</v>
      </c>
      <c r="AB19" s="68">
        <f>IF(B19="true",(Calcs!S20),IF(C19="true",Calcs!K20,Calcs!C20))</f>
        <v>0</v>
      </c>
      <c r="AC19" s="68">
        <f>IF(B19="true",(Calcs!T20),IF(C19="true",Calcs!L20,Calcs!D20))</f>
        <v>0</v>
      </c>
      <c r="AD19" s="68">
        <f t="shared" si="3"/>
        <v>0</v>
      </c>
      <c r="AE19" s="68">
        <f>IF(B19="true",Calcs!V20,IF(C19="true",Calcs!N20,Calcs!F20))</f>
        <v>0</v>
      </c>
      <c r="AF19" s="68">
        <f>IF(B19="true",(Calcs!W20),IF(C19="true",0,Calcs!G20))</f>
        <v>0</v>
      </c>
      <c r="AG19" s="68">
        <f>IF(B19="true",(Calcs!X20),IF(C19="true",Calcs!O20,Calcs!H20))</f>
        <v>0</v>
      </c>
      <c r="AH19" s="61" t="str">
        <f t="shared" si="4"/>
        <v>true</v>
      </c>
      <c r="AI19" s="61" t="str">
        <f t="shared" si="5"/>
        <v>false</v>
      </c>
      <c r="AJ19" s="68">
        <f>IF(B19="true",0,IF(C19="true",Calcs!M20,0))</f>
        <v>0</v>
      </c>
      <c r="AK19" s="61" t="str">
        <f t="shared" si="6"/>
        <v>false</v>
      </c>
      <c r="AL19" s="68">
        <f>IF(B19="true",0,IF(C19="true",Calcs!J20,0))</f>
        <v>0</v>
      </c>
      <c r="AM19" s="68">
        <f>IF(B19="true",Calcs!U20,IF(C19="true",0,Calcs!E20))</f>
        <v>0</v>
      </c>
    </row>
    <row r="20" spans="1:39" ht="14.25" customHeight="1" x14ac:dyDescent="0.2">
      <c r="A20" s="58">
        <v>19</v>
      </c>
      <c r="B20" s="65" t="s">
        <v>101</v>
      </c>
      <c r="C20" s="65" t="s">
        <v>102</v>
      </c>
      <c r="D20" s="65" t="s">
        <v>101</v>
      </c>
      <c r="E20" s="62">
        <v>0</v>
      </c>
      <c r="F20" s="61" t="s">
        <v>89</v>
      </c>
      <c r="G20" s="79" t="s">
        <v>16</v>
      </c>
      <c r="H20" s="62" t="s">
        <v>10</v>
      </c>
      <c r="I20" s="62" t="s">
        <v>11</v>
      </c>
      <c r="J20" s="79" t="s">
        <v>12</v>
      </c>
      <c r="K20" s="80">
        <v>0.99</v>
      </c>
      <c r="L20" s="77" t="s">
        <v>101</v>
      </c>
      <c r="M20" s="77" t="s">
        <v>101</v>
      </c>
      <c r="N20" s="62">
        <v>183</v>
      </c>
      <c r="O20" s="62">
        <v>183</v>
      </c>
      <c r="P20" s="66">
        <f>IF(B20="true",(Calcs!Y21),IF(C20="true",Calcs!P21,Calcs!I21))</f>
        <v>0</v>
      </c>
      <c r="Q20" s="67" t="str">
        <f>IF(C20="true","0",(VLOOKUP(J20,Chg_Factors!B$18:D$30,3,FALSE)))</f>
        <v>0</v>
      </c>
      <c r="R20" s="68">
        <f t="shared" si="2"/>
        <v>0</v>
      </c>
      <c r="S20" s="69" t="str">
        <f>IF(C20="true","0",(VLOOKUP(Inputs!F20,Chg_Factors!B$2:D$5,3,FALSE)))</f>
        <v>0</v>
      </c>
      <c r="T20" s="67" t="str">
        <f>(VLOOKUP(Inputs!H20,Chg_Factors!B$6:D$8,3,FALSE))</f>
        <v>1.6</v>
      </c>
      <c r="U20" s="67" t="str">
        <f>(VLOOKUP(Inputs!I20,Chg_Factors!B$9:D$12,3,FALSE))</f>
        <v>1.0</v>
      </c>
      <c r="V20" s="70" t="str">
        <f t="shared" si="1"/>
        <v>S126 x 0.99</v>
      </c>
      <c r="W20" s="67" t="str">
        <f>IF(AND(L20 = "true",C20="false"),"S127 x "&amp; (IF(Inputs!L20=Reduction_Values!B$2,Reduction_Values!D$2,Reduction_Values!D$3)),"")</f>
        <v/>
      </c>
      <c r="X20" s="67" t="str">
        <f>IF(M20="true",(VLOOKUP(F20,Reduction_Values!C$4:F$7,4,FALSE)),"")</f>
        <v/>
      </c>
      <c r="Y20" s="67" t="str">
        <f>IF(C20="true",(VLOOKUP(Inputs!G20,Chg_Factors!B$13:D$17,3,FALSE)),"0.0")</f>
        <v>0.2</v>
      </c>
      <c r="Z20" s="67" t="str">
        <f>IF(Inputs!C20="true",(IF(Inputs!J20=Chg_Factors!B$31,(VLOOKUP(Inputs!D20,Chg_Factors!C$31:D$32,2,FALSE)),IF(Inputs!J20=Chg_Factors!B$33,(VLOOKUP(Inputs!D20,Chg_Factors!C$33:D$34,2,FALSE)),IF(Inputs!J20=Chg_Factors!B$35,(VLOOKUP(Inputs!D20,Chg_Factors!C$35:D$36,2,FALSE)),IF(Inputs!J20=Chg_Factors!B$37,(VLOOKUP(Inputs!D20,Chg_Factors!C$37:D$38,2,FALSE)),IF(Inputs!J20=Chg_Factors!B$39,(VLOOKUP(Inputs!D20,Chg_Factors!C$39:D$40,2,FALSE)),IF(Inputs!J20=Chg_Factors!B$41,(VLOOKUP(Inputs!D20,Chg_Factors!C$41:D$42,2,FALSE)),IF(Inputs!J20=Chg_Factors!B$43,(VLOOKUP(Inputs!D20,Chg_Factors!C$43:D$44,2,FALSE)),IF(Inputs!J20=Chg_Factors!B$45,(VLOOKUP(Inputs!D20,Chg_Factors!C$45:D$46,2,FALSE)),IF(Inputs!J20=Chg_Factors!B$47,(VLOOKUP(Inputs!D20,Chg_Factors!C$47:D$48,2,FALSE)),IF(Inputs!J20=Chg_Factors!B$49,(VLOOKUP(Inputs!D20,Chg_Factors!C$49:D$50,2,FALSE)),IF(Inputs!J20=Chg_Factors!B$51,(VLOOKUP(Inputs!D20,Chg_Factors!C$51:D$52,2,FALSE)),IF(Inputs!J20=Chg_Factors!B$53,(VLOOKUP(Inputs!D20,Chg_Factors!C$53:D$54,2,FALSE)),IF(Inputs!J20=Chg_Factors!B$55,(VLOOKUP(Inputs!D20,Chg_Factors!C$55:D$56,2,FALSE)))))))))))))))),"0.0")</f>
        <v>13.71</v>
      </c>
      <c r="AA20" s="68">
        <f>IF(B20="true",(Calcs!R21),IF(C20="true",0,Calcs!B21))</f>
        <v>0</v>
      </c>
      <c r="AB20" s="68">
        <f>IF(B20="true",(Calcs!S21),IF(C20="true",Calcs!K21,Calcs!C21))</f>
        <v>0</v>
      </c>
      <c r="AC20" s="68">
        <f>IF(B20="true",(Calcs!T21),IF(C20="true",Calcs!L21,Calcs!D21))</f>
        <v>0</v>
      </c>
      <c r="AD20" s="68">
        <f t="shared" si="3"/>
        <v>0</v>
      </c>
      <c r="AE20" s="68">
        <f>IF(B20="true",Calcs!V21,IF(C20="true",Calcs!N21,Calcs!F21))</f>
        <v>0</v>
      </c>
      <c r="AF20" s="68">
        <f>IF(B20="true",(Calcs!W21),IF(C20="true",0,Calcs!G21))</f>
        <v>0</v>
      </c>
      <c r="AG20" s="68">
        <f>IF(B20="true",(Calcs!X21),IF(C20="true",Calcs!O21,Calcs!H21))</f>
        <v>0</v>
      </c>
      <c r="AH20" s="61" t="str">
        <f t="shared" si="4"/>
        <v>false</v>
      </c>
      <c r="AI20" s="61" t="str">
        <f t="shared" si="5"/>
        <v>false</v>
      </c>
      <c r="AJ20" s="68">
        <f>IF(B20="true",0,IF(C20="true",Calcs!M21,0))</f>
        <v>0</v>
      </c>
      <c r="AK20" s="61" t="str">
        <f t="shared" si="6"/>
        <v>true</v>
      </c>
      <c r="AL20" s="68">
        <f>IF(B20="true",0,IF(C20="true",Calcs!J21,0))</f>
        <v>0</v>
      </c>
      <c r="AM20" s="68">
        <f>IF(B20="true",Calcs!U21,IF(C20="true",0,Calcs!E21))</f>
        <v>0</v>
      </c>
    </row>
    <row r="21" spans="1:39" ht="14.25" customHeight="1" x14ac:dyDescent="0.2">
      <c r="A21" s="58">
        <v>20</v>
      </c>
      <c r="B21" s="65" t="s">
        <v>101</v>
      </c>
      <c r="C21" s="65" t="s">
        <v>101</v>
      </c>
      <c r="D21" s="59" t="s">
        <v>101</v>
      </c>
      <c r="E21" s="62">
        <v>3637</v>
      </c>
      <c r="F21" s="61" t="s">
        <v>90</v>
      </c>
      <c r="G21" s="79"/>
      <c r="H21" s="62" t="s">
        <v>18</v>
      </c>
      <c r="I21" s="62" t="s">
        <v>21</v>
      </c>
      <c r="J21" s="79" t="s">
        <v>17</v>
      </c>
      <c r="K21" s="63">
        <v>1</v>
      </c>
      <c r="L21" s="77" t="s">
        <v>101</v>
      </c>
      <c r="M21" s="77" t="s">
        <v>101</v>
      </c>
      <c r="N21" s="62">
        <v>43</v>
      </c>
      <c r="O21" s="62">
        <v>366</v>
      </c>
      <c r="P21" s="66">
        <f>IF(B21="true",(Calcs!Y22),IF(C21="true",Calcs!P22,Calcs!I22))</f>
        <v>57.492920901639351</v>
      </c>
      <c r="Q21" s="67">
        <f>IF(C21="true","0",(VLOOKUP(J21,Chg_Factors!B$18:D$30,3,FALSE)))</f>
        <v>14.95</v>
      </c>
      <c r="R21" s="68">
        <f t="shared" si="2"/>
        <v>3637</v>
      </c>
      <c r="S21" s="69" t="str">
        <f>IF(C21="true","0",(VLOOKUP(Inputs!F21,Chg_Factors!B$2:D$5,3,FALSE)))</f>
        <v>3.0</v>
      </c>
      <c r="T21" s="67" t="str">
        <f>(VLOOKUP(Inputs!H21,Chg_Factors!B$6:D$8,3,FALSE))</f>
        <v>1.0</v>
      </c>
      <c r="U21" s="67" t="str">
        <f>(VLOOKUP(Inputs!I21,Chg_Factors!B$9:D$12,3,FALSE))</f>
        <v>0.003</v>
      </c>
      <c r="V21" s="70" t="str">
        <f t="shared" si="1"/>
        <v>S126 x 1.0</v>
      </c>
      <c r="W21" s="67" t="str">
        <f>IF(AND(L21 = "true",C21="false"),"S127 x "&amp; (IF(Inputs!L21=Reduction_Values!B$2,Reduction_Values!D$2,Reduction_Values!D$3)),"")</f>
        <v/>
      </c>
      <c r="X21" s="67" t="str">
        <f>IF(M21="true",(VLOOKUP(F21,Reduction_Values!C$4:F$7,4,FALSE)),"")</f>
        <v/>
      </c>
      <c r="Y21" s="67" t="str">
        <f>IF(C21="true",(VLOOKUP(Inputs!G21,Chg_Factors!B$13:D$17,3,FALSE)),"0.0")</f>
        <v>0.0</v>
      </c>
      <c r="Z21" s="67" t="str">
        <f>IF(Inputs!C21="true",(IF(Inputs!J21=Chg_Factors!B$31,(VLOOKUP(Inputs!D21,Chg_Factors!C$31:D$32,2,FALSE)),IF(Inputs!J21=Chg_Factors!B$33,(VLOOKUP(Inputs!D21,Chg_Factors!C$33:D$34,2,FALSE)),IF(Inputs!J21=Chg_Factors!B$35,(VLOOKUP(Inputs!D21,Chg_Factors!C$35:D$36,2,FALSE)),IF(Inputs!J21=Chg_Factors!B$37,(VLOOKUP(Inputs!D21,Chg_Factors!C$37:D$38,2,FALSE)),IF(Inputs!J21=Chg_Factors!B$39,(VLOOKUP(Inputs!D21,Chg_Factors!C$39:D$40,2,FALSE)),IF(Inputs!J21=Chg_Factors!B$41,(VLOOKUP(Inputs!D21,Chg_Factors!C$41:D$42,2,FALSE)),IF(Inputs!J21=Chg_Factors!B$43,(VLOOKUP(Inputs!D21,Chg_Factors!C$43:D$44,2,FALSE)),IF(Inputs!J21=Chg_Factors!B$45,(VLOOKUP(Inputs!D21,Chg_Factors!C$45:D$46,2,FALSE)),IF(Inputs!J21=Chg_Factors!B$47,(VLOOKUP(Inputs!D21,Chg_Factors!C$47:D$48,2,FALSE)),IF(Inputs!J21=Chg_Factors!B$49,(VLOOKUP(Inputs!D21,Chg_Factors!C$49:D$50,2,FALSE)),IF(Inputs!J21=Chg_Factors!B$51,(VLOOKUP(Inputs!D21,Chg_Factors!C$51:D$52,2,FALSE)),IF(Inputs!J21=Chg_Factors!B$53,(VLOOKUP(Inputs!D21,Chg_Factors!C$53:D$54,2,FALSE)),IF(Inputs!J21=Chg_Factors!B$55,(VLOOKUP(Inputs!D21,Chg_Factors!C$55:D$56,2,FALSE)))))))))))))))),"0.0")</f>
        <v>0.0</v>
      </c>
      <c r="AA21" s="68">
        <f>IF(B21="true",(Calcs!R22),IF(C21="true",0,Calcs!B22))</f>
        <v>10911</v>
      </c>
      <c r="AB21" s="68">
        <f>IF(B21="true",(Calcs!S22),IF(C21="true",Calcs!K22,Calcs!C22))</f>
        <v>10911</v>
      </c>
      <c r="AC21" s="68">
        <f>IF(B21="true",(Calcs!T22),IF(C21="true",Calcs!L22,Calcs!D22))</f>
        <v>32.733000000000004</v>
      </c>
      <c r="AD21" s="68">
        <f t="shared" si="3"/>
        <v>3637</v>
      </c>
      <c r="AE21" s="68">
        <f>IF(B21="true",Calcs!V22,IF(C21="true",Calcs!N22,Calcs!F22))</f>
        <v>489.35835000000003</v>
      </c>
      <c r="AF21" s="68">
        <f>IF(B21="true",(Calcs!W22),IF(C21="true",0,Calcs!G22))</f>
        <v>489.35835000000003</v>
      </c>
      <c r="AG21" s="68">
        <f>IF(B21="true",(Calcs!X22),IF(C21="true",Calcs!O22,Calcs!H22))</f>
        <v>489.35835000000003</v>
      </c>
      <c r="AH21" s="61" t="str">
        <f t="shared" si="4"/>
        <v>false</v>
      </c>
      <c r="AI21" s="61" t="str">
        <f t="shared" si="5"/>
        <v>false</v>
      </c>
      <c r="AJ21" s="68">
        <f>IF(B21="true",0,IF(C21="true",Calcs!M22,0))</f>
        <v>0</v>
      </c>
      <c r="AK21" s="61" t="str">
        <f t="shared" si="6"/>
        <v>false</v>
      </c>
      <c r="AL21" s="68">
        <f>IF(B21="true",0,IF(C21="true",Calcs!J22,0))</f>
        <v>0</v>
      </c>
      <c r="AM21" s="68">
        <f>IF(B21="true",Calcs!U22,IF(C21="true",0,Calcs!E22))</f>
        <v>489.35835000000003</v>
      </c>
    </row>
    <row r="22" spans="1:39" ht="14.25" customHeight="1" x14ac:dyDescent="0.2">
      <c r="A22" s="58">
        <v>21</v>
      </c>
      <c r="B22" s="65" t="s">
        <v>101</v>
      </c>
      <c r="C22" s="65" t="s">
        <v>101</v>
      </c>
      <c r="D22" s="59" t="s">
        <v>101</v>
      </c>
      <c r="E22" s="61">
        <v>99999.9</v>
      </c>
      <c r="F22" s="61" t="s">
        <v>13</v>
      </c>
      <c r="G22" s="61"/>
      <c r="H22" s="62" t="s">
        <v>14</v>
      </c>
      <c r="I22" s="62" t="s">
        <v>11</v>
      </c>
      <c r="J22" s="60" t="s">
        <v>142</v>
      </c>
      <c r="K22" s="80">
        <v>0.11</v>
      </c>
      <c r="L22" s="65" t="s">
        <v>101</v>
      </c>
      <c r="M22" s="65" t="s">
        <v>102</v>
      </c>
      <c r="N22" s="61">
        <v>1</v>
      </c>
      <c r="O22" s="61">
        <v>18</v>
      </c>
      <c r="P22" s="66">
        <f>IF(B22="true",(Calcs!Y23),IF(C22="true",Calcs!P23,Calcs!I23))</f>
        <v>741.15481439999996</v>
      </c>
      <c r="Q22" s="67">
        <f>IF(C22="true","0",(VLOOKUP(J22,Chg_Factors!B$18:D$30,3,FALSE)))</f>
        <v>15.16</v>
      </c>
      <c r="R22" s="68">
        <f t="shared" si="2"/>
        <v>99999.9</v>
      </c>
      <c r="S22" s="69" t="str">
        <f>IF(C22="true","0",(VLOOKUP(Inputs!F22,Chg_Factors!B$2:D$5,3,FALSE)))</f>
        <v>1.0</v>
      </c>
      <c r="T22" s="67" t="str">
        <f>(VLOOKUP(Inputs!H22,Chg_Factors!B$6:D$8,3,FALSE))</f>
        <v>0.16</v>
      </c>
      <c r="U22" s="67" t="str">
        <f>(VLOOKUP(Inputs!I22,Chg_Factors!B$9:D$12,3,FALSE))</f>
        <v>1.0</v>
      </c>
      <c r="V22" s="70" t="str">
        <f t="shared" si="1"/>
        <v>S126 x 0.11</v>
      </c>
      <c r="W22" s="67" t="str">
        <f>IF(AND(L22 = "true",C22="false"),"S127 x "&amp; (IF(Inputs!L22=Reduction_Values!B$2,Reduction_Values!D$2,Reduction_Values!D$3)),"")</f>
        <v/>
      </c>
      <c r="X22" s="67" t="str">
        <f>IF(M22="true",(VLOOKUP(F22,Reduction_Values!C$4:F$7,4,FALSE)),"")</f>
        <v>S130U x 0.5</v>
      </c>
      <c r="Y22" s="67" t="str">
        <f>IF(C22="true",(VLOOKUP(Inputs!G22,Chg_Factors!B$13:D$17,3,FALSE)),"0.0")</f>
        <v>0.0</v>
      </c>
      <c r="Z22" s="67" t="str">
        <f>IF(Inputs!C22="true",(IF(Inputs!J22=Chg_Factors!B$31,(VLOOKUP(Inputs!D22,Chg_Factors!C$31:D$32,2,FALSE)),IF(Inputs!J22=Chg_Factors!B$33,(VLOOKUP(Inputs!D22,Chg_Factors!C$33:D$34,2,FALSE)),IF(Inputs!J22=Chg_Factors!B$35,(VLOOKUP(Inputs!D22,Chg_Factors!C$35:D$36,2,FALSE)),IF(Inputs!J22=Chg_Factors!B$37,(VLOOKUP(Inputs!D22,Chg_Factors!C$37:D$38,2,FALSE)),IF(Inputs!J22=Chg_Factors!B$39,(VLOOKUP(Inputs!D22,Chg_Factors!C$39:D$40,2,FALSE)),IF(Inputs!J22=Chg_Factors!B$41,(VLOOKUP(Inputs!D22,Chg_Factors!C$41:D$42,2,FALSE)),IF(Inputs!J22=Chg_Factors!B$43,(VLOOKUP(Inputs!D22,Chg_Factors!C$43:D$44,2,FALSE)),IF(Inputs!J22=Chg_Factors!B$45,(VLOOKUP(Inputs!D22,Chg_Factors!C$45:D$46,2,FALSE)),IF(Inputs!J22=Chg_Factors!B$47,(VLOOKUP(Inputs!D22,Chg_Factors!C$47:D$48,2,FALSE)),IF(Inputs!J22=Chg_Factors!B$49,(VLOOKUP(Inputs!D22,Chg_Factors!C$49:D$50,2,FALSE)),IF(Inputs!J22=Chg_Factors!B$51,(VLOOKUP(Inputs!D22,Chg_Factors!C$51:D$52,2,FALSE)),IF(Inputs!J22=Chg_Factors!B$53,(VLOOKUP(Inputs!D22,Chg_Factors!C$53:D$54,2,FALSE)),IF(Inputs!J22=Chg_Factors!B$55,(VLOOKUP(Inputs!D22,Chg_Factors!C$55:D$56,2,FALSE)))))))))))))))),"0.0")</f>
        <v>0.0</v>
      </c>
      <c r="AA22" s="68">
        <f>IF(B22="true",(Calcs!R23),IF(C22="true",0,Calcs!B23))</f>
        <v>99999.9</v>
      </c>
      <c r="AB22" s="68">
        <f>IF(B22="true",(Calcs!S23),IF(C22="true",Calcs!K23,Calcs!C23))</f>
        <v>15999.983999999999</v>
      </c>
      <c r="AC22" s="68">
        <f>IF(B22="true",(Calcs!T23),IF(C22="true",Calcs!L23,Calcs!D23))</f>
        <v>15999.983999999999</v>
      </c>
      <c r="AD22" s="68">
        <f t="shared" si="3"/>
        <v>99999.9</v>
      </c>
      <c r="AE22" s="68">
        <f>IF(B22="true",Calcs!V23,IF(C22="true",Calcs!N23,Calcs!F23))</f>
        <v>26681.573318399998</v>
      </c>
      <c r="AF22" s="68">
        <f>IF(B22="true",(Calcs!W23),IF(C22="true",0,Calcs!G23))</f>
        <v>26681.573318399998</v>
      </c>
      <c r="AG22" s="68">
        <f>IF(B22="true",(Calcs!X23),IF(C22="true",Calcs!O23,Calcs!H23))</f>
        <v>13340.786659199999</v>
      </c>
      <c r="AH22" s="61" t="str">
        <f t="shared" si="4"/>
        <v>false</v>
      </c>
      <c r="AI22" s="61" t="str">
        <f t="shared" si="5"/>
        <v>false</v>
      </c>
      <c r="AJ22" s="68">
        <f>IF(B22="true",0,IF(C22="true",Calcs!M23,0))</f>
        <v>0</v>
      </c>
      <c r="AK22" s="61" t="str">
        <f t="shared" si="6"/>
        <v>false</v>
      </c>
      <c r="AL22" s="68">
        <f>IF(B22="true",0,IF(C22="true",Calcs!J23,0))</f>
        <v>0</v>
      </c>
      <c r="AM22" s="68">
        <f>IF(B22="true",Calcs!U23,IF(C22="true",0,Calcs!E23))</f>
        <v>242559.75743999999</v>
      </c>
    </row>
    <row r="23" spans="1:39" ht="14.25" customHeight="1" x14ac:dyDescent="0.2">
      <c r="A23" s="58">
        <v>22</v>
      </c>
      <c r="B23" s="65" t="s">
        <v>102</v>
      </c>
      <c r="C23" s="65" t="s">
        <v>101</v>
      </c>
      <c r="D23" s="65" t="s">
        <v>101</v>
      </c>
      <c r="E23" s="62">
        <v>0.01</v>
      </c>
      <c r="F23" s="61" t="s">
        <v>13</v>
      </c>
      <c r="G23" s="61" t="s">
        <v>16</v>
      </c>
      <c r="H23" s="62" t="s">
        <v>10</v>
      </c>
      <c r="I23" s="62" t="s">
        <v>15</v>
      </c>
      <c r="J23" s="61" t="s">
        <v>20</v>
      </c>
      <c r="K23" s="63">
        <v>1</v>
      </c>
      <c r="L23" s="65" t="s">
        <v>101</v>
      </c>
      <c r="M23" s="65" t="s">
        <v>102</v>
      </c>
      <c r="N23" s="62">
        <v>0</v>
      </c>
      <c r="O23" s="62">
        <v>0</v>
      </c>
      <c r="P23" s="66">
        <f>IF(B23="true",(Calcs!Y24),IF(C23="true",Calcs!P24,Calcs!I24))</f>
        <v>0.14227199999999998</v>
      </c>
      <c r="Q23" s="67">
        <f>IF(C23="true","0",(VLOOKUP(J23,Chg_Factors!B$18:D$30,3,FALSE)))</f>
        <v>29.64</v>
      </c>
      <c r="R23" s="68">
        <f t="shared" si="2"/>
        <v>0.01</v>
      </c>
      <c r="S23" s="69" t="str">
        <f>IF(C23="true","0",(VLOOKUP(Inputs!F23,Chg_Factors!B$2:D$5,3,FALSE)))</f>
        <v>1.0</v>
      </c>
      <c r="T23" s="67" t="str">
        <f>(VLOOKUP(Inputs!H23,Chg_Factors!B$6:D$8,3,FALSE))</f>
        <v>1.6</v>
      </c>
      <c r="U23" s="67" t="str">
        <f>(VLOOKUP(Inputs!I23,Chg_Factors!B$9:D$12,3,FALSE))</f>
        <v>0.6</v>
      </c>
      <c r="V23" s="70" t="str">
        <f t="shared" si="1"/>
        <v>S126 x 1.0</v>
      </c>
      <c r="W23" s="67" t="str">
        <f>IF(AND(L23 = "true",C23="false"),"S127 x "&amp; (IF(Inputs!L23=Reduction_Values!B$2,Reduction_Values!D$2,Reduction_Values!D$3)),"")</f>
        <v/>
      </c>
      <c r="X23" s="67" t="str">
        <f>IF(M23="true",(VLOOKUP(F23,Reduction_Values!C$4:F$7,4,FALSE)),"")</f>
        <v>S130U x 0.5</v>
      </c>
      <c r="Y23" s="67" t="str">
        <f>IF(C23="true",(VLOOKUP(Inputs!G23,Chg_Factors!B$13:D$17,3,FALSE)),"0.0")</f>
        <v>0.0</v>
      </c>
      <c r="Z23" s="67" t="str">
        <f>IF(Inputs!C23="true",(IF(Inputs!J23=Chg_Factors!B$31,(VLOOKUP(Inputs!D23,Chg_Factors!C$31:D$32,2,FALSE)),IF(Inputs!J23=Chg_Factors!B$33,(VLOOKUP(Inputs!D23,Chg_Factors!C$33:D$34,2,FALSE)),IF(Inputs!J23=Chg_Factors!B$35,(VLOOKUP(Inputs!D23,Chg_Factors!C$35:D$36,2,FALSE)),IF(Inputs!J23=Chg_Factors!B$37,(VLOOKUP(Inputs!D23,Chg_Factors!C$37:D$38,2,FALSE)),IF(Inputs!J23=Chg_Factors!B$39,(VLOOKUP(Inputs!D23,Chg_Factors!C$39:D$40,2,FALSE)),IF(Inputs!J23=Chg_Factors!B$41,(VLOOKUP(Inputs!D23,Chg_Factors!C$41:D$42,2,FALSE)),IF(Inputs!J23=Chg_Factors!B$43,(VLOOKUP(Inputs!D23,Chg_Factors!C$43:D$44,2,FALSE)),IF(Inputs!J23=Chg_Factors!B$45,(VLOOKUP(Inputs!D23,Chg_Factors!C$45:D$46,2,FALSE)),IF(Inputs!J23=Chg_Factors!B$47,(VLOOKUP(Inputs!D23,Chg_Factors!C$47:D$48,2,FALSE)),IF(Inputs!J23=Chg_Factors!B$49,(VLOOKUP(Inputs!D23,Chg_Factors!C$49:D$50,2,FALSE)),IF(Inputs!J23=Chg_Factors!B$51,(VLOOKUP(Inputs!D23,Chg_Factors!C$51:D$52,2,FALSE)),IF(Inputs!J23=Chg_Factors!B$53,(VLOOKUP(Inputs!D23,Chg_Factors!C$53:D$54,2,FALSE)),IF(Inputs!J23=Chg_Factors!B$55,(VLOOKUP(Inputs!D23,Chg_Factors!C$55:D$56,2,FALSE)))))))))))))))),"0.0")</f>
        <v>0.0</v>
      </c>
      <c r="AA23" s="68">
        <f>IF(B23="true",(Calcs!R24),IF(C23="true",0,Calcs!B24))</f>
        <v>0.01</v>
      </c>
      <c r="AB23" s="68">
        <f>IF(B23="true",(Calcs!S24),IF(C23="true",Calcs!K24,Calcs!C24))</f>
        <v>1.6E-2</v>
      </c>
      <c r="AC23" s="68">
        <f>IF(B23="true",(Calcs!T24),IF(C23="true",Calcs!L24,Calcs!D24))</f>
        <v>9.5999999999999992E-3</v>
      </c>
      <c r="AD23" s="68">
        <f t="shared" si="3"/>
        <v>0.01</v>
      </c>
      <c r="AE23" s="68">
        <f>IF(B23="true",Calcs!V24,IF(C23="true",Calcs!N24,Calcs!F24))</f>
        <v>0.28454399999999996</v>
      </c>
      <c r="AF23" s="68">
        <f>IF(B23="true",(Calcs!W24),IF(C23="true",0,Calcs!G24))</f>
        <v>0.28454399999999996</v>
      </c>
      <c r="AG23" s="68">
        <f>IF(B23="true",(Calcs!X24),IF(C23="true",Calcs!O24,Calcs!H24))</f>
        <v>0.14227199999999998</v>
      </c>
      <c r="AH23" s="61" t="str">
        <f t="shared" si="4"/>
        <v>true</v>
      </c>
      <c r="AI23" s="61" t="str">
        <f t="shared" si="5"/>
        <v>false</v>
      </c>
      <c r="AJ23" s="68">
        <f>IF(B23="true",0,IF(C23="true",Calcs!M24,0))</f>
        <v>0</v>
      </c>
      <c r="AK23" s="61" t="str">
        <f t="shared" si="6"/>
        <v>false</v>
      </c>
      <c r="AL23" s="68">
        <f>IF(B23="true",0,IF(C23="true",Calcs!J24,0))</f>
        <v>0</v>
      </c>
      <c r="AM23" s="68">
        <f>IF(B23="true",Calcs!U24,IF(C23="true",0,Calcs!E24))</f>
        <v>0.28454399999999996</v>
      </c>
    </row>
    <row r="24" spans="1:39" ht="14.25" customHeight="1" x14ac:dyDescent="0.2">
      <c r="A24" s="58">
        <v>23</v>
      </c>
      <c r="B24" s="65" t="s">
        <v>101</v>
      </c>
      <c r="C24" s="65" t="s">
        <v>102</v>
      </c>
      <c r="D24" s="65" t="s">
        <v>101</v>
      </c>
      <c r="E24" s="62">
        <v>1001.999</v>
      </c>
      <c r="F24" s="61" t="s">
        <v>16</v>
      </c>
      <c r="G24" s="79" t="s">
        <v>13</v>
      </c>
      <c r="H24" s="62" t="s">
        <v>14</v>
      </c>
      <c r="I24" s="62" t="s">
        <v>15</v>
      </c>
      <c r="J24" s="79" t="s">
        <v>20</v>
      </c>
      <c r="K24" s="80">
        <v>0.89</v>
      </c>
      <c r="L24" s="77" t="s">
        <v>101</v>
      </c>
      <c r="M24" s="77" t="s">
        <v>101</v>
      </c>
      <c r="N24" s="61">
        <v>360</v>
      </c>
      <c r="O24" s="61">
        <v>366</v>
      </c>
      <c r="P24" s="66">
        <f>IF(B24="true",(Calcs!Y25),IF(C24="true",Calcs!P25,Calcs!I25))</f>
        <v>0</v>
      </c>
      <c r="Q24" s="67" t="str">
        <f>IF(C24="true","0",(VLOOKUP(J24,Chg_Factors!B$18:D$30,3,FALSE)))</f>
        <v>0</v>
      </c>
      <c r="R24" s="68">
        <f t="shared" si="2"/>
        <v>1001.999</v>
      </c>
      <c r="S24" s="69" t="str">
        <f>IF(C24="true","0",(VLOOKUP(Inputs!F24,Chg_Factors!B$2:D$5,3,FALSE)))</f>
        <v>0</v>
      </c>
      <c r="T24" s="67" t="str">
        <f>(VLOOKUP(Inputs!H24,Chg_Factors!B$6:D$8,3,FALSE))</f>
        <v>0.16</v>
      </c>
      <c r="U24" s="67" t="str">
        <f>(VLOOKUP(Inputs!I24,Chg_Factors!B$9:D$12,3,FALSE))</f>
        <v>0.6</v>
      </c>
      <c r="V24" s="70" t="str">
        <f t="shared" si="1"/>
        <v>S126 x 0.89</v>
      </c>
      <c r="W24" s="67" t="str">
        <f>IF(AND(L24 = "true",C24="false"),"S127 x "&amp; (IF(Inputs!L24=Reduction_Values!B$2,Reduction_Values!D$2,Reduction_Values!D$3)),"")</f>
        <v/>
      </c>
      <c r="X24" s="67" t="str">
        <f>IF(M24="true",(VLOOKUP(F24,Reduction_Values!C$4:F$7,4,FALSE)),"")</f>
        <v/>
      </c>
      <c r="Y24" s="67" t="str">
        <f>IF(C24="true",(VLOOKUP(Inputs!G24,Chg_Factors!B$13:D$17,3,FALSE)),"0.0")</f>
        <v>1.0</v>
      </c>
      <c r="Z24" s="67" t="str">
        <f>IF(Inputs!C24="true",(IF(Inputs!J24=Chg_Factors!B$31,(VLOOKUP(Inputs!D24,Chg_Factors!C$31:D$32,2,FALSE)),IF(Inputs!J24=Chg_Factors!B$33,(VLOOKUP(Inputs!D24,Chg_Factors!C$33:D$34,2,FALSE)),IF(Inputs!J24=Chg_Factors!B$35,(VLOOKUP(Inputs!D24,Chg_Factors!C$35:D$36,2,FALSE)),IF(Inputs!J24=Chg_Factors!B$37,(VLOOKUP(Inputs!D24,Chg_Factors!C$37:D$38,2,FALSE)),IF(Inputs!J24=Chg_Factors!B$39,(VLOOKUP(Inputs!D24,Chg_Factors!C$39:D$40,2,FALSE)),IF(Inputs!J24=Chg_Factors!B$41,(VLOOKUP(Inputs!D24,Chg_Factors!C$41:D$42,2,FALSE)),IF(Inputs!J24=Chg_Factors!B$43,(VLOOKUP(Inputs!D24,Chg_Factors!C$43:D$44,2,FALSE)),IF(Inputs!J24=Chg_Factors!B$45,(VLOOKUP(Inputs!D24,Chg_Factors!C$45:D$46,2,FALSE)),IF(Inputs!J24=Chg_Factors!B$47,(VLOOKUP(Inputs!D24,Chg_Factors!C$47:D$48,2,FALSE)),IF(Inputs!J24=Chg_Factors!B$49,(VLOOKUP(Inputs!D24,Chg_Factors!C$49:D$50,2,FALSE)),IF(Inputs!J24=Chg_Factors!B$51,(VLOOKUP(Inputs!D24,Chg_Factors!C$51:D$52,2,FALSE)),IF(Inputs!J24=Chg_Factors!B$53,(VLOOKUP(Inputs!D24,Chg_Factors!C$53:D$54,2,FALSE)),IF(Inputs!J24=Chg_Factors!B$55,(VLOOKUP(Inputs!D24,Chg_Factors!C$55:D$56,2,FALSE)))))))))))))))),"0.0")</f>
        <v>0.00</v>
      </c>
      <c r="AA24" s="68">
        <f>IF(B24="true",(Calcs!R25),IF(C24="true",0,Calcs!B25))</f>
        <v>0</v>
      </c>
      <c r="AB24" s="68">
        <f>IF(B24="true",(Calcs!S25),IF(C24="true",Calcs!K25,Calcs!C25))</f>
        <v>160.31984</v>
      </c>
      <c r="AC24" s="68">
        <f>IF(B24="true",(Calcs!T25),IF(C24="true",Calcs!L25,Calcs!D25))</f>
        <v>96.191903999999994</v>
      </c>
      <c r="AD24" s="68">
        <f t="shared" si="3"/>
        <v>1001.999</v>
      </c>
      <c r="AE24" s="68">
        <f>IF(B24="true",Calcs!V25,IF(C24="true",Calcs!N25,Calcs!F25))</f>
        <v>0</v>
      </c>
      <c r="AF24" s="68">
        <f>IF(B24="true",(Calcs!W25),IF(C24="true",0,Calcs!G25))</f>
        <v>0</v>
      </c>
      <c r="AG24" s="68">
        <f>IF(B24="true",(Calcs!X25),IF(C24="true",Calcs!O25,Calcs!H25))</f>
        <v>0</v>
      </c>
      <c r="AH24" s="61" t="str">
        <f t="shared" si="4"/>
        <v>false</v>
      </c>
      <c r="AI24" s="61" t="str">
        <f t="shared" si="5"/>
        <v>false</v>
      </c>
      <c r="AJ24" s="68">
        <f>IF(B24="true",0,IF(C24="true",Calcs!M25,0))</f>
        <v>0</v>
      </c>
      <c r="AK24" s="61" t="str">
        <f t="shared" si="6"/>
        <v>true</v>
      </c>
      <c r="AL24" s="68">
        <f>IF(B24="true",0,IF(C24="true",Calcs!J25,0))</f>
        <v>1001.999</v>
      </c>
      <c r="AM24" s="68">
        <f>IF(B24="true",Calcs!U25,IF(C24="true",0,Calcs!E25))</f>
        <v>0</v>
      </c>
    </row>
    <row r="25" spans="1:39" ht="14.25" customHeight="1" x14ac:dyDescent="0.2">
      <c r="A25" s="58">
        <v>24</v>
      </c>
      <c r="B25" s="65" t="s">
        <v>101</v>
      </c>
      <c r="C25" s="65" t="s">
        <v>101</v>
      </c>
      <c r="D25" s="59" t="s">
        <v>101</v>
      </c>
      <c r="E25" s="62">
        <v>1002</v>
      </c>
      <c r="F25" s="61" t="s">
        <v>89</v>
      </c>
      <c r="G25" s="79"/>
      <c r="H25" s="62" t="s">
        <v>14</v>
      </c>
      <c r="I25" s="62" t="s">
        <v>19</v>
      </c>
      <c r="J25" s="79" t="s">
        <v>22</v>
      </c>
      <c r="K25" s="63">
        <v>1</v>
      </c>
      <c r="L25" s="77" t="s">
        <v>101</v>
      </c>
      <c r="M25" s="77" t="s">
        <v>101</v>
      </c>
      <c r="N25" s="61">
        <v>199</v>
      </c>
      <c r="O25" s="61">
        <v>200</v>
      </c>
      <c r="P25" s="66">
        <f>IF(B25="true",(Calcs!Y26),IF(C25="true",Calcs!P26,Calcs!I26))</f>
        <v>180.46316592000002</v>
      </c>
      <c r="Q25" s="67">
        <f>IF(C25="true","0",(VLOOKUP(J25,Chg_Factors!B$18:D$30,3,FALSE)))</f>
        <v>12.57</v>
      </c>
      <c r="R25" s="68">
        <f t="shared" si="2"/>
        <v>1002</v>
      </c>
      <c r="S25" s="69" t="str">
        <f>IF(C25="true","0",(VLOOKUP(Inputs!F25,Chg_Factors!B$2:D$5,3,FALSE)))</f>
        <v>3.0</v>
      </c>
      <c r="T25" s="67" t="str">
        <f>(VLOOKUP(Inputs!H25,Chg_Factors!B$6:D$8,3,FALSE))</f>
        <v>0.16</v>
      </c>
      <c r="U25" s="67" t="str">
        <f>(VLOOKUP(Inputs!I25,Chg_Factors!B$9:D$12,3,FALSE))</f>
        <v>0.03</v>
      </c>
      <c r="V25" s="70" t="str">
        <f t="shared" si="1"/>
        <v>S126 x 1.0</v>
      </c>
      <c r="W25" s="67" t="str">
        <f>IF(AND(L25 = "true",C25="false"),"S127 x "&amp; (IF(Inputs!L25=Reduction_Values!B$2,Reduction_Values!D$2,Reduction_Values!D$3)),"")</f>
        <v/>
      </c>
      <c r="X25" s="67" t="str">
        <f>IF(M25="true",(VLOOKUP(F25,Reduction_Values!C$4:F$7,4,FALSE)),"")</f>
        <v/>
      </c>
      <c r="Y25" s="67" t="str">
        <f>IF(C25="true",(VLOOKUP(Inputs!G25,Chg_Factors!B$13:D$17,3,FALSE)),"0.0")</f>
        <v>0.0</v>
      </c>
      <c r="Z25" s="67" t="str">
        <f>IF(Inputs!C25="true",(IF(Inputs!J25=Chg_Factors!B$31,(VLOOKUP(Inputs!D25,Chg_Factors!C$31:D$32,2,FALSE)),IF(Inputs!J25=Chg_Factors!B$33,(VLOOKUP(Inputs!D25,Chg_Factors!C$33:D$34,2,FALSE)),IF(Inputs!J25=Chg_Factors!B$35,(VLOOKUP(Inputs!D25,Chg_Factors!C$35:D$36,2,FALSE)),IF(Inputs!J25=Chg_Factors!B$37,(VLOOKUP(Inputs!D25,Chg_Factors!C$37:D$38,2,FALSE)),IF(Inputs!J25=Chg_Factors!B$39,(VLOOKUP(Inputs!D25,Chg_Factors!C$39:D$40,2,FALSE)),IF(Inputs!J25=Chg_Factors!B$41,(VLOOKUP(Inputs!D25,Chg_Factors!C$41:D$42,2,FALSE)),IF(Inputs!J25=Chg_Factors!B$43,(VLOOKUP(Inputs!D25,Chg_Factors!C$43:D$44,2,FALSE)),IF(Inputs!J25=Chg_Factors!B$45,(VLOOKUP(Inputs!D25,Chg_Factors!C$45:D$46,2,FALSE)),IF(Inputs!J25=Chg_Factors!B$47,(VLOOKUP(Inputs!D25,Chg_Factors!C$47:D$48,2,FALSE)),IF(Inputs!J25=Chg_Factors!B$49,(VLOOKUP(Inputs!D25,Chg_Factors!C$49:D$50,2,FALSE)),IF(Inputs!J25=Chg_Factors!B$51,(VLOOKUP(Inputs!D25,Chg_Factors!C$51:D$52,2,FALSE)),IF(Inputs!J25=Chg_Factors!B$53,(VLOOKUP(Inputs!D25,Chg_Factors!C$53:D$54,2,FALSE)),IF(Inputs!J25=Chg_Factors!B$55,(VLOOKUP(Inputs!D25,Chg_Factors!C$55:D$56,2,FALSE)))))))))))))))),"0.0")</f>
        <v>0.0</v>
      </c>
      <c r="AA25" s="68">
        <f>IF(B25="true",(Calcs!R26),IF(C25="true",0,Calcs!B26))</f>
        <v>3006</v>
      </c>
      <c r="AB25" s="68">
        <f>IF(B25="true",(Calcs!S26),IF(C25="true",Calcs!K26,Calcs!C26))</f>
        <v>480.96000000000004</v>
      </c>
      <c r="AC25" s="68">
        <f>IF(B25="true",(Calcs!T26),IF(C25="true",Calcs!L26,Calcs!D26))</f>
        <v>14.428800000000001</v>
      </c>
      <c r="AD25" s="68">
        <f t="shared" si="3"/>
        <v>1002</v>
      </c>
      <c r="AE25" s="68">
        <f>IF(B25="true",Calcs!V26,IF(C25="true",Calcs!N26,Calcs!F26))</f>
        <v>181.37001600000002</v>
      </c>
      <c r="AF25" s="68">
        <f>IF(B25="true",(Calcs!W26),IF(C25="true",0,Calcs!G26))</f>
        <v>181.37001600000002</v>
      </c>
      <c r="AG25" s="68">
        <f>IF(B25="true",(Calcs!X26),IF(C25="true",Calcs!O26,Calcs!H26))</f>
        <v>181.37001600000002</v>
      </c>
      <c r="AH25" s="61" t="str">
        <f t="shared" si="4"/>
        <v>false</v>
      </c>
      <c r="AI25" s="61" t="str">
        <f t="shared" si="5"/>
        <v>false</v>
      </c>
      <c r="AJ25" s="68">
        <f>IF(B25="true",0,IF(C25="true",Calcs!M26,0))</f>
        <v>0</v>
      </c>
      <c r="AK25" s="61" t="str">
        <f t="shared" si="6"/>
        <v>false</v>
      </c>
      <c r="AL25" s="68">
        <f>IF(B25="true",0,IF(C25="true",Calcs!J26,0))</f>
        <v>0</v>
      </c>
      <c r="AM25" s="68">
        <f>IF(B25="true",Calcs!U26,IF(C25="true",0,Calcs!E26))</f>
        <v>181.37001600000002</v>
      </c>
    </row>
    <row r="26" spans="1:39" ht="14.25" customHeight="1" x14ac:dyDescent="0.2">
      <c r="A26" s="58">
        <v>25</v>
      </c>
      <c r="B26" s="65" t="s">
        <v>101</v>
      </c>
      <c r="C26" s="65" t="s">
        <v>101</v>
      </c>
      <c r="D26" s="59" t="s">
        <v>101</v>
      </c>
      <c r="E26" s="62">
        <v>1003.33</v>
      </c>
      <c r="F26" s="61" t="s">
        <v>90</v>
      </c>
      <c r="G26" s="79"/>
      <c r="H26" s="62" t="s">
        <v>18</v>
      </c>
      <c r="I26" s="62" t="s">
        <v>11</v>
      </c>
      <c r="J26" s="79" t="s">
        <v>26</v>
      </c>
      <c r="K26" s="66">
        <v>0.04</v>
      </c>
      <c r="L26" s="77" t="s">
        <v>102</v>
      </c>
      <c r="M26" s="77" t="s">
        <v>101</v>
      </c>
      <c r="N26" s="61">
        <v>99</v>
      </c>
      <c r="O26" s="61">
        <v>101</v>
      </c>
      <c r="P26" s="66">
        <f>IF(B26="true",(Calcs!Y27),IF(C26="true",Calcs!P27,Calcs!I27))</f>
        <v>894.55710724752475</v>
      </c>
      <c r="Q26" s="67">
        <f>IF(C26="true","0",(VLOOKUP(J26,Chg_Factors!B$18:D$30,3,FALSE)))</f>
        <v>15.16</v>
      </c>
      <c r="R26" s="68">
        <f t="shared" si="2"/>
        <v>1003.33</v>
      </c>
      <c r="S26" s="69" t="str">
        <f>IF(C26="true","0",(VLOOKUP(Inputs!F26,Chg_Factors!B$2:D$5,3,FALSE)))</f>
        <v>3.0</v>
      </c>
      <c r="T26" s="67" t="str">
        <f>(VLOOKUP(Inputs!H26,Chg_Factors!B$6:D$8,3,FALSE))</f>
        <v>1.0</v>
      </c>
      <c r="U26" s="67" t="str">
        <f>(VLOOKUP(Inputs!I26,Chg_Factors!B$9:D$12,3,FALSE))</f>
        <v>1.0</v>
      </c>
      <c r="V26" s="70" t="str">
        <f t="shared" si="1"/>
        <v>S126 x 0.04</v>
      </c>
      <c r="W26" s="67" t="str">
        <f>IF(AND(L26 = "true",C26="false"),"S127 x "&amp; (IF(Inputs!L26=Reduction_Values!B$2,Reduction_Values!D$2,Reduction_Values!D$3)),"")</f>
        <v>S127 x 0.5</v>
      </c>
      <c r="X26" s="67" t="str">
        <f>IF(M26="true",(VLOOKUP(F26,Reduction_Values!C$4:F$7,4,FALSE)),"")</f>
        <v/>
      </c>
      <c r="Y26" s="67" t="str">
        <f>IF(C26="true",(VLOOKUP(Inputs!G26,Chg_Factors!B$13:D$17,3,FALSE)),"0.0")</f>
        <v>0.0</v>
      </c>
      <c r="Z26" s="67" t="str">
        <f>IF(Inputs!C26="true",(IF(Inputs!J26=Chg_Factors!B$31,(VLOOKUP(Inputs!D26,Chg_Factors!C$31:D$32,2,FALSE)),IF(Inputs!J26=Chg_Factors!B$33,(VLOOKUP(Inputs!D26,Chg_Factors!C$33:D$34,2,FALSE)),IF(Inputs!J26=Chg_Factors!B$35,(VLOOKUP(Inputs!D26,Chg_Factors!C$35:D$36,2,FALSE)),IF(Inputs!J26=Chg_Factors!B$37,(VLOOKUP(Inputs!D26,Chg_Factors!C$37:D$38,2,FALSE)),IF(Inputs!J26=Chg_Factors!B$39,(VLOOKUP(Inputs!D26,Chg_Factors!C$39:D$40,2,FALSE)),IF(Inputs!J26=Chg_Factors!B$41,(VLOOKUP(Inputs!D26,Chg_Factors!C$41:D$42,2,FALSE)),IF(Inputs!J26=Chg_Factors!B$43,(VLOOKUP(Inputs!D26,Chg_Factors!C$43:D$44,2,FALSE)),IF(Inputs!J26=Chg_Factors!B$45,(VLOOKUP(Inputs!D26,Chg_Factors!C$45:D$46,2,FALSE)),IF(Inputs!J26=Chg_Factors!B$47,(VLOOKUP(Inputs!D26,Chg_Factors!C$47:D$48,2,FALSE)),IF(Inputs!J26=Chg_Factors!B$49,(VLOOKUP(Inputs!D26,Chg_Factors!C$49:D$50,2,FALSE)),IF(Inputs!J26=Chg_Factors!B$51,(VLOOKUP(Inputs!D26,Chg_Factors!C$51:D$52,2,FALSE)),IF(Inputs!J26=Chg_Factors!B$53,(VLOOKUP(Inputs!D26,Chg_Factors!C$53:D$54,2,FALSE)),IF(Inputs!J26=Chg_Factors!B$55,(VLOOKUP(Inputs!D26,Chg_Factors!C$55:D$56,2,FALSE)))))))))))))))),"0.0")</f>
        <v>0.0</v>
      </c>
      <c r="AA26" s="68">
        <f>IF(B26="true",(Calcs!R27),IF(C26="true",0,Calcs!B27))</f>
        <v>3009.9900000000002</v>
      </c>
      <c r="AB26" s="68">
        <f>IF(B26="true",(Calcs!S27),IF(C26="true",Calcs!K27,Calcs!C27))</f>
        <v>3009.9900000000002</v>
      </c>
      <c r="AC26" s="68">
        <f>IF(B26="true",(Calcs!T27),IF(C26="true",Calcs!L27,Calcs!D27))</f>
        <v>3009.9900000000002</v>
      </c>
      <c r="AD26" s="68">
        <f t="shared" si="3"/>
        <v>1003.33</v>
      </c>
      <c r="AE26" s="68">
        <f>IF(B26="true",Calcs!V27,IF(C26="true",Calcs!N27,Calcs!F27))</f>
        <v>1825.257936</v>
      </c>
      <c r="AF26" s="68">
        <f>IF(B26="true",(Calcs!W27),IF(C26="true",0,Calcs!G27))</f>
        <v>912.62896799999999</v>
      </c>
      <c r="AG26" s="68">
        <f>IF(B26="true",(Calcs!X27),IF(C26="true",Calcs!O27,Calcs!H27))</f>
        <v>912.62896799999999</v>
      </c>
      <c r="AH26" s="61" t="str">
        <f t="shared" si="4"/>
        <v>false</v>
      </c>
      <c r="AI26" s="61" t="str">
        <f t="shared" si="5"/>
        <v>false</v>
      </c>
      <c r="AJ26" s="68">
        <f>IF(B26="true",0,IF(C26="true",Calcs!M27,0))</f>
        <v>0</v>
      </c>
      <c r="AK26" s="61" t="str">
        <f t="shared" si="6"/>
        <v>false</v>
      </c>
      <c r="AL26" s="68">
        <f>IF(B26="true",0,IF(C26="true",Calcs!J27,0))</f>
        <v>0</v>
      </c>
      <c r="AM26" s="68">
        <f>IF(B26="true",Calcs!U27,IF(C26="true",0,Calcs!E27))</f>
        <v>45631.448400000001</v>
      </c>
    </row>
    <row r="27" spans="1:39" ht="14.25" customHeight="1" x14ac:dyDescent="0.2">
      <c r="A27" s="58">
        <v>26</v>
      </c>
      <c r="B27" s="65" t="s">
        <v>102</v>
      </c>
      <c r="C27" s="65" t="s">
        <v>101</v>
      </c>
      <c r="D27" s="65" t="s">
        <v>101</v>
      </c>
      <c r="E27" s="62">
        <v>0.77500000000000002</v>
      </c>
      <c r="F27" s="61" t="s">
        <v>13</v>
      </c>
      <c r="G27" s="79" t="s">
        <v>16</v>
      </c>
      <c r="H27" s="62" t="s">
        <v>18</v>
      </c>
      <c r="I27" s="62" t="s">
        <v>19</v>
      </c>
      <c r="J27" s="79" t="s">
        <v>23</v>
      </c>
      <c r="K27" s="63">
        <v>1</v>
      </c>
      <c r="L27" s="77" t="s">
        <v>102</v>
      </c>
      <c r="M27" s="77" t="s">
        <v>101</v>
      </c>
      <c r="N27" s="62">
        <v>0</v>
      </c>
      <c r="O27" s="62">
        <v>0</v>
      </c>
      <c r="P27" s="66">
        <f>IF(B27="true",(Calcs!Y28),IF(C27="true",Calcs!P28,Calcs!I28))</f>
        <v>0.22354874999999999</v>
      </c>
      <c r="Q27" s="67">
        <f>IF(C27="true","0",(VLOOKUP(J27,Chg_Factors!B$18:D$30,3,FALSE)))</f>
        <v>19.23</v>
      </c>
      <c r="R27" s="68">
        <f t="shared" si="2"/>
        <v>0.77500000000000002</v>
      </c>
      <c r="S27" s="69" t="str">
        <f>IF(C27="true","0",(VLOOKUP(Inputs!F27,Chg_Factors!B$2:D$5,3,FALSE)))</f>
        <v>1.0</v>
      </c>
      <c r="T27" s="67" t="str">
        <f>(VLOOKUP(Inputs!H27,Chg_Factors!B$6:D$8,3,FALSE))</f>
        <v>1.0</v>
      </c>
      <c r="U27" s="67" t="str">
        <f>(VLOOKUP(Inputs!I27,Chg_Factors!B$9:D$12,3,FALSE))</f>
        <v>0.03</v>
      </c>
      <c r="V27" s="70" t="str">
        <f t="shared" si="1"/>
        <v>S126 x 1.0</v>
      </c>
      <c r="W27" s="67" t="str">
        <f>IF(AND(L27 = "true",C27="false"),"S127 x "&amp; (IF(Inputs!L27=Reduction_Values!B$2,Reduction_Values!D$2,Reduction_Values!D$3)),"")</f>
        <v>S127 x 0.5</v>
      </c>
      <c r="X27" s="67" t="str">
        <f>IF(M27="true",(VLOOKUP(F27,Reduction_Values!C$4:F$7,4,FALSE)),"")</f>
        <v/>
      </c>
      <c r="Y27" s="67" t="str">
        <f>IF(C27="true",(VLOOKUP(Inputs!G27,Chg_Factors!B$13:D$17,3,FALSE)),"0.0")</f>
        <v>0.0</v>
      </c>
      <c r="Z27" s="67" t="str">
        <f>IF(Inputs!C27="true",(IF(Inputs!J27=Chg_Factors!B$31,(VLOOKUP(Inputs!D27,Chg_Factors!C$31:D$32,2,FALSE)),IF(Inputs!J27=Chg_Factors!B$33,(VLOOKUP(Inputs!D27,Chg_Factors!C$33:D$34,2,FALSE)),IF(Inputs!J27=Chg_Factors!B$35,(VLOOKUP(Inputs!D27,Chg_Factors!C$35:D$36,2,FALSE)),IF(Inputs!J27=Chg_Factors!B$37,(VLOOKUP(Inputs!D27,Chg_Factors!C$37:D$38,2,FALSE)),IF(Inputs!J27=Chg_Factors!B$39,(VLOOKUP(Inputs!D27,Chg_Factors!C$39:D$40,2,FALSE)),IF(Inputs!J27=Chg_Factors!B$41,(VLOOKUP(Inputs!D27,Chg_Factors!C$41:D$42,2,FALSE)),IF(Inputs!J27=Chg_Factors!B$43,(VLOOKUP(Inputs!D27,Chg_Factors!C$43:D$44,2,FALSE)),IF(Inputs!J27=Chg_Factors!B$45,(VLOOKUP(Inputs!D27,Chg_Factors!C$45:D$46,2,FALSE)),IF(Inputs!J27=Chg_Factors!B$47,(VLOOKUP(Inputs!D27,Chg_Factors!C$47:D$48,2,FALSE)),IF(Inputs!J27=Chg_Factors!B$49,(VLOOKUP(Inputs!D27,Chg_Factors!C$49:D$50,2,FALSE)),IF(Inputs!J27=Chg_Factors!B$51,(VLOOKUP(Inputs!D27,Chg_Factors!C$51:D$52,2,FALSE)),IF(Inputs!J27=Chg_Factors!B$53,(VLOOKUP(Inputs!D27,Chg_Factors!C$53:D$54,2,FALSE)),IF(Inputs!J27=Chg_Factors!B$55,(VLOOKUP(Inputs!D27,Chg_Factors!C$55:D$56,2,FALSE)))))))))))))))),"0.0")</f>
        <v>0.0</v>
      </c>
      <c r="AA27" s="68">
        <f>IF(B27="true",(Calcs!R28),IF(C27="true",0,Calcs!B28))</f>
        <v>0.77500000000000002</v>
      </c>
      <c r="AB27" s="68">
        <f>IF(B27="true",(Calcs!S28),IF(C27="true",Calcs!K28,Calcs!C28))</f>
        <v>0.77500000000000002</v>
      </c>
      <c r="AC27" s="68">
        <f>IF(B27="true",(Calcs!T28),IF(C27="true",Calcs!L28,Calcs!D28))</f>
        <v>2.325E-2</v>
      </c>
      <c r="AD27" s="68">
        <f t="shared" si="3"/>
        <v>0.77500000000000002</v>
      </c>
      <c r="AE27" s="68">
        <f>IF(B27="true",Calcs!V28,IF(C27="true",Calcs!N28,Calcs!F28))</f>
        <v>0.44709749999999998</v>
      </c>
      <c r="AF27" s="68">
        <f>IF(B27="true",(Calcs!W28),IF(C27="true",0,Calcs!G28))</f>
        <v>0.22354874999999999</v>
      </c>
      <c r="AG27" s="68">
        <f>IF(B27="true",(Calcs!X28),IF(C27="true",Calcs!O28,Calcs!H28))</f>
        <v>0.22354874999999999</v>
      </c>
      <c r="AH27" s="61" t="str">
        <f t="shared" si="4"/>
        <v>true</v>
      </c>
      <c r="AI27" s="61" t="str">
        <f t="shared" si="5"/>
        <v>false</v>
      </c>
      <c r="AJ27" s="68">
        <f>IF(B27="true",0,IF(C27="true",Calcs!M28,0))</f>
        <v>0</v>
      </c>
      <c r="AK27" s="61" t="str">
        <f t="shared" si="6"/>
        <v>false</v>
      </c>
      <c r="AL27" s="68">
        <f>IF(B27="true",0,IF(C27="true",Calcs!J28,0))</f>
        <v>0</v>
      </c>
      <c r="AM27" s="68">
        <f>IF(B27="true",Calcs!U28,IF(C27="true",0,Calcs!E28))</f>
        <v>0.44709749999999998</v>
      </c>
    </row>
    <row r="28" spans="1:39" ht="14.25" customHeight="1" x14ac:dyDescent="0.2">
      <c r="A28" s="58">
        <v>27</v>
      </c>
      <c r="B28" s="65" t="s">
        <v>101</v>
      </c>
      <c r="C28" s="65" t="s">
        <v>102</v>
      </c>
      <c r="D28" s="65" t="s">
        <v>101</v>
      </c>
      <c r="E28" s="62">
        <v>1005.22</v>
      </c>
      <c r="F28" s="61" t="s">
        <v>16</v>
      </c>
      <c r="G28" s="79" t="s">
        <v>13</v>
      </c>
      <c r="H28" s="62" t="s">
        <v>10</v>
      </c>
      <c r="I28" s="62" t="s">
        <v>21</v>
      </c>
      <c r="J28" s="79" t="s">
        <v>136</v>
      </c>
      <c r="K28" s="63">
        <v>1</v>
      </c>
      <c r="L28" s="77" t="s">
        <v>102</v>
      </c>
      <c r="M28" s="77" t="s">
        <v>101</v>
      </c>
      <c r="N28" s="61">
        <v>64</v>
      </c>
      <c r="O28" s="61">
        <v>75</v>
      </c>
      <c r="P28" s="66">
        <f>IF(B28="true",(Calcs!Y29),IF(C28="true",Calcs!P29,Calcs!I29))</f>
        <v>53.155390259200004</v>
      </c>
      <c r="Q28" s="67" t="str">
        <f>IF(C28="true","0",(VLOOKUP(J28,Chg_Factors!B$18:D$30,3,FALSE)))</f>
        <v>0</v>
      </c>
      <c r="R28" s="68">
        <f t="shared" si="2"/>
        <v>1005.22</v>
      </c>
      <c r="S28" s="69" t="str">
        <f>IF(C28="true","0",(VLOOKUP(Inputs!F28,Chg_Factors!B$2:D$5,3,FALSE)))</f>
        <v>0</v>
      </c>
      <c r="T28" s="67" t="str">
        <f>(VLOOKUP(Inputs!H28,Chg_Factors!B$6:D$8,3,FALSE))</f>
        <v>1.6</v>
      </c>
      <c r="U28" s="67" t="str">
        <f>(VLOOKUP(Inputs!I28,Chg_Factors!B$9:D$12,3,FALSE))</f>
        <v>0.003</v>
      </c>
      <c r="V28" s="70" t="str">
        <f t="shared" si="1"/>
        <v>S126 x 1.0</v>
      </c>
      <c r="W28" s="67" t="str">
        <f>IF(AND(L28 = "true",C28="false"),"S127 x "&amp; (IF(Inputs!L28=Reduction_Values!B$2,Reduction_Values!D$2,Reduction_Values!D$3)),"")</f>
        <v/>
      </c>
      <c r="X28" s="67" t="str">
        <f>IF(M28="true",(VLOOKUP(F28,Reduction_Values!C$4:F$7,4,FALSE)),"")</f>
        <v/>
      </c>
      <c r="Y28" s="67" t="str">
        <f>IF(C28="true",(VLOOKUP(Inputs!G28,Chg_Factors!B$13:D$17,3,FALSE)),"0.0")</f>
        <v>1.0</v>
      </c>
      <c r="Z28" s="67" t="str">
        <f>IF(Inputs!C28="true",(IF(Inputs!J28=Chg_Factors!B$31,(VLOOKUP(Inputs!D28,Chg_Factors!C$31:D$32,2,FALSE)),IF(Inputs!J28=Chg_Factors!B$33,(VLOOKUP(Inputs!D28,Chg_Factors!C$33:D$34,2,FALSE)),IF(Inputs!J28=Chg_Factors!B$35,(VLOOKUP(Inputs!D28,Chg_Factors!C$35:D$36,2,FALSE)),IF(Inputs!J28=Chg_Factors!B$37,(VLOOKUP(Inputs!D28,Chg_Factors!C$37:D$38,2,FALSE)),IF(Inputs!J28=Chg_Factors!B$39,(VLOOKUP(Inputs!D28,Chg_Factors!C$39:D$40,2,FALSE)),IF(Inputs!J28=Chg_Factors!B$41,(VLOOKUP(Inputs!D28,Chg_Factors!C$41:D$42,2,FALSE)),IF(Inputs!J28=Chg_Factors!B$43,(VLOOKUP(Inputs!D28,Chg_Factors!C$43:D$44,2,FALSE)),IF(Inputs!J28=Chg_Factors!B$45,(VLOOKUP(Inputs!D28,Chg_Factors!C$45:D$46,2,FALSE)),IF(Inputs!J28=Chg_Factors!B$47,(VLOOKUP(Inputs!D28,Chg_Factors!C$47:D$48,2,FALSE)),IF(Inputs!J28=Chg_Factors!B$49,(VLOOKUP(Inputs!D28,Chg_Factors!C$49:D$50,2,FALSE)),IF(Inputs!J28=Chg_Factors!B$51,(VLOOKUP(Inputs!D28,Chg_Factors!C$51:D$52,2,FALSE)),IF(Inputs!J28=Chg_Factors!B$53,(VLOOKUP(Inputs!D28,Chg_Factors!C$53:D$54,2,FALSE)),IF(Inputs!J28=Chg_Factors!B$55,(VLOOKUP(Inputs!D28,Chg_Factors!C$55:D$56,2,FALSE)))))))))))))))),"0.0")</f>
        <v>12.91</v>
      </c>
      <c r="AA28" s="68">
        <f>IF(B28="true",(Calcs!R29),IF(C28="true",0,Calcs!B29))</f>
        <v>0</v>
      </c>
      <c r="AB28" s="68">
        <f>IF(B28="true",(Calcs!S29),IF(C28="true",Calcs!K29,Calcs!C29))</f>
        <v>1608.3520000000001</v>
      </c>
      <c r="AC28" s="68">
        <f>IF(B28="true",(Calcs!T29),IF(C28="true",Calcs!L29,Calcs!D29))</f>
        <v>4.825056</v>
      </c>
      <c r="AD28" s="68">
        <f t="shared" si="3"/>
        <v>1005.22</v>
      </c>
      <c r="AE28" s="68">
        <f>IF(B28="true",Calcs!V29,IF(C28="true",Calcs!N29,Calcs!F29))</f>
        <v>62.29147296</v>
      </c>
      <c r="AF28" s="68">
        <f>IF(B28="true",(Calcs!W29),IF(C28="true",0,Calcs!G29))</f>
        <v>0</v>
      </c>
      <c r="AG28" s="68">
        <f>IF(B28="true",(Calcs!X29),IF(C28="true",Calcs!O29,Calcs!H29))</f>
        <v>62.29147296</v>
      </c>
      <c r="AH28" s="61" t="str">
        <f t="shared" si="4"/>
        <v>false</v>
      </c>
      <c r="AI28" s="61" t="str">
        <f t="shared" si="5"/>
        <v>false</v>
      </c>
      <c r="AJ28" s="68">
        <f>IF(B28="true",0,IF(C28="true",Calcs!M29,0))</f>
        <v>62.29147296</v>
      </c>
      <c r="AK28" s="61" t="str">
        <f t="shared" si="6"/>
        <v>true</v>
      </c>
      <c r="AL28" s="68">
        <f>IF(B28="true",0,IF(C28="true",Calcs!J29,0))</f>
        <v>1005.22</v>
      </c>
      <c r="AM28" s="68">
        <f>IF(B28="true",Calcs!U29,IF(C28="true",0,Calcs!E29))</f>
        <v>0</v>
      </c>
    </row>
    <row r="29" spans="1:39" ht="14.25" customHeight="1" x14ac:dyDescent="0.2">
      <c r="A29" s="58">
        <v>28</v>
      </c>
      <c r="B29" s="65" t="s">
        <v>101</v>
      </c>
      <c r="C29" s="65" t="s">
        <v>101</v>
      </c>
      <c r="D29" s="59" t="s">
        <v>101</v>
      </c>
      <c r="E29" s="62">
        <v>0.123</v>
      </c>
      <c r="F29" s="61" t="s">
        <v>89</v>
      </c>
      <c r="G29" s="79"/>
      <c r="H29" s="62" t="s">
        <v>10</v>
      </c>
      <c r="I29" s="62" t="s">
        <v>11</v>
      </c>
      <c r="J29" s="79" t="s">
        <v>23</v>
      </c>
      <c r="K29" s="80">
        <v>0</v>
      </c>
      <c r="L29" s="77" t="s">
        <v>102</v>
      </c>
      <c r="M29" s="77" t="s">
        <v>101</v>
      </c>
      <c r="N29" s="61">
        <v>0</v>
      </c>
      <c r="O29" s="61">
        <v>1</v>
      </c>
      <c r="P29" s="66">
        <f>IF(B29="true",(Calcs!Y30),IF(C29="true",Calcs!P30,Calcs!I30))</f>
        <v>0</v>
      </c>
      <c r="Q29" s="67">
        <f>IF(C29="true","0",(VLOOKUP(J29,Chg_Factors!B$18:D$30,3,FALSE)))</f>
        <v>19.23</v>
      </c>
      <c r="R29" s="68">
        <f t="shared" si="2"/>
        <v>0.123</v>
      </c>
      <c r="S29" s="69" t="str">
        <f>IF(C29="true","0",(VLOOKUP(Inputs!F29,Chg_Factors!B$2:D$5,3,FALSE)))</f>
        <v>3.0</v>
      </c>
      <c r="T29" s="67" t="str">
        <f>(VLOOKUP(Inputs!H29,Chg_Factors!B$6:D$8,3,FALSE))</f>
        <v>1.6</v>
      </c>
      <c r="U29" s="67" t="str">
        <f>(VLOOKUP(Inputs!I29,Chg_Factors!B$9:D$12,3,FALSE))</f>
        <v>1.0</v>
      </c>
      <c r="V29" s="70" t="str">
        <f>IF(K29=1,("S126 x "&amp;K29&amp;".0"),IF(K29=0,("S126 x "&amp;K29&amp;".0"),("S126 x "&amp;K29)))</f>
        <v>S126 x 0.0</v>
      </c>
      <c r="W29" s="67" t="str">
        <f>IF(AND(L29 = "true",C29="false"),"S127 x "&amp; (IF(Inputs!L29=Reduction_Values!B$2,Reduction_Values!D$2,Reduction_Values!D$3)),"")</f>
        <v>S127 x 0.5</v>
      </c>
      <c r="X29" s="67" t="str">
        <f>IF(M29="true",(VLOOKUP(F29,Reduction_Values!C$4:F$7,4,FALSE)),"")</f>
        <v/>
      </c>
      <c r="Y29" s="67" t="str">
        <f>IF(C29="true",(VLOOKUP(Inputs!G29,Chg_Factors!B$13:D$17,3,FALSE)),"0.0")</f>
        <v>0.0</v>
      </c>
      <c r="Z29" s="67" t="str">
        <f>IF(Inputs!C29="true",(IF(Inputs!J29=Chg_Factors!B$31,(VLOOKUP(Inputs!D29,Chg_Factors!C$31:D$32,2,FALSE)),IF(Inputs!J29=Chg_Factors!B$33,(VLOOKUP(Inputs!D29,Chg_Factors!C$33:D$34,2,FALSE)),IF(Inputs!J29=Chg_Factors!B$35,(VLOOKUP(Inputs!D29,Chg_Factors!C$35:D$36,2,FALSE)),IF(Inputs!J29=Chg_Factors!B$37,(VLOOKUP(Inputs!D29,Chg_Factors!C$37:D$38,2,FALSE)),IF(Inputs!J29=Chg_Factors!B$39,(VLOOKUP(Inputs!D29,Chg_Factors!C$39:D$40,2,FALSE)),IF(Inputs!J29=Chg_Factors!B$41,(VLOOKUP(Inputs!D29,Chg_Factors!C$41:D$42,2,FALSE)),IF(Inputs!J29=Chg_Factors!B$43,(VLOOKUP(Inputs!D29,Chg_Factors!C$43:D$44,2,FALSE)),IF(Inputs!J29=Chg_Factors!B$45,(VLOOKUP(Inputs!D29,Chg_Factors!C$45:D$46,2,FALSE)),IF(Inputs!J29=Chg_Factors!B$47,(VLOOKUP(Inputs!D29,Chg_Factors!C$47:D$48,2,FALSE)),IF(Inputs!J29=Chg_Factors!B$49,(VLOOKUP(Inputs!D29,Chg_Factors!C$49:D$50,2,FALSE)),IF(Inputs!J29=Chg_Factors!B$51,(VLOOKUP(Inputs!D29,Chg_Factors!C$51:D$52,2,FALSE)),IF(Inputs!J29=Chg_Factors!B$53,(VLOOKUP(Inputs!D29,Chg_Factors!C$53:D$54,2,FALSE)),IF(Inputs!J29=Chg_Factors!B$55,(VLOOKUP(Inputs!D29,Chg_Factors!C$55:D$56,2,FALSE)))))))))))))))),"0.0")</f>
        <v>0.0</v>
      </c>
      <c r="AA29" s="68">
        <f>IF(B29="true",(Calcs!R30),IF(C29="true",0,Calcs!B30))</f>
        <v>0.36899999999999999</v>
      </c>
      <c r="AB29" s="68">
        <f>IF(B29="true",(Calcs!S30),IF(C29="true",Calcs!K30,Calcs!C30))</f>
        <v>0.59040000000000004</v>
      </c>
      <c r="AC29" s="68">
        <f>IF(B29="true",(Calcs!T30),IF(C29="true",Calcs!L30,Calcs!D30))</f>
        <v>0.59040000000000004</v>
      </c>
      <c r="AD29" s="68">
        <f t="shared" si="3"/>
        <v>0.123</v>
      </c>
      <c r="AE29" s="68">
        <f>IF(B29="true",Calcs!V30,IF(C29="true",Calcs!N30,Calcs!F30))</f>
        <v>0</v>
      </c>
      <c r="AF29" s="68">
        <f>IF(B29="true",(Calcs!W30),IF(C29="true",0,Calcs!G30))</f>
        <v>0</v>
      </c>
      <c r="AG29" s="68">
        <f>IF(B29="true",(Calcs!X30),IF(C29="true",Calcs!O30,Calcs!H30))</f>
        <v>0</v>
      </c>
      <c r="AH29" s="61" t="str">
        <f t="shared" si="4"/>
        <v>false</v>
      </c>
      <c r="AI29" s="61" t="str">
        <f t="shared" si="5"/>
        <v>false</v>
      </c>
      <c r="AJ29" s="68">
        <f>IF(B29="true",0,IF(C29="true",Calcs!M30,0))</f>
        <v>0</v>
      </c>
      <c r="AK29" s="61" t="str">
        <f t="shared" si="6"/>
        <v>false</v>
      </c>
      <c r="AL29" s="68">
        <f>IF(B29="true",0,IF(C29="true",Calcs!J30,0))</f>
        <v>0</v>
      </c>
      <c r="AM29" s="68">
        <f>IF(B29="true",Calcs!U30,IF(C29="true",0,Calcs!E30))</f>
        <v>11.353392000000001</v>
      </c>
    </row>
    <row r="30" spans="1:39" ht="14.25" customHeight="1" x14ac:dyDescent="0.2">
      <c r="A30" s="58">
        <v>29</v>
      </c>
      <c r="B30" s="65" t="s">
        <v>101</v>
      </c>
      <c r="C30" s="65" t="s">
        <v>101</v>
      </c>
      <c r="D30" s="59" t="s">
        <v>101</v>
      </c>
      <c r="E30" s="62">
        <v>1007</v>
      </c>
      <c r="F30" s="61" t="s">
        <v>90</v>
      </c>
      <c r="G30" s="61"/>
      <c r="H30" s="62" t="s">
        <v>14</v>
      </c>
      <c r="I30" s="62" t="s">
        <v>15</v>
      </c>
      <c r="J30" s="61" t="s">
        <v>136</v>
      </c>
      <c r="K30" s="63">
        <v>1</v>
      </c>
      <c r="L30" s="65" t="s">
        <v>101</v>
      </c>
      <c r="M30" s="65" t="s">
        <v>102</v>
      </c>
      <c r="N30" s="62">
        <v>361</v>
      </c>
      <c r="O30" s="62">
        <v>366</v>
      </c>
      <c r="P30" s="66">
        <f>IF(B30="true",(Calcs!Y31),IF(C30="true",Calcs!P31,Calcs!I31))</f>
        <v>4698.4374866452154</v>
      </c>
      <c r="Q30" s="67">
        <f>IF(C30="true","0",(VLOOKUP(J30,Chg_Factors!B$18:D$30,3,FALSE)))</f>
        <v>19.71</v>
      </c>
      <c r="R30" s="68">
        <f t="shared" si="2"/>
        <v>1007</v>
      </c>
      <c r="S30" s="69" t="str">
        <f>IF(C30="true","0",(VLOOKUP(Inputs!F30,Chg_Factors!B$2:D$5,3,FALSE)))</f>
        <v>3.0</v>
      </c>
      <c r="T30" s="67" t="str">
        <f>(VLOOKUP(Inputs!H30,Chg_Factors!B$6:D$8,3,FALSE))</f>
        <v>0.16</v>
      </c>
      <c r="U30" s="67" t="str">
        <f>(VLOOKUP(Inputs!I30,Chg_Factors!B$9:D$12,3,FALSE))</f>
        <v>0.6</v>
      </c>
      <c r="V30" s="70" t="str">
        <f t="shared" ref="V30:V93" si="7">IF(K30=1,("S126 x "&amp;K30&amp;".0"),IF(K30=0,("S126 x "&amp;K30&amp;".0"),("S126 x "&amp;K30)))</f>
        <v>S126 x 1.0</v>
      </c>
      <c r="W30" s="67" t="str">
        <f>IF(AND(L30 = "true",C30="false"),"S127 x "&amp; (IF(Inputs!L30=Reduction_Values!B$2,Reduction_Values!D$2,Reduction_Values!D$3)),"")</f>
        <v/>
      </c>
      <c r="X30" s="67" t="str">
        <f>IF(M30="true",(VLOOKUP(F30,Reduction_Values!C$4:F$7,4,FALSE)),"")</f>
        <v>S130S x 0.833</v>
      </c>
      <c r="Y30" s="67" t="str">
        <f>IF(C30="true",(VLOOKUP(Inputs!G30,Chg_Factors!B$13:D$17,3,FALSE)),"0.0")</f>
        <v>0.0</v>
      </c>
      <c r="Z30" s="67" t="str">
        <f>IF(Inputs!C30="true",(IF(Inputs!J30=Chg_Factors!B$31,(VLOOKUP(Inputs!D30,Chg_Factors!C$31:D$32,2,FALSE)),IF(Inputs!J30=Chg_Factors!B$33,(VLOOKUP(Inputs!D30,Chg_Factors!C$33:D$34,2,FALSE)),IF(Inputs!J30=Chg_Factors!B$35,(VLOOKUP(Inputs!D30,Chg_Factors!C$35:D$36,2,FALSE)),IF(Inputs!J30=Chg_Factors!B$37,(VLOOKUP(Inputs!D30,Chg_Factors!C$37:D$38,2,FALSE)),IF(Inputs!J30=Chg_Factors!B$39,(VLOOKUP(Inputs!D30,Chg_Factors!C$39:D$40,2,FALSE)),IF(Inputs!J30=Chg_Factors!B$41,(VLOOKUP(Inputs!D30,Chg_Factors!C$41:D$42,2,FALSE)),IF(Inputs!J30=Chg_Factors!B$43,(VLOOKUP(Inputs!D30,Chg_Factors!C$43:D$44,2,FALSE)),IF(Inputs!J30=Chg_Factors!B$45,(VLOOKUP(Inputs!D30,Chg_Factors!C$45:D$46,2,FALSE)),IF(Inputs!J30=Chg_Factors!B$47,(VLOOKUP(Inputs!D30,Chg_Factors!C$47:D$48,2,FALSE)),IF(Inputs!J30=Chg_Factors!B$49,(VLOOKUP(Inputs!D30,Chg_Factors!C$49:D$50,2,FALSE)),IF(Inputs!J30=Chg_Factors!B$51,(VLOOKUP(Inputs!D30,Chg_Factors!C$51:D$52,2,FALSE)),IF(Inputs!J30=Chg_Factors!B$53,(VLOOKUP(Inputs!D30,Chg_Factors!C$53:D$54,2,FALSE)),IF(Inputs!J30=Chg_Factors!B$55,(VLOOKUP(Inputs!D30,Chg_Factors!C$55:D$56,2,FALSE)))))))))))))))),"0.0")</f>
        <v>0.0</v>
      </c>
      <c r="AA30" s="68">
        <f>IF(B30="true",(Calcs!R31),IF(C30="true",0,Calcs!B31))</f>
        <v>3021</v>
      </c>
      <c r="AB30" s="68">
        <f>IF(B30="true",(Calcs!S31),IF(C30="true",Calcs!K31,Calcs!C31))</f>
        <v>483.36</v>
      </c>
      <c r="AC30" s="68">
        <f>IF(B30="true",(Calcs!T31),IF(C30="true",Calcs!L31,Calcs!D31))</f>
        <v>290.01600000000002</v>
      </c>
      <c r="AD30" s="68">
        <f t="shared" si="3"/>
        <v>1007</v>
      </c>
      <c r="AE30" s="68">
        <f>IF(B30="true",Calcs!V31,IF(C30="true",Calcs!N31,Calcs!F31))</f>
        <v>5716.2153600000011</v>
      </c>
      <c r="AF30" s="68">
        <f>IF(B30="true",(Calcs!W31),IF(C30="true",0,Calcs!G31))</f>
        <v>5716.2153600000011</v>
      </c>
      <c r="AG30" s="68">
        <f>IF(B30="true",(Calcs!X31),IF(C30="true",Calcs!O31,Calcs!H31))</f>
        <v>4763.5127980945954</v>
      </c>
      <c r="AH30" s="61" t="str">
        <f t="shared" si="4"/>
        <v>false</v>
      </c>
      <c r="AI30" s="61" t="str">
        <f t="shared" si="5"/>
        <v>false</v>
      </c>
      <c r="AJ30" s="68">
        <f>IF(B30="true",0,IF(C30="true",Calcs!M31,0))</f>
        <v>0</v>
      </c>
      <c r="AK30" s="61" t="str">
        <f t="shared" si="6"/>
        <v>false</v>
      </c>
      <c r="AL30" s="68">
        <f>IF(B30="true",0,IF(C30="true",Calcs!J31,0))</f>
        <v>0</v>
      </c>
      <c r="AM30" s="68">
        <f>IF(B30="true",Calcs!U31,IF(C30="true",0,Calcs!E31))</f>
        <v>5716.2153600000011</v>
      </c>
    </row>
    <row r="31" spans="1:39" ht="14.25" customHeight="1" x14ac:dyDescent="0.2">
      <c r="A31" s="58">
        <v>30</v>
      </c>
      <c r="B31" s="65" t="s">
        <v>102</v>
      </c>
      <c r="C31" s="65" t="s">
        <v>101</v>
      </c>
      <c r="D31" s="65" t="s">
        <v>101</v>
      </c>
      <c r="E31" s="62">
        <v>2</v>
      </c>
      <c r="F31" s="61" t="s">
        <v>13</v>
      </c>
      <c r="G31" s="79" t="s">
        <v>89</v>
      </c>
      <c r="H31" s="62" t="s">
        <v>14</v>
      </c>
      <c r="I31" s="62" t="s">
        <v>15</v>
      </c>
      <c r="J31" s="79" t="s">
        <v>140</v>
      </c>
      <c r="K31" s="63">
        <v>1</v>
      </c>
      <c r="L31" s="77" t="s">
        <v>101</v>
      </c>
      <c r="M31" s="77" t="s">
        <v>101</v>
      </c>
      <c r="N31" s="62">
        <v>0</v>
      </c>
      <c r="O31" s="62">
        <v>0</v>
      </c>
      <c r="P31" s="66">
        <f>IF(B31="true",(Calcs!Y32),IF(C31="true",Calcs!P32,Calcs!I32))</f>
        <v>3.7843200000000001</v>
      </c>
      <c r="Q31" s="67">
        <f>IF(C31="true","0",(VLOOKUP(J31,Chg_Factors!B$18:D$30,3,FALSE)))</f>
        <v>19.71</v>
      </c>
      <c r="R31" s="68">
        <f t="shared" si="2"/>
        <v>2</v>
      </c>
      <c r="S31" s="69" t="str">
        <f>IF(C31="true","0",(VLOOKUP(Inputs!F31,Chg_Factors!B$2:D$5,3,FALSE)))</f>
        <v>1.0</v>
      </c>
      <c r="T31" s="67" t="str">
        <f>(VLOOKUP(Inputs!H31,Chg_Factors!B$6:D$8,3,FALSE))</f>
        <v>0.16</v>
      </c>
      <c r="U31" s="67" t="str">
        <f>(VLOOKUP(Inputs!I31,Chg_Factors!B$9:D$12,3,FALSE))</f>
        <v>0.6</v>
      </c>
      <c r="V31" s="70" t="str">
        <f t="shared" si="7"/>
        <v>S126 x 1.0</v>
      </c>
      <c r="W31" s="67" t="str">
        <f>IF(AND(L31 = "true",C31="false"),"S127 x "&amp; (IF(Inputs!L31=Reduction_Values!B$2,Reduction_Values!D$2,Reduction_Values!D$3)),"")</f>
        <v/>
      </c>
      <c r="X31" s="67" t="str">
        <f>IF(M31="true",(VLOOKUP(F31,Reduction_Values!C$4:F$7,4,FALSE)),"")</f>
        <v/>
      </c>
      <c r="Y31" s="67" t="str">
        <f>IF(C31="true",(VLOOKUP(Inputs!G31,Chg_Factors!B$13:D$17,3,FALSE)),"0.0")</f>
        <v>0.0</v>
      </c>
      <c r="Z31" s="67" t="str">
        <f>IF(Inputs!C31="true",(IF(Inputs!J31=Chg_Factors!B$31,(VLOOKUP(Inputs!D31,Chg_Factors!C$31:D$32,2,FALSE)),IF(Inputs!J31=Chg_Factors!B$33,(VLOOKUP(Inputs!D31,Chg_Factors!C$33:D$34,2,FALSE)),IF(Inputs!J31=Chg_Factors!B$35,(VLOOKUP(Inputs!D31,Chg_Factors!C$35:D$36,2,FALSE)),IF(Inputs!J31=Chg_Factors!B$37,(VLOOKUP(Inputs!D31,Chg_Factors!C$37:D$38,2,FALSE)),IF(Inputs!J31=Chg_Factors!B$39,(VLOOKUP(Inputs!D31,Chg_Factors!C$39:D$40,2,FALSE)),IF(Inputs!J31=Chg_Factors!B$41,(VLOOKUP(Inputs!D31,Chg_Factors!C$41:D$42,2,FALSE)),IF(Inputs!J31=Chg_Factors!B$43,(VLOOKUP(Inputs!D31,Chg_Factors!C$43:D$44,2,FALSE)),IF(Inputs!J31=Chg_Factors!B$45,(VLOOKUP(Inputs!D31,Chg_Factors!C$45:D$46,2,FALSE)),IF(Inputs!J31=Chg_Factors!B$47,(VLOOKUP(Inputs!D31,Chg_Factors!C$47:D$48,2,FALSE)),IF(Inputs!J31=Chg_Factors!B$49,(VLOOKUP(Inputs!D31,Chg_Factors!C$49:D$50,2,FALSE)),IF(Inputs!J31=Chg_Factors!B$51,(VLOOKUP(Inputs!D31,Chg_Factors!C$51:D$52,2,FALSE)),IF(Inputs!J31=Chg_Factors!B$53,(VLOOKUP(Inputs!D31,Chg_Factors!C$53:D$54,2,FALSE)),IF(Inputs!J31=Chg_Factors!B$55,(VLOOKUP(Inputs!D31,Chg_Factors!C$55:D$56,2,FALSE)))))))))))))))),"0.0")</f>
        <v>0.0</v>
      </c>
      <c r="AA31" s="68">
        <f>IF(B31="true",(Calcs!R32),IF(C31="true",0,Calcs!B32))</f>
        <v>2</v>
      </c>
      <c r="AB31" s="68">
        <f>IF(B31="true",(Calcs!S32),IF(C31="true",Calcs!K32,Calcs!C32))</f>
        <v>0.32</v>
      </c>
      <c r="AC31" s="68">
        <f>IF(B31="true",(Calcs!T32),IF(C31="true",Calcs!L32,Calcs!D32))</f>
        <v>0.192</v>
      </c>
      <c r="AD31" s="68">
        <f t="shared" si="3"/>
        <v>2</v>
      </c>
      <c r="AE31" s="68">
        <f>IF(B31="true",Calcs!V32,IF(C31="true",Calcs!N32,Calcs!F32))</f>
        <v>3.7843200000000001</v>
      </c>
      <c r="AF31" s="68">
        <f>IF(B31="true",(Calcs!W32),IF(C31="true",0,Calcs!G32))</f>
        <v>3.7843200000000001</v>
      </c>
      <c r="AG31" s="68">
        <f>IF(B31="true",(Calcs!X32),IF(C31="true",Calcs!O32,Calcs!H32))</f>
        <v>3.7843200000000001</v>
      </c>
      <c r="AH31" s="61" t="str">
        <f t="shared" si="4"/>
        <v>true</v>
      </c>
      <c r="AI31" s="61" t="str">
        <f t="shared" si="5"/>
        <v>false</v>
      </c>
      <c r="AJ31" s="68">
        <f>IF(B31="true",0,IF(C31="true",Calcs!M32,0))</f>
        <v>0</v>
      </c>
      <c r="AK31" s="61" t="str">
        <f t="shared" si="6"/>
        <v>false</v>
      </c>
      <c r="AL31" s="68">
        <f>IF(B31="true",0,IF(C31="true",Calcs!J32,0))</f>
        <v>0</v>
      </c>
      <c r="AM31" s="68">
        <f>IF(B31="true",Calcs!U32,IF(C31="true",0,Calcs!E32))</f>
        <v>3.7843200000000001</v>
      </c>
    </row>
    <row r="32" spans="1:39" ht="14.25" customHeight="1" x14ac:dyDescent="0.2">
      <c r="A32" s="58">
        <v>31</v>
      </c>
      <c r="B32" s="65" t="s">
        <v>101</v>
      </c>
      <c r="C32" s="65" t="s">
        <v>102</v>
      </c>
      <c r="D32" s="65" t="s">
        <v>102</v>
      </c>
      <c r="E32" s="62">
        <v>0.999</v>
      </c>
      <c r="F32" s="61" t="s">
        <v>16</v>
      </c>
      <c r="G32" s="79" t="s">
        <v>139</v>
      </c>
      <c r="H32" s="62" t="s">
        <v>14</v>
      </c>
      <c r="I32" s="62" t="s">
        <v>21</v>
      </c>
      <c r="J32" s="61" t="s">
        <v>142</v>
      </c>
      <c r="K32" s="63">
        <v>1</v>
      </c>
      <c r="L32" s="77" t="s">
        <v>101</v>
      </c>
      <c r="M32" s="77" t="s">
        <v>101</v>
      </c>
      <c r="N32" s="62">
        <v>110</v>
      </c>
      <c r="O32" s="62">
        <v>119</v>
      </c>
      <c r="P32" s="66">
        <f>IF(B32="true",(Calcs!Y33),IF(C32="true",Calcs!P33,Calcs!I33))</f>
        <v>0</v>
      </c>
      <c r="Q32" s="67" t="str">
        <f>IF(C32="true","0",(VLOOKUP(J32,Chg_Factors!B$18:D$30,3,FALSE)))</f>
        <v>0</v>
      </c>
      <c r="R32" s="68">
        <f t="shared" si="2"/>
        <v>0.999</v>
      </c>
      <c r="S32" s="69" t="str">
        <f>IF(C32="true","0",(VLOOKUP(Inputs!F32,Chg_Factors!B$2:D$5,3,FALSE)))</f>
        <v>0</v>
      </c>
      <c r="T32" s="67" t="str">
        <f>(VLOOKUP(Inputs!H32,Chg_Factors!B$6:D$8,3,FALSE))</f>
        <v>0.16</v>
      </c>
      <c r="U32" s="67" t="str">
        <f>(VLOOKUP(Inputs!I32,Chg_Factors!B$9:D$12,3,FALSE))</f>
        <v>0.003</v>
      </c>
      <c r="V32" s="70" t="str">
        <f t="shared" si="7"/>
        <v>S126 x 1.0</v>
      </c>
      <c r="W32" s="67" t="str">
        <f>IF(AND(L32 = "true",C32="false"),"S127 x "&amp; (IF(Inputs!L32=Reduction_Values!B$2,Reduction_Values!D$2,Reduction_Values!D$3)),"")</f>
        <v/>
      </c>
      <c r="X32" s="67" t="str">
        <f>IF(M32="true",(VLOOKUP(F32,Reduction_Values!C$4:F$7,4,FALSE)),"")</f>
        <v/>
      </c>
      <c r="Y32" s="67" t="str">
        <f>IF(C32="true",(VLOOKUP(Inputs!G32,Chg_Factors!B$13:D$17,3,FALSE)),"0.0")</f>
        <v>1.0</v>
      </c>
      <c r="Z32" s="67" t="str">
        <f>IF(Inputs!C32="true",(IF(Inputs!J32=Chg_Factors!B$31,(VLOOKUP(Inputs!D32,Chg_Factors!C$31:D$32,2,FALSE)),IF(Inputs!J32=Chg_Factors!B$33,(VLOOKUP(Inputs!D32,Chg_Factors!C$33:D$34,2,FALSE)),IF(Inputs!J32=Chg_Factors!B$35,(VLOOKUP(Inputs!D32,Chg_Factors!C$35:D$36,2,FALSE)),IF(Inputs!J32=Chg_Factors!B$37,(VLOOKUP(Inputs!D32,Chg_Factors!C$37:D$38,2,FALSE)),IF(Inputs!J32=Chg_Factors!B$39,(VLOOKUP(Inputs!D32,Chg_Factors!C$39:D$40,2,FALSE)),IF(Inputs!J32=Chg_Factors!B$41,(VLOOKUP(Inputs!D32,Chg_Factors!C$41:D$42,2,FALSE)),IF(Inputs!J32=Chg_Factors!B$43,(VLOOKUP(Inputs!D32,Chg_Factors!C$43:D$44,2,FALSE)),IF(Inputs!J32=Chg_Factors!B$45,(VLOOKUP(Inputs!D32,Chg_Factors!C$45:D$46,2,FALSE)),IF(Inputs!J32=Chg_Factors!B$47,(VLOOKUP(Inputs!D32,Chg_Factors!C$47:D$48,2,FALSE)),IF(Inputs!J32=Chg_Factors!B$49,(VLOOKUP(Inputs!D32,Chg_Factors!C$49:D$50,2,FALSE)),IF(Inputs!J32=Chg_Factors!B$51,(VLOOKUP(Inputs!D32,Chg_Factors!C$51:D$52,2,FALSE)),IF(Inputs!J32=Chg_Factors!B$53,(VLOOKUP(Inputs!D32,Chg_Factors!C$53:D$54,2,FALSE)),IF(Inputs!J32=Chg_Factors!B$55,(VLOOKUP(Inputs!D32,Chg_Factors!C$55:D$56,2,FALSE)))))))))))))))),"0.0")</f>
        <v>0.00</v>
      </c>
      <c r="AA32" s="68">
        <f>IF(B32="true",(Calcs!R33),IF(C32="true",0,Calcs!B33))</f>
        <v>0</v>
      </c>
      <c r="AB32" s="68">
        <f>IF(B32="true",(Calcs!S33),IF(C32="true",Calcs!K33,Calcs!C33))</f>
        <v>0.15984000000000001</v>
      </c>
      <c r="AC32" s="68">
        <f>IF(B32="true",(Calcs!T33),IF(C32="true",Calcs!L33,Calcs!D33))</f>
        <v>4.7952000000000004E-4</v>
      </c>
      <c r="AD32" s="68">
        <f t="shared" si="3"/>
        <v>0.999</v>
      </c>
      <c r="AE32" s="68">
        <f>IF(B32="true",Calcs!V33,IF(C32="true",Calcs!N33,Calcs!F33))</f>
        <v>0</v>
      </c>
      <c r="AF32" s="68">
        <f>IF(B32="true",(Calcs!W33),IF(C32="true",0,Calcs!G33))</f>
        <v>0</v>
      </c>
      <c r="AG32" s="68">
        <f>IF(B32="true",(Calcs!X33),IF(C32="true",Calcs!O33,Calcs!H33))</f>
        <v>0</v>
      </c>
      <c r="AH32" s="61" t="str">
        <f t="shared" si="4"/>
        <v>false</v>
      </c>
      <c r="AI32" s="61" t="str">
        <f t="shared" si="5"/>
        <v>true</v>
      </c>
      <c r="AJ32" s="68">
        <f>IF(B32="true",0,IF(C32="true",Calcs!M33,0))</f>
        <v>0</v>
      </c>
      <c r="AK32" s="61" t="str">
        <f t="shared" si="6"/>
        <v>true</v>
      </c>
      <c r="AL32" s="68">
        <f>IF(B32="true",0,IF(C32="true",Calcs!J33,0))</f>
        <v>0.999</v>
      </c>
      <c r="AM32" s="68">
        <f>IF(B32="true",Calcs!U33,IF(C32="true",0,Calcs!E33))</f>
        <v>0</v>
      </c>
    </row>
    <row r="33" spans="1:39" ht="14.25" customHeight="1" x14ac:dyDescent="0.2">
      <c r="A33" s="58">
        <v>32</v>
      </c>
      <c r="B33" s="65" t="s">
        <v>101</v>
      </c>
      <c r="C33" s="65" t="s">
        <v>101</v>
      </c>
      <c r="D33" s="59" t="s">
        <v>101</v>
      </c>
      <c r="E33" s="62">
        <v>8180</v>
      </c>
      <c r="F33" s="61" t="s">
        <v>89</v>
      </c>
      <c r="G33" s="79"/>
      <c r="H33" s="62" t="s">
        <v>14</v>
      </c>
      <c r="I33" s="62" t="s">
        <v>21</v>
      </c>
      <c r="J33" s="79" t="s">
        <v>25</v>
      </c>
      <c r="K33" s="80">
        <v>0.5</v>
      </c>
      <c r="L33" s="77" t="s">
        <v>101</v>
      </c>
      <c r="M33" s="77" t="s">
        <v>101</v>
      </c>
      <c r="N33" s="62">
        <v>210</v>
      </c>
      <c r="O33" s="62">
        <v>210</v>
      </c>
      <c r="P33" s="66">
        <f>IF(B33="true",(Calcs!Y34),IF(C33="true",Calcs!P34,Calcs!I34))</f>
        <v>68.496048000000016</v>
      </c>
      <c r="Q33" s="67">
        <f>IF(C33="true","0",(VLOOKUP(J33,Chg_Factors!B$18:D$30,3,FALSE)))</f>
        <v>11.63</v>
      </c>
      <c r="R33" s="68">
        <f t="shared" si="2"/>
        <v>8180</v>
      </c>
      <c r="S33" s="69" t="str">
        <f>IF(C33="true","0",(VLOOKUP(Inputs!F33,Chg_Factors!B$2:D$5,3,FALSE)))</f>
        <v>3.0</v>
      </c>
      <c r="T33" s="67" t="str">
        <f>(VLOOKUP(Inputs!H33,Chg_Factors!B$6:D$8,3,FALSE))</f>
        <v>0.16</v>
      </c>
      <c r="U33" s="67" t="str">
        <f>(VLOOKUP(Inputs!I33,Chg_Factors!B$9:D$12,3,FALSE))</f>
        <v>0.003</v>
      </c>
      <c r="V33" s="70" t="str">
        <f t="shared" si="7"/>
        <v>S126 x 0.5</v>
      </c>
      <c r="W33" s="67" t="str">
        <f>IF(AND(L33 = "true",C33="false"),"S127 x "&amp; (IF(Inputs!L33=Reduction_Values!B$2,Reduction_Values!D$2,Reduction_Values!D$3)),"")</f>
        <v/>
      </c>
      <c r="X33" s="67" t="str">
        <f>IF(M33="true",(VLOOKUP(F33,Reduction_Values!C$4:F$7,4,FALSE)),"")</f>
        <v/>
      </c>
      <c r="Y33" s="67" t="str">
        <f>IF(C33="true",(VLOOKUP(Inputs!G33,Chg_Factors!B$13:D$17,3,FALSE)),"0.0")</f>
        <v>0.0</v>
      </c>
      <c r="Z33" s="67" t="str">
        <f>IF(Inputs!C33="true",(IF(Inputs!J33=Chg_Factors!B$31,(VLOOKUP(Inputs!D33,Chg_Factors!C$31:D$32,2,FALSE)),IF(Inputs!J33=Chg_Factors!B$33,(VLOOKUP(Inputs!D33,Chg_Factors!C$33:D$34,2,FALSE)),IF(Inputs!J33=Chg_Factors!B$35,(VLOOKUP(Inputs!D33,Chg_Factors!C$35:D$36,2,FALSE)),IF(Inputs!J33=Chg_Factors!B$37,(VLOOKUP(Inputs!D33,Chg_Factors!C$37:D$38,2,FALSE)),IF(Inputs!J33=Chg_Factors!B$39,(VLOOKUP(Inputs!D33,Chg_Factors!C$39:D$40,2,FALSE)),IF(Inputs!J33=Chg_Factors!B$41,(VLOOKUP(Inputs!D33,Chg_Factors!C$41:D$42,2,FALSE)),IF(Inputs!J33=Chg_Factors!B$43,(VLOOKUP(Inputs!D33,Chg_Factors!C$43:D$44,2,FALSE)),IF(Inputs!J33=Chg_Factors!B$45,(VLOOKUP(Inputs!D33,Chg_Factors!C$45:D$46,2,FALSE)),IF(Inputs!J33=Chg_Factors!B$47,(VLOOKUP(Inputs!D33,Chg_Factors!C$47:D$48,2,FALSE)),IF(Inputs!J33=Chg_Factors!B$49,(VLOOKUP(Inputs!D33,Chg_Factors!C$49:D$50,2,FALSE)),IF(Inputs!J33=Chg_Factors!B$51,(VLOOKUP(Inputs!D33,Chg_Factors!C$51:D$52,2,FALSE)),IF(Inputs!J33=Chg_Factors!B$53,(VLOOKUP(Inputs!D33,Chg_Factors!C$53:D$54,2,FALSE)),IF(Inputs!J33=Chg_Factors!B$55,(VLOOKUP(Inputs!D33,Chg_Factors!C$55:D$56,2,FALSE)))))))))))))))),"0.0")</f>
        <v>0.0</v>
      </c>
      <c r="AA33" s="68">
        <f>IF(B33="true",(Calcs!R34),IF(C33="true",0,Calcs!B34))</f>
        <v>24540</v>
      </c>
      <c r="AB33" s="68">
        <f>IF(B33="true",(Calcs!S34),IF(C33="true",Calcs!K34,Calcs!C34))</f>
        <v>3926.4</v>
      </c>
      <c r="AC33" s="68">
        <f>IF(B33="true",(Calcs!T34),IF(C33="true",Calcs!L34,Calcs!D34))</f>
        <v>11.779200000000001</v>
      </c>
      <c r="AD33" s="68">
        <f t="shared" si="3"/>
        <v>8180</v>
      </c>
      <c r="AE33" s="68">
        <f>IF(B33="true",Calcs!V34,IF(C33="true",Calcs!N34,Calcs!F34))</f>
        <v>68.496048000000016</v>
      </c>
      <c r="AF33" s="68">
        <f>IF(B33="true",(Calcs!W34),IF(C33="true",0,Calcs!G34))</f>
        <v>68.496048000000016</v>
      </c>
      <c r="AG33" s="68">
        <f>IF(B33="true",(Calcs!X34),IF(C33="true",Calcs!O34,Calcs!H34))</f>
        <v>68.496048000000016</v>
      </c>
      <c r="AH33" s="61" t="str">
        <f t="shared" si="4"/>
        <v>false</v>
      </c>
      <c r="AI33" s="61" t="str">
        <f t="shared" si="5"/>
        <v>false</v>
      </c>
      <c r="AJ33" s="68">
        <f>IF(B33="true",0,IF(C33="true",Calcs!M34,0))</f>
        <v>0</v>
      </c>
      <c r="AK33" s="61" t="str">
        <f t="shared" si="6"/>
        <v>false</v>
      </c>
      <c r="AL33" s="68">
        <f>IF(B33="true",0,IF(C33="true",Calcs!J34,0))</f>
        <v>0</v>
      </c>
      <c r="AM33" s="68">
        <f>IF(B33="true",Calcs!U34,IF(C33="true",0,Calcs!E34))</f>
        <v>136.99209600000003</v>
      </c>
    </row>
    <row r="34" spans="1:39" ht="14.25" customHeight="1" x14ac:dyDescent="0.2">
      <c r="A34" s="58">
        <v>33</v>
      </c>
      <c r="B34" s="65" t="s">
        <v>101</v>
      </c>
      <c r="C34" s="65" t="s">
        <v>101</v>
      </c>
      <c r="D34" s="59" t="s">
        <v>101</v>
      </c>
      <c r="E34" s="62">
        <v>32100.1</v>
      </c>
      <c r="F34" s="61" t="s">
        <v>90</v>
      </c>
      <c r="G34" s="79"/>
      <c r="H34" s="62" t="s">
        <v>18</v>
      </c>
      <c r="I34" s="62" t="s">
        <v>19</v>
      </c>
      <c r="J34" s="79" t="s">
        <v>25</v>
      </c>
      <c r="K34" s="63">
        <v>1</v>
      </c>
      <c r="L34" s="77" t="s">
        <v>101</v>
      </c>
      <c r="M34" s="77" t="s">
        <v>101</v>
      </c>
      <c r="N34" s="62">
        <v>309</v>
      </c>
      <c r="O34" s="62">
        <v>365</v>
      </c>
      <c r="P34" s="66">
        <f>IF(B34="true",(Calcs!Y35),IF(C34="true",Calcs!P35,Calcs!I35))</f>
        <v>28444.232802821916</v>
      </c>
      <c r="Q34" s="67">
        <f>IF(C34="true","0",(VLOOKUP(J34,Chg_Factors!B$18:D$30,3,FALSE)))</f>
        <v>11.63</v>
      </c>
      <c r="R34" s="68">
        <f t="shared" si="2"/>
        <v>32100.1</v>
      </c>
      <c r="S34" s="69" t="str">
        <f>IF(C34="true","0",(VLOOKUP(Inputs!F34,Chg_Factors!B$2:D$5,3,FALSE)))</f>
        <v>3.0</v>
      </c>
      <c r="T34" s="67" t="str">
        <f>(VLOOKUP(Inputs!H34,Chg_Factors!B$6:D$8,3,FALSE))</f>
        <v>1.0</v>
      </c>
      <c r="U34" s="67" t="str">
        <f>(VLOOKUP(Inputs!I34,Chg_Factors!B$9:D$12,3,FALSE))</f>
        <v>0.03</v>
      </c>
      <c r="V34" s="70" t="str">
        <f t="shared" si="7"/>
        <v>S126 x 1.0</v>
      </c>
      <c r="W34" s="67" t="str">
        <f>IF(AND(L34 = "true",C34="false"),"S127 x "&amp; (IF(Inputs!L34=Reduction_Values!B$2,Reduction_Values!D$2,Reduction_Values!D$3)),"")</f>
        <v/>
      </c>
      <c r="X34" s="67" t="str">
        <f>IF(M34="true",(VLOOKUP(F34,Reduction_Values!C$4:F$7,4,FALSE)),"")</f>
        <v/>
      </c>
      <c r="Y34" s="67" t="str">
        <f>IF(C34="true",(VLOOKUP(Inputs!G34,Chg_Factors!B$13:D$17,3,FALSE)),"0.0")</f>
        <v>0.0</v>
      </c>
      <c r="Z34" s="67" t="str">
        <f>IF(Inputs!C34="true",(IF(Inputs!J34=Chg_Factors!B$31,(VLOOKUP(Inputs!D34,Chg_Factors!C$31:D$32,2,FALSE)),IF(Inputs!J34=Chg_Factors!B$33,(VLOOKUP(Inputs!D34,Chg_Factors!C$33:D$34,2,FALSE)),IF(Inputs!J34=Chg_Factors!B$35,(VLOOKUP(Inputs!D34,Chg_Factors!C$35:D$36,2,FALSE)),IF(Inputs!J34=Chg_Factors!B$37,(VLOOKUP(Inputs!D34,Chg_Factors!C$37:D$38,2,FALSE)),IF(Inputs!J34=Chg_Factors!B$39,(VLOOKUP(Inputs!D34,Chg_Factors!C$39:D$40,2,FALSE)),IF(Inputs!J34=Chg_Factors!B$41,(VLOOKUP(Inputs!D34,Chg_Factors!C$41:D$42,2,FALSE)),IF(Inputs!J34=Chg_Factors!B$43,(VLOOKUP(Inputs!D34,Chg_Factors!C$43:D$44,2,FALSE)),IF(Inputs!J34=Chg_Factors!B$45,(VLOOKUP(Inputs!D34,Chg_Factors!C$45:D$46,2,FALSE)),IF(Inputs!J34=Chg_Factors!B$47,(VLOOKUP(Inputs!D34,Chg_Factors!C$47:D$48,2,FALSE)),IF(Inputs!J34=Chg_Factors!B$49,(VLOOKUP(Inputs!D34,Chg_Factors!C$49:D$50,2,FALSE)),IF(Inputs!J34=Chg_Factors!B$51,(VLOOKUP(Inputs!D34,Chg_Factors!C$51:D$52,2,FALSE)),IF(Inputs!J34=Chg_Factors!B$53,(VLOOKUP(Inputs!D34,Chg_Factors!C$53:D$54,2,FALSE)),IF(Inputs!J34=Chg_Factors!B$55,(VLOOKUP(Inputs!D34,Chg_Factors!C$55:D$56,2,FALSE)))))))))))))))),"0.0")</f>
        <v>0.0</v>
      </c>
      <c r="AA34" s="68">
        <f>IF(B34="true",(Calcs!R35),IF(C34="true",0,Calcs!B35))</f>
        <v>96300.299999999988</v>
      </c>
      <c r="AB34" s="68">
        <f>IF(B34="true",(Calcs!S35),IF(C34="true",Calcs!K35,Calcs!C35))</f>
        <v>96300.299999999988</v>
      </c>
      <c r="AC34" s="68">
        <f>IF(B34="true",(Calcs!T35),IF(C34="true",Calcs!L35,Calcs!D35))</f>
        <v>2889.0089999999996</v>
      </c>
      <c r="AD34" s="68">
        <f t="shared" si="3"/>
        <v>32100.1</v>
      </c>
      <c r="AE34" s="68">
        <f>IF(B34="true",Calcs!V35,IF(C34="true",Calcs!N35,Calcs!F35))</f>
        <v>33599.17467</v>
      </c>
      <c r="AF34" s="68">
        <f>IF(B34="true",(Calcs!W35),IF(C34="true",0,Calcs!G35))</f>
        <v>33599.17467</v>
      </c>
      <c r="AG34" s="68">
        <f>IF(B34="true",(Calcs!X35),IF(C34="true",Calcs!O35,Calcs!H35))</f>
        <v>33599.17467</v>
      </c>
      <c r="AH34" s="61" t="str">
        <f t="shared" si="4"/>
        <v>false</v>
      </c>
      <c r="AI34" s="61" t="str">
        <f t="shared" si="5"/>
        <v>false</v>
      </c>
      <c r="AJ34" s="68">
        <f>IF(B34="true",0,IF(C34="true",Calcs!M35,0))</f>
        <v>0</v>
      </c>
      <c r="AK34" s="61" t="str">
        <f t="shared" si="6"/>
        <v>false</v>
      </c>
      <c r="AL34" s="68">
        <f>IF(B34="true",0,IF(C34="true",Calcs!J35,0))</f>
        <v>0</v>
      </c>
      <c r="AM34" s="68">
        <f>IF(B34="true",Calcs!U35,IF(C34="true",0,Calcs!E35))</f>
        <v>33599.17467</v>
      </c>
    </row>
    <row r="35" spans="1:39" ht="14.25" customHeight="1" x14ac:dyDescent="0.2">
      <c r="A35" s="58">
        <v>34</v>
      </c>
      <c r="B35" s="65" t="s">
        <v>102</v>
      </c>
      <c r="C35" s="65" t="s">
        <v>101</v>
      </c>
      <c r="D35" s="65" t="s">
        <v>101</v>
      </c>
      <c r="E35" s="62">
        <v>8.9999999999999993E-3</v>
      </c>
      <c r="F35" s="61" t="s">
        <v>90</v>
      </c>
      <c r="G35" s="79" t="s">
        <v>90</v>
      </c>
      <c r="H35" s="62" t="s">
        <v>18</v>
      </c>
      <c r="I35" s="62" t="s">
        <v>21</v>
      </c>
      <c r="J35" s="79" t="s">
        <v>26</v>
      </c>
      <c r="K35" s="63">
        <v>1</v>
      </c>
      <c r="L35" s="77" t="s">
        <v>102</v>
      </c>
      <c r="M35" s="77" t="s">
        <v>101</v>
      </c>
      <c r="N35" s="62">
        <v>0</v>
      </c>
      <c r="O35" s="62">
        <v>0</v>
      </c>
      <c r="P35" s="66">
        <f>IF(B35="true",(Calcs!Y36),IF(C35="true",Calcs!P36,Calcs!I36))</f>
        <v>6.1397999999999997E-4</v>
      </c>
      <c r="Q35" s="67">
        <f>IF(C35="true","0",(VLOOKUP(J35,Chg_Factors!B$18:D$30,3,FALSE)))</f>
        <v>15.16</v>
      </c>
      <c r="R35" s="68">
        <f t="shared" si="2"/>
        <v>8.9999999999999993E-3</v>
      </c>
      <c r="S35" s="69" t="str">
        <f>IF(C35="true","0",(VLOOKUP(Inputs!F35,Chg_Factors!B$2:D$5,3,FALSE)))</f>
        <v>3.0</v>
      </c>
      <c r="T35" s="67" t="str">
        <f>(VLOOKUP(Inputs!H35,Chg_Factors!B$6:D$8,3,FALSE))</f>
        <v>1.0</v>
      </c>
      <c r="U35" s="67" t="str">
        <f>(VLOOKUP(Inputs!I35,Chg_Factors!B$9:D$12,3,FALSE))</f>
        <v>0.003</v>
      </c>
      <c r="V35" s="70" t="str">
        <f t="shared" si="7"/>
        <v>S126 x 1.0</v>
      </c>
      <c r="W35" s="67" t="str">
        <f>IF(AND(L35 = "true",C35="false"),"S127 x "&amp; (IF(Inputs!L35=Reduction_Values!B$2,Reduction_Values!D$2,Reduction_Values!D$3)),"")</f>
        <v>S127 x 0.5</v>
      </c>
      <c r="X35" s="67" t="str">
        <f>IF(M35="true",(VLOOKUP(F35,Reduction_Values!C$4:F$7,4,FALSE)),"")</f>
        <v/>
      </c>
      <c r="Y35" s="67" t="str">
        <f>IF(C35="true",(VLOOKUP(Inputs!G35,Chg_Factors!B$13:D$17,3,FALSE)),"0.0")</f>
        <v>0.0</v>
      </c>
      <c r="Z35" s="67" t="str">
        <f>IF(Inputs!C35="true",(IF(Inputs!J35=Chg_Factors!B$31,(VLOOKUP(Inputs!D35,Chg_Factors!C$31:D$32,2,FALSE)),IF(Inputs!J35=Chg_Factors!B$33,(VLOOKUP(Inputs!D35,Chg_Factors!C$33:D$34,2,FALSE)),IF(Inputs!J35=Chg_Factors!B$35,(VLOOKUP(Inputs!D35,Chg_Factors!C$35:D$36,2,FALSE)),IF(Inputs!J35=Chg_Factors!B$37,(VLOOKUP(Inputs!D35,Chg_Factors!C$37:D$38,2,FALSE)),IF(Inputs!J35=Chg_Factors!B$39,(VLOOKUP(Inputs!D35,Chg_Factors!C$39:D$40,2,FALSE)),IF(Inputs!J35=Chg_Factors!B$41,(VLOOKUP(Inputs!D35,Chg_Factors!C$41:D$42,2,FALSE)),IF(Inputs!J35=Chg_Factors!B$43,(VLOOKUP(Inputs!D35,Chg_Factors!C$43:D$44,2,FALSE)),IF(Inputs!J35=Chg_Factors!B$45,(VLOOKUP(Inputs!D35,Chg_Factors!C$45:D$46,2,FALSE)),IF(Inputs!J35=Chg_Factors!B$47,(VLOOKUP(Inputs!D35,Chg_Factors!C$47:D$48,2,FALSE)),IF(Inputs!J35=Chg_Factors!B$49,(VLOOKUP(Inputs!D35,Chg_Factors!C$49:D$50,2,FALSE)),IF(Inputs!J35=Chg_Factors!B$51,(VLOOKUP(Inputs!D35,Chg_Factors!C$51:D$52,2,FALSE)),IF(Inputs!J35=Chg_Factors!B$53,(VLOOKUP(Inputs!D35,Chg_Factors!C$53:D$54,2,FALSE)),IF(Inputs!J35=Chg_Factors!B$55,(VLOOKUP(Inputs!D35,Chg_Factors!C$55:D$56,2,FALSE)))))))))))))))),"0.0")</f>
        <v>0.0</v>
      </c>
      <c r="AA35" s="68">
        <f>IF(B35="true",(Calcs!R36),IF(C35="true",0,Calcs!B36))</f>
        <v>2.6999999999999996E-2</v>
      </c>
      <c r="AB35" s="68">
        <f>IF(B35="true",(Calcs!S36),IF(C35="true",Calcs!K36,Calcs!C36))</f>
        <v>2.6999999999999996E-2</v>
      </c>
      <c r="AC35" s="68">
        <f>IF(B35="true",(Calcs!T36),IF(C35="true",Calcs!L36,Calcs!D36))</f>
        <v>8.099999999999999E-5</v>
      </c>
      <c r="AD35" s="68">
        <f t="shared" si="3"/>
        <v>8.9999999999999993E-3</v>
      </c>
      <c r="AE35" s="68">
        <f>IF(B35="true",Calcs!V36,IF(C35="true",Calcs!N36,Calcs!F36))</f>
        <v>1.2279599999999999E-3</v>
      </c>
      <c r="AF35" s="68">
        <f>IF(B35="true",(Calcs!W36),IF(C35="true",0,Calcs!G36))</f>
        <v>6.1397999999999997E-4</v>
      </c>
      <c r="AG35" s="68">
        <f>IF(B35="true",(Calcs!X36),IF(C35="true",Calcs!O36,Calcs!H36))</f>
        <v>6.1397999999999997E-4</v>
      </c>
      <c r="AH35" s="61" t="str">
        <f t="shared" si="4"/>
        <v>true</v>
      </c>
      <c r="AI35" s="61" t="str">
        <f t="shared" si="5"/>
        <v>false</v>
      </c>
      <c r="AJ35" s="68">
        <f>IF(B35="true",0,IF(C35="true",Calcs!M36,0))</f>
        <v>0</v>
      </c>
      <c r="AK35" s="61" t="str">
        <f t="shared" si="6"/>
        <v>false</v>
      </c>
      <c r="AL35" s="68">
        <f>IF(B35="true",0,IF(C35="true",Calcs!J36,0))</f>
        <v>0</v>
      </c>
      <c r="AM35" s="68">
        <f>IF(B35="true",Calcs!U36,IF(C35="true",0,Calcs!E36))</f>
        <v>1.2279599999999999E-3</v>
      </c>
    </row>
    <row r="36" spans="1:39" ht="14.25" customHeight="1" x14ac:dyDescent="0.2">
      <c r="A36" s="58">
        <v>35</v>
      </c>
      <c r="B36" s="65" t="s">
        <v>101</v>
      </c>
      <c r="C36" s="65" t="s">
        <v>102</v>
      </c>
      <c r="D36" s="65" t="s">
        <v>101</v>
      </c>
      <c r="E36" s="61">
        <v>1E-4</v>
      </c>
      <c r="F36" s="61" t="s">
        <v>16</v>
      </c>
      <c r="G36" s="79" t="s">
        <v>90</v>
      </c>
      <c r="H36" s="62" t="s">
        <v>10</v>
      </c>
      <c r="I36" s="62" t="s">
        <v>11</v>
      </c>
      <c r="J36" s="79" t="s">
        <v>26</v>
      </c>
      <c r="K36" s="80">
        <v>0.5</v>
      </c>
      <c r="L36" s="77" t="s">
        <v>102</v>
      </c>
      <c r="M36" s="77" t="s">
        <v>101</v>
      </c>
      <c r="N36" s="62">
        <v>365</v>
      </c>
      <c r="O36" s="62">
        <v>365</v>
      </c>
      <c r="P36" s="66">
        <f>IF(B36="true",(Calcs!Y37),IF(C36="true",Calcs!P37,Calcs!I37))</f>
        <v>6.9519999999999998E-4</v>
      </c>
      <c r="Q36" s="67" t="str">
        <f>IF(C36="true","0",(VLOOKUP(J36,Chg_Factors!B$18:D$30,3,FALSE)))</f>
        <v>0</v>
      </c>
      <c r="R36" s="68">
        <f t="shared" si="2"/>
        <v>1E-4</v>
      </c>
      <c r="S36" s="69" t="str">
        <f>IF(C36="true","0",(VLOOKUP(Inputs!F36,Chg_Factors!B$2:D$5,3,FALSE)))</f>
        <v>0</v>
      </c>
      <c r="T36" s="67" t="str">
        <f>(VLOOKUP(Inputs!H36,Chg_Factors!B$6:D$8,3,FALSE))</f>
        <v>1.6</v>
      </c>
      <c r="U36" s="67" t="str">
        <f>(VLOOKUP(Inputs!I36,Chg_Factors!B$9:D$12,3,FALSE))</f>
        <v>1.0</v>
      </c>
      <c r="V36" s="70" t="str">
        <f t="shared" si="7"/>
        <v>S126 x 0.5</v>
      </c>
      <c r="W36" s="67" t="str">
        <f>IF(AND(L36 = "true",C36="false"),"S127 x "&amp; (IF(Inputs!L36=Reduction_Values!B$2,Reduction_Values!D$2,Reduction_Values!D$3)),"")</f>
        <v/>
      </c>
      <c r="X36" s="67" t="str">
        <f>IF(M36="true",(VLOOKUP(F36,Reduction_Values!C$4:F$7,4,FALSE)),"")</f>
        <v/>
      </c>
      <c r="Y36" s="67" t="str">
        <f>IF(C36="true",(VLOOKUP(Inputs!G36,Chg_Factors!B$13:D$17,3,FALSE)),"0.0")</f>
        <v>1.0</v>
      </c>
      <c r="Z36" s="67" t="str">
        <f>IF(Inputs!C36="true",(IF(Inputs!J36=Chg_Factors!B$31,(VLOOKUP(Inputs!D36,Chg_Factors!C$31:D$32,2,FALSE)),IF(Inputs!J36=Chg_Factors!B$33,(VLOOKUP(Inputs!D36,Chg_Factors!C$33:D$34,2,FALSE)),IF(Inputs!J36=Chg_Factors!B$35,(VLOOKUP(Inputs!D36,Chg_Factors!C$35:D$36,2,FALSE)),IF(Inputs!J36=Chg_Factors!B$37,(VLOOKUP(Inputs!D36,Chg_Factors!C$37:D$38,2,FALSE)),IF(Inputs!J36=Chg_Factors!B$39,(VLOOKUP(Inputs!D36,Chg_Factors!C$39:D$40,2,FALSE)),IF(Inputs!J36=Chg_Factors!B$41,(VLOOKUP(Inputs!D36,Chg_Factors!C$41:D$42,2,FALSE)),IF(Inputs!J36=Chg_Factors!B$43,(VLOOKUP(Inputs!D36,Chg_Factors!C$43:D$44,2,FALSE)),IF(Inputs!J36=Chg_Factors!B$45,(VLOOKUP(Inputs!D36,Chg_Factors!C$45:D$46,2,FALSE)),IF(Inputs!J36=Chg_Factors!B$47,(VLOOKUP(Inputs!D36,Chg_Factors!C$47:D$48,2,FALSE)),IF(Inputs!J36=Chg_Factors!B$49,(VLOOKUP(Inputs!D36,Chg_Factors!C$49:D$50,2,FALSE)),IF(Inputs!J36=Chg_Factors!B$51,(VLOOKUP(Inputs!D36,Chg_Factors!C$51:D$52,2,FALSE)),IF(Inputs!J36=Chg_Factors!B$53,(VLOOKUP(Inputs!D36,Chg_Factors!C$53:D$54,2,FALSE)),IF(Inputs!J36=Chg_Factors!B$55,(VLOOKUP(Inputs!D36,Chg_Factors!C$55:D$56,2,FALSE)))))))))))))))),"0.0")</f>
        <v>8.69</v>
      </c>
      <c r="AA36" s="68">
        <f>IF(B36="true",(Calcs!R37),IF(C36="true",0,Calcs!B37))</f>
        <v>0</v>
      </c>
      <c r="AB36" s="68">
        <f>IF(B36="true",(Calcs!S37),IF(C36="true",Calcs!K37,Calcs!C37))</f>
        <v>1.6000000000000001E-4</v>
      </c>
      <c r="AC36" s="68">
        <f>IF(B36="true",(Calcs!T37),IF(C36="true",Calcs!L37,Calcs!D37))</f>
        <v>1.6000000000000001E-4</v>
      </c>
      <c r="AD36" s="68">
        <f t="shared" si="3"/>
        <v>1E-4</v>
      </c>
      <c r="AE36" s="68">
        <f>IF(B36="true",Calcs!V37,IF(C36="true",Calcs!N37,Calcs!F37))</f>
        <v>6.9519999999999998E-4</v>
      </c>
      <c r="AF36" s="68">
        <f>IF(B36="true",(Calcs!W37),IF(C36="true",0,Calcs!G37))</f>
        <v>0</v>
      </c>
      <c r="AG36" s="68">
        <f>IF(B36="true",(Calcs!X37),IF(C36="true",Calcs!O37,Calcs!H37))</f>
        <v>6.9519999999999998E-4</v>
      </c>
      <c r="AH36" s="61" t="str">
        <f t="shared" si="4"/>
        <v>false</v>
      </c>
      <c r="AI36" s="61" t="str">
        <f t="shared" si="5"/>
        <v>false</v>
      </c>
      <c r="AJ36" s="68">
        <f>IF(B36="true",0,IF(C36="true",Calcs!M37,0))</f>
        <v>1.3904E-3</v>
      </c>
      <c r="AK36" s="61" t="str">
        <f t="shared" si="6"/>
        <v>true</v>
      </c>
      <c r="AL36" s="68">
        <f>IF(B36="true",0,IF(C36="true",Calcs!J37,0))</f>
        <v>1E-4</v>
      </c>
      <c r="AM36" s="68">
        <f>IF(B36="true",Calcs!U37,IF(C36="true",0,Calcs!E37))</f>
        <v>0</v>
      </c>
    </row>
    <row r="37" spans="1:39" ht="14.25" customHeight="1" x14ac:dyDescent="0.2">
      <c r="A37" s="58">
        <v>36</v>
      </c>
      <c r="B37" s="65" t="s">
        <v>101</v>
      </c>
      <c r="C37" s="65" t="s">
        <v>101</v>
      </c>
      <c r="D37" s="59" t="s">
        <v>101</v>
      </c>
      <c r="E37" s="62">
        <v>32100.001</v>
      </c>
      <c r="F37" s="61" t="s">
        <v>16</v>
      </c>
      <c r="G37" s="79"/>
      <c r="H37" s="62" t="s">
        <v>10</v>
      </c>
      <c r="I37" s="62" t="s">
        <v>15</v>
      </c>
      <c r="J37" s="79" t="s">
        <v>27</v>
      </c>
      <c r="K37" s="80">
        <v>0.01</v>
      </c>
      <c r="L37" s="77" t="s">
        <v>101</v>
      </c>
      <c r="M37" s="77" t="s">
        <v>102</v>
      </c>
      <c r="N37" s="62">
        <v>366</v>
      </c>
      <c r="O37" s="62">
        <v>366</v>
      </c>
      <c r="P37" s="66">
        <f>IF(B37="true",(Calcs!Y38),IF(C37="true",Calcs!P38,Calcs!I38))</f>
        <v>467.17057455360003</v>
      </c>
      <c r="Q37" s="67">
        <f>IF(C37="true","0",(VLOOKUP(J37,Chg_Factors!B$18:D$30,3,FALSE)))</f>
        <v>15.16</v>
      </c>
      <c r="R37" s="68">
        <f t="shared" si="2"/>
        <v>32100.001</v>
      </c>
      <c r="S37" s="69" t="str">
        <f>IF(C37="true","0",(VLOOKUP(Inputs!F37,Chg_Factors!B$2:D$5,3,FALSE)))</f>
        <v>0.2</v>
      </c>
      <c r="T37" s="67" t="str">
        <f>(VLOOKUP(Inputs!H37,Chg_Factors!B$6:D$8,3,FALSE))</f>
        <v>1.6</v>
      </c>
      <c r="U37" s="67" t="str">
        <f>(VLOOKUP(Inputs!I37,Chg_Factors!B$9:D$12,3,FALSE))</f>
        <v>0.6</v>
      </c>
      <c r="V37" s="70" t="str">
        <f t="shared" si="7"/>
        <v>S126 x 0.01</v>
      </c>
      <c r="W37" s="67" t="str">
        <f>IF(AND(L37 = "true",C37="false"),"S127 x "&amp; (IF(Inputs!L37=Reduction_Values!B$2,Reduction_Values!D$2,Reduction_Values!D$3)),"")</f>
        <v/>
      </c>
      <c r="X37" s="67" t="str">
        <f>IF(M37="true",(VLOOKUP(F37,Reduction_Values!C$4:F$7,4,FALSE)),"")</f>
        <v>S130U x 0.5</v>
      </c>
      <c r="Y37" s="67" t="str">
        <f>IF(C37="true",(VLOOKUP(Inputs!G37,Chg_Factors!B$13:D$17,3,FALSE)),"0.0")</f>
        <v>0.0</v>
      </c>
      <c r="Z37" s="67" t="str">
        <f>IF(Inputs!C37="true",(IF(Inputs!J37=Chg_Factors!B$31,(VLOOKUP(Inputs!D37,Chg_Factors!C$31:D$32,2,FALSE)),IF(Inputs!J37=Chg_Factors!B$33,(VLOOKUP(Inputs!D37,Chg_Factors!C$33:D$34,2,FALSE)),IF(Inputs!J37=Chg_Factors!B$35,(VLOOKUP(Inputs!D37,Chg_Factors!C$35:D$36,2,FALSE)),IF(Inputs!J37=Chg_Factors!B$37,(VLOOKUP(Inputs!D37,Chg_Factors!C$37:D$38,2,FALSE)),IF(Inputs!J37=Chg_Factors!B$39,(VLOOKUP(Inputs!D37,Chg_Factors!C$39:D$40,2,FALSE)),IF(Inputs!J37=Chg_Factors!B$41,(VLOOKUP(Inputs!D37,Chg_Factors!C$41:D$42,2,FALSE)),IF(Inputs!J37=Chg_Factors!B$43,(VLOOKUP(Inputs!D37,Chg_Factors!C$43:D$44,2,FALSE)),IF(Inputs!J37=Chg_Factors!B$45,(VLOOKUP(Inputs!D37,Chg_Factors!C$45:D$46,2,FALSE)),IF(Inputs!J37=Chg_Factors!B$47,(VLOOKUP(Inputs!D37,Chg_Factors!C$47:D$48,2,FALSE)),IF(Inputs!J37=Chg_Factors!B$49,(VLOOKUP(Inputs!D37,Chg_Factors!C$49:D$50,2,FALSE)),IF(Inputs!J37=Chg_Factors!B$51,(VLOOKUP(Inputs!D37,Chg_Factors!C$51:D$52,2,FALSE)),IF(Inputs!J37=Chg_Factors!B$53,(VLOOKUP(Inputs!D37,Chg_Factors!C$53:D$54,2,FALSE)),IF(Inputs!J37=Chg_Factors!B$55,(VLOOKUP(Inputs!D37,Chg_Factors!C$55:D$56,2,FALSE)))))))))))))))),"0.0")</f>
        <v>0.0</v>
      </c>
      <c r="AA37" s="68">
        <f>IF(B37="true",(Calcs!R38),IF(C37="true",0,Calcs!B38))</f>
        <v>6420.0002000000004</v>
      </c>
      <c r="AB37" s="68">
        <f>IF(B37="true",(Calcs!S38),IF(C37="true",Calcs!K38,Calcs!C38))</f>
        <v>10272.000320000001</v>
      </c>
      <c r="AC37" s="68">
        <f>IF(B37="true",(Calcs!T38),IF(C37="true",Calcs!L38,Calcs!D38))</f>
        <v>6163.2001920000002</v>
      </c>
      <c r="AD37" s="68">
        <f t="shared" si="3"/>
        <v>32100.001</v>
      </c>
      <c r="AE37" s="68">
        <f>IF(B37="true",Calcs!V38,IF(C37="true",Calcs!N38,Calcs!F38))</f>
        <v>934.34114910720007</v>
      </c>
      <c r="AF37" s="68">
        <f>IF(B37="true",(Calcs!W38),IF(C37="true",0,Calcs!G38))</f>
        <v>934.34114910720007</v>
      </c>
      <c r="AG37" s="68">
        <f>IF(B37="true",(Calcs!X38),IF(C37="true",Calcs!O38,Calcs!H38))</f>
        <v>467.17057455360003</v>
      </c>
      <c r="AH37" s="61" t="str">
        <f t="shared" si="4"/>
        <v>false</v>
      </c>
      <c r="AI37" s="61" t="str">
        <f t="shared" si="5"/>
        <v>false</v>
      </c>
      <c r="AJ37" s="68">
        <f>IF(B37="true",0,IF(C37="true",Calcs!M38,0))</f>
        <v>0</v>
      </c>
      <c r="AK37" s="61" t="str">
        <f t="shared" si="6"/>
        <v>false</v>
      </c>
      <c r="AL37" s="68">
        <f>IF(B37="true",0,IF(C37="true",Calcs!J38,0))</f>
        <v>0</v>
      </c>
      <c r="AM37" s="68">
        <f>IF(B37="true",Calcs!U38,IF(C37="true",0,Calcs!E38))</f>
        <v>93434.114910720004</v>
      </c>
    </row>
    <row r="38" spans="1:39" ht="14.25" customHeight="1" x14ac:dyDescent="0.2">
      <c r="A38" s="58">
        <v>37</v>
      </c>
      <c r="B38" s="65" t="s">
        <v>101</v>
      </c>
      <c r="C38" s="65" t="s">
        <v>101</v>
      </c>
      <c r="D38" s="59" t="s">
        <v>101</v>
      </c>
      <c r="E38" s="62">
        <v>1008</v>
      </c>
      <c r="F38" s="61" t="s">
        <v>90</v>
      </c>
      <c r="G38" s="61"/>
      <c r="H38" s="62" t="s">
        <v>14</v>
      </c>
      <c r="I38" s="62" t="s">
        <v>15</v>
      </c>
      <c r="J38" s="61" t="s">
        <v>141</v>
      </c>
      <c r="K38" s="63">
        <v>1</v>
      </c>
      <c r="L38" s="65" t="s">
        <v>101</v>
      </c>
      <c r="M38" s="65" t="s">
        <v>102</v>
      </c>
      <c r="N38" s="62">
        <v>0</v>
      </c>
      <c r="O38" s="62">
        <v>2</v>
      </c>
      <c r="P38" s="66">
        <f>IF(B38="true",(Calcs!Y39),IF(C38="true",Calcs!P39,Calcs!I39))</f>
        <v>0</v>
      </c>
      <c r="Q38" s="67">
        <f>IF(C38="true","0",(VLOOKUP(J38,Chg_Factors!B$18:D$30,3,FALSE)))</f>
        <v>19.71</v>
      </c>
      <c r="R38" s="68">
        <f t="shared" si="2"/>
        <v>1008</v>
      </c>
      <c r="S38" s="69" t="str">
        <f>IF(C38="true","0",(VLOOKUP(Inputs!F38,Chg_Factors!B$2:D$5,3,FALSE)))</f>
        <v>3.0</v>
      </c>
      <c r="T38" s="67" t="str">
        <f>(VLOOKUP(Inputs!H38,Chg_Factors!B$6:D$8,3,FALSE))</f>
        <v>0.16</v>
      </c>
      <c r="U38" s="67" t="str">
        <f>(VLOOKUP(Inputs!I38,Chg_Factors!B$9:D$12,3,FALSE))</f>
        <v>0.6</v>
      </c>
      <c r="V38" s="70" t="str">
        <f t="shared" si="7"/>
        <v>S126 x 1.0</v>
      </c>
      <c r="W38" s="67" t="str">
        <f>IF(AND(L38 = "true",C38="false"),"S127 x "&amp; (IF(Inputs!L38=Reduction_Values!B$2,Reduction_Values!D$2,Reduction_Values!D$3)),"")</f>
        <v/>
      </c>
      <c r="X38" s="67" t="str">
        <f>IF(M38="true",(VLOOKUP(F38,Reduction_Values!C$4:F$7,4,FALSE)),"")</f>
        <v>S130S x 0.833</v>
      </c>
      <c r="Y38" s="67" t="str">
        <f>IF(C38="true",(VLOOKUP(Inputs!G38,Chg_Factors!B$13:D$17,3,FALSE)),"0.0")</f>
        <v>0.0</v>
      </c>
      <c r="Z38" s="67" t="str">
        <f>IF(Inputs!C38="true",(IF(Inputs!J38=Chg_Factors!B$31,(VLOOKUP(Inputs!D38,Chg_Factors!C$31:D$32,2,FALSE)),IF(Inputs!J38=Chg_Factors!B$33,(VLOOKUP(Inputs!D38,Chg_Factors!C$33:D$34,2,FALSE)),IF(Inputs!J38=Chg_Factors!B$35,(VLOOKUP(Inputs!D38,Chg_Factors!C$35:D$36,2,FALSE)),IF(Inputs!J38=Chg_Factors!B$37,(VLOOKUP(Inputs!D38,Chg_Factors!C$37:D$38,2,FALSE)),IF(Inputs!J38=Chg_Factors!B$39,(VLOOKUP(Inputs!D38,Chg_Factors!C$39:D$40,2,FALSE)),IF(Inputs!J38=Chg_Factors!B$41,(VLOOKUP(Inputs!D38,Chg_Factors!C$41:D$42,2,FALSE)),IF(Inputs!J38=Chg_Factors!B$43,(VLOOKUP(Inputs!D38,Chg_Factors!C$43:D$44,2,FALSE)),IF(Inputs!J38=Chg_Factors!B$45,(VLOOKUP(Inputs!D38,Chg_Factors!C$45:D$46,2,FALSE)),IF(Inputs!J38=Chg_Factors!B$47,(VLOOKUP(Inputs!D38,Chg_Factors!C$47:D$48,2,FALSE)),IF(Inputs!J38=Chg_Factors!B$49,(VLOOKUP(Inputs!D38,Chg_Factors!C$49:D$50,2,FALSE)),IF(Inputs!J38=Chg_Factors!B$51,(VLOOKUP(Inputs!D38,Chg_Factors!C$51:D$52,2,FALSE)),IF(Inputs!J38=Chg_Factors!B$53,(VLOOKUP(Inputs!D38,Chg_Factors!C$53:D$54,2,FALSE)),IF(Inputs!J38=Chg_Factors!B$55,(VLOOKUP(Inputs!D38,Chg_Factors!C$55:D$56,2,FALSE)))))))))))))))),"0.0")</f>
        <v>0.0</v>
      </c>
      <c r="AA38" s="68">
        <f>IF(B38="true",(Calcs!R39),IF(C38="true",0,Calcs!B39))</f>
        <v>3024</v>
      </c>
      <c r="AB38" s="68">
        <f>IF(B38="true",(Calcs!S39),IF(C38="true",Calcs!K39,Calcs!C39))</f>
        <v>483.84000000000003</v>
      </c>
      <c r="AC38" s="68">
        <f>IF(B38="true",(Calcs!T39),IF(C38="true",Calcs!L39,Calcs!D39))</f>
        <v>290.30400000000003</v>
      </c>
      <c r="AD38" s="68">
        <f t="shared" si="3"/>
        <v>1008</v>
      </c>
      <c r="AE38" s="68">
        <f>IF(B38="true",Calcs!V39,IF(C38="true",Calcs!N39,Calcs!F39))</f>
        <v>5721.8918400000011</v>
      </c>
      <c r="AF38" s="68">
        <f>IF(B38="true",(Calcs!W39),IF(C38="true",0,Calcs!G39))</f>
        <v>5721.8918400000011</v>
      </c>
      <c r="AG38" s="68">
        <f>IF(B38="true",(Calcs!X39),IF(C38="true",Calcs!O39,Calcs!H39))</f>
        <v>4768.243198092704</v>
      </c>
      <c r="AH38" s="61" t="str">
        <f t="shared" si="4"/>
        <v>false</v>
      </c>
      <c r="AI38" s="61" t="str">
        <f t="shared" si="5"/>
        <v>false</v>
      </c>
      <c r="AJ38" s="68">
        <f>IF(B38="true",0,IF(C38="true",Calcs!M39,0))</f>
        <v>0</v>
      </c>
      <c r="AK38" s="61" t="str">
        <f t="shared" si="6"/>
        <v>false</v>
      </c>
      <c r="AL38" s="68">
        <f>IF(B38="true",0,IF(C38="true",Calcs!J39,0))</f>
        <v>0</v>
      </c>
      <c r="AM38" s="68">
        <f>IF(B38="true",Calcs!U39,IF(C38="true",0,Calcs!E39))</f>
        <v>5721.8918400000011</v>
      </c>
    </row>
    <row r="39" spans="1:39" ht="14.25" customHeight="1" x14ac:dyDescent="0.2">
      <c r="A39" s="58">
        <v>38</v>
      </c>
      <c r="B39" s="65" t="s">
        <v>102</v>
      </c>
      <c r="C39" s="65" t="s">
        <v>101</v>
      </c>
      <c r="D39" s="65" t="s">
        <v>101</v>
      </c>
      <c r="E39" s="62">
        <v>1</v>
      </c>
      <c r="F39" s="61" t="s">
        <v>13</v>
      </c>
      <c r="G39" s="61" t="s">
        <v>13</v>
      </c>
      <c r="H39" s="62" t="s">
        <v>14</v>
      </c>
      <c r="I39" s="62" t="s">
        <v>11</v>
      </c>
      <c r="J39" s="61" t="s">
        <v>17</v>
      </c>
      <c r="K39" s="63">
        <v>1</v>
      </c>
      <c r="L39" s="65" t="s">
        <v>101</v>
      </c>
      <c r="M39" s="65" t="s">
        <v>102</v>
      </c>
      <c r="N39" s="62">
        <v>0</v>
      </c>
      <c r="O39" s="62">
        <v>0</v>
      </c>
      <c r="P39" s="66">
        <f>IF(B39="true",(Calcs!Y40),IF(C39="true",Calcs!P40,Calcs!I40))</f>
        <v>1.196</v>
      </c>
      <c r="Q39" s="67">
        <f>IF(C39="true","0",(VLOOKUP(J39,Chg_Factors!B$18:D$30,3,FALSE)))</f>
        <v>14.95</v>
      </c>
      <c r="R39" s="68">
        <f t="shared" si="2"/>
        <v>1</v>
      </c>
      <c r="S39" s="69" t="str">
        <f>IF(C39="true","0",(VLOOKUP(Inputs!F39,Chg_Factors!B$2:D$5,3,FALSE)))</f>
        <v>1.0</v>
      </c>
      <c r="T39" s="67" t="str">
        <f>(VLOOKUP(Inputs!H39,Chg_Factors!B$6:D$8,3,FALSE))</f>
        <v>0.16</v>
      </c>
      <c r="U39" s="67" t="str">
        <f>(VLOOKUP(Inputs!I39,Chg_Factors!B$9:D$12,3,FALSE))</f>
        <v>1.0</v>
      </c>
      <c r="V39" s="70" t="str">
        <f t="shared" si="7"/>
        <v>S126 x 1.0</v>
      </c>
      <c r="W39" s="67" t="str">
        <f>IF(AND(L39 = "true",C39="false"),"S127 x "&amp; (IF(Inputs!L39=Reduction_Values!B$2,Reduction_Values!D$2,Reduction_Values!D$3)),"")</f>
        <v/>
      </c>
      <c r="X39" s="67" t="str">
        <f>IF(M39="true",(VLOOKUP(F39,Reduction_Values!C$4:F$7,4,FALSE)),"")</f>
        <v>S130U x 0.5</v>
      </c>
      <c r="Y39" s="67" t="str">
        <f>IF(C39="true",(VLOOKUP(Inputs!G39,Chg_Factors!B$13:D$17,3,FALSE)),"0.0")</f>
        <v>0.0</v>
      </c>
      <c r="Z39" s="67" t="str">
        <f>IF(Inputs!C39="true",(IF(Inputs!J39=Chg_Factors!B$31,(VLOOKUP(Inputs!D39,Chg_Factors!C$31:D$32,2,FALSE)),IF(Inputs!J39=Chg_Factors!B$33,(VLOOKUP(Inputs!D39,Chg_Factors!C$33:D$34,2,FALSE)),IF(Inputs!J39=Chg_Factors!B$35,(VLOOKUP(Inputs!D39,Chg_Factors!C$35:D$36,2,FALSE)),IF(Inputs!J39=Chg_Factors!B$37,(VLOOKUP(Inputs!D39,Chg_Factors!C$37:D$38,2,FALSE)),IF(Inputs!J39=Chg_Factors!B$39,(VLOOKUP(Inputs!D39,Chg_Factors!C$39:D$40,2,FALSE)),IF(Inputs!J39=Chg_Factors!B$41,(VLOOKUP(Inputs!D39,Chg_Factors!C$41:D$42,2,FALSE)),IF(Inputs!J39=Chg_Factors!B$43,(VLOOKUP(Inputs!D39,Chg_Factors!C$43:D$44,2,FALSE)),IF(Inputs!J39=Chg_Factors!B$45,(VLOOKUP(Inputs!D39,Chg_Factors!C$45:D$46,2,FALSE)),IF(Inputs!J39=Chg_Factors!B$47,(VLOOKUP(Inputs!D39,Chg_Factors!C$47:D$48,2,FALSE)),IF(Inputs!J39=Chg_Factors!B$49,(VLOOKUP(Inputs!D39,Chg_Factors!C$49:D$50,2,FALSE)),IF(Inputs!J39=Chg_Factors!B$51,(VLOOKUP(Inputs!D39,Chg_Factors!C$51:D$52,2,FALSE)),IF(Inputs!J39=Chg_Factors!B$53,(VLOOKUP(Inputs!D39,Chg_Factors!C$53:D$54,2,FALSE)),IF(Inputs!J39=Chg_Factors!B$55,(VLOOKUP(Inputs!D39,Chg_Factors!C$55:D$56,2,FALSE)))))))))))))))),"0.0")</f>
        <v>0.0</v>
      </c>
      <c r="AA39" s="68">
        <f>IF(B39="true",(Calcs!R40),IF(C39="true",0,Calcs!B40))</f>
        <v>1</v>
      </c>
      <c r="AB39" s="68">
        <f>IF(B39="true",(Calcs!S40),IF(C39="true",Calcs!K40,Calcs!C40))</f>
        <v>0.16</v>
      </c>
      <c r="AC39" s="68">
        <f>IF(B39="true",(Calcs!T40),IF(C39="true",Calcs!L40,Calcs!D40))</f>
        <v>0.16</v>
      </c>
      <c r="AD39" s="68">
        <f t="shared" si="3"/>
        <v>1</v>
      </c>
      <c r="AE39" s="68">
        <f>IF(B39="true",Calcs!V40,IF(C39="true",Calcs!N40,Calcs!F40))</f>
        <v>2.3919999999999999</v>
      </c>
      <c r="AF39" s="68">
        <f>IF(B39="true",(Calcs!W40),IF(C39="true",0,Calcs!G40))</f>
        <v>2.3919999999999999</v>
      </c>
      <c r="AG39" s="68">
        <f>IF(B39="true",(Calcs!X40),IF(C39="true",Calcs!O40,Calcs!H40))</f>
        <v>1.196</v>
      </c>
      <c r="AH39" s="61" t="str">
        <f t="shared" si="4"/>
        <v>true</v>
      </c>
      <c r="AI39" s="61" t="str">
        <f t="shared" si="5"/>
        <v>false</v>
      </c>
      <c r="AJ39" s="68">
        <f>IF(B39="true",0,IF(C39="true",Calcs!M40,0))</f>
        <v>0</v>
      </c>
      <c r="AK39" s="61" t="str">
        <f t="shared" si="6"/>
        <v>false</v>
      </c>
      <c r="AL39" s="68">
        <f>IF(B39="true",0,IF(C39="true",Calcs!J40,0))</f>
        <v>0</v>
      </c>
      <c r="AM39" s="68">
        <f>IF(B39="true",Calcs!U40,IF(C39="true",0,Calcs!E40))</f>
        <v>2.3919999999999999</v>
      </c>
    </row>
    <row r="40" spans="1:39" ht="14.25" customHeight="1" x14ac:dyDescent="0.2">
      <c r="A40" s="58">
        <v>39</v>
      </c>
      <c r="B40" s="65" t="s">
        <v>101</v>
      </c>
      <c r="C40" s="65" t="s">
        <v>102</v>
      </c>
      <c r="D40" s="65" t="s">
        <v>102</v>
      </c>
      <c r="E40" s="62">
        <v>1.0009999999999999</v>
      </c>
      <c r="F40" s="61" t="s">
        <v>13</v>
      </c>
      <c r="G40" s="79" t="s">
        <v>16</v>
      </c>
      <c r="H40" s="62" t="s">
        <v>18</v>
      </c>
      <c r="I40" s="62" t="s">
        <v>11</v>
      </c>
      <c r="J40" s="79" t="s">
        <v>140</v>
      </c>
      <c r="K40" s="80">
        <v>0.03</v>
      </c>
      <c r="L40" s="77" t="s">
        <v>101</v>
      </c>
      <c r="M40" s="77" t="s">
        <v>101</v>
      </c>
      <c r="N40" s="62">
        <v>214</v>
      </c>
      <c r="O40" s="62">
        <v>218</v>
      </c>
      <c r="P40" s="66">
        <f>IF(B40="true",(Calcs!Y41),IF(C40="true",Calcs!P41,Calcs!I41))</f>
        <v>0</v>
      </c>
      <c r="Q40" s="67" t="str">
        <f>IF(C40="true","0",(VLOOKUP(J40,Chg_Factors!B$18:D$30,3,FALSE)))</f>
        <v>0</v>
      </c>
      <c r="R40" s="68">
        <f t="shared" si="2"/>
        <v>1.0009999999999999</v>
      </c>
      <c r="S40" s="69" t="str">
        <f>IF(C40="true","0",(VLOOKUP(Inputs!F40,Chg_Factors!B$2:D$5,3,FALSE)))</f>
        <v>0</v>
      </c>
      <c r="T40" s="67" t="str">
        <f>(VLOOKUP(Inputs!H40,Chg_Factors!B$6:D$8,3,FALSE))</f>
        <v>1.0</v>
      </c>
      <c r="U40" s="67" t="str">
        <f>(VLOOKUP(Inputs!I40,Chg_Factors!B$9:D$12,3,FALSE))</f>
        <v>1.0</v>
      </c>
      <c r="V40" s="70" t="str">
        <f t="shared" si="7"/>
        <v>S126 x 0.03</v>
      </c>
      <c r="W40" s="67" t="str">
        <f>IF(AND(L40 = "true",C40="false"),"S127 x "&amp; (IF(Inputs!L40=Reduction_Values!B$2,Reduction_Values!D$2,Reduction_Values!D$3)),"")</f>
        <v/>
      </c>
      <c r="X40" s="67" t="str">
        <f>IF(M40="true",(VLOOKUP(F40,Reduction_Values!C$4:F$7,4,FALSE)),"")</f>
        <v/>
      </c>
      <c r="Y40" s="67" t="str">
        <f>IF(C40="true",(VLOOKUP(Inputs!G40,Chg_Factors!B$13:D$17,3,FALSE)),"0.0")</f>
        <v>0.2</v>
      </c>
      <c r="Z40" s="67" t="str">
        <f>IF(Inputs!C40="true",(IF(Inputs!J40=Chg_Factors!B$31,(VLOOKUP(Inputs!D40,Chg_Factors!C$31:D$32,2,FALSE)),IF(Inputs!J40=Chg_Factors!B$33,(VLOOKUP(Inputs!D40,Chg_Factors!C$33:D$34,2,FALSE)),IF(Inputs!J40=Chg_Factors!B$35,(VLOOKUP(Inputs!D40,Chg_Factors!C$35:D$36,2,FALSE)),IF(Inputs!J40=Chg_Factors!B$37,(VLOOKUP(Inputs!D40,Chg_Factors!C$37:D$38,2,FALSE)),IF(Inputs!J40=Chg_Factors!B$39,(VLOOKUP(Inputs!D40,Chg_Factors!C$39:D$40,2,FALSE)),IF(Inputs!J40=Chg_Factors!B$41,(VLOOKUP(Inputs!D40,Chg_Factors!C$41:D$42,2,FALSE)),IF(Inputs!J40=Chg_Factors!B$43,(VLOOKUP(Inputs!D40,Chg_Factors!C$43:D$44,2,FALSE)),IF(Inputs!J40=Chg_Factors!B$45,(VLOOKUP(Inputs!D40,Chg_Factors!C$45:D$46,2,FALSE)),IF(Inputs!J40=Chg_Factors!B$47,(VLOOKUP(Inputs!D40,Chg_Factors!C$47:D$48,2,FALSE)),IF(Inputs!J40=Chg_Factors!B$49,(VLOOKUP(Inputs!D40,Chg_Factors!C$49:D$50,2,FALSE)),IF(Inputs!J40=Chg_Factors!B$51,(VLOOKUP(Inputs!D40,Chg_Factors!C$51:D$52,2,FALSE)),IF(Inputs!J40=Chg_Factors!B$53,(VLOOKUP(Inputs!D40,Chg_Factors!C$53:D$54,2,FALSE)),IF(Inputs!J40=Chg_Factors!B$55,(VLOOKUP(Inputs!D40,Chg_Factors!C$55:D$56,2,FALSE)))))))))))))))),"0.0")</f>
        <v>0.00</v>
      </c>
      <c r="AA40" s="68">
        <f>IF(B40="true",(Calcs!R41),IF(C40="true",0,Calcs!B41))</f>
        <v>0</v>
      </c>
      <c r="AB40" s="68">
        <f>IF(B40="true",(Calcs!S41),IF(C40="true",Calcs!K41,Calcs!C41))</f>
        <v>0.20019999999999999</v>
      </c>
      <c r="AC40" s="68">
        <f>IF(B40="true",(Calcs!T41),IF(C40="true",Calcs!L41,Calcs!D41))</f>
        <v>0.20019999999999999</v>
      </c>
      <c r="AD40" s="68">
        <f t="shared" si="3"/>
        <v>1.0009999999999999</v>
      </c>
      <c r="AE40" s="68">
        <f>IF(B40="true",Calcs!V41,IF(C40="true",Calcs!N41,Calcs!F41))</f>
        <v>0</v>
      </c>
      <c r="AF40" s="68">
        <f>IF(B40="true",(Calcs!W41),IF(C40="true",0,Calcs!G41))</f>
        <v>0</v>
      </c>
      <c r="AG40" s="68">
        <f>IF(B40="true",(Calcs!X41),IF(C40="true",Calcs!O41,Calcs!H41))</f>
        <v>0</v>
      </c>
      <c r="AH40" s="61" t="str">
        <f t="shared" si="4"/>
        <v>false</v>
      </c>
      <c r="AI40" s="61" t="str">
        <f t="shared" si="5"/>
        <v>true</v>
      </c>
      <c r="AJ40" s="68">
        <f>IF(B40="true",0,IF(C40="true",Calcs!M41,0))</f>
        <v>0</v>
      </c>
      <c r="AK40" s="61" t="str">
        <f t="shared" si="6"/>
        <v>true</v>
      </c>
      <c r="AL40" s="68">
        <f>IF(B40="true",0,IF(C40="true",Calcs!J41,0))</f>
        <v>0.20019999999999999</v>
      </c>
      <c r="AM40" s="68">
        <f>IF(B40="true",Calcs!U41,IF(C40="true",0,Calcs!E41))</f>
        <v>0</v>
      </c>
    </row>
    <row r="41" spans="1:39" ht="14.25" customHeight="1" x14ac:dyDescent="0.2">
      <c r="A41" s="58">
        <v>40</v>
      </c>
      <c r="B41" s="65" t="s">
        <v>101</v>
      </c>
      <c r="C41" s="65" t="s">
        <v>101</v>
      </c>
      <c r="D41" s="59" t="s">
        <v>101</v>
      </c>
      <c r="E41" s="62">
        <v>32100</v>
      </c>
      <c r="F41" s="61" t="s">
        <v>13</v>
      </c>
      <c r="G41" s="79"/>
      <c r="H41" s="62" t="s">
        <v>14</v>
      </c>
      <c r="I41" s="62" t="s">
        <v>15</v>
      </c>
      <c r="J41" s="79" t="s">
        <v>22</v>
      </c>
      <c r="K41" s="80">
        <v>0.89</v>
      </c>
      <c r="L41" s="77" t="s">
        <v>102</v>
      </c>
      <c r="M41" s="77" t="s">
        <v>101</v>
      </c>
      <c r="N41" s="62">
        <v>183</v>
      </c>
      <c r="O41" s="62">
        <v>183</v>
      </c>
      <c r="P41" s="66">
        <f>IF(B41="true",(Calcs!Y42),IF(C41="true",Calcs!P42,Calcs!I42))</f>
        <v>17237.39184</v>
      </c>
      <c r="Q41" s="67">
        <f>IF(C41="true","0",(VLOOKUP(J41,Chg_Factors!B$18:D$30,3,FALSE)))</f>
        <v>12.57</v>
      </c>
      <c r="R41" s="68">
        <f t="shared" ref="R41:R104" si="8">E41</f>
        <v>32100</v>
      </c>
      <c r="S41" s="69" t="str">
        <f>IF(C41="true","0",(VLOOKUP(Inputs!F41,Chg_Factors!B$2:D$5,3,FALSE)))</f>
        <v>1.0</v>
      </c>
      <c r="T41" s="67" t="str">
        <f>(VLOOKUP(Inputs!H41,Chg_Factors!B$6:D$8,3,FALSE))</f>
        <v>0.16</v>
      </c>
      <c r="U41" s="67" t="str">
        <f>(VLOOKUP(Inputs!I41,Chg_Factors!B$9:D$12,3,FALSE))</f>
        <v>0.6</v>
      </c>
      <c r="V41" s="70" t="str">
        <f t="shared" si="7"/>
        <v>S126 x 0.89</v>
      </c>
      <c r="W41" s="67" t="str">
        <f>IF(AND(L41 = "true",C41="false"),"S127 x "&amp; (IF(Inputs!L41=Reduction_Values!B$2,Reduction_Values!D$2,Reduction_Values!D$3)),"")</f>
        <v>S127 x 0.5</v>
      </c>
      <c r="X41" s="67" t="str">
        <f>IF(M41="true",(VLOOKUP(F41,Reduction_Values!C$4:F$7,4,FALSE)),"")</f>
        <v/>
      </c>
      <c r="Y41" s="67" t="str">
        <f>IF(C41="true",(VLOOKUP(Inputs!G41,Chg_Factors!B$13:D$17,3,FALSE)),"0.0")</f>
        <v>0.0</v>
      </c>
      <c r="Z41" s="67" t="str">
        <f>IF(Inputs!C41="true",(IF(Inputs!J41=Chg_Factors!B$31,(VLOOKUP(Inputs!D41,Chg_Factors!C$31:D$32,2,FALSE)),IF(Inputs!J41=Chg_Factors!B$33,(VLOOKUP(Inputs!D41,Chg_Factors!C$33:D$34,2,FALSE)),IF(Inputs!J41=Chg_Factors!B$35,(VLOOKUP(Inputs!D41,Chg_Factors!C$35:D$36,2,FALSE)),IF(Inputs!J41=Chg_Factors!B$37,(VLOOKUP(Inputs!D41,Chg_Factors!C$37:D$38,2,FALSE)),IF(Inputs!J41=Chg_Factors!B$39,(VLOOKUP(Inputs!D41,Chg_Factors!C$39:D$40,2,FALSE)),IF(Inputs!J41=Chg_Factors!B$41,(VLOOKUP(Inputs!D41,Chg_Factors!C$41:D$42,2,FALSE)),IF(Inputs!J41=Chg_Factors!B$43,(VLOOKUP(Inputs!D41,Chg_Factors!C$43:D$44,2,FALSE)),IF(Inputs!J41=Chg_Factors!B$45,(VLOOKUP(Inputs!D41,Chg_Factors!C$45:D$46,2,FALSE)),IF(Inputs!J41=Chg_Factors!B$47,(VLOOKUP(Inputs!D41,Chg_Factors!C$47:D$48,2,FALSE)),IF(Inputs!J41=Chg_Factors!B$49,(VLOOKUP(Inputs!D41,Chg_Factors!C$49:D$50,2,FALSE)),IF(Inputs!J41=Chg_Factors!B$51,(VLOOKUP(Inputs!D41,Chg_Factors!C$51:D$52,2,FALSE)),IF(Inputs!J41=Chg_Factors!B$53,(VLOOKUP(Inputs!D41,Chg_Factors!C$53:D$54,2,FALSE)),IF(Inputs!J41=Chg_Factors!B$55,(VLOOKUP(Inputs!D41,Chg_Factors!C$55:D$56,2,FALSE)))))))))))))))),"0.0")</f>
        <v>0.0</v>
      </c>
      <c r="AA41" s="68">
        <f>IF(B41="true",(Calcs!R42),IF(C41="true",0,Calcs!B42))</f>
        <v>32100</v>
      </c>
      <c r="AB41" s="68">
        <f>IF(B41="true",(Calcs!S42),IF(C41="true",Calcs!K42,Calcs!C42))</f>
        <v>5136</v>
      </c>
      <c r="AC41" s="68">
        <f>IF(B41="true",(Calcs!T42),IF(C41="true",Calcs!L42,Calcs!D42))</f>
        <v>3081.6</v>
      </c>
      <c r="AD41" s="68">
        <f t="shared" si="3"/>
        <v>32100</v>
      </c>
      <c r="AE41" s="68">
        <f>IF(B41="true",Calcs!V42,IF(C41="true",Calcs!N42,Calcs!F42))</f>
        <v>34474.78368</v>
      </c>
      <c r="AF41" s="68">
        <f>IF(B41="true",(Calcs!W42),IF(C41="true",0,Calcs!G42))</f>
        <v>17237.39184</v>
      </c>
      <c r="AG41" s="68">
        <f>IF(B41="true",(Calcs!X42),IF(C41="true",Calcs!O42,Calcs!H42))</f>
        <v>17237.39184</v>
      </c>
      <c r="AH41" s="61" t="str">
        <f t="shared" si="4"/>
        <v>false</v>
      </c>
      <c r="AI41" s="61" t="str">
        <f t="shared" si="5"/>
        <v>false</v>
      </c>
      <c r="AJ41" s="68">
        <f>IF(B41="true",0,IF(C41="true",Calcs!M42,0))</f>
        <v>0</v>
      </c>
      <c r="AK41" s="61" t="str">
        <f t="shared" si="6"/>
        <v>false</v>
      </c>
      <c r="AL41" s="68">
        <f>IF(B41="true",0,IF(C41="true",Calcs!J42,0))</f>
        <v>0</v>
      </c>
      <c r="AM41" s="68">
        <f>IF(B41="true",Calcs!U42,IF(C41="true",0,Calcs!E42))</f>
        <v>38735.712</v>
      </c>
    </row>
    <row r="42" spans="1:39" ht="14.25" customHeight="1" x14ac:dyDescent="0.2">
      <c r="A42" s="58">
        <v>41</v>
      </c>
      <c r="B42" s="65" t="s">
        <v>101</v>
      </c>
      <c r="C42" s="65" t="s">
        <v>101</v>
      </c>
      <c r="D42" s="59" t="s">
        <v>101</v>
      </c>
      <c r="E42" s="62">
        <v>3637</v>
      </c>
      <c r="F42" s="61" t="s">
        <v>16</v>
      </c>
      <c r="G42" s="79"/>
      <c r="H42" s="62" t="s">
        <v>10</v>
      </c>
      <c r="I42" s="62" t="s">
        <v>11</v>
      </c>
      <c r="J42" s="79" t="s">
        <v>140</v>
      </c>
      <c r="K42" s="63">
        <v>1</v>
      </c>
      <c r="L42" s="77" t="s">
        <v>101</v>
      </c>
      <c r="M42" s="77" t="s">
        <v>101</v>
      </c>
      <c r="N42" s="62">
        <v>43</v>
      </c>
      <c r="O42" s="62">
        <v>366</v>
      </c>
      <c r="P42" s="66">
        <f>IF(B42="true",(Calcs!Y43),IF(C42="true",Calcs!P43,Calcs!I43))</f>
        <v>2695.0527737704924</v>
      </c>
      <c r="Q42" s="67">
        <f>IF(C42="true","0",(VLOOKUP(J42,Chg_Factors!B$18:D$30,3,FALSE)))</f>
        <v>19.71</v>
      </c>
      <c r="R42" s="68">
        <f t="shared" si="8"/>
        <v>3637</v>
      </c>
      <c r="S42" s="69" t="str">
        <f>IF(C42="true","0",(VLOOKUP(Inputs!F42,Chg_Factors!B$2:D$5,3,FALSE)))</f>
        <v>0.2</v>
      </c>
      <c r="T42" s="67" t="str">
        <f>(VLOOKUP(Inputs!H42,Chg_Factors!B$6:D$8,3,FALSE))</f>
        <v>1.6</v>
      </c>
      <c r="U42" s="67" t="str">
        <f>(VLOOKUP(Inputs!I42,Chg_Factors!B$9:D$12,3,FALSE))</f>
        <v>1.0</v>
      </c>
      <c r="V42" s="70" t="str">
        <f t="shared" si="7"/>
        <v>S126 x 1.0</v>
      </c>
      <c r="W42" s="67" t="str">
        <f>IF(AND(L42 = "true",C42="false"),"S127 x "&amp; (IF(Inputs!L42=Reduction_Values!B$2,Reduction_Values!D$2,Reduction_Values!D$3)),"")</f>
        <v/>
      </c>
      <c r="X42" s="67" t="str">
        <f>IF(M42="true",(VLOOKUP(F42,Reduction_Values!C$4:F$7,4,FALSE)),"")</f>
        <v/>
      </c>
      <c r="Y42" s="67" t="str">
        <f>IF(C42="true",(VLOOKUP(Inputs!G42,Chg_Factors!B$13:D$17,3,FALSE)),"0.0")</f>
        <v>0.0</v>
      </c>
      <c r="Z42" s="67" t="str">
        <f>IF(Inputs!C42="true",(IF(Inputs!J42=Chg_Factors!B$31,(VLOOKUP(Inputs!D42,Chg_Factors!C$31:D$32,2,FALSE)),IF(Inputs!J42=Chg_Factors!B$33,(VLOOKUP(Inputs!D42,Chg_Factors!C$33:D$34,2,FALSE)),IF(Inputs!J42=Chg_Factors!B$35,(VLOOKUP(Inputs!D42,Chg_Factors!C$35:D$36,2,FALSE)),IF(Inputs!J42=Chg_Factors!B$37,(VLOOKUP(Inputs!D42,Chg_Factors!C$37:D$38,2,FALSE)),IF(Inputs!J42=Chg_Factors!B$39,(VLOOKUP(Inputs!D42,Chg_Factors!C$39:D$40,2,FALSE)),IF(Inputs!J42=Chg_Factors!B$41,(VLOOKUP(Inputs!D42,Chg_Factors!C$41:D$42,2,FALSE)),IF(Inputs!J42=Chg_Factors!B$43,(VLOOKUP(Inputs!D42,Chg_Factors!C$43:D$44,2,FALSE)),IF(Inputs!J42=Chg_Factors!B$45,(VLOOKUP(Inputs!D42,Chg_Factors!C$45:D$46,2,FALSE)),IF(Inputs!J42=Chg_Factors!B$47,(VLOOKUP(Inputs!D42,Chg_Factors!C$47:D$48,2,FALSE)),IF(Inputs!J42=Chg_Factors!B$49,(VLOOKUP(Inputs!D42,Chg_Factors!C$49:D$50,2,FALSE)),IF(Inputs!J42=Chg_Factors!B$51,(VLOOKUP(Inputs!D42,Chg_Factors!C$51:D$52,2,FALSE)),IF(Inputs!J42=Chg_Factors!B$53,(VLOOKUP(Inputs!D42,Chg_Factors!C$53:D$54,2,FALSE)),IF(Inputs!J42=Chg_Factors!B$55,(VLOOKUP(Inputs!D42,Chg_Factors!C$55:D$56,2,FALSE)))))))))))))))),"0.0")</f>
        <v>0.0</v>
      </c>
      <c r="AA42" s="68">
        <f>IF(B42="true",(Calcs!R43),IF(C42="true",0,Calcs!B43))</f>
        <v>727.40000000000009</v>
      </c>
      <c r="AB42" s="68">
        <f>IF(B42="true",(Calcs!S43),IF(C42="true",Calcs!K43,Calcs!C43))</f>
        <v>1163.8400000000001</v>
      </c>
      <c r="AC42" s="68">
        <f>IF(B42="true",(Calcs!T43),IF(C42="true",Calcs!L43,Calcs!D43))</f>
        <v>1163.8400000000001</v>
      </c>
      <c r="AD42" s="68">
        <f t="shared" si="3"/>
        <v>3637</v>
      </c>
      <c r="AE42" s="68">
        <f>IF(B42="true",Calcs!V43,IF(C42="true",Calcs!N43,Calcs!F43))</f>
        <v>22939.286400000005</v>
      </c>
      <c r="AF42" s="68">
        <f>IF(B42="true",(Calcs!W43),IF(C42="true",0,Calcs!G43))</f>
        <v>22939.286400000005</v>
      </c>
      <c r="AG42" s="68">
        <f>IF(B42="true",(Calcs!X43),IF(C42="true",Calcs!O43,Calcs!H43))</f>
        <v>22939.286400000005</v>
      </c>
      <c r="AH42" s="61" t="str">
        <f t="shared" si="4"/>
        <v>false</v>
      </c>
      <c r="AI42" s="61" t="str">
        <f t="shared" si="5"/>
        <v>false</v>
      </c>
      <c r="AJ42" s="68">
        <f>IF(B42="true",0,IF(C42="true",Calcs!M43,0))</f>
        <v>0</v>
      </c>
      <c r="AK42" s="61" t="str">
        <f t="shared" si="6"/>
        <v>false</v>
      </c>
      <c r="AL42" s="68">
        <f>IF(B42="true",0,IF(C42="true",Calcs!J43,0))</f>
        <v>0</v>
      </c>
      <c r="AM42" s="68">
        <f>IF(B42="true",Calcs!U43,IF(C42="true",0,Calcs!E43))</f>
        <v>22939.286400000005</v>
      </c>
    </row>
    <row r="43" spans="1:39" ht="14.25" customHeight="1" x14ac:dyDescent="0.2">
      <c r="A43" s="58">
        <v>42</v>
      </c>
      <c r="B43" s="65" t="s">
        <v>101</v>
      </c>
      <c r="C43" s="65" t="s">
        <v>102</v>
      </c>
      <c r="D43" s="65" t="s">
        <v>101</v>
      </c>
      <c r="E43" s="61">
        <v>999999.99990000005</v>
      </c>
      <c r="F43" s="61" t="s">
        <v>89</v>
      </c>
      <c r="G43" s="79" t="s">
        <v>90</v>
      </c>
      <c r="H43" s="62" t="s">
        <v>14</v>
      </c>
      <c r="I43" s="62" t="s">
        <v>15</v>
      </c>
      <c r="J43" s="79" t="s">
        <v>136</v>
      </c>
      <c r="K43" s="63">
        <v>1</v>
      </c>
      <c r="L43" s="77" t="s">
        <v>101</v>
      </c>
      <c r="M43" s="77" t="s">
        <v>101</v>
      </c>
      <c r="N43" s="61">
        <v>1</v>
      </c>
      <c r="O43" s="61">
        <v>18</v>
      </c>
      <c r="P43" s="66">
        <f>IF(B43="true",(Calcs!Y44),IF(C43="true",Calcs!P44,Calcs!I44))</f>
        <v>68853.333326448017</v>
      </c>
      <c r="Q43" s="67" t="str">
        <f>IF(C43="true","0",(VLOOKUP(J43,Chg_Factors!B$18:D$30,3,FALSE)))</f>
        <v>0</v>
      </c>
      <c r="R43" s="68">
        <f t="shared" si="8"/>
        <v>999999.99990000005</v>
      </c>
      <c r="S43" s="69" t="str">
        <f>IF(C43="true","0",(VLOOKUP(Inputs!F43,Chg_Factors!B$2:D$5,3,FALSE)))</f>
        <v>0</v>
      </c>
      <c r="T43" s="67" t="str">
        <f>(VLOOKUP(Inputs!H43,Chg_Factors!B$6:D$8,3,FALSE))</f>
        <v>0.16</v>
      </c>
      <c r="U43" s="67" t="str">
        <f>(VLOOKUP(Inputs!I43,Chg_Factors!B$9:D$12,3,FALSE))</f>
        <v>0.6</v>
      </c>
      <c r="V43" s="70" t="str">
        <f t="shared" si="7"/>
        <v>S126 x 1.0</v>
      </c>
      <c r="W43" s="67" t="str">
        <f>IF(AND(L43 = "true",C43="false"),"S127 x "&amp; (IF(Inputs!L43=Reduction_Values!B$2,Reduction_Values!D$2,Reduction_Values!D$3)),"")</f>
        <v/>
      </c>
      <c r="X43" s="67" t="str">
        <f>IF(M43="true",(VLOOKUP(F43,Reduction_Values!C$4:F$7,4,FALSE)),"")</f>
        <v/>
      </c>
      <c r="Y43" s="67" t="str">
        <f>IF(C43="true",(VLOOKUP(Inputs!G43,Chg_Factors!B$13:D$17,3,FALSE)),"0.0")</f>
        <v>1.0</v>
      </c>
      <c r="Z43" s="67" t="str">
        <f>IF(Inputs!C43="true",(IF(Inputs!J43=Chg_Factors!B$31,(VLOOKUP(Inputs!D43,Chg_Factors!C$31:D$32,2,FALSE)),IF(Inputs!J43=Chg_Factors!B$33,(VLOOKUP(Inputs!D43,Chg_Factors!C$33:D$34,2,FALSE)),IF(Inputs!J43=Chg_Factors!B$35,(VLOOKUP(Inputs!D43,Chg_Factors!C$35:D$36,2,FALSE)),IF(Inputs!J43=Chg_Factors!B$37,(VLOOKUP(Inputs!D43,Chg_Factors!C$37:D$38,2,FALSE)),IF(Inputs!J43=Chg_Factors!B$39,(VLOOKUP(Inputs!D43,Chg_Factors!C$39:D$40,2,FALSE)),IF(Inputs!J43=Chg_Factors!B$41,(VLOOKUP(Inputs!D43,Chg_Factors!C$41:D$42,2,FALSE)),IF(Inputs!J43=Chg_Factors!B$43,(VLOOKUP(Inputs!D43,Chg_Factors!C$43:D$44,2,FALSE)),IF(Inputs!J43=Chg_Factors!B$45,(VLOOKUP(Inputs!D43,Chg_Factors!C$45:D$46,2,FALSE)),IF(Inputs!J43=Chg_Factors!B$47,(VLOOKUP(Inputs!D43,Chg_Factors!C$47:D$48,2,FALSE)),IF(Inputs!J43=Chg_Factors!B$49,(VLOOKUP(Inputs!D43,Chg_Factors!C$49:D$50,2,FALSE)),IF(Inputs!J43=Chg_Factors!B$51,(VLOOKUP(Inputs!D43,Chg_Factors!C$51:D$52,2,FALSE)),IF(Inputs!J43=Chg_Factors!B$53,(VLOOKUP(Inputs!D43,Chg_Factors!C$53:D$54,2,FALSE)),IF(Inputs!J43=Chg_Factors!B$55,(VLOOKUP(Inputs!D43,Chg_Factors!C$55:D$56,2,FALSE)))))))))))))))),"0.0")</f>
        <v>12.91</v>
      </c>
      <c r="AA43" s="68">
        <f>IF(B43="true",(Calcs!R44),IF(C43="true",0,Calcs!B44))</f>
        <v>0</v>
      </c>
      <c r="AB43" s="68">
        <f>IF(B43="true",(Calcs!S44),IF(C43="true",Calcs!K44,Calcs!C44))</f>
        <v>159999.99998400002</v>
      </c>
      <c r="AC43" s="68">
        <f>IF(B43="true",(Calcs!T44),IF(C43="true",Calcs!L44,Calcs!D44))</f>
        <v>95999.999990400014</v>
      </c>
      <c r="AD43" s="68">
        <f t="shared" si="3"/>
        <v>999999.99990000005</v>
      </c>
      <c r="AE43" s="68">
        <f>IF(B43="true",Calcs!V44,IF(C43="true",Calcs!N44,Calcs!F44))</f>
        <v>1239359.9998760642</v>
      </c>
      <c r="AF43" s="68">
        <f>IF(B43="true",(Calcs!W44),IF(C43="true",0,Calcs!G44))</f>
        <v>0</v>
      </c>
      <c r="AG43" s="68">
        <f>IF(B43="true",(Calcs!X44),IF(C43="true",Calcs!O44,Calcs!H44))</f>
        <v>1239359.9998760642</v>
      </c>
      <c r="AH43" s="61" t="str">
        <f t="shared" si="4"/>
        <v>false</v>
      </c>
      <c r="AI43" s="61" t="str">
        <f t="shared" si="5"/>
        <v>false</v>
      </c>
      <c r="AJ43" s="68">
        <f>IF(B43="true",0,IF(C43="true",Calcs!M44,0))</f>
        <v>1239359.9998760642</v>
      </c>
      <c r="AK43" s="61" t="str">
        <f t="shared" si="6"/>
        <v>true</v>
      </c>
      <c r="AL43" s="68">
        <f>IF(B43="true",0,IF(C43="true",Calcs!J44,0))</f>
        <v>999999.99990000005</v>
      </c>
      <c r="AM43" s="68">
        <f>IF(B43="true",Calcs!U44,IF(C43="true",0,Calcs!E44))</f>
        <v>0</v>
      </c>
    </row>
    <row r="44" spans="1:39" ht="14.25" customHeight="1" x14ac:dyDescent="0.2">
      <c r="A44" s="58">
        <v>43</v>
      </c>
      <c r="B44" s="65" t="s">
        <v>102</v>
      </c>
      <c r="C44" s="65" t="s">
        <v>101</v>
      </c>
      <c r="D44" s="65" t="s">
        <v>101</v>
      </c>
      <c r="E44" s="62">
        <v>0</v>
      </c>
      <c r="F44" s="61" t="s">
        <v>90</v>
      </c>
      <c r="G44" s="79" t="s">
        <v>16</v>
      </c>
      <c r="H44" s="62" t="s">
        <v>14</v>
      </c>
      <c r="I44" s="62" t="s">
        <v>15</v>
      </c>
      <c r="J44" s="79" t="s">
        <v>24</v>
      </c>
      <c r="K44" s="63">
        <v>1</v>
      </c>
      <c r="L44" s="77" t="s">
        <v>101</v>
      </c>
      <c r="M44" s="77" t="s">
        <v>101</v>
      </c>
      <c r="N44" s="62">
        <v>0</v>
      </c>
      <c r="O44" s="62">
        <v>0</v>
      </c>
      <c r="P44" s="66">
        <f>IF(B44="true",(Calcs!Y45),IF(C44="true",Calcs!P45,Calcs!I45))</f>
        <v>0</v>
      </c>
      <c r="Q44" s="67">
        <f>IF(C44="true","0",(VLOOKUP(J44,Chg_Factors!B$18:D$30,3,FALSE)))</f>
        <v>13.84</v>
      </c>
      <c r="R44" s="68">
        <f t="shared" si="8"/>
        <v>0</v>
      </c>
      <c r="S44" s="69" t="str">
        <f>IF(C44="true","0",(VLOOKUP(Inputs!F44,Chg_Factors!B$2:D$5,3,FALSE)))</f>
        <v>3.0</v>
      </c>
      <c r="T44" s="67" t="str">
        <f>(VLOOKUP(Inputs!H44,Chg_Factors!B$6:D$8,3,FALSE))</f>
        <v>0.16</v>
      </c>
      <c r="U44" s="67" t="str">
        <f>(VLOOKUP(Inputs!I44,Chg_Factors!B$9:D$12,3,FALSE))</f>
        <v>0.6</v>
      </c>
      <c r="V44" s="70" t="str">
        <f t="shared" si="7"/>
        <v>S126 x 1.0</v>
      </c>
      <c r="W44" s="67" t="str">
        <f>IF(AND(L44 = "true",C44="false"),"S127 x "&amp; (IF(Inputs!L44=Reduction_Values!B$2,Reduction_Values!D$2,Reduction_Values!D$3)),"")</f>
        <v/>
      </c>
      <c r="X44" s="67" t="str">
        <f>IF(M44="true",(VLOOKUP(F44,Reduction_Values!C$4:F$7,4,FALSE)),"")</f>
        <v/>
      </c>
      <c r="Y44" s="67" t="str">
        <f>IF(C44="true",(VLOOKUP(Inputs!G44,Chg_Factors!B$13:D$17,3,FALSE)),"0.0")</f>
        <v>0.0</v>
      </c>
      <c r="Z44" s="67" t="str">
        <f>IF(Inputs!C44="true",(IF(Inputs!J44=Chg_Factors!B$31,(VLOOKUP(Inputs!D44,Chg_Factors!C$31:D$32,2,FALSE)),IF(Inputs!J44=Chg_Factors!B$33,(VLOOKUP(Inputs!D44,Chg_Factors!C$33:D$34,2,FALSE)),IF(Inputs!J44=Chg_Factors!B$35,(VLOOKUP(Inputs!D44,Chg_Factors!C$35:D$36,2,FALSE)),IF(Inputs!J44=Chg_Factors!B$37,(VLOOKUP(Inputs!D44,Chg_Factors!C$37:D$38,2,FALSE)),IF(Inputs!J44=Chg_Factors!B$39,(VLOOKUP(Inputs!D44,Chg_Factors!C$39:D$40,2,FALSE)),IF(Inputs!J44=Chg_Factors!B$41,(VLOOKUP(Inputs!D44,Chg_Factors!C$41:D$42,2,FALSE)),IF(Inputs!J44=Chg_Factors!B$43,(VLOOKUP(Inputs!D44,Chg_Factors!C$43:D$44,2,FALSE)),IF(Inputs!J44=Chg_Factors!B$45,(VLOOKUP(Inputs!D44,Chg_Factors!C$45:D$46,2,FALSE)),IF(Inputs!J44=Chg_Factors!B$47,(VLOOKUP(Inputs!D44,Chg_Factors!C$47:D$48,2,FALSE)),IF(Inputs!J44=Chg_Factors!B$49,(VLOOKUP(Inputs!D44,Chg_Factors!C$49:D$50,2,FALSE)),IF(Inputs!J44=Chg_Factors!B$51,(VLOOKUP(Inputs!D44,Chg_Factors!C$51:D$52,2,FALSE)),IF(Inputs!J44=Chg_Factors!B$53,(VLOOKUP(Inputs!D44,Chg_Factors!C$53:D$54,2,FALSE)),IF(Inputs!J44=Chg_Factors!B$55,(VLOOKUP(Inputs!D44,Chg_Factors!C$55:D$56,2,FALSE)))))))))))))))),"0.0")</f>
        <v>0.0</v>
      </c>
      <c r="AA44" s="68">
        <f>IF(B44="true",(Calcs!R45),IF(C44="true",0,Calcs!B45))</f>
        <v>0</v>
      </c>
      <c r="AB44" s="68">
        <f>IF(B44="true",(Calcs!S45),IF(C44="true",Calcs!K45,Calcs!C45))</f>
        <v>0</v>
      </c>
      <c r="AC44" s="68">
        <f>IF(B44="true",(Calcs!T45),IF(C44="true",Calcs!L45,Calcs!D45))</f>
        <v>0</v>
      </c>
      <c r="AD44" s="68">
        <f t="shared" si="3"/>
        <v>0</v>
      </c>
      <c r="AE44" s="68">
        <f>IF(B44="true",Calcs!V45,IF(C44="true",Calcs!N45,Calcs!F45))</f>
        <v>0</v>
      </c>
      <c r="AF44" s="68">
        <f>IF(B44="true",(Calcs!W45),IF(C44="true",0,Calcs!G45))</f>
        <v>0</v>
      </c>
      <c r="AG44" s="68">
        <f>IF(B44="true",(Calcs!X45),IF(C44="true",Calcs!O45,Calcs!H45))</f>
        <v>0</v>
      </c>
      <c r="AH44" s="61" t="str">
        <f t="shared" si="4"/>
        <v>true</v>
      </c>
      <c r="AI44" s="61" t="str">
        <f t="shared" si="5"/>
        <v>false</v>
      </c>
      <c r="AJ44" s="68">
        <f>IF(B44="true",0,IF(C44="true",Calcs!M45,0))</f>
        <v>0</v>
      </c>
      <c r="AK44" s="61" t="str">
        <f t="shared" si="6"/>
        <v>false</v>
      </c>
      <c r="AL44" s="68">
        <f>IF(B44="true",0,IF(C44="true",Calcs!J45,0))</f>
        <v>0</v>
      </c>
      <c r="AM44" s="68">
        <f>IF(B44="true",Calcs!U45,IF(C44="true",0,Calcs!E45))</f>
        <v>0</v>
      </c>
    </row>
    <row r="45" spans="1:39" ht="14.25" customHeight="1" x14ac:dyDescent="0.2">
      <c r="A45" s="58">
        <v>44</v>
      </c>
      <c r="B45" s="65" t="s">
        <v>101</v>
      </c>
      <c r="C45" s="65" t="s">
        <v>101</v>
      </c>
      <c r="D45" s="59" t="s">
        <v>101</v>
      </c>
      <c r="E45" s="62">
        <v>0.01</v>
      </c>
      <c r="F45" s="61" t="s">
        <v>13</v>
      </c>
      <c r="G45" s="79"/>
      <c r="H45" s="62" t="s">
        <v>18</v>
      </c>
      <c r="I45" s="62" t="s">
        <v>19</v>
      </c>
      <c r="J45" s="79" t="s">
        <v>25</v>
      </c>
      <c r="K45" s="80">
        <v>0.99</v>
      </c>
      <c r="L45" s="77" t="s">
        <v>101</v>
      </c>
      <c r="M45" s="77" t="s">
        <v>101</v>
      </c>
      <c r="N45" s="61">
        <v>360</v>
      </c>
      <c r="O45" s="61">
        <v>366</v>
      </c>
      <c r="P45" s="66">
        <f>IF(B45="true",(Calcs!Y46),IF(C45="true",Calcs!P46,Calcs!I46))</f>
        <v>3.3974852459016389E-3</v>
      </c>
      <c r="Q45" s="67">
        <f>IF(C45="true","0",(VLOOKUP(J45,Chg_Factors!B$18:D$30,3,FALSE)))</f>
        <v>11.63</v>
      </c>
      <c r="R45" s="68">
        <f t="shared" si="8"/>
        <v>0.01</v>
      </c>
      <c r="S45" s="69" t="str">
        <f>IF(C45="true","0",(VLOOKUP(Inputs!F45,Chg_Factors!B$2:D$5,3,FALSE)))</f>
        <v>1.0</v>
      </c>
      <c r="T45" s="67" t="str">
        <f>(VLOOKUP(Inputs!H45,Chg_Factors!B$6:D$8,3,FALSE))</f>
        <v>1.0</v>
      </c>
      <c r="U45" s="67" t="str">
        <f>(VLOOKUP(Inputs!I45,Chg_Factors!B$9:D$12,3,FALSE))</f>
        <v>0.03</v>
      </c>
      <c r="V45" s="70" t="str">
        <f t="shared" si="7"/>
        <v>S126 x 0.99</v>
      </c>
      <c r="W45" s="67" t="str">
        <f>IF(AND(L45 = "true",C45="false"),"S127 x "&amp; (IF(Inputs!L45=Reduction_Values!B$2,Reduction_Values!D$2,Reduction_Values!D$3)),"")</f>
        <v/>
      </c>
      <c r="X45" s="67" t="str">
        <f>IF(M45="true",(VLOOKUP(F45,Reduction_Values!C$4:F$7,4,FALSE)),"")</f>
        <v/>
      </c>
      <c r="Y45" s="67" t="str">
        <f>IF(C45="true",(VLOOKUP(Inputs!G45,Chg_Factors!B$13:D$17,3,FALSE)),"0.0")</f>
        <v>0.0</v>
      </c>
      <c r="Z45" s="67" t="str">
        <f>IF(Inputs!C45="true",(IF(Inputs!J45=Chg_Factors!B$31,(VLOOKUP(Inputs!D45,Chg_Factors!C$31:D$32,2,FALSE)),IF(Inputs!J45=Chg_Factors!B$33,(VLOOKUP(Inputs!D45,Chg_Factors!C$33:D$34,2,FALSE)),IF(Inputs!J45=Chg_Factors!B$35,(VLOOKUP(Inputs!D45,Chg_Factors!C$35:D$36,2,FALSE)),IF(Inputs!J45=Chg_Factors!B$37,(VLOOKUP(Inputs!D45,Chg_Factors!C$37:D$38,2,FALSE)),IF(Inputs!J45=Chg_Factors!B$39,(VLOOKUP(Inputs!D45,Chg_Factors!C$39:D$40,2,FALSE)),IF(Inputs!J45=Chg_Factors!B$41,(VLOOKUP(Inputs!D45,Chg_Factors!C$41:D$42,2,FALSE)),IF(Inputs!J45=Chg_Factors!B$43,(VLOOKUP(Inputs!D45,Chg_Factors!C$43:D$44,2,FALSE)),IF(Inputs!J45=Chg_Factors!B$45,(VLOOKUP(Inputs!D45,Chg_Factors!C$45:D$46,2,FALSE)),IF(Inputs!J45=Chg_Factors!B$47,(VLOOKUP(Inputs!D45,Chg_Factors!C$47:D$48,2,FALSE)),IF(Inputs!J45=Chg_Factors!B$49,(VLOOKUP(Inputs!D45,Chg_Factors!C$49:D$50,2,FALSE)),IF(Inputs!J45=Chg_Factors!B$51,(VLOOKUP(Inputs!D45,Chg_Factors!C$51:D$52,2,FALSE)),IF(Inputs!J45=Chg_Factors!B$53,(VLOOKUP(Inputs!D45,Chg_Factors!C$53:D$54,2,FALSE)),IF(Inputs!J45=Chg_Factors!B$55,(VLOOKUP(Inputs!D45,Chg_Factors!C$55:D$56,2,FALSE)))))))))))))))),"0.0")</f>
        <v>0.0</v>
      </c>
      <c r="AA45" s="68">
        <f>IF(B45="true",(Calcs!R46),IF(C45="true",0,Calcs!B46))</f>
        <v>0.01</v>
      </c>
      <c r="AB45" s="68">
        <f>IF(B45="true",(Calcs!S46),IF(C45="true",Calcs!K46,Calcs!C46))</f>
        <v>0.01</v>
      </c>
      <c r="AC45" s="68">
        <f>IF(B45="true",(Calcs!T46),IF(C45="true",Calcs!L46,Calcs!D46))</f>
        <v>2.9999999999999997E-4</v>
      </c>
      <c r="AD45" s="68">
        <f t="shared" si="3"/>
        <v>0.01</v>
      </c>
      <c r="AE45" s="68">
        <f>IF(B45="true",Calcs!V46,IF(C45="true",Calcs!N46,Calcs!F46))</f>
        <v>3.4541099999999998E-3</v>
      </c>
      <c r="AF45" s="68">
        <f>IF(B45="true",(Calcs!W46),IF(C45="true",0,Calcs!G46))</f>
        <v>3.4541099999999998E-3</v>
      </c>
      <c r="AG45" s="68">
        <f>IF(B45="true",(Calcs!X46),IF(C45="true",Calcs!O46,Calcs!H46))</f>
        <v>3.4541099999999998E-3</v>
      </c>
      <c r="AH45" s="61" t="str">
        <f t="shared" si="4"/>
        <v>false</v>
      </c>
      <c r="AI45" s="61" t="str">
        <f t="shared" si="5"/>
        <v>false</v>
      </c>
      <c r="AJ45" s="68">
        <f>IF(B45="true",0,IF(C45="true",Calcs!M46,0))</f>
        <v>0</v>
      </c>
      <c r="AK45" s="61" t="str">
        <f t="shared" si="6"/>
        <v>false</v>
      </c>
      <c r="AL45" s="68">
        <f>IF(B45="true",0,IF(C45="true",Calcs!J46,0))</f>
        <v>0</v>
      </c>
      <c r="AM45" s="68">
        <f>IF(B45="true",Calcs!U46,IF(C45="true",0,Calcs!E46))</f>
        <v>3.4889999999999999E-3</v>
      </c>
    </row>
    <row r="46" spans="1:39" ht="14.25" customHeight="1" x14ac:dyDescent="0.2">
      <c r="A46" s="58">
        <v>45</v>
      </c>
      <c r="B46" s="65" t="s">
        <v>101</v>
      </c>
      <c r="C46" s="65" t="s">
        <v>101</v>
      </c>
      <c r="D46" s="59" t="s">
        <v>101</v>
      </c>
      <c r="E46" s="62">
        <v>1001</v>
      </c>
      <c r="F46" s="61" t="s">
        <v>16</v>
      </c>
      <c r="G46" s="79"/>
      <c r="H46" s="62" t="s">
        <v>18</v>
      </c>
      <c r="I46" s="62" t="s">
        <v>19</v>
      </c>
      <c r="J46" s="79" t="s">
        <v>26</v>
      </c>
      <c r="K46" s="63">
        <v>1</v>
      </c>
      <c r="L46" s="77" t="s">
        <v>101</v>
      </c>
      <c r="M46" s="77" t="s">
        <v>102</v>
      </c>
      <c r="N46" s="61">
        <v>199</v>
      </c>
      <c r="O46" s="61">
        <v>200</v>
      </c>
      <c r="P46" s="66">
        <f>IF(B46="true",(Calcs!Y47),IF(C46="true",Calcs!P47,Calcs!I47))</f>
        <v>45.297852599999999</v>
      </c>
      <c r="Q46" s="67">
        <f>IF(C46="true","0",(VLOOKUP(J46,Chg_Factors!B$18:D$30,3,FALSE)))</f>
        <v>15.16</v>
      </c>
      <c r="R46" s="68">
        <f t="shared" si="8"/>
        <v>1001</v>
      </c>
      <c r="S46" s="69" t="str">
        <f>IF(C46="true","0",(VLOOKUP(Inputs!F46,Chg_Factors!B$2:D$5,3,FALSE)))</f>
        <v>0.2</v>
      </c>
      <c r="T46" s="67" t="str">
        <f>(VLOOKUP(Inputs!H46,Chg_Factors!B$6:D$8,3,FALSE))</f>
        <v>1.0</v>
      </c>
      <c r="U46" s="67" t="str">
        <f>(VLOOKUP(Inputs!I46,Chg_Factors!B$9:D$12,3,FALSE))</f>
        <v>0.03</v>
      </c>
      <c r="V46" s="70" t="str">
        <f t="shared" si="7"/>
        <v>S126 x 1.0</v>
      </c>
      <c r="W46" s="67" t="str">
        <f>IF(AND(L46 = "true",C46="false"),"S127 x "&amp; (IF(Inputs!L46=Reduction_Values!B$2,Reduction_Values!D$2,Reduction_Values!D$3)),"")</f>
        <v/>
      </c>
      <c r="X46" s="67" t="str">
        <f>IF(M46="true",(VLOOKUP(F46,Reduction_Values!C$4:F$7,4,FALSE)),"")</f>
        <v>S130U x 0.5</v>
      </c>
      <c r="Y46" s="67" t="str">
        <f>IF(C46="true",(VLOOKUP(Inputs!G46,Chg_Factors!B$13:D$17,3,FALSE)),"0.0")</f>
        <v>0.0</v>
      </c>
      <c r="Z46" s="67" t="str">
        <f>IF(Inputs!C46="true",(IF(Inputs!J46=Chg_Factors!B$31,(VLOOKUP(Inputs!D46,Chg_Factors!C$31:D$32,2,FALSE)),IF(Inputs!J46=Chg_Factors!B$33,(VLOOKUP(Inputs!D46,Chg_Factors!C$33:D$34,2,FALSE)),IF(Inputs!J46=Chg_Factors!B$35,(VLOOKUP(Inputs!D46,Chg_Factors!C$35:D$36,2,FALSE)),IF(Inputs!J46=Chg_Factors!B$37,(VLOOKUP(Inputs!D46,Chg_Factors!C$37:D$38,2,FALSE)),IF(Inputs!J46=Chg_Factors!B$39,(VLOOKUP(Inputs!D46,Chg_Factors!C$39:D$40,2,FALSE)),IF(Inputs!J46=Chg_Factors!B$41,(VLOOKUP(Inputs!D46,Chg_Factors!C$41:D$42,2,FALSE)),IF(Inputs!J46=Chg_Factors!B$43,(VLOOKUP(Inputs!D46,Chg_Factors!C$43:D$44,2,FALSE)),IF(Inputs!J46=Chg_Factors!B$45,(VLOOKUP(Inputs!D46,Chg_Factors!C$45:D$46,2,FALSE)),IF(Inputs!J46=Chg_Factors!B$47,(VLOOKUP(Inputs!D46,Chg_Factors!C$47:D$48,2,FALSE)),IF(Inputs!J46=Chg_Factors!B$49,(VLOOKUP(Inputs!D46,Chg_Factors!C$49:D$50,2,FALSE)),IF(Inputs!J46=Chg_Factors!B$51,(VLOOKUP(Inputs!D46,Chg_Factors!C$51:D$52,2,FALSE)),IF(Inputs!J46=Chg_Factors!B$53,(VLOOKUP(Inputs!D46,Chg_Factors!C$53:D$54,2,FALSE)),IF(Inputs!J46=Chg_Factors!B$55,(VLOOKUP(Inputs!D46,Chg_Factors!C$55:D$56,2,FALSE)))))))))))))))),"0.0")</f>
        <v>0.0</v>
      </c>
      <c r="AA46" s="68">
        <f>IF(B46="true",(Calcs!R47),IF(C46="true",0,Calcs!B47))</f>
        <v>200.20000000000002</v>
      </c>
      <c r="AB46" s="68">
        <f>IF(B46="true",(Calcs!S47),IF(C46="true",Calcs!K47,Calcs!C47))</f>
        <v>200.20000000000002</v>
      </c>
      <c r="AC46" s="68">
        <f>IF(B46="true",(Calcs!T47),IF(C46="true",Calcs!L47,Calcs!D47))</f>
        <v>6.0060000000000002</v>
      </c>
      <c r="AD46" s="68">
        <f t="shared" si="3"/>
        <v>1001</v>
      </c>
      <c r="AE46" s="68">
        <f>IF(B46="true",Calcs!V47,IF(C46="true",Calcs!N47,Calcs!F47))</f>
        <v>91.050960000000003</v>
      </c>
      <c r="AF46" s="68">
        <f>IF(B46="true",(Calcs!W47),IF(C46="true",0,Calcs!G47))</f>
        <v>91.050960000000003</v>
      </c>
      <c r="AG46" s="68">
        <f>IF(B46="true",(Calcs!X47),IF(C46="true",Calcs!O47,Calcs!H47))</f>
        <v>45.525480000000002</v>
      </c>
      <c r="AH46" s="61" t="str">
        <f t="shared" si="4"/>
        <v>false</v>
      </c>
      <c r="AI46" s="61" t="str">
        <f t="shared" si="5"/>
        <v>false</v>
      </c>
      <c r="AJ46" s="68">
        <f>IF(B46="true",0,IF(C46="true",Calcs!M47,0))</f>
        <v>0</v>
      </c>
      <c r="AK46" s="61" t="str">
        <f t="shared" si="6"/>
        <v>false</v>
      </c>
      <c r="AL46" s="68">
        <f>IF(B46="true",0,IF(C46="true",Calcs!J47,0))</f>
        <v>0</v>
      </c>
      <c r="AM46" s="68">
        <f>IF(B46="true",Calcs!U47,IF(C46="true",0,Calcs!E47))</f>
        <v>91.050960000000003</v>
      </c>
    </row>
    <row r="47" spans="1:39" ht="14.25" customHeight="1" x14ac:dyDescent="0.2">
      <c r="A47" s="58">
        <v>46</v>
      </c>
      <c r="B47" s="65" t="s">
        <v>101</v>
      </c>
      <c r="C47" s="65" t="s">
        <v>102</v>
      </c>
      <c r="D47" s="65" t="s">
        <v>101</v>
      </c>
      <c r="E47" s="62">
        <v>0.01</v>
      </c>
      <c r="F47" s="61" t="s">
        <v>89</v>
      </c>
      <c r="G47" s="79" t="s">
        <v>89</v>
      </c>
      <c r="H47" s="62" t="s">
        <v>10</v>
      </c>
      <c r="I47" s="62" t="s">
        <v>19</v>
      </c>
      <c r="J47" s="79" t="s">
        <v>27</v>
      </c>
      <c r="K47" s="63">
        <v>1</v>
      </c>
      <c r="L47" s="77" t="s">
        <v>102</v>
      </c>
      <c r="M47" s="77" t="s">
        <v>101</v>
      </c>
      <c r="N47" s="61">
        <v>99</v>
      </c>
      <c r="O47" s="61">
        <v>101</v>
      </c>
      <c r="P47" s="66">
        <f>IF(B47="true",(Calcs!Y48),IF(C47="true",Calcs!P48,Calcs!I48))</f>
        <v>4.0886019801980198E-3</v>
      </c>
      <c r="Q47" s="67" t="str">
        <f>IF(C47="true","0",(VLOOKUP(J47,Chg_Factors!B$18:D$30,3,FALSE)))</f>
        <v>0</v>
      </c>
      <c r="R47" s="68">
        <f t="shared" si="8"/>
        <v>0.01</v>
      </c>
      <c r="S47" s="69" t="str">
        <f>IF(C47="true","0",(VLOOKUP(Inputs!F47,Chg_Factors!B$2:D$5,3,FALSE)))</f>
        <v>0</v>
      </c>
      <c r="T47" s="67" t="str">
        <f>(VLOOKUP(Inputs!H47,Chg_Factors!B$6:D$8,3,FALSE))</f>
        <v>1.6</v>
      </c>
      <c r="U47" s="67" t="str">
        <f>(VLOOKUP(Inputs!I47,Chg_Factors!B$9:D$12,3,FALSE))</f>
        <v>0.03</v>
      </c>
      <c r="V47" s="70" t="str">
        <f t="shared" si="7"/>
        <v>S126 x 1.0</v>
      </c>
      <c r="W47" s="67" t="str">
        <f>IF(AND(L47 = "true",C47="false"),"S127 x "&amp; (IF(Inputs!L47=Reduction_Values!B$2,Reduction_Values!D$2,Reduction_Values!D$3)),"")</f>
        <v/>
      </c>
      <c r="X47" s="67" t="str">
        <f>IF(M47="true",(VLOOKUP(F47,Reduction_Values!C$4:F$7,4,FALSE)),"")</f>
        <v/>
      </c>
      <c r="Y47" s="67" t="str">
        <f>IF(C47="true",(VLOOKUP(Inputs!G47,Chg_Factors!B$13:D$17,3,FALSE)),"0.0")</f>
        <v>1.0</v>
      </c>
      <c r="Z47" s="67" t="str">
        <f>IF(Inputs!C47="true",(IF(Inputs!J47=Chg_Factors!B$31,(VLOOKUP(Inputs!D47,Chg_Factors!C$31:D$32,2,FALSE)),IF(Inputs!J47=Chg_Factors!B$33,(VLOOKUP(Inputs!D47,Chg_Factors!C$33:D$34,2,FALSE)),IF(Inputs!J47=Chg_Factors!B$35,(VLOOKUP(Inputs!D47,Chg_Factors!C$35:D$36,2,FALSE)),IF(Inputs!J47=Chg_Factors!B$37,(VLOOKUP(Inputs!D47,Chg_Factors!C$37:D$38,2,FALSE)),IF(Inputs!J47=Chg_Factors!B$39,(VLOOKUP(Inputs!D47,Chg_Factors!C$39:D$40,2,FALSE)),IF(Inputs!J47=Chg_Factors!B$41,(VLOOKUP(Inputs!D47,Chg_Factors!C$41:D$42,2,FALSE)),IF(Inputs!J47=Chg_Factors!B$43,(VLOOKUP(Inputs!D47,Chg_Factors!C$43:D$44,2,FALSE)),IF(Inputs!J47=Chg_Factors!B$45,(VLOOKUP(Inputs!D47,Chg_Factors!C$45:D$46,2,FALSE)),IF(Inputs!J47=Chg_Factors!B$47,(VLOOKUP(Inputs!D47,Chg_Factors!C$47:D$48,2,FALSE)),IF(Inputs!J47=Chg_Factors!B$49,(VLOOKUP(Inputs!D47,Chg_Factors!C$49:D$50,2,FALSE)),IF(Inputs!J47=Chg_Factors!B$51,(VLOOKUP(Inputs!D47,Chg_Factors!C$51:D$52,2,FALSE)),IF(Inputs!J47=Chg_Factors!B$53,(VLOOKUP(Inputs!D47,Chg_Factors!C$53:D$54,2,FALSE)),IF(Inputs!J47=Chg_Factors!B$55,(VLOOKUP(Inputs!D47,Chg_Factors!C$55:D$56,2,FALSE)))))))))))))))),"0.0")</f>
        <v>8.69</v>
      </c>
      <c r="AA47" s="68">
        <f>IF(B47="true",(Calcs!R48),IF(C47="true",0,Calcs!B48))</f>
        <v>0</v>
      </c>
      <c r="AB47" s="68">
        <f>IF(B47="true",(Calcs!S48),IF(C47="true",Calcs!K48,Calcs!C48))</f>
        <v>1.6E-2</v>
      </c>
      <c r="AC47" s="68">
        <f>IF(B47="true",(Calcs!T48),IF(C47="true",Calcs!L48,Calcs!D48))</f>
        <v>4.8000000000000001E-4</v>
      </c>
      <c r="AD47" s="68">
        <f t="shared" si="3"/>
        <v>0.01</v>
      </c>
      <c r="AE47" s="68">
        <f>IF(B47="true",Calcs!V48,IF(C47="true",Calcs!N48,Calcs!F48))</f>
        <v>4.1711999999999999E-3</v>
      </c>
      <c r="AF47" s="68">
        <f>IF(B47="true",(Calcs!W48),IF(C47="true",0,Calcs!G48))</f>
        <v>0</v>
      </c>
      <c r="AG47" s="68">
        <f>IF(B47="true",(Calcs!X48),IF(C47="true",Calcs!O48,Calcs!H48))</f>
        <v>4.1711999999999999E-3</v>
      </c>
      <c r="AH47" s="61" t="str">
        <f t="shared" si="4"/>
        <v>false</v>
      </c>
      <c r="AI47" s="61" t="str">
        <f t="shared" si="5"/>
        <v>false</v>
      </c>
      <c r="AJ47" s="68">
        <f>IF(B47="true",0,IF(C47="true",Calcs!M48,0))</f>
        <v>4.1711999999999999E-3</v>
      </c>
      <c r="AK47" s="61" t="str">
        <f t="shared" si="6"/>
        <v>true</v>
      </c>
      <c r="AL47" s="68">
        <f>IF(B47="true",0,IF(C47="true",Calcs!J48,0))</f>
        <v>0.01</v>
      </c>
      <c r="AM47" s="68">
        <f>IF(B47="true",Calcs!U48,IF(C47="true",0,Calcs!E48))</f>
        <v>0</v>
      </c>
    </row>
    <row r="48" spans="1:39" ht="14.25" customHeight="1" x14ac:dyDescent="0.2">
      <c r="A48" s="58">
        <v>47</v>
      </c>
      <c r="B48" s="65" t="s">
        <v>102</v>
      </c>
      <c r="C48" s="65" t="s">
        <v>101</v>
      </c>
      <c r="D48" s="65" t="s">
        <v>101</v>
      </c>
      <c r="E48" s="62">
        <v>0</v>
      </c>
      <c r="F48" s="61" t="s">
        <v>90</v>
      </c>
      <c r="G48" s="79" t="s">
        <v>89</v>
      </c>
      <c r="H48" s="62" t="s">
        <v>10</v>
      </c>
      <c r="I48" s="62" t="s">
        <v>21</v>
      </c>
      <c r="J48" s="79" t="s">
        <v>20</v>
      </c>
      <c r="K48" s="63">
        <v>1</v>
      </c>
      <c r="L48" s="77" t="s">
        <v>102</v>
      </c>
      <c r="M48" s="77" t="s">
        <v>101</v>
      </c>
      <c r="N48" s="62">
        <v>0</v>
      </c>
      <c r="O48" s="62">
        <v>0</v>
      </c>
      <c r="P48" s="66">
        <f>IF(B48="true",(Calcs!Y49),IF(C48="true",Calcs!P49,Calcs!I49))</f>
        <v>0</v>
      </c>
      <c r="Q48" s="67">
        <f>IF(C48="true","0",(VLOOKUP(J48,Chg_Factors!B$18:D$30,3,FALSE)))</f>
        <v>29.64</v>
      </c>
      <c r="R48" s="68">
        <f t="shared" si="8"/>
        <v>0</v>
      </c>
      <c r="S48" s="69" t="str">
        <f>IF(C48="true","0",(VLOOKUP(Inputs!F48,Chg_Factors!B$2:D$5,3,FALSE)))</f>
        <v>3.0</v>
      </c>
      <c r="T48" s="67" t="str">
        <f>(VLOOKUP(Inputs!H48,Chg_Factors!B$6:D$8,3,FALSE))</f>
        <v>1.6</v>
      </c>
      <c r="U48" s="67" t="str">
        <f>(VLOOKUP(Inputs!I48,Chg_Factors!B$9:D$12,3,FALSE))</f>
        <v>0.003</v>
      </c>
      <c r="V48" s="70" t="str">
        <f t="shared" si="7"/>
        <v>S126 x 1.0</v>
      </c>
      <c r="W48" s="67" t="str">
        <f>IF(AND(L48 = "true",C48="false"),"S127 x "&amp; (IF(Inputs!L48=Reduction_Values!B$2,Reduction_Values!D$2,Reduction_Values!D$3)),"")</f>
        <v>S127 x 0.5</v>
      </c>
      <c r="X48" s="67" t="str">
        <f>IF(M48="true",(VLOOKUP(F48,Reduction_Values!C$4:F$7,4,FALSE)),"")</f>
        <v/>
      </c>
      <c r="Y48" s="67" t="str">
        <f>IF(C48="true",(VLOOKUP(Inputs!G48,Chg_Factors!B$13:D$17,3,FALSE)),"0.0")</f>
        <v>0.0</v>
      </c>
      <c r="Z48" s="67" t="str">
        <f>IF(Inputs!C48="true",(IF(Inputs!J48=Chg_Factors!B$31,(VLOOKUP(Inputs!D48,Chg_Factors!C$31:D$32,2,FALSE)),IF(Inputs!J48=Chg_Factors!B$33,(VLOOKUP(Inputs!D48,Chg_Factors!C$33:D$34,2,FALSE)),IF(Inputs!J48=Chg_Factors!B$35,(VLOOKUP(Inputs!D48,Chg_Factors!C$35:D$36,2,FALSE)),IF(Inputs!J48=Chg_Factors!B$37,(VLOOKUP(Inputs!D48,Chg_Factors!C$37:D$38,2,FALSE)),IF(Inputs!J48=Chg_Factors!B$39,(VLOOKUP(Inputs!D48,Chg_Factors!C$39:D$40,2,FALSE)),IF(Inputs!J48=Chg_Factors!B$41,(VLOOKUP(Inputs!D48,Chg_Factors!C$41:D$42,2,FALSE)),IF(Inputs!J48=Chg_Factors!B$43,(VLOOKUP(Inputs!D48,Chg_Factors!C$43:D$44,2,FALSE)),IF(Inputs!J48=Chg_Factors!B$45,(VLOOKUP(Inputs!D48,Chg_Factors!C$45:D$46,2,FALSE)),IF(Inputs!J48=Chg_Factors!B$47,(VLOOKUP(Inputs!D48,Chg_Factors!C$47:D$48,2,FALSE)),IF(Inputs!J48=Chg_Factors!B$49,(VLOOKUP(Inputs!D48,Chg_Factors!C$49:D$50,2,FALSE)),IF(Inputs!J48=Chg_Factors!B$51,(VLOOKUP(Inputs!D48,Chg_Factors!C$51:D$52,2,FALSE)),IF(Inputs!J48=Chg_Factors!B$53,(VLOOKUP(Inputs!D48,Chg_Factors!C$53:D$54,2,FALSE)),IF(Inputs!J48=Chg_Factors!B$55,(VLOOKUP(Inputs!D48,Chg_Factors!C$55:D$56,2,FALSE)))))))))))))))),"0.0")</f>
        <v>0.0</v>
      </c>
      <c r="AA48" s="68">
        <f>IF(B48="true",(Calcs!R49),IF(C48="true",0,Calcs!B49))</f>
        <v>0</v>
      </c>
      <c r="AB48" s="68">
        <f>IF(B48="true",(Calcs!S49),IF(C48="true",Calcs!K49,Calcs!C49))</f>
        <v>0</v>
      </c>
      <c r="AC48" s="68">
        <f>IF(B48="true",(Calcs!T49),IF(C48="true",Calcs!L49,Calcs!D49))</f>
        <v>0</v>
      </c>
      <c r="AD48" s="68">
        <f t="shared" si="3"/>
        <v>0</v>
      </c>
      <c r="AE48" s="68">
        <f>IF(B48="true",Calcs!V49,IF(C48="true",Calcs!N49,Calcs!F49))</f>
        <v>0</v>
      </c>
      <c r="AF48" s="68">
        <f>IF(B48="true",(Calcs!W49),IF(C48="true",0,Calcs!G49))</f>
        <v>0</v>
      </c>
      <c r="AG48" s="68">
        <f>IF(B48="true",(Calcs!X49),IF(C48="true",Calcs!O49,Calcs!H49))</f>
        <v>0</v>
      </c>
      <c r="AH48" s="61" t="str">
        <f t="shared" si="4"/>
        <v>true</v>
      </c>
      <c r="AI48" s="61" t="str">
        <f t="shared" si="5"/>
        <v>false</v>
      </c>
      <c r="AJ48" s="68">
        <f>IF(B48="true",0,IF(C48="true",Calcs!M49,0))</f>
        <v>0</v>
      </c>
      <c r="AK48" s="61" t="str">
        <f t="shared" si="6"/>
        <v>false</v>
      </c>
      <c r="AL48" s="68">
        <f>IF(B48="true",0,IF(C48="true",Calcs!J49,0))</f>
        <v>0</v>
      </c>
      <c r="AM48" s="68">
        <f>IF(B48="true",Calcs!U49,IF(C48="true",0,Calcs!E49))</f>
        <v>0</v>
      </c>
    </row>
    <row r="49" spans="1:39" ht="14.25" customHeight="1" x14ac:dyDescent="0.2">
      <c r="A49" s="58">
        <v>48</v>
      </c>
      <c r="B49" s="65" t="s">
        <v>101</v>
      </c>
      <c r="C49" s="65" t="s">
        <v>101</v>
      </c>
      <c r="D49" s="59" t="s">
        <v>101</v>
      </c>
      <c r="E49" s="62">
        <v>2</v>
      </c>
      <c r="F49" s="61" t="s">
        <v>13</v>
      </c>
      <c r="G49" s="79"/>
      <c r="H49" s="62" t="s">
        <v>14</v>
      </c>
      <c r="I49" s="62" t="s">
        <v>21</v>
      </c>
      <c r="J49" s="79" t="s">
        <v>22</v>
      </c>
      <c r="K49" s="78">
        <v>0.9</v>
      </c>
      <c r="L49" s="77" t="s">
        <v>102</v>
      </c>
      <c r="M49" s="77" t="s">
        <v>101</v>
      </c>
      <c r="N49" s="61">
        <v>64</v>
      </c>
      <c r="O49" s="61">
        <v>75</v>
      </c>
      <c r="P49" s="66">
        <f>IF(B49="true",(Calcs!Y50),IF(C49="true",Calcs!P50,Calcs!I50))</f>
        <v>4.6338048000000003E-3</v>
      </c>
      <c r="Q49" s="67">
        <f>IF(C49="true","0",(VLOOKUP(J49,Chg_Factors!B$18:D$30,3,FALSE)))</f>
        <v>12.57</v>
      </c>
      <c r="R49" s="68">
        <f t="shared" si="8"/>
        <v>2</v>
      </c>
      <c r="S49" s="69" t="str">
        <f>IF(C49="true","0",(VLOOKUP(Inputs!F49,Chg_Factors!B$2:D$5,3,FALSE)))</f>
        <v>1.0</v>
      </c>
      <c r="T49" s="67" t="str">
        <f>(VLOOKUP(Inputs!H49,Chg_Factors!B$6:D$8,3,FALSE))</f>
        <v>0.16</v>
      </c>
      <c r="U49" s="67" t="str">
        <f>(VLOOKUP(Inputs!I49,Chg_Factors!B$9:D$12,3,FALSE))</f>
        <v>0.003</v>
      </c>
      <c r="V49" s="70" t="str">
        <f t="shared" si="7"/>
        <v>S126 x 0.9</v>
      </c>
      <c r="W49" s="67" t="str">
        <f>IF(AND(L49 = "true",C49="false"),"S127 x "&amp; (IF(Inputs!L49=Reduction_Values!B$2,Reduction_Values!D$2,Reduction_Values!D$3)),"")</f>
        <v>S127 x 0.5</v>
      </c>
      <c r="X49" s="67" t="str">
        <f>IF(M49="true",(VLOOKUP(F49,Reduction_Values!C$4:F$7,4,FALSE)),"")</f>
        <v/>
      </c>
      <c r="Y49" s="67" t="str">
        <f>IF(C49="true",(VLOOKUP(Inputs!G49,Chg_Factors!B$13:D$17,3,FALSE)),"0.0")</f>
        <v>0.0</v>
      </c>
      <c r="Z49" s="67" t="str">
        <f>IF(Inputs!C49="true",(IF(Inputs!J49=Chg_Factors!B$31,(VLOOKUP(Inputs!D49,Chg_Factors!C$31:D$32,2,FALSE)),IF(Inputs!J49=Chg_Factors!B$33,(VLOOKUP(Inputs!D49,Chg_Factors!C$33:D$34,2,FALSE)),IF(Inputs!J49=Chg_Factors!B$35,(VLOOKUP(Inputs!D49,Chg_Factors!C$35:D$36,2,FALSE)),IF(Inputs!J49=Chg_Factors!B$37,(VLOOKUP(Inputs!D49,Chg_Factors!C$37:D$38,2,FALSE)),IF(Inputs!J49=Chg_Factors!B$39,(VLOOKUP(Inputs!D49,Chg_Factors!C$39:D$40,2,FALSE)),IF(Inputs!J49=Chg_Factors!B$41,(VLOOKUP(Inputs!D49,Chg_Factors!C$41:D$42,2,FALSE)),IF(Inputs!J49=Chg_Factors!B$43,(VLOOKUP(Inputs!D49,Chg_Factors!C$43:D$44,2,FALSE)),IF(Inputs!J49=Chg_Factors!B$45,(VLOOKUP(Inputs!D49,Chg_Factors!C$45:D$46,2,FALSE)),IF(Inputs!J49=Chg_Factors!B$47,(VLOOKUP(Inputs!D49,Chg_Factors!C$47:D$48,2,FALSE)),IF(Inputs!J49=Chg_Factors!B$49,(VLOOKUP(Inputs!D49,Chg_Factors!C$49:D$50,2,FALSE)),IF(Inputs!J49=Chg_Factors!B$51,(VLOOKUP(Inputs!D49,Chg_Factors!C$51:D$52,2,FALSE)),IF(Inputs!J49=Chg_Factors!B$53,(VLOOKUP(Inputs!D49,Chg_Factors!C$53:D$54,2,FALSE)),IF(Inputs!J49=Chg_Factors!B$55,(VLOOKUP(Inputs!D49,Chg_Factors!C$55:D$56,2,FALSE)))))))))))))))),"0.0")</f>
        <v>0.0</v>
      </c>
      <c r="AA49" s="68">
        <f>IF(B49="true",(Calcs!R50),IF(C49="true",0,Calcs!B50))</f>
        <v>2</v>
      </c>
      <c r="AB49" s="68">
        <f>IF(B49="true",(Calcs!S50),IF(C49="true",Calcs!K50,Calcs!C50))</f>
        <v>0.32</v>
      </c>
      <c r="AC49" s="68">
        <f>IF(B49="true",(Calcs!T50),IF(C49="true",Calcs!L50,Calcs!D50))</f>
        <v>9.6000000000000002E-4</v>
      </c>
      <c r="AD49" s="68">
        <f t="shared" si="3"/>
        <v>2</v>
      </c>
      <c r="AE49" s="68">
        <f>IF(B49="true",Calcs!V50,IF(C49="true",Calcs!N50,Calcs!F50))</f>
        <v>1.086048E-2</v>
      </c>
      <c r="AF49" s="68">
        <f>IF(B49="true",(Calcs!W50),IF(C49="true",0,Calcs!G50))</f>
        <v>5.4302400000000002E-3</v>
      </c>
      <c r="AG49" s="68">
        <f>IF(B49="true",(Calcs!X50),IF(C49="true",Calcs!O50,Calcs!H50))</f>
        <v>5.4302400000000002E-3</v>
      </c>
      <c r="AH49" s="61" t="str">
        <f t="shared" si="4"/>
        <v>false</v>
      </c>
      <c r="AI49" s="61" t="str">
        <f t="shared" si="5"/>
        <v>false</v>
      </c>
      <c r="AJ49" s="68">
        <f>IF(B49="true",0,IF(C49="true",Calcs!M50,0))</f>
        <v>0</v>
      </c>
      <c r="AK49" s="61" t="str">
        <f t="shared" si="6"/>
        <v>false</v>
      </c>
      <c r="AL49" s="68">
        <f>IF(B49="true",0,IF(C49="true",Calcs!J50,0))</f>
        <v>0</v>
      </c>
      <c r="AM49" s="68">
        <f>IF(B49="true",Calcs!U50,IF(C49="true",0,Calcs!E50))</f>
        <v>1.20672E-2</v>
      </c>
    </row>
    <row r="50" spans="1:39" ht="14.25" customHeight="1" x14ac:dyDescent="0.2">
      <c r="A50" s="58">
        <v>49</v>
      </c>
      <c r="B50" s="65" t="s">
        <v>101</v>
      </c>
      <c r="C50" s="65" t="s">
        <v>101</v>
      </c>
      <c r="D50" s="59" t="s">
        <v>101</v>
      </c>
      <c r="E50" s="62">
        <v>1003</v>
      </c>
      <c r="F50" s="61" t="s">
        <v>16</v>
      </c>
      <c r="G50" s="79"/>
      <c r="H50" s="62" t="s">
        <v>14</v>
      </c>
      <c r="I50" s="62" t="s">
        <v>11</v>
      </c>
      <c r="J50" s="79" t="s">
        <v>23</v>
      </c>
      <c r="K50" s="80">
        <v>0.5</v>
      </c>
      <c r="L50" s="77" t="s">
        <v>102</v>
      </c>
      <c r="M50" s="77" t="s">
        <v>101</v>
      </c>
      <c r="N50" s="61">
        <v>0</v>
      </c>
      <c r="O50" s="61">
        <v>366</v>
      </c>
      <c r="P50" s="66">
        <f>IF(B50="true",(Calcs!Y51),IF(C50="true",Calcs!P51,Calcs!I51))</f>
        <v>0</v>
      </c>
      <c r="Q50" s="67">
        <f>IF(C50="true","0",(VLOOKUP(J50,Chg_Factors!B$18:D$30,3,FALSE)))</f>
        <v>19.23</v>
      </c>
      <c r="R50" s="68">
        <f t="shared" si="8"/>
        <v>1003</v>
      </c>
      <c r="S50" s="69" t="str">
        <f>IF(C50="true","0",(VLOOKUP(Inputs!F50,Chg_Factors!B$2:D$5,3,FALSE)))</f>
        <v>0.2</v>
      </c>
      <c r="T50" s="67" t="str">
        <f>(VLOOKUP(Inputs!H50,Chg_Factors!B$6:D$8,3,FALSE))</f>
        <v>0.16</v>
      </c>
      <c r="U50" s="67" t="str">
        <f>(VLOOKUP(Inputs!I50,Chg_Factors!B$9:D$12,3,FALSE))</f>
        <v>1.0</v>
      </c>
      <c r="V50" s="70" t="str">
        <f t="shared" si="7"/>
        <v>S126 x 0.5</v>
      </c>
      <c r="W50" s="67" t="str">
        <f>IF(AND(L50 = "true",C50="false"),"S127 x "&amp; (IF(Inputs!L50=Reduction_Values!B$2,Reduction_Values!D$2,Reduction_Values!D$3)),"")</f>
        <v>S127 x 0.5</v>
      </c>
      <c r="X50" s="67" t="str">
        <f>IF(M50="true",(VLOOKUP(F50,Reduction_Values!C$4:F$7,4,FALSE)),"")</f>
        <v/>
      </c>
      <c r="Y50" s="67" t="str">
        <f>IF(C50="true",(VLOOKUP(Inputs!G50,Chg_Factors!B$13:D$17,3,FALSE)),"0.0")</f>
        <v>0.0</v>
      </c>
      <c r="Z50" s="67" t="str">
        <f>IF(Inputs!C50="true",(IF(Inputs!J50=Chg_Factors!B$31,(VLOOKUP(Inputs!D50,Chg_Factors!C$31:D$32,2,FALSE)),IF(Inputs!J50=Chg_Factors!B$33,(VLOOKUP(Inputs!D50,Chg_Factors!C$33:D$34,2,FALSE)),IF(Inputs!J50=Chg_Factors!B$35,(VLOOKUP(Inputs!D50,Chg_Factors!C$35:D$36,2,FALSE)),IF(Inputs!J50=Chg_Factors!B$37,(VLOOKUP(Inputs!D50,Chg_Factors!C$37:D$38,2,FALSE)),IF(Inputs!J50=Chg_Factors!B$39,(VLOOKUP(Inputs!D50,Chg_Factors!C$39:D$40,2,FALSE)),IF(Inputs!J50=Chg_Factors!B$41,(VLOOKUP(Inputs!D50,Chg_Factors!C$41:D$42,2,FALSE)),IF(Inputs!J50=Chg_Factors!B$43,(VLOOKUP(Inputs!D50,Chg_Factors!C$43:D$44,2,FALSE)),IF(Inputs!J50=Chg_Factors!B$45,(VLOOKUP(Inputs!D50,Chg_Factors!C$45:D$46,2,FALSE)),IF(Inputs!J50=Chg_Factors!B$47,(VLOOKUP(Inputs!D50,Chg_Factors!C$47:D$48,2,FALSE)),IF(Inputs!J50=Chg_Factors!B$49,(VLOOKUP(Inputs!D50,Chg_Factors!C$49:D$50,2,FALSE)),IF(Inputs!J50=Chg_Factors!B$51,(VLOOKUP(Inputs!D50,Chg_Factors!C$51:D$52,2,FALSE)),IF(Inputs!J50=Chg_Factors!B$53,(VLOOKUP(Inputs!D50,Chg_Factors!C$53:D$54,2,FALSE)),IF(Inputs!J50=Chg_Factors!B$55,(VLOOKUP(Inputs!D50,Chg_Factors!C$55:D$56,2,FALSE)))))))))))))))),"0.0")</f>
        <v>0.0</v>
      </c>
      <c r="AA50" s="68">
        <f>IF(B50="true",(Calcs!R51),IF(C50="true",0,Calcs!B51))</f>
        <v>200.60000000000002</v>
      </c>
      <c r="AB50" s="68">
        <f>IF(B50="true",(Calcs!S51),IF(C50="true",Calcs!K51,Calcs!C51))</f>
        <v>32.096000000000004</v>
      </c>
      <c r="AC50" s="68">
        <f>IF(B50="true",(Calcs!T51),IF(C50="true",Calcs!L51,Calcs!D51))</f>
        <v>32.096000000000004</v>
      </c>
      <c r="AD50" s="68">
        <f t="shared" si="3"/>
        <v>1003</v>
      </c>
      <c r="AE50" s="68">
        <f>IF(B50="true",Calcs!V51,IF(C50="true",Calcs!N51,Calcs!F51))</f>
        <v>308.60304000000002</v>
      </c>
      <c r="AF50" s="68">
        <f>IF(B50="true",(Calcs!W51),IF(C50="true",0,Calcs!G51))</f>
        <v>154.30152000000001</v>
      </c>
      <c r="AG50" s="68">
        <f>IF(B50="true",(Calcs!X51),IF(C50="true",Calcs!O51,Calcs!H51))</f>
        <v>154.30152000000001</v>
      </c>
      <c r="AH50" s="61" t="str">
        <f t="shared" si="4"/>
        <v>false</v>
      </c>
      <c r="AI50" s="61" t="str">
        <f t="shared" si="5"/>
        <v>false</v>
      </c>
      <c r="AJ50" s="68">
        <f>IF(B50="true",0,IF(C50="true",Calcs!M51,0))</f>
        <v>0</v>
      </c>
      <c r="AK50" s="61" t="str">
        <f t="shared" si="6"/>
        <v>false</v>
      </c>
      <c r="AL50" s="68">
        <f>IF(B50="true",0,IF(C50="true",Calcs!J51,0))</f>
        <v>0</v>
      </c>
      <c r="AM50" s="68">
        <f>IF(B50="true",Calcs!U51,IF(C50="true",0,Calcs!E51))</f>
        <v>617.20608000000004</v>
      </c>
    </row>
    <row r="51" spans="1:39" ht="14.25" customHeight="1" x14ac:dyDescent="0.2">
      <c r="A51" s="58">
        <v>50</v>
      </c>
      <c r="B51" s="65" t="s">
        <v>101</v>
      </c>
      <c r="C51" s="65" t="s">
        <v>102</v>
      </c>
      <c r="D51" s="65" t="s">
        <v>101</v>
      </c>
      <c r="E51" s="62">
        <v>11.6</v>
      </c>
      <c r="F51" s="61" t="s">
        <v>89</v>
      </c>
      <c r="G51" s="79" t="s">
        <v>89</v>
      </c>
      <c r="H51" s="62" t="s">
        <v>10</v>
      </c>
      <c r="I51" s="62" t="s">
        <v>11</v>
      </c>
      <c r="J51" s="61" t="s">
        <v>142</v>
      </c>
      <c r="K51" s="63">
        <v>1</v>
      </c>
      <c r="L51" s="77" t="s">
        <v>101</v>
      </c>
      <c r="M51" s="77" t="s">
        <v>101</v>
      </c>
      <c r="N51" s="61">
        <v>364</v>
      </c>
      <c r="O51" s="61">
        <v>365</v>
      </c>
      <c r="P51" s="66">
        <f>IF(B51="true",(Calcs!Y52),IF(C51="true",Calcs!P52,Calcs!I52))</f>
        <v>160.84451945205478</v>
      </c>
      <c r="Q51" s="67" t="str">
        <f>IF(C51="true","0",(VLOOKUP(J51,Chg_Factors!B$18:D$30,3,FALSE)))</f>
        <v>0</v>
      </c>
      <c r="R51" s="68">
        <f t="shared" si="8"/>
        <v>11.6</v>
      </c>
      <c r="S51" s="69" t="str">
        <f>IF(C51="true","0",(VLOOKUP(Inputs!F51,Chg_Factors!B$2:D$5,3,FALSE)))</f>
        <v>0</v>
      </c>
      <c r="T51" s="67" t="str">
        <f>(VLOOKUP(Inputs!H51,Chg_Factors!B$6:D$8,3,FALSE))</f>
        <v>1.6</v>
      </c>
      <c r="U51" s="67" t="str">
        <f>(VLOOKUP(Inputs!I51,Chg_Factors!B$9:D$12,3,FALSE))</f>
        <v>1.0</v>
      </c>
      <c r="V51" s="70" t="str">
        <f t="shared" si="7"/>
        <v>S126 x 1.0</v>
      </c>
      <c r="W51" s="67" t="str">
        <f>IF(AND(L51 = "true",C51="false"),"S127 x "&amp; (IF(Inputs!L51=Reduction_Values!B$2,Reduction_Values!D$2,Reduction_Values!D$3)),"")</f>
        <v/>
      </c>
      <c r="X51" s="67" t="str">
        <f>IF(M51="true",(VLOOKUP(F51,Reduction_Values!C$4:F$7,4,FALSE)),"")</f>
        <v/>
      </c>
      <c r="Y51" s="67" t="str">
        <f>IF(C51="true",(VLOOKUP(Inputs!G51,Chg_Factors!B$13:D$17,3,FALSE)),"0.0")</f>
        <v>1.0</v>
      </c>
      <c r="Z51" s="67" t="str">
        <f>IF(Inputs!C51="true",(IF(Inputs!J51=Chg_Factors!B$31,(VLOOKUP(Inputs!D51,Chg_Factors!C$31:D$32,2,FALSE)),IF(Inputs!J51=Chg_Factors!B$33,(VLOOKUP(Inputs!D51,Chg_Factors!C$33:D$34,2,FALSE)),IF(Inputs!J51=Chg_Factors!B$35,(VLOOKUP(Inputs!D51,Chg_Factors!C$35:D$36,2,FALSE)),IF(Inputs!J51=Chg_Factors!B$37,(VLOOKUP(Inputs!D51,Chg_Factors!C$37:D$38,2,FALSE)),IF(Inputs!J51=Chg_Factors!B$39,(VLOOKUP(Inputs!D51,Chg_Factors!C$39:D$40,2,FALSE)),IF(Inputs!J51=Chg_Factors!B$41,(VLOOKUP(Inputs!D51,Chg_Factors!C$41:D$42,2,FALSE)),IF(Inputs!J51=Chg_Factors!B$43,(VLOOKUP(Inputs!D51,Chg_Factors!C$43:D$44,2,FALSE)),IF(Inputs!J51=Chg_Factors!B$45,(VLOOKUP(Inputs!D51,Chg_Factors!C$45:D$46,2,FALSE)),IF(Inputs!J51=Chg_Factors!B$47,(VLOOKUP(Inputs!D51,Chg_Factors!C$47:D$48,2,FALSE)),IF(Inputs!J51=Chg_Factors!B$49,(VLOOKUP(Inputs!D51,Chg_Factors!C$49:D$50,2,FALSE)),IF(Inputs!J51=Chg_Factors!B$51,(VLOOKUP(Inputs!D51,Chg_Factors!C$51:D$52,2,FALSE)),IF(Inputs!J51=Chg_Factors!B$53,(VLOOKUP(Inputs!D51,Chg_Factors!C$53:D$54,2,FALSE)),IF(Inputs!J51=Chg_Factors!B$55,(VLOOKUP(Inputs!D51,Chg_Factors!C$55:D$56,2,FALSE)))))))))))))))),"0.0")</f>
        <v>8.69</v>
      </c>
      <c r="AA51" s="68">
        <f>IF(B51="true",(Calcs!R52),IF(C51="true",0,Calcs!B52))</f>
        <v>0</v>
      </c>
      <c r="AB51" s="68">
        <f>IF(B51="true",(Calcs!S52),IF(C51="true",Calcs!K52,Calcs!C52))</f>
        <v>18.559999999999999</v>
      </c>
      <c r="AC51" s="68">
        <f>IF(B51="true",(Calcs!T52),IF(C51="true",Calcs!L52,Calcs!D52))</f>
        <v>18.559999999999999</v>
      </c>
      <c r="AD51" s="68">
        <f t="shared" si="3"/>
        <v>11.6</v>
      </c>
      <c r="AE51" s="68">
        <f>IF(B51="true",Calcs!V52,IF(C51="true",Calcs!N52,Calcs!F52))</f>
        <v>161.28639999999999</v>
      </c>
      <c r="AF51" s="68">
        <f>IF(B51="true",(Calcs!W52),IF(C51="true",0,Calcs!G52))</f>
        <v>0</v>
      </c>
      <c r="AG51" s="68">
        <f>IF(B51="true",(Calcs!X52),IF(C51="true",Calcs!O52,Calcs!H52))</f>
        <v>161.28639999999999</v>
      </c>
      <c r="AH51" s="61" t="str">
        <f t="shared" si="4"/>
        <v>false</v>
      </c>
      <c r="AI51" s="61" t="str">
        <f t="shared" si="5"/>
        <v>false</v>
      </c>
      <c r="AJ51" s="68">
        <f>IF(B51="true",0,IF(C51="true",Calcs!M52,0))</f>
        <v>161.28639999999999</v>
      </c>
      <c r="AK51" s="61" t="str">
        <f t="shared" si="6"/>
        <v>true</v>
      </c>
      <c r="AL51" s="68">
        <f>IF(B51="true",0,IF(C51="true",Calcs!J52,0))</f>
        <v>11.6</v>
      </c>
      <c r="AM51" s="68">
        <f>IF(B51="true",Calcs!U52,IF(C51="true",0,Calcs!E52))</f>
        <v>0</v>
      </c>
    </row>
    <row r="52" spans="1:39" ht="14.25" customHeight="1" x14ac:dyDescent="0.2">
      <c r="A52" s="58">
        <v>51</v>
      </c>
      <c r="B52" s="65" t="s">
        <v>102</v>
      </c>
      <c r="C52" s="65" t="s">
        <v>101</v>
      </c>
      <c r="D52" s="65" t="s">
        <v>101</v>
      </c>
      <c r="E52" s="62">
        <v>10050</v>
      </c>
      <c r="F52" s="61" t="s">
        <v>90</v>
      </c>
      <c r="G52" s="61" t="s">
        <v>90</v>
      </c>
      <c r="H52" s="62" t="s">
        <v>10</v>
      </c>
      <c r="I52" s="62" t="s">
        <v>21</v>
      </c>
      <c r="J52" s="61" t="s">
        <v>142</v>
      </c>
      <c r="K52" s="63">
        <v>1</v>
      </c>
      <c r="L52" s="65" t="s">
        <v>101</v>
      </c>
      <c r="M52" s="65" t="s">
        <v>102</v>
      </c>
      <c r="N52" s="62">
        <v>0</v>
      </c>
      <c r="O52" s="62">
        <v>0</v>
      </c>
      <c r="P52" s="66">
        <f>IF(B52="true",(Calcs!Y53),IF(C52="true",Calcs!P53,Calcs!I53))</f>
        <v>1828.2959992686815</v>
      </c>
      <c r="Q52" s="67">
        <f>IF(C52="true","0",(VLOOKUP(J52,Chg_Factors!B$18:D$30,3,FALSE)))</f>
        <v>15.16</v>
      </c>
      <c r="R52" s="68">
        <f t="shared" si="8"/>
        <v>10050</v>
      </c>
      <c r="S52" s="69" t="str">
        <f>IF(C52="true","0",(VLOOKUP(Inputs!F52,Chg_Factors!B$2:D$5,3,FALSE)))</f>
        <v>3.0</v>
      </c>
      <c r="T52" s="67" t="str">
        <f>(VLOOKUP(Inputs!H52,Chg_Factors!B$6:D$8,3,FALSE))</f>
        <v>1.6</v>
      </c>
      <c r="U52" s="67" t="str">
        <f>(VLOOKUP(Inputs!I52,Chg_Factors!B$9:D$12,3,FALSE))</f>
        <v>0.003</v>
      </c>
      <c r="V52" s="70" t="str">
        <f t="shared" si="7"/>
        <v>S126 x 1.0</v>
      </c>
      <c r="W52" s="67" t="str">
        <f>IF(AND(L52 = "true",C52="false"),"S127 x "&amp; (IF(Inputs!L52=Reduction_Values!B$2,Reduction_Values!D$2,Reduction_Values!D$3)),"")</f>
        <v/>
      </c>
      <c r="X52" s="67" t="str">
        <f>IF(M52="true",(VLOOKUP(F52,Reduction_Values!C$4:F$7,4,FALSE)),"")</f>
        <v>S130S x 0.833</v>
      </c>
      <c r="Y52" s="67" t="str">
        <f>IF(C52="true",(VLOOKUP(Inputs!G52,Chg_Factors!B$13:D$17,3,FALSE)),"0.0")</f>
        <v>0.0</v>
      </c>
      <c r="Z52" s="67" t="str">
        <f>IF(Inputs!C52="true",(IF(Inputs!J52=Chg_Factors!B$31,(VLOOKUP(Inputs!D52,Chg_Factors!C$31:D$32,2,FALSE)),IF(Inputs!J52=Chg_Factors!B$33,(VLOOKUP(Inputs!D52,Chg_Factors!C$33:D$34,2,FALSE)),IF(Inputs!J52=Chg_Factors!B$35,(VLOOKUP(Inputs!D52,Chg_Factors!C$35:D$36,2,FALSE)),IF(Inputs!J52=Chg_Factors!B$37,(VLOOKUP(Inputs!D52,Chg_Factors!C$37:D$38,2,FALSE)),IF(Inputs!J52=Chg_Factors!B$39,(VLOOKUP(Inputs!D52,Chg_Factors!C$39:D$40,2,FALSE)),IF(Inputs!J52=Chg_Factors!B$41,(VLOOKUP(Inputs!D52,Chg_Factors!C$41:D$42,2,FALSE)),IF(Inputs!J52=Chg_Factors!B$43,(VLOOKUP(Inputs!D52,Chg_Factors!C$43:D$44,2,FALSE)),IF(Inputs!J52=Chg_Factors!B$45,(VLOOKUP(Inputs!D52,Chg_Factors!C$45:D$46,2,FALSE)),IF(Inputs!J52=Chg_Factors!B$47,(VLOOKUP(Inputs!D52,Chg_Factors!C$47:D$48,2,FALSE)),IF(Inputs!J52=Chg_Factors!B$49,(VLOOKUP(Inputs!D52,Chg_Factors!C$49:D$50,2,FALSE)),IF(Inputs!J52=Chg_Factors!B$51,(VLOOKUP(Inputs!D52,Chg_Factors!C$51:D$52,2,FALSE)),IF(Inputs!J52=Chg_Factors!B$53,(VLOOKUP(Inputs!D52,Chg_Factors!C$53:D$54,2,FALSE)),IF(Inputs!J52=Chg_Factors!B$55,(VLOOKUP(Inputs!D52,Chg_Factors!C$55:D$56,2,FALSE)))))))))))))))),"0.0")</f>
        <v>0.0</v>
      </c>
      <c r="AA52" s="68">
        <f>IF(B52="true",(Calcs!R53),IF(C52="true",0,Calcs!B53))</f>
        <v>30150</v>
      </c>
      <c r="AB52" s="68">
        <f>IF(B52="true",(Calcs!S53),IF(C52="true",Calcs!K53,Calcs!C53))</f>
        <v>48240</v>
      </c>
      <c r="AC52" s="68">
        <f>IF(B52="true",(Calcs!T53),IF(C52="true",Calcs!L53,Calcs!D53))</f>
        <v>144.72</v>
      </c>
      <c r="AD52" s="68">
        <f t="shared" si="3"/>
        <v>10050</v>
      </c>
      <c r="AE52" s="68">
        <f>IF(B52="true",Calcs!V53,IF(C52="true",Calcs!N53,Calcs!F53))</f>
        <v>2193.9551999999999</v>
      </c>
      <c r="AF52" s="68">
        <f>IF(B52="true",(Calcs!W53),IF(C52="true",0,Calcs!G53))</f>
        <v>2193.9551999999999</v>
      </c>
      <c r="AG52" s="68">
        <f>IF(B52="true",(Calcs!X53),IF(C52="true",Calcs!O53,Calcs!H53))</f>
        <v>1828.2959992686815</v>
      </c>
      <c r="AH52" s="61" t="str">
        <f t="shared" si="4"/>
        <v>true</v>
      </c>
      <c r="AI52" s="61" t="str">
        <f t="shared" si="5"/>
        <v>false</v>
      </c>
      <c r="AJ52" s="68">
        <f>IF(B52="true",0,IF(C52="true",Calcs!M53,0))</f>
        <v>0</v>
      </c>
      <c r="AK52" s="61" t="str">
        <f t="shared" si="6"/>
        <v>false</v>
      </c>
      <c r="AL52" s="68">
        <f>IF(B52="true",0,IF(C52="true",Calcs!J53,0))</f>
        <v>0</v>
      </c>
      <c r="AM52" s="68">
        <f>IF(B52="true",Calcs!U53,IF(C52="true",0,Calcs!E53))</f>
        <v>2193.9551999999999</v>
      </c>
    </row>
    <row r="53" spans="1:39" ht="14.25" customHeight="1" x14ac:dyDescent="0.2">
      <c r="A53" s="58">
        <v>52</v>
      </c>
      <c r="B53" s="65" t="s">
        <v>101</v>
      </c>
      <c r="C53" s="65" t="s">
        <v>101</v>
      </c>
      <c r="D53" s="59" t="s">
        <v>101</v>
      </c>
      <c r="E53" s="62">
        <v>100</v>
      </c>
      <c r="F53" s="61" t="s">
        <v>90</v>
      </c>
      <c r="G53" s="61"/>
      <c r="H53" s="62" t="s">
        <v>18</v>
      </c>
      <c r="I53" s="62" t="s">
        <v>11</v>
      </c>
      <c r="J53" s="60" t="s">
        <v>142</v>
      </c>
      <c r="K53" s="80">
        <v>0.96</v>
      </c>
      <c r="L53" s="65" t="s">
        <v>101</v>
      </c>
      <c r="M53" s="65" t="s">
        <v>102</v>
      </c>
      <c r="N53" s="61">
        <v>199</v>
      </c>
      <c r="O53" s="61">
        <v>200</v>
      </c>
      <c r="P53" s="66">
        <f>IF(B53="true",(Calcs!Y54),IF(C53="true",Calcs!P54,Calcs!I54))</f>
        <v>3620.2079985519167</v>
      </c>
      <c r="Q53" s="67">
        <f>IF(C53="true","0",(VLOOKUP(J53,Chg_Factors!B$18:D$30,3,FALSE)))</f>
        <v>15.16</v>
      </c>
      <c r="R53" s="68">
        <f t="shared" si="8"/>
        <v>100</v>
      </c>
      <c r="S53" s="69" t="str">
        <f>IF(C53="true","0",(VLOOKUP(Inputs!F53,Chg_Factors!B$2:D$5,3,FALSE)))</f>
        <v>3.0</v>
      </c>
      <c r="T53" s="67" t="str">
        <f>(VLOOKUP(Inputs!H53,Chg_Factors!B$6:D$8,3,FALSE))</f>
        <v>1.0</v>
      </c>
      <c r="U53" s="67" t="str">
        <f>(VLOOKUP(Inputs!I53,Chg_Factors!B$9:D$12,3,FALSE))</f>
        <v>1.0</v>
      </c>
      <c r="V53" s="70" t="str">
        <f t="shared" si="7"/>
        <v>S126 x 0.96</v>
      </c>
      <c r="W53" s="67" t="str">
        <f>IF(AND(L53 = "true",C53="false"),"S127 x "&amp; (IF(Inputs!L53=Reduction_Values!B$2,Reduction_Values!D$2,Reduction_Values!D$3)),"")</f>
        <v/>
      </c>
      <c r="X53" s="67" t="str">
        <f>IF(M53="true",(VLOOKUP(F53,Reduction_Values!C$4:F$7,4,FALSE)),"")</f>
        <v>S130S x 0.833</v>
      </c>
      <c r="Y53" s="67" t="str">
        <f>IF(C53="true",(VLOOKUP(Inputs!G53,Chg_Factors!B$13:D$17,3,FALSE)),"0.0")</f>
        <v>0.0</v>
      </c>
      <c r="Z53" s="67" t="str">
        <f>IF(Inputs!C53="true",(IF(Inputs!J53=Chg_Factors!B$31,(VLOOKUP(Inputs!D53,Chg_Factors!C$31:D$32,2,FALSE)),IF(Inputs!J53=Chg_Factors!B$33,(VLOOKUP(Inputs!D53,Chg_Factors!C$33:D$34,2,FALSE)),IF(Inputs!J53=Chg_Factors!B$35,(VLOOKUP(Inputs!D53,Chg_Factors!C$35:D$36,2,FALSE)),IF(Inputs!J53=Chg_Factors!B$37,(VLOOKUP(Inputs!D53,Chg_Factors!C$37:D$38,2,FALSE)),IF(Inputs!J53=Chg_Factors!B$39,(VLOOKUP(Inputs!D53,Chg_Factors!C$39:D$40,2,FALSE)),IF(Inputs!J53=Chg_Factors!B$41,(VLOOKUP(Inputs!D53,Chg_Factors!C$41:D$42,2,FALSE)),IF(Inputs!J53=Chg_Factors!B$43,(VLOOKUP(Inputs!D53,Chg_Factors!C$43:D$44,2,FALSE)),IF(Inputs!J53=Chg_Factors!B$45,(VLOOKUP(Inputs!D53,Chg_Factors!C$45:D$46,2,FALSE)),IF(Inputs!J53=Chg_Factors!B$47,(VLOOKUP(Inputs!D53,Chg_Factors!C$47:D$48,2,FALSE)),IF(Inputs!J53=Chg_Factors!B$49,(VLOOKUP(Inputs!D53,Chg_Factors!C$49:D$50,2,FALSE)),IF(Inputs!J53=Chg_Factors!B$51,(VLOOKUP(Inputs!D53,Chg_Factors!C$51:D$52,2,FALSE)),IF(Inputs!J53=Chg_Factors!B$53,(VLOOKUP(Inputs!D53,Chg_Factors!C$53:D$54,2,FALSE)),IF(Inputs!J53=Chg_Factors!B$55,(VLOOKUP(Inputs!D53,Chg_Factors!C$55:D$56,2,FALSE)))))))))))))))),"0.0")</f>
        <v>0.0</v>
      </c>
      <c r="AA53" s="68">
        <f>IF(B53="true",(Calcs!R54),IF(C53="true",0,Calcs!B54))</f>
        <v>300</v>
      </c>
      <c r="AB53" s="68">
        <f>IF(B53="true",(Calcs!S54),IF(C53="true",Calcs!K54,Calcs!C54))</f>
        <v>300</v>
      </c>
      <c r="AC53" s="68">
        <f>IF(B53="true",(Calcs!T54),IF(C53="true",Calcs!L54,Calcs!D54))</f>
        <v>300</v>
      </c>
      <c r="AD53" s="68">
        <f t="shared" si="3"/>
        <v>100</v>
      </c>
      <c r="AE53" s="68">
        <f>IF(B53="true",Calcs!V54,IF(C53="true",Calcs!N54,Calcs!F54))</f>
        <v>4366.08</v>
      </c>
      <c r="AF53" s="68">
        <f>IF(B53="true",(Calcs!W54),IF(C53="true",0,Calcs!G54))</f>
        <v>4366.08</v>
      </c>
      <c r="AG53" s="68">
        <f>IF(B53="true",(Calcs!X54),IF(C53="true",Calcs!O54,Calcs!H54))</f>
        <v>3638.3999985446399</v>
      </c>
      <c r="AH53" s="61" t="str">
        <f t="shared" si="4"/>
        <v>false</v>
      </c>
      <c r="AI53" s="61" t="str">
        <f t="shared" si="5"/>
        <v>false</v>
      </c>
      <c r="AJ53" s="68">
        <f>IF(B53="true",0,IF(C53="true",Calcs!M54,0))</f>
        <v>0</v>
      </c>
      <c r="AK53" s="61" t="str">
        <f t="shared" si="6"/>
        <v>false</v>
      </c>
      <c r="AL53" s="68">
        <f>IF(B53="true",0,IF(C53="true",Calcs!J54,0))</f>
        <v>0</v>
      </c>
      <c r="AM53" s="68">
        <f>IF(B53="true",Calcs!U54,IF(C53="true",0,Calcs!E54))</f>
        <v>4548</v>
      </c>
    </row>
    <row r="54" spans="1:39" ht="14.25" customHeight="1" x14ac:dyDescent="0.2">
      <c r="A54" s="58">
        <v>53</v>
      </c>
      <c r="B54" s="65" t="s">
        <v>101</v>
      </c>
      <c r="C54" s="65" t="s">
        <v>101</v>
      </c>
      <c r="D54" s="59" t="s">
        <v>101</v>
      </c>
      <c r="E54" s="62">
        <v>1.06</v>
      </c>
      <c r="F54" s="61" t="s">
        <v>90</v>
      </c>
      <c r="G54" s="61"/>
      <c r="H54" s="62" t="s">
        <v>14</v>
      </c>
      <c r="I54" s="62" t="s">
        <v>15</v>
      </c>
      <c r="J54" s="61" t="s">
        <v>142</v>
      </c>
      <c r="K54" s="80">
        <v>0.5</v>
      </c>
      <c r="L54" s="65" t="s">
        <v>101</v>
      </c>
      <c r="M54" s="65" t="s">
        <v>102</v>
      </c>
      <c r="N54" s="61">
        <v>99</v>
      </c>
      <c r="O54" s="61">
        <v>101</v>
      </c>
      <c r="P54" s="66">
        <f>IF(B54="true",(Calcs!Y55),IF(C54="true",Calcs!P55,Calcs!I55))</f>
        <v>1.8901668111251213</v>
      </c>
      <c r="Q54" s="67">
        <f>IF(C54="true","0",(VLOOKUP(J54,Chg_Factors!B$18:D$30,3,FALSE)))</f>
        <v>15.16</v>
      </c>
      <c r="R54" s="68">
        <f t="shared" si="8"/>
        <v>1.06</v>
      </c>
      <c r="S54" s="69" t="str">
        <f>IF(C54="true","0",(VLOOKUP(Inputs!F54,Chg_Factors!B$2:D$5,3,FALSE)))</f>
        <v>3.0</v>
      </c>
      <c r="T54" s="67" t="str">
        <f>(VLOOKUP(Inputs!H54,Chg_Factors!B$6:D$8,3,FALSE))</f>
        <v>0.16</v>
      </c>
      <c r="U54" s="67" t="str">
        <f>(VLOOKUP(Inputs!I54,Chg_Factors!B$9:D$12,3,FALSE))</f>
        <v>0.6</v>
      </c>
      <c r="V54" s="70" t="str">
        <f t="shared" si="7"/>
        <v>S126 x 0.5</v>
      </c>
      <c r="W54" s="67" t="str">
        <f>IF(AND(L54 = "true",C54="false"),"S127 x "&amp; (IF(Inputs!L54=Reduction_Values!B$2,Reduction_Values!D$2,Reduction_Values!D$3)),"")</f>
        <v/>
      </c>
      <c r="X54" s="67" t="str">
        <f>IF(M54="true",(VLOOKUP(F54,Reduction_Values!C$4:F$7,4,FALSE)),"")</f>
        <v>S130S x 0.833</v>
      </c>
      <c r="Y54" s="67" t="str">
        <f>IF(C54="true",(VLOOKUP(Inputs!G54,Chg_Factors!B$13:D$17,3,FALSE)),"0.0")</f>
        <v>0.0</v>
      </c>
      <c r="Z54" s="67" t="str">
        <f>IF(Inputs!C54="true",(IF(Inputs!J54=Chg_Factors!B$31,(VLOOKUP(Inputs!D54,Chg_Factors!C$31:D$32,2,FALSE)),IF(Inputs!J54=Chg_Factors!B$33,(VLOOKUP(Inputs!D54,Chg_Factors!C$33:D$34,2,FALSE)),IF(Inputs!J54=Chg_Factors!B$35,(VLOOKUP(Inputs!D54,Chg_Factors!C$35:D$36,2,FALSE)),IF(Inputs!J54=Chg_Factors!B$37,(VLOOKUP(Inputs!D54,Chg_Factors!C$37:D$38,2,FALSE)),IF(Inputs!J54=Chg_Factors!B$39,(VLOOKUP(Inputs!D54,Chg_Factors!C$39:D$40,2,FALSE)),IF(Inputs!J54=Chg_Factors!B$41,(VLOOKUP(Inputs!D54,Chg_Factors!C$41:D$42,2,FALSE)),IF(Inputs!J54=Chg_Factors!B$43,(VLOOKUP(Inputs!D54,Chg_Factors!C$43:D$44,2,FALSE)),IF(Inputs!J54=Chg_Factors!B$45,(VLOOKUP(Inputs!D54,Chg_Factors!C$45:D$46,2,FALSE)),IF(Inputs!J54=Chg_Factors!B$47,(VLOOKUP(Inputs!D54,Chg_Factors!C$47:D$48,2,FALSE)),IF(Inputs!J54=Chg_Factors!B$49,(VLOOKUP(Inputs!D54,Chg_Factors!C$49:D$50,2,FALSE)),IF(Inputs!J54=Chg_Factors!B$51,(VLOOKUP(Inputs!D54,Chg_Factors!C$51:D$52,2,FALSE)),IF(Inputs!J54=Chg_Factors!B$53,(VLOOKUP(Inputs!D54,Chg_Factors!C$53:D$54,2,FALSE)),IF(Inputs!J54=Chg_Factors!B$55,(VLOOKUP(Inputs!D54,Chg_Factors!C$55:D$56,2,FALSE)))))))))))))))),"0.0")</f>
        <v>0.0</v>
      </c>
      <c r="AA54" s="68">
        <f>IF(B54="true",(Calcs!R55),IF(C54="true",0,Calcs!B55))</f>
        <v>3.18</v>
      </c>
      <c r="AB54" s="68">
        <f>IF(B54="true",(Calcs!S55),IF(C54="true",Calcs!K55,Calcs!C55))</f>
        <v>0.50880000000000003</v>
      </c>
      <c r="AC54" s="68">
        <f>IF(B54="true",(Calcs!T55),IF(C54="true",Calcs!L55,Calcs!D55))</f>
        <v>0.30528</v>
      </c>
      <c r="AD54" s="68">
        <f t="shared" si="3"/>
        <v>1.06</v>
      </c>
      <c r="AE54" s="68">
        <f>IF(B54="true",Calcs!V55,IF(C54="true",Calcs!N55,Calcs!F55))</f>
        <v>2.3140223999999998</v>
      </c>
      <c r="AF54" s="68">
        <f>IF(B54="true",(Calcs!W55),IF(C54="true",0,Calcs!G55))</f>
        <v>2.3140223999999998</v>
      </c>
      <c r="AG54" s="68">
        <f>IF(B54="true",(Calcs!X55),IF(C54="true",Calcs!O55,Calcs!H55))</f>
        <v>1.9283519992286591</v>
      </c>
      <c r="AH54" s="61" t="str">
        <f t="shared" si="4"/>
        <v>false</v>
      </c>
      <c r="AI54" s="61" t="str">
        <f t="shared" si="5"/>
        <v>false</v>
      </c>
      <c r="AJ54" s="68">
        <f>IF(B54="true",0,IF(C54="true",Calcs!M55,0))</f>
        <v>0</v>
      </c>
      <c r="AK54" s="61" t="str">
        <f t="shared" si="6"/>
        <v>false</v>
      </c>
      <c r="AL54" s="68">
        <f>IF(B54="true",0,IF(C54="true",Calcs!J55,0))</f>
        <v>0</v>
      </c>
      <c r="AM54" s="68">
        <f>IF(B54="true",Calcs!U55,IF(C54="true",0,Calcs!E55))</f>
        <v>4.6280447999999996</v>
      </c>
    </row>
    <row r="55" spans="1:39" ht="14.25" customHeight="1" x14ac:dyDescent="0.2">
      <c r="A55" s="58">
        <v>54</v>
      </c>
      <c r="B55" s="65" t="s">
        <v>101</v>
      </c>
      <c r="C55" s="65" t="s">
        <v>102</v>
      </c>
      <c r="D55" s="65" t="s">
        <v>101</v>
      </c>
      <c r="E55" s="62">
        <v>1008</v>
      </c>
      <c r="F55" s="61" t="s">
        <v>16</v>
      </c>
      <c r="G55" s="79" t="s">
        <v>139</v>
      </c>
      <c r="H55" s="62" t="s">
        <v>10</v>
      </c>
      <c r="I55" s="62" t="s">
        <v>15</v>
      </c>
      <c r="J55" s="79" t="s">
        <v>141</v>
      </c>
      <c r="K55" s="63">
        <v>1</v>
      </c>
      <c r="L55" s="77" t="s">
        <v>101</v>
      </c>
      <c r="M55" s="77" t="s">
        <v>101</v>
      </c>
      <c r="N55" s="61">
        <v>9</v>
      </c>
      <c r="O55" s="61">
        <v>99</v>
      </c>
      <c r="P55" s="66">
        <f>IF(B55="true",(Calcs!Y56),IF(C55="true",Calcs!P56,Calcs!I56))</f>
        <v>1135.7044363636364</v>
      </c>
      <c r="Q55" s="67" t="str">
        <f>IF(C55="true","0",(VLOOKUP(J55,Chg_Factors!B$18:D$30,3,FALSE)))</f>
        <v>0</v>
      </c>
      <c r="R55" s="68">
        <f t="shared" si="8"/>
        <v>1008</v>
      </c>
      <c r="S55" s="69" t="str">
        <f>IF(C55="true","0",(VLOOKUP(Inputs!F55,Chg_Factors!B$2:D$5,3,FALSE)))</f>
        <v>0</v>
      </c>
      <c r="T55" s="67" t="str">
        <f>(VLOOKUP(Inputs!H55,Chg_Factors!B$6:D$8,3,FALSE))</f>
        <v>1.6</v>
      </c>
      <c r="U55" s="67" t="str">
        <f>(VLOOKUP(Inputs!I55,Chg_Factors!B$9:D$12,3,FALSE))</f>
        <v>0.6</v>
      </c>
      <c r="V55" s="70" t="str">
        <f t="shared" si="7"/>
        <v>S126 x 1.0</v>
      </c>
      <c r="W55" s="67" t="str">
        <f>IF(AND(L55 = "true",C55="false"),"S127 x "&amp; (IF(Inputs!L55=Reduction_Values!B$2,Reduction_Values!D$2,Reduction_Values!D$3)),"")</f>
        <v/>
      </c>
      <c r="X55" s="67" t="str">
        <f>IF(M55="true",(VLOOKUP(F55,Reduction_Values!C$4:F$7,4,FALSE)),"")</f>
        <v/>
      </c>
      <c r="Y55" s="67" t="str">
        <f>IF(C55="true",(VLOOKUP(Inputs!G55,Chg_Factors!B$13:D$17,3,FALSE)),"0.0")</f>
        <v>1.0</v>
      </c>
      <c r="Z55" s="67" t="str">
        <f>IF(Inputs!C55="true",(IF(Inputs!J55=Chg_Factors!B$31,(VLOOKUP(Inputs!D55,Chg_Factors!C$31:D$32,2,FALSE)),IF(Inputs!J55=Chg_Factors!B$33,(VLOOKUP(Inputs!D55,Chg_Factors!C$33:D$34,2,FALSE)),IF(Inputs!J55=Chg_Factors!B$35,(VLOOKUP(Inputs!D55,Chg_Factors!C$35:D$36,2,FALSE)),IF(Inputs!J55=Chg_Factors!B$37,(VLOOKUP(Inputs!D55,Chg_Factors!C$37:D$38,2,FALSE)),IF(Inputs!J55=Chg_Factors!B$39,(VLOOKUP(Inputs!D55,Chg_Factors!C$39:D$40,2,FALSE)),IF(Inputs!J55=Chg_Factors!B$41,(VLOOKUP(Inputs!D55,Chg_Factors!C$41:D$42,2,FALSE)),IF(Inputs!J55=Chg_Factors!B$43,(VLOOKUP(Inputs!D55,Chg_Factors!C$43:D$44,2,FALSE)),IF(Inputs!J55=Chg_Factors!B$45,(VLOOKUP(Inputs!D55,Chg_Factors!C$45:D$46,2,FALSE)),IF(Inputs!J55=Chg_Factors!B$47,(VLOOKUP(Inputs!D55,Chg_Factors!C$47:D$48,2,FALSE)),IF(Inputs!J55=Chg_Factors!B$49,(VLOOKUP(Inputs!D55,Chg_Factors!C$49:D$50,2,FALSE)),IF(Inputs!J55=Chg_Factors!B$51,(VLOOKUP(Inputs!D55,Chg_Factors!C$51:D$52,2,FALSE)),IF(Inputs!J55=Chg_Factors!B$53,(VLOOKUP(Inputs!D55,Chg_Factors!C$53:D$54,2,FALSE)),IF(Inputs!J55=Chg_Factors!B$55,(VLOOKUP(Inputs!D55,Chg_Factors!C$55:D$56,2,FALSE)))))))))))))))),"0.0")</f>
        <v>12.91</v>
      </c>
      <c r="AA55" s="68">
        <f>IF(B55="true",(Calcs!R56),IF(C55="true",0,Calcs!B56))</f>
        <v>0</v>
      </c>
      <c r="AB55" s="68">
        <f>IF(B55="true",(Calcs!S56),IF(C55="true",Calcs!K56,Calcs!C56))</f>
        <v>1612.8000000000002</v>
      </c>
      <c r="AC55" s="68">
        <f>IF(B55="true",(Calcs!T56),IF(C55="true",Calcs!L56,Calcs!D56))</f>
        <v>967.68000000000006</v>
      </c>
      <c r="AD55" s="68">
        <f t="shared" si="3"/>
        <v>1008</v>
      </c>
      <c r="AE55" s="68">
        <f>IF(B55="true",Calcs!V56,IF(C55="true",Calcs!N56,Calcs!F56))</f>
        <v>12492.748800000001</v>
      </c>
      <c r="AF55" s="68">
        <f>IF(B55="true",(Calcs!W56),IF(C55="true",0,Calcs!G56))</f>
        <v>0</v>
      </c>
      <c r="AG55" s="68">
        <f>IF(B55="true",(Calcs!X56),IF(C55="true",Calcs!O56,Calcs!H56))</f>
        <v>12492.748800000001</v>
      </c>
      <c r="AH55" s="61" t="str">
        <f t="shared" si="4"/>
        <v>false</v>
      </c>
      <c r="AI55" s="61" t="str">
        <f t="shared" si="5"/>
        <v>false</v>
      </c>
      <c r="AJ55" s="68">
        <f>IF(B55="true",0,IF(C55="true",Calcs!M56,0))</f>
        <v>12492.748800000001</v>
      </c>
      <c r="AK55" s="61" t="str">
        <f t="shared" si="6"/>
        <v>true</v>
      </c>
      <c r="AL55" s="68">
        <f>IF(B55="true",0,IF(C55="true",Calcs!J56,0))</f>
        <v>1008</v>
      </c>
      <c r="AM55" s="68">
        <f>IF(B55="true",Calcs!U56,IF(C55="true",0,Calcs!E56))</f>
        <v>0</v>
      </c>
    </row>
    <row r="56" spans="1:39" ht="14.25" customHeight="1" x14ac:dyDescent="0.2">
      <c r="A56" s="58">
        <v>55</v>
      </c>
      <c r="B56" s="65" t="s">
        <v>102</v>
      </c>
      <c r="C56" s="65" t="s">
        <v>101</v>
      </c>
      <c r="D56" s="65" t="s">
        <v>101</v>
      </c>
      <c r="E56" s="62">
        <v>100</v>
      </c>
      <c r="F56" s="61" t="s">
        <v>89</v>
      </c>
      <c r="G56" s="79" t="s">
        <v>89</v>
      </c>
      <c r="H56" s="62" t="s">
        <v>14</v>
      </c>
      <c r="I56" s="62" t="s">
        <v>19</v>
      </c>
      <c r="J56" s="79" t="s">
        <v>22</v>
      </c>
      <c r="K56" s="63">
        <v>1</v>
      </c>
      <c r="L56" s="77" t="s">
        <v>101</v>
      </c>
      <c r="M56" s="77" t="s">
        <v>101</v>
      </c>
      <c r="N56" s="62">
        <v>0</v>
      </c>
      <c r="O56" s="62">
        <v>0</v>
      </c>
      <c r="P56" s="66">
        <f>IF(B56="true",(Calcs!Y57),IF(C56="true",Calcs!P57,Calcs!I57))</f>
        <v>18.1008</v>
      </c>
      <c r="Q56" s="67">
        <f>IF(C56="true","0",(VLOOKUP(J56,Chg_Factors!B$18:D$30,3,FALSE)))</f>
        <v>12.57</v>
      </c>
      <c r="R56" s="68">
        <f t="shared" si="8"/>
        <v>100</v>
      </c>
      <c r="S56" s="69" t="str">
        <f>IF(C56="true","0",(VLOOKUP(Inputs!F56,Chg_Factors!B$2:D$5,3,FALSE)))</f>
        <v>3.0</v>
      </c>
      <c r="T56" s="67" t="str">
        <f>(VLOOKUP(Inputs!H56,Chg_Factors!B$6:D$8,3,FALSE))</f>
        <v>0.16</v>
      </c>
      <c r="U56" s="67" t="str">
        <f>(VLOOKUP(Inputs!I56,Chg_Factors!B$9:D$12,3,FALSE))</f>
        <v>0.03</v>
      </c>
      <c r="V56" s="70" t="str">
        <f t="shared" si="7"/>
        <v>S126 x 1.0</v>
      </c>
      <c r="W56" s="67" t="str">
        <f>IF(AND(L56 = "true",C56="false"),"S127 x "&amp; (IF(Inputs!L56=Reduction_Values!B$2,Reduction_Values!D$2,Reduction_Values!D$3)),"")</f>
        <v/>
      </c>
      <c r="X56" s="67" t="str">
        <f>IF(M56="true",(VLOOKUP(F56,Reduction_Values!C$4:F$7,4,FALSE)),"")</f>
        <v/>
      </c>
      <c r="Y56" s="67" t="str">
        <f>IF(C56="true",(VLOOKUP(Inputs!G56,Chg_Factors!B$13:D$17,3,FALSE)),"0.0")</f>
        <v>0.0</v>
      </c>
      <c r="Z56" s="67" t="str">
        <f>IF(Inputs!C56="true",(IF(Inputs!J56=Chg_Factors!B$31,(VLOOKUP(Inputs!D56,Chg_Factors!C$31:D$32,2,FALSE)),IF(Inputs!J56=Chg_Factors!B$33,(VLOOKUP(Inputs!D56,Chg_Factors!C$33:D$34,2,FALSE)),IF(Inputs!J56=Chg_Factors!B$35,(VLOOKUP(Inputs!D56,Chg_Factors!C$35:D$36,2,FALSE)),IF(Inputs!J56=Chg_Factors!B$37,(VLOOKUP(Inputs!D56,Chg_Factors!C$37:D$38,2,FALSE)),IF(Inputs!J56=Chg_Factors!B$39,(VLOOKUP(Inputs!D56,Chg_Factors!C$39:D$40,2,FALSE)),IF(Inputs!J56=Chg_Factors!B$41,(VLOOKUP(Inputs!D56,Chg_Factors!C$41:D$42,2,FALSE)),IF(Inputs!J56=Chg_Factors!B$43,(VLOOKUP(Inputs!D56,Chg_Factors!C$43:D$44,2,FALSE)),IF(Inputs!J56=Chg_Factors!B$45,(VLOOKUP(Inputs!D56,Chg_Factors!C$45:D$46,2,FALSE)),IF(Inputs!J56=Chg_Factors!B$47,(VLOOKUP(Inputs!D56,Chg_Factors!C$47:D$48,2,FALSE)),IF(Inputs!J56=Chg_Factors!B$49,(VLOOKUP(Inputs!D56,Chg_Factors!C$49:D$50,2,FALSE)),IF(Inputs!J56=Chg_Factors!B$51,(VLOOKUP(Inputs!D56,Chg_Factors!C$51:D$52,2,FALSE)),IF(Inputs!J56=Chg_Factors!B$53,(VLOOKUP(Inputs!D56,Chg_Factors!C$53:D$54,2,FALSE)),IF(Inputs!J56=Chg_Factors!B$55,(VLOOKUP(Inputs!D56,Chg_Factors!C$55:D$56,2,FALSE)))))))))))))))),"0.0")</f>
        <v>0.0</v>
      </c>
      <c r="AA56" s="68">
        <f>IF(B56="true",(Calcs!R57),IF(C56="true",0,Calcs!B57))</f>
        <v>300</v>
      </c>
      <c r="AB56" s="68">
        <f>IF(B56="true",(Calcs!S57),IF(C56="true",Calcs!K57,Calcs!C57))</f>
        <v>48</v>
      </c>
      <c r="AC56" s="68">
        <f>IF(B56="true",(Calcs!T57),IF(C56="true",Calcs!L57,Calcs!D57))</f>
        <v>1.44</v>
      </c>
      <c r="AD56" s="68">
        <f t="shared" si="3"/>
        <v>100</v>
      </c>
      <c r="AE56" s="68">
        <f>IF(B56="true",Calcs!V57,IF(C56="true",Calcs!N57,Calcs!F57))</f>
        <v>18.1008</v>
      </c>
      <c r="AF56" s="68">
        <f>IF(B56="true",(Calcs!W57),IF(C56="true",0,Calcs!G57))</f>
        <v>18.1008</v>
      </c>
      <c r="AG56" s="68">
        <f>IF(B56="true",(Calcs!X57),IF(C56="true",Calcs!O57,Calcs!H57))</f>
        <v>18.1008</v>
      </c>
      <c r="AH56" s="61" t="str">
        <f t="shared" si="4"/>
        <v>true</v>
      </c>
      <c r="AI56" s="61" t="str">
        <f t="shared" si="5"/>
        <v>false</v>
      </c>
      <c r="AJ56" s="68">
        <f>IF(B56="true",0,IF(C56="true",Calcs!M57,0))</f>
        <v>0</v>
      </c>
      <c r="AK56" s="61" t="str">
        <f t="shared" si="6"/>
        <v>false</v>
      </c>
      <c r="AL56" s="68">
        <f>IF(B56="true",0,IF(C56="true",Calcs!J57,0))</f>
        <v>0</v>
      </c>
      <c r="AM56" s="68">
        <f>IF(B56="true",Calcs!U57,IF(C56="true",0,Calcs!E57))</f>
        <v>18.1008</v>
      </c>
    </row>
    <row r="57" spans="1:39" ht="14.25" customHeight="1" x14ac:dyDescent="0.2">
      <c r="A57" s="58">
        <v>56</v>
      </c>
      <c r="B57" s="65" t="s">
        <v>101</v>
      </c>
      <c r="C57" s="65" t="s">
        <v>101</v>
      </c>
      <c r="D57" s="59" t="s">
        <v>101</v>
      </c>
      <c r="E57" s="62">
        <v>8180</v>
      </c>
      <c r="F57" s="61" t="s">
        <v>90</v>
      </c>
      <c r="G57" s="79"/>
      <c r="H57" s="62" t="s">
        <v>14</v>
      </c>
      <c r="I57" s="62" t="s">
        <v>11</v>
      </c>
      <c r="J57" s="79" t="s">
        <v>26</v>
      </c>
      <c r="K57" s="63">
        <v>1</v>
      </c>
      <c r="L57" s="77" t="s">
        <v>101</v>
      </c>
      <c r="M57" s="77" t="s">
        <v>101</v>
      </c>
      <c r="N57" s="61">
        <v>0</v>
      </c>
      <c r="O57" s="61">
        <v>366</v>
      </c>
      <c r="P57" s="66">
        <f>IF(B57="true",(Calcs!Y58),IF(C57="true",Calcs!P58,Calcs!I58))</f>
        <v>0</v>
      </c>
      <c r="Q57" s="67">
        <f>IF(C57="true","0",(VLOOKUP(J57,Chg_Factors!B$18:D$30,3,FALSE)))</f>
        <v>15.16</v>
      </c>
      <c r="R57" s="68">
        <f t="shared" si="8"/>
        <v>8180</v>
      </c>
      <c r="S57" s="69" t="str">
        <f>IF(C57="true","0",(VLOOKUP(Inputs!F57,Chg_Factors!B$2:D$5,3,FALSE)))</f>
        <v>3.0</v>
      </c>
      <c r="T57" s="67" t="str">
        <f>(VLOOKUP(Inputs!H57,Chg_Factors!B$6:D$8,3,FALSE))</f>
        <v>0.16</v>
      </c>
      <c r="U57" s="67" t="str">
        <f>(VLOOKUP(Inputs!I57,Chg_Factors!B$9:D$12,3,FALSE))</f>
        <v>1.0</v>
      </c>
      <c r="V57" s="70" t="str">
        <f t="shared" si="7"/>
        <v>S126 x 1.0</v>
      </c>
      <c r="W57" s="67" t="str">
        <f>IF(AND(L57 = "true",C57="false"),"S127 x "&amp; (IF(Inputs!L57=Reduction_Values!B$2,Reduction_Values!D$2,Reduction_Values!D$3)),"")</f>
        <v/>
      </c>
      <c r="X57" s="67" t="str">
        <f>IF(M57="true",(VLOOKUP(F57,Reduction_Values!C$4:F$7,4,FALSE)),"")</f>
        <v/>
      </c>
      <c r="Y57" s="67" t="str">
        <f>IF(C57="true",(VLOOKUP(Inputs!G57,Chg_Factors!B$13:D$17,3,FALSE)),"0.0")</f>
        <v>0.0</v>
      </c>
      <c r="Z57" s="67" t="str">
        <f>IF(Inputs!C57="true",(IF(Inputs!J57=Chg_Factors!B$31,(VLOOKUP(Inputs!D57,Chg_Factors!C$31:D$32,2,FALSE)),IF(Inputs!J57=Chg_Factors!B$33,(VLOOKUP(Inputs!D57,Chg_Factors!C$33:D$34,2,FALSE)),IF(Inputs!J57=Chg_Factors!B$35,(VLOOKUP(Inputs!D57,Chg_Factors!C$35:D$36,2,FALSE)),IF(Inputs!J57=Chg_Factors!B$37,(VLOOKUP(Inputs!D57,Chg_Factors!C$37:D$38,2,FALSE)),IF(Inputs!J57=Chg_Factors!B$39,(VLOOKUP(Inputs!D57,Chg_Factors!C$39:D$40,2,FALSE)),IF(Inputs!J57=Chg_Factors!B$41,(VLOOKUP(Inputs!D57,Chg_Factors!C$41:D$42,2,FALSE)),IF(Inputs!J57=Chg_Factors!B$43,(VLOOKUP(Inputs!D57,Chg_Factors!C$43:D$44,2,FALSE)),IF(Inputs!J57=Chg_Factors!B$45,(VLOOKUP(Inputs!D57,Chg_Factors!C$45:D$46,2,FALSE)),IF(Inputs!J57=Chg_Factors!B$47,(VLOOKUP(Inputs!D57,Chg_Factors!C$47:D$48,2,FALSE)),IF(Inputs!J57=Chg_Factors!B$49,(VLOOKUP(Inputs!D57,Chg_Factors!C$49:D$50,2,FALSE)),IF(Inputs!J57=Chg_Factors!B$51,(VLOOKUP(Inputs!D57,Chg_Factors!C$51:D$52,2,FALSE)),IF(Inputs!J57=Chg_Factors!B$53,(VLOOKUP(Inputs!D57,Chg_Factors!C$53:D$54,2,FALSE)),IF(Inputs!J57=Chg_Factors!B$55,(VLOOKUP(Inputs!D57,Chg_Factors!C$55:D$56,2,FALSE)))))))))))))))),"0.0")</f>
        <v>0.0</v>
      </c>
      <c r="AA57" s="68">
        <f>IF(B57="true",(Calcs!R58),IF(C57="true",0,Calcs!B58))</f>
        <v>24540</v>
      </c>
      <c r="AB57" s="68">
        <f>IF(B57="true",(Calcs!S58),IF(C57="true",Calcs!K58,Calcs!C58))</f>
        <v>3926.4</v>
      </c>
      <c r="AC57" s="68">
        <f>IF(B57="true",(Calcs!T58),IF(C57="true",Calcs!L58,Calcs!D58))</f>
        <v>3926.4</v>
      </c>
      <c r="AD57" s="68">
        <f t="shared" si="3"/>
        <v>8180</v>
      </c>
      <c r="AE57" s="68">
        <f>IF(B57="true",Calcs!V58,IF(C57="true",Calcs!N58,Calcs!F58))</f>
        <v>59524.224000000002</v>
      </c>
      <c r="AF57" s="68">
        <f>IF(B57="true",(Calcs!W58),IF(C57="true",0,Calcs!G58))</f>
        <v>59524.224000000002</v>
      </c>
      <c r="AG57" s="68">
        <f>IF(B57="true",(Calcs!X58),IF(C57="true",Calcs!O58,Calcs!H58))</f>
        <v>59524.224000000002</v>
      </c>
      <c r="AH57" s="61" t="str">
        <f t="shared" si="4"/>
        <v>false</v>
      </c>
      <c r="AI57" s="61" t="str">
        <f t="shared" si="5"/>
        <v>false</v>
      </c>
      <c r="AJ57" s="68">
        <f>IF(B57="true",0,IF(C57="true",Calcs!M58,0))</f>
        <v>0</v>
      </c>
      <c r="AK57" s="61" t="str">
        <f t="shared" si="6"/>
        <v>false</v>
      </c>
      <c r="AL57" s="68">
        <f>IF(B57="true",0,IF(C57="true",Calcs!J58,0))</f>
        <v>0</v>
      </c>
      <c r="AM57" s="68">
        <f>IF(B57="true",Calcs!U58,IF(C57="true",0,Calcs!E58))</f>
        <v>59524.224000000002</v>
      </c>
    </row>
    <row r="58" spans="1:39" ht="14.25" customHeight="1" x14ac:dyDescent="0.2">
      <c r="A58" s="58">
        <v>57</v>
      </c>
      <c r="B58" s="65" t="s">
        <v>101</v>
      </c>
      <c r="C58" s="65" t="s">
        <v>101</v>
      </c>
      <c r="D58" s="59" t="s">
        <v>101</v>
      </c>
      <c r="E58" s="62">
        <v>32100</v>
      </c>
      <c r="F58" s="61" t="s">
        <v>13</v>
      </c>
      <c r="G58" s="79"/>
      <c r="H58" s="62" t="s">
        <v>18</v>
      </c>
      <c r="I58" s="62" t="s">
        <v>19</v>
      </c>
      <c r="J58" s="79" t="s">
        <v>23</v>
      </c>
      <c r="K58" s="63">
        <v>1</v>
      </c>
      <c r="L58" s="77" t="s">
        <v>101</v>
      </c>
      <c r="M58" s="77" t="s">
        <v>101</v>
      </c>
      <c r="N58" s="62">
        <v>361</v>
      </c>
      <c r="O58" s="62">
        <v>366</v>
      </c>
      <c r="P58" s="66">
        <f>IF(B58="true",(Calcs!Y59),IF(C58="true",Calcs!P59,Calcs!I59))</f>
        <v>18265.505163934427</v>
      </c>
      <c r="Q58" s="67">
        <f>IF(C58="true","0",(VLOOKUP(J58,Chg_Factors!B$18:D$30,3,FALSE)))</f>
        <v>19.23</v>
      </c>
      <c r="R58" s="68">
        <f t="shared" si="8"/>
        <v>32100</v>
      </c>
      <c r="S58" s="69" t="str">
        <f>IF(C58="true","0",(VLOOKUP(Inputs!F58,Chg_Factors!B$2:D$5,3,FALSE)))</f>
        <v>1.0</v>
      </c>
      <c r="T58" s="67" t="str">
        <f>(VLOOKUP(Inputs!H58,Chg_Factors!B$6:D$8,3,FALSE))</f>
        <v>1.0</v>
      </c>
      <c r="U58" s="67" t="str">
        <f>(VLOOKUP(Inputs!I58,Chg_Factors!B$9:D$12,3,FALSE))</f>
        <v>0.03</v>
      </c>
      <c r="V58" s="70" t="str">
        <f t="shared" si="7"/>
        <v>S126 x 1.0</v>
      </c>
      <c r="W58" s="67" t="str">
        <f>IF(AND(L58 = "true",C58="false"),"S127 x "&amp; (IF(Inputs!L58=Reduction_Values!B$2,Reduction_Values!D$2,Reduction_Values!D$3)),"")</f>
        <v/>
      </c>
      <c r="X58" s="67" t="str">
        <f>IF(M58="true",(VLOOKUP(F58,Reduction_Values!C$4:F$7,4,FALSE)),"")</f>
        <v/>
      </c>
      <c r="Y58" s="67" t="str">
        <f>IF(C58="true",(VLOOKUP(Inputs!G58,Chg_Factors!B$13:D$17,3,FALSE)),"0.0")</f>
        <v>0.0</v>
      </c>
      <c r="Z58" s="67" t="str">
        <f>IF(Inputs!C58="true",(IF(Inputs!J58=Chg_Factors!B$31,(VLOOKUP(Inputs!D58,Chg_Factors!C$31:D$32,2,FALSE)),IF(Inputs!J58=Chg_Factors!B$33,(VLOOKUP(Inputs!D58,Chg_Factors!C$33:D$34,2,FALSE)),IF(Inputs!J58=Chg_Factors!B$35,(VLOOKUP(Inputs!D58,Chg_Factors!C$35:D$36,2,FALSE)),IF(Inputs!J58=Chg_Factors!B$37,(VLOOKUP(Inputs!D58,Chg_Factors!C$37:D$38,2,FALSE)),IF(Inputs!J58=Chg_Factors!B$39,(VLOOKUP(Inputs!D58,Chg_Factors!C$39:D$40,2,FALSE)),IF(Inputs!J58=Chg_Factors!B$41,(VLOOKUP(Inputs!D58,Chg_Factors!C$41:D$42,2,FALSE)),IF(Inputs!J58=Chg_Factors!B$43,(VLOOKUP(Inputs!D58,Chg_Factors!C$43:D$44,2,FALSE)),IF(Inputs!J58=Chg_Factors!B$45,(VLOOKUP(Inputs!D58,Chg_Factors!C$45:D$46,2,FALSE)),IF(Inputs!J58=Chg_Factors!B$47,(VLOOKUP(Inputs!D58,Chg_Factors!C$47:D$48,2,FALSE)),IF(Inputs!J58=Chg_Factors!B$49,(VLOOKUP(Inputs!D58,Chg_Factors!C$49:D$50,2,FALSE)),IF(Inputs!J58=Chg_Factors!B$51,(VLOOKUP(Inputs!D58,Chg_Factors!C$51:D$52,2,FALSE)),IF(Inputs!J58=Chg_Factors!B$53,(VLOOKUP(Inputs!D58,Chg_Factors!C$53:D$54,2,FALSE)),IF(Inputs!J58=Chg_Factors!B$55,(VLOOKUP(Inputs!D58,Chg_Factors!C$55:D$56,2,FALSE)))))))))))))))),"0.0")</f>
        <v>0.0</v>
      </c>
      <c r="AA58" s="68">
        <f>IF(B58="true",(Calcs!R59),IF(C58="true",0,Calcs!B59))</f>
        <v>32100</v>
      </c>
      <c r="AB58" s="68">
        <f>IF(B58="true",(Calcs!S59),IF(C58="true",Calcs!K59,Calcs!C59))</f>
        <v>32100</v>
      </c>
      <c r="AC58" s="68">
        <f>IF(B58="true",(Calcs!T59),IF(C58="true",Calcs!L59,Calcs!D59))</f>
        <v>963</v>
      </c>
      <c r="AD58" s="68">
        <f t="shared" si="3"/>
        <v>32100</v>
      </c>
      <c r="AE58" s="68">
        <f>IF(B58="true",Calcs!V59,IF(C58="true",Calcs!N59,Calcs!F59))</f>
        <v>18518.490000000002</v>
      </c>
      <c r="AF58" s="68">
        <f>IF(B58="true",(Calcs!W59),IF(C58="true",0,Calcs!G59))</f>
        <v>18518.490000000002</v>
      </c>
      <c r="AG58" s="68">
        <f>IF(B58="true",(Calcs!X59),IF(C58="true",Calcs!O59,Calcs!H59))</f>
        <v>18518.490000000002</v>
      </c>
      <c r="AH58" s="61" t="str">
        <f t="shared" si="4"/>
        <v>false</v>
      </c>
      <c r="AI58" s="61" t="str">
        <f t="shared" si="5"/>
        <v>false</v>
      </c>
      <c r="AJ58" s="68">
        <f>IF(B58="true",0,IF(C58="true",Calcs!M59,0))</f>
        <v>0</v>
      </c>
      <c r="AK58" s="61" t="str">
        <f t="shared" si="6"/>
        <v>false</v>
      </c>
      <c r="AL58" s="68">
        <f>IF(B58="true",0,IF(C58="true",Calcs!J59,0))</f>
        <v>0</v>
      </c>
      <c r="AM58" s="68">
        <f>IF(B58="true",Calcs!U59,IF(C58="true",0,Calcs!E59))</f>
        <v>18518.490000000002</v>
      </c>
    </row>
    <row r="59" spans="1:39" ht="14.25" customHeight="1" x14ac:dyDescent="0.2">
      <c r="A59" s="58">
        <v>58</v>
      </c>
      <c r="B59" s="65" t="s">
        <v>101</v>
      </c>
      <c r="C59" s="65" t="s">
        <v>102</v>
      </c>
      <c r="D59" s="65" t="s">
        <v>102</v>
      </c>
      <c r="E59" s="62">
        <v>3637</v>
      </c>
      <c r="F59" s="61" t="s">
        <v>16</v>
      </c>
      <c r="G59" s="79" t="s">
        <v>16</v>
      </c>
      <c r="H59" s="62" t="s">
        <v>18</v>
      </c>
      <c r="I59" s="62" t="s">
        <v>21</v>
      </c>
      <c r="J59" s="79" t="s">
        <v>24</v>
      </c>
      <c r="K59" s="80">
        <v>0.5</v>
      </c>
      <c r="L59" s="77" t="s">
        <v>101</v>
      </c>
      <c r="M59" s="77" t="s">
        <v>101</v>
      </c>
      <c r="N59" s="62">
        <v>2</v>
      </c>
      <c r="O59" s="62">
        <v>25</v>
      </c>
      <c r="P59" s="66">
        <f>IF(B59="true",(Calcs!Y60),IF(C59="true",Calcs!P60,Calcs!I60))</f>
        <v>0</v>
      </c>
      <c r="Q59" s="67" t="str">
        <f>IF(C59="true","0",(VLOOKUP(J59,Chg_Factors!B$18:D$30,3,FALSE)))</f>
        <v>0</v>
      </c>
      <c r="R59" s="68">
        <f t="shared" si="8"/>
        <v>3637</v>
      </c>
      <c r="S59" s="69" t="str">
        <f>IF(C59="true","0",(VLOOKUP(Inputs!F59,Chg_Factors!B$2:D$5,3,FALSE)))</f>
        <v>0</v>
      </c>
      <c r="T59" s="67" t="str">
        <f>(VLOOKUP(Inputs!H59,Chg_Factors!B$6:D$8,3,FALSE))</f>
        <v>1.0</v>
      </c>
      <c r="U59" s="67" t="str">
        <f>(VLOOKUP(Inputs!I59,Chg_Factors!B$9:D$12,3,FALSE))</f>
        <v>0.003</v>
      </c>
      <c r="V59" s="70" t="str">
        <f t="shared" si="7"/>
        <v>S126 x 0.5</v>
      </c>
      <c r="W59" s="67" t="str">
        <f>IF(AND(L59 = "true",C59="false"),"S127 x "&amp; (IF(Inputs!L59=Reduction_Values!B$2,Reduction_Values!D$2,Reduction_Values!D$3)),"")</f>
        <v/>
      </c>
      <c r="X59" s="67" t="str">
        <f>IF(M59="true",(VLOOKUP(F59,Reduction_Values!C$4:F$7,4,FALSE)),"")</f>
        <v/>
      </c>
      <c r="Y59" s="67" t="str">
        <f>IF(C59="true",(VLOOKUP(Inputs!G59,Chg_Factors!B$13:D$17,3,FALSE)),"0.0")</f>
        <v>0.2</v>
      </c>
      <c r="Z59" s="67" t="str">
        <f>IF(Inputs!C59="true",(IF(Inputs!J59=Chg_Factors!B$31,(VLOOKUP(Inputs!D59,Chg_Factors!C$31:D$32,2,FALSE)),IF(Inputs!J59=Chg_Factors!B$33,(VLOOKUP(Inputs!D59,Chg_Factors!C$33:D$34,2,FALSE)),IF(Inputs!J59=Chg_Factors!B$35,(VLOOKUP(Inputs!D59,Chg_Factors!C$35:D$36,2,FALSE)),IF(Inputs!J59=Chg_Factors!B$37,(VLOOKUP(Inputs!D59,Chg_Factors!C$37:D$38,2,FALSE)),IF(Inputs!J59=Chg_Factors!B$39,(VLOOKUP(Inputs!D59,Chg_Factors!C$39:D$40,2,FALSE)),IF(Inputs!J59=Chg_Factors!B$41,(VLOOKUP(Inputs!D59,Chg_Factors!C$41:D$42,2,FALSE)),IF(Inputs!J59=Chg_Factors!B$43,(VLOOKUP(Inputs!D59,Chg_Factors!C$43:D$44,2,FALSE)),IF(Inputs!J59=Chg_Factors!B$45,(VLOOKUP(Inputs!D59,Chg_Factors!C$45:D$46,2,FALSE)),IF(Inputs!J59=Chg_Factors!B$47,(VLOOKUP(Inputs!D59,Chg_Factors!C$47:D$48,2,FALSE)),IF(Inputs!J59=Chg_Factors!B$49,(VLOOKUP(Inputs!D59,Chg_Factors!C$49:D$50,2,FALSE)),IF(Inputs!J59=Chg_Factors!B$51,(VLOOKUP(Inputs!D59,Chg_Factors!C$51:D$52,2,FALSE)),IF(Inputs!J59=Chg_Factors!B$53,(VLOOKUP(Inputs!D59,Chg_Factors!C$53:D$54,2,FALSE)),IF(Inputs!J59=Chg_Factors!B$55,(VLOOKUP(Inputs!D59,Chg_Factors!C$55:D$56,2,FALSE)))))))))))))))),"0.0")</f>
        <v>0.00</v>
      </c>
      <c r="AA59" s="68">
        <f>IF(B59="true",(Calcs!R60),IF(C59="true",0,Calcs!B60))</f>
        <v>0</v>
      </c>
      <c r="AB59" s="68">
        <f>IF(B59="true",(Calcs!S60),IF(C59="true",Calcs!K60,Calcs!C60))</f>
        <v>727.40000000000009</v>
      </c>
      <c r="AC59" s="68">
        <f>IF(B59="true",(Calcs!T60),IF(C59="true",Calcs!L60,Calcs!D60))</f>
        <v>2.1822000000000004</v>
      </c>
      <c r="AD59" s="68">
        <f t="shared" si="3"/>
        <v>3637</v>
      </c>
      <c r="AE59" s="68">
        <f>IF(B59="true",Calcs!V60,IF(C59="true",Calcs!N60,Calcs!F60))</f>
        <v>0</v>
      </c>
      <c r="AF59" s="68">
        <f>IF(B59="true",(Calcs!W60),IF(C59="true",0,Calcs!G60))</f>
        <v>0</v>
      </c>
      <c r="AG59" s="68">
        <f>IF(B59="true",(Calcs!X60),IF(C59="true",Calcs!O60,Calcs!H60))</f>
        <v>0</v>
      </c>
      <c r="AH59" s="61" t="str">
        <f t="shared" si="4"/>
        <v>false</v>
      </c>
      <c r="AI59" s="61" t="str">
        <f t="shared" si="5"/>
        <v>true</v>
      </c>
      <c r="AJ59" s="68">
        <f>IF(B59="true",0,IF(C59="true",Calcs!M60,0))</f>
        <v>0</v>
      </c>
      <c r="AK59" s="61" t="str">
        <f t="shared" si="6"/>
        <v>true</v>
      </c>
      <c r="AL59" s="68">
        <f>IF(B59="true",0,IF(C59="true",Calcs!J60,0))</f>
        <v>727.40000000000009</v>
      </c>
      <c r="AM59" s="68">
        <f>IF(B59="true",Calcs!U60,IF(C59="true",0,Calcs!E60))</f>
        <v>0</v>
      </c>
    </row>
    <row r="60" spans="1:39" ht="14.25" customHeight="1" x14ac:dyDescent="0.2">
      <c r="A60" s="58">
        <v>59</v>
      </c>
      <c r="B60" s="65" t="s">
        <v>102</v>
      </c>
      <c r="C60" s="65" t="s">
        <v>101</v>
      </c>
      <c r="D60" s="65" t="s">
        <v>101</v>
      </c>
      <c r="E60" s="61">
        <v>999999.9</v>
      </c>
      <c r="F60" s="61" t="s">
        <v>89</v>
      </c>
      <c r="G60" s="79" t="s">
        <v>13</v>
      </c>
      <c r="H60" s="62" t="s">
        <v>10</v>
      </c>
      <c r="I60" s="62" t="s">
        <v>11</v>
      </c>
      <c r="J60" s="79" t="s">
        <v>136</v>
      </c>
      <c r="K60" s="63">
        <v>1</v>
      </c>
      <c r="L60" s="77" t="s">
        <v>101</v>
      </c>
      <c r="M60" s="77" t="s">
        <v>101</v>
      </c>
      <c r="N60" s="62">
        <v>0</v>
      </c>
      <c r="O60" s="62">
        <v>0</v>
      </c>
      <c r="P60" s="66">
        <f>IF(B60="true",(Calcs!Y61),IF(C60="true",Calcs!P61,Calcs!I61))</f>
        <v>94607990.539200008</v>
      </c>
      <c r="Q60" s="67">
        <f>IF(C60="true","0",(VLOOKUP(J60,Chg_Factors!B$18:D$30,3,FALSE)))</f>
        <v>19.71</v>
      </c>
      <c r="R60" s="68">
        <f t="shared" si="8"/>
        <v>999999.9</v>
      </c>
      <c r="S60" s="69" t="str">
        <f>IF(C60="true","0",(VLOOKUP(Inputs!F60,Chg_Factors!B$2:D$5,3,FALSE)))</f>
        <v>3.0</v>
      </c>
      <c r="T60" s="67" t="str">
        <f>(VLOOKUP(Inputs!H60,Chg_Factors!B$6:D$8,3,FALSE))</f>
        <v>1.6</v>
      </c>
      <c r="U60" s="67" t="str">
        <f>(VLOOKUP(Inputs!I60,Chg_Factors!B$9:D$12,3,FALSE))</f>
        <v>1.0</v>
      </c>
      <c r="V60" s="70" t="str">
        <f t="shared" si="7"/>
        <v>S126 x 1.0</v>
      </c>
      <c r="W60" s="67" t="str">
        <f>IF(AND(L60 = "true",C60="false"),"S127 x "&amp; (IF(Inputs!L60=Reduction_Values!B$2,Reduction_Values!D$2,Reduction_Values!D$3)),"")</f>
        <v/>
      </c>
      <c r="X60" s="67" t="str">
        <f>IF(M60="true",(VLOOKUP(F60,Reduction_Values!C$4:F$7,4,FALSE)),"")</f>
        <v/>
      </c>
      <c r="Y60" s="67" t="str">
        <f>IF(C60="true",(VLOOKUP(Inputs!G60,Chg_Factors!B$13:D$17,3,FALSE)),"0.0")</f>
        <v>0.0</v>
      </c>
      <c r="Z60" s="67" t="str">
        <f>IF(Inputs!C60="true",(IF(Inputs!J60=Chg_Factors!B$31,(VLOOKUP(Inputs!D60,Chg_Factors!C$31:D$32,2,FALSE)),IF(Inputs!J60=Chg_Factors!B$33,(VLOOKUP(Inputs!D60,Chg_Factors!C$33:D$34,2,FALSE)),IF(Inputs!J60=Chg_Factors!B$35,(VLOOKUP(Inputs!D60,Chg_Factors!C$35:D$36,2,FALSE)),IF(Inputs!J60=Chg_Factors!B$37,(VLOOKUP(Inputs!D60,Chg_Factors!C$37:D$38,2,FALSE)),IF(Inputs!J60=Chg_Factors!B$39,(VLOOKUP(Inputs!D60,Chg_Factors!C$39:D$40,2,FALSE)),IF(Inputs!J60=Chg_Factors!B$41,(VLOOKUP(Inputs!D60,Chg_Factors!C$41:D$42,2,FALSE)),IF(Inputs!J60=Chg_Factors!B$43,(VLOOKUP(Inputs!D60,Chg_Factors!C$43:D$44,2,FALSE)),IF(Inputs!J60=Chg_Factors!B$45,(VLOOKUP(Inputs!D60,Chg_Factors!C$45:D$46,2,FALSE)),IF(Inputs!J60=Chg_Factors!B$47,(VLOOKUP(Inputs!D60,Chg_Factors!C$47:D$48,2,FALSE)),IF(Inputs!J60=Chg_Factors!B$49,(VLOOKUP(Inputs!D60,Chg_Factors!C$49:D$50,2,FALSE)),IF(Inputs!J60=Chg_Factors!B$51,(VLOOKUP(Inputs!D60,Chg_Factors!C$51:D$52,2,FALSE)),IF(Inputs!J60=Chg_Factors!B$53,(VLOOKUP(Inputs!D60,Chg_Factors!C$53:D$54,2,FALSE)),IF(Inputs!J60=Chg_Factors!B$55,(VLOOKUP(Inputs!D60,Chg_Factors!C$55:D$56,2,FALSE)))))))))))))))),"0.0")</f>
        <v>0.0</v>
      </c>
      <c r="AA60" s="68">
        <f>IF(B60="true",(Calcs!R61),IF(C60="true",0,Calcs!B61))</f>
        <v>2999999.7</v>
      </c>
      <c r="AB60" s="68">
        <f>IF(B60="true",(Calcs!S61),IF(C60="true",Calcs!K61,Calcs!C61))</f>
        <v>4799999.5200000005</v>
      </c>
      <c r="AC60" s="68">
        <f>IF(B60="true",(Calcs!T61),IF(C60="true",Calcs!L61,Calcs!D61))</f>
        <v>4799999.5200000005</v>
      </c>
      <c r="AD60" s="68">
        <f t="shared" si="3"/>
        <v>999999.9</v>
      </c>
      <c r="AE60" s="68">
        <f>IF(B60="true",Calcs!V61,IF(C60="true",Calcs!N61,Calcs!F61))</f>
        <v>94607990.539200008</v>
      </c>
      <c r="AF60" s="68">
        <f>IF(B60="true",(Calcs!W61),IF(C60="true",0,Calcs!G61))</f>
        <v>94607990.539200008</v>
      </c>
      <c r="AG60" s="68">
        <f>IF(B60="true",(Calcs!X61),IF(C60="true",Calcs!O61,Calcs!H61))</f>
        <v>94607990.539200008</v>
      </c>
      <c r="AH60" s="61" t="str">
        <f t="shared" si="4"/>
        <v>true</v>
      </c>
      <c r="AI60" s="61" t="str">
        <f t="shared" si="5"/>
        <v>false</v>
      </c>
      <c r="AJ60" s="68">
        <f>IF(B60="true",0,IF(C60="true",Calcs!M61,0))</f>
        <v>0</v>
      </c>
      <c r="AK60" s="61" t="str">
        <f t="shared" si="6"/>
        <v>false</v>
      </c>
      <c r="AL60" s="68">
        <f>IF(B60="true",0,IF(C60="true",Calcs!J61,0))</f>
        <v>0</v>
      </c>
      <c r="AM60" s="68">
        <f>IF(B60="true",Calcs!U61,IF(C60="true",0,Calcs!E61))</f>
        <v>94607990.539200008</v>
      </c>
    </row>
    <row r="61" spans="1:39" ht="14.25" customHeight="1" x14ac:dyDescent="0.2">
      <c r="A61" s="58">
        <v>60</v>
      </c>
      <c r="B61" s="65" t="s">
        <v>101</v>
      </c>
      <c r="C61" s="65" t="s">
        <v>101</v>
      </c>
      <c r="D61" s="59" t="s">
        <v>101</v>
      </c>
      <c r="E61" s="62">
        <v>0.01</v>
      </c>
      <c r="F61" s="61" t="s">
        <v>13</v>
      </c>
      <c r="G61" s="61"/>
      <c r="H61" s="62" t="s">
        <v>10</v>
      </c>
      <c r="I61" s="62" t="s">
        <v>15</v>
      </c>
      <c r="J61" s="61" t="s">
        <v>136</v>
      </c>
      <c r="K61" s="63">
        <v>1</v>
      </c>
      <c r="L61" s="65" t="s">
        <v>101</v>
      </c>
      <c r="M61" s="65" t="s">
        <v>102</v>
      </c>
      <c r="N61" s="62">
        <v>210</v>
      </c>
      <c r="O61" s="62">
        <v>210</v>
      </c>
      <c r="P61" s="66">
        <f>IF(B61="true",(Calcs!Y62),IF(C61="true",Calcs!P62,Calcs!I62))</f>
        <v>9.4607999999999998E-2</v>
      </c>
      <c r="Q61" s="67">
        <f>IF(C61="true","0",(VLOOKUP(J61,Chg_Factors!B$18:D$30,3,FALSE)))</f>
        <v>19.71</v>
      </c>
      <c r="R61" s="68">
        <f t="shared" si="8"/>
        <v>0.01</v>
      </c>
      <c r="S61" s="69" t="str">
        <f>IF(C61="true","0",(VLOOKUP(Inputs!F61,Chg_Factors!B$2:D$5,3,FALSE)))</f>
        <v>1.0</v>
      </c>
      <c r="T61" s="67" t="str">
        <f>(VLOOKUP(Inputs!H61,Chg_Factors!B$6:D$8,3,FALSE))</f>
        <v>1.6</v>
      </c>
      <c r="U61" s="67" t="str">
        <f>(VLOOKUP(Inputs!I61,Chg_Factors!B$9:D$12,3,FALSE))</f>
        <v>0.6</v>
      </c>
      <c r="V61" s="70" t="str">
        <f t="shared" si="7"/>
        <v>S126 x 1.0</v>
      </c>
      <c r="W61" s="67" t="str">
        <f>IF(AND(L61 = "true",C61="false"),"S127 x "&amp; (IF(Inputs!L61=Reduction_Values!B$2,Reduction_Values!D$2,Reduction_Values!D$3)),"")</f>
        <v/>
      </c>
      <c r="X61" s="67" t="str">
        <f>IF(M61="true",(VLOOKUP(F61,Reduction_Values!C$4:F$7,4,FALSE)),"")</f>
        <v>S130U x 0.5</v>
      </c>
      <c r="Y61" s="67" t="str">
        <f>IF(C61="true",(VLOOKUP(Inputs!G61,Chg_Factors!B$13:D$17,3,FALSE)),"0.0")</f>
        <v>0.0</v>
      </c>
      <c r="Z61" s="67" t="str">
        <f>IF(Inputs!C61="true",(IF(Inputs!J61=Chg_Factors!B$31,(VLOOKUP(Inputs!D61,Chg_Factors!C$31:D$32,2,FALSE)),IF(Inputs!J61=Chg_Factors!B$33,(VLOOKUP(Inputs!D61,Chg_Factors!C$33:D$34,2,FALSE)),IF(Inputs!J61=Chg_Factors!B$35,(VLOOKUP(Inputs!D61,Chg_Factors!C$35:D$36,2,FALSE)),IF(Inputs!J61=Chg_Factors!B$37,(VLOOKUP(Inputs!D61,Chg_Factors!C$37:D$38,2,FALSE)),IF(Inputs!J61=Chg_Factors!B$39,(VLOOKUP(Inputs!D61,Chg_Factors!C$39:D$40,2,FALSE)),IF(Inputs!J61=Chg_Factors!B$41,(VLOOKUP(Inputs!D61,Chg_Factors!C$41:D$42,2,FALSE)),IF(Inputs!J61=Chg_Factors!B$43,(VLOOKUP(Inputs!D61,Chg_Factors!C$43:D$44,2,FALSE)),IF(Inputs!J61=Chg_Factors!B$45,(VLOOKUP(Inputs!D61,Chg_Factors!C$45:D$46,2,FALSE)),IF(Inputs!J61=Chg_Factors!B$47,(VLOOKUP(Inputs!D61,Chg_Factors!C$47:D$48,2,FALSE)),IF(Inputs!J61=Chg_Factors!B$49,(VLOOKUP(Inputs!D61,Chg_Factors!C$49:D$50,2,FALSE)),IF(Inputs!J61=Chg_Factors!B$51,(VLOOKUP(Inputs!D61,Chg_Factors!C$51:D$52,2,FALSE)),IF(Inputs!J61=Chg_Factors!B$53,(VLOOKUP(Inputs!D61,Chg_Factors!C$53:D$54,2,FALSE)),IF(Inputs!J61=Chg_Factors!B$55,(VLOOKUP(Inputs!D61,Chg_Factors!C$55:D$56,2,FALSE)))))))))))))))),"0.0")</f>
        <v>0.0</v>
      </c>
      <c r="AA61" s="68">
        <f>IF(B61="true",(Calcs!R62),IF(C61="true",0,Calcs!B62))</f>
        <v>0.01</v>
      </c>
      <c r="AB61" s="68">
        <f>IF(B61="true",(Calcs!S62),IF(C61="true",Calcs!K62,Calcs!C62))</f>
        <v>1.6E-2</v>
      </c>
      <c r="AC61" s="68">
        <f>IF(B61="true",(Calcs!T62),IF(C61="true",Calcs!L62,Calcs!D62))</f>
        <v>9.5999999999999992E-3</v>
      </c>
      <c r="AD61" s="68">
        <f t="shared" si="3"/>
        <v>0.01</v>
      </c>
      <c r="AE61" s="68">
        <f>IF(B61="true",Calcs!V62,IF(C61="true",Calcs!N62,Calcs!F62))</f>
        <v>0.189216</v>
      </c>
      <c r="AF61" s="68">
        <f>IF(B61="true",(Calcs!W62),IF(C61="true",0,Calcs!G62))</f>
        <v>0.189216</v>
      </c>
      <c r="AG61" s="68">
        <f>IF(B61="true",(Calcs!X62),IF(C61="true",Calcs!O62,Calcs!H62))</f>
        <v>9.4607999999999998E-2</v>
      </c>
      <c r="AH61" s="61" t="str">
        <f t="shared" si="4"/>
        <v>false</v>
      </c>
      <c r="AI61" s="61" t="str">
        <f t="shared" si="5"/>
        <v>false</v>
      </c>
      <c r="AJ61" s="68">
        <f>IF(B61="true",0,IF(C61="true",Calcs!M62,0))</f>
        <v>0</v>
      </c>
      <c r="AK61" s="61" t="str">
        <f t="shared" si="6"/>
        <v>false</v>
      </c>
      <c r="AL61" s="68">
        <f>IF(B61="true",0,IF(C61="true",Calcs!J62,0))</f>
        <v>0</v>
      </c>
      <c r="AM61" s="68">
        <f>IF(B61="true",Calcs!U62,IF(C61="true",0,Calcs!E62))</f>
        <v>0.189216</v>
      </c>
    </row>
    <row r="62" spans="1:39" ht="14.25" customHeight="1" x14ac:dyDescent="0.2">
      <c r="A62" s="58">
        <v>61</v>
      </c>
      <c r="B62" s="65" t="s">
        <v>101</v>
      </c>
      <c r="C62" s="65" t="s">
        <v>101</v>
      </c>
      <c r="D62" s="59" t="s">
        <v>101</v>
      </c>
      <c r="E62" s="62">
        <v>1001.999</v>
      </c>
      <c r="F62" s="61" t="s">
        <v>13</v>
      </c>
      <c r="G62" s="79"/>
      <c r="H62" s="62" t="s">
        <v>14</v>
      </c>
      <c r="I62" s="62" t="s">
        <v>15</v>
      </c>
      <c r="J62" s="79" t="s">
        <v>24</v>
      </c>
      <c r="K62" s="63">
        <v>1</v>
      </c>
      <c r="L62" s="77" t="s">
        <v>101</v>
      </c>
      <c r="M62" s="77" t="s">
        <v>101</v>
      </c>
      <c r="N62" s="62">
        <v>309</v>
      </c>
      <c r="O62" s="62">
        <v>365</v>
      </c>
      <c r="P62" s="66">
        <f>IF(B62="true",(Calcs!Y63),IF(C62="true",Calcs!P63,Calcs!I63))</f>
        <v>1127.0423259458628</v>
      </c>
      <c r="Q62" s="67">
        <f>IF(C62="true","0",(VLOOKUP(J62,Chg_Factors!B$18:D$30,3,FALSE)))</f>
        <v>13.84</v>
      </c>
      <c r="R62" s="68">
        <f t="shared" si="8"/>
        <v>1001.999</v>
      </c>
      <c r="S62" s="69" t="str">
        <f>IF(C62="true","0",(VLOOKUP(Inputs!F62,Chg_Factors!B$2:D$5,3,FALSE)))</f>
        <v>1.0</v>
      </c>
      <c r="T62" s="67" t="str">
        <f>(VLOOKUP(Inputs!H62,Chg_Factors!B$6:D$8,3,FALSE))</f>
        <v>0.16</v>
      </c>
      <c r="U62" s="67" t="str">
        <f>(VLOOKUP(Inputs!I62,Chg_Factors!B$9:D$12,3,FALSE))</f>
        <v>0.6</v>
      </c>
      <c r="V62" s="70" t="str">
        <f t="shared" si="7"/>
        <v>S126 x 1.0</v>
      </c>
      <c r="W62" s="67" t="str">
        <f>IF(AND(L62 = "true",C62="false"),"S127 x "&amp; (IF(Inputs!L62=Reduction_Values!B$2,Reduction_Values!D$2,Reduction_Values!D$3)),"")</f>
        <v/>
      </c>
      <c r="X62" s="67" t="str">
        <f>IF(M62="true",(VLOOKUP(F62,Reduction_Values!C$4:F$7,4,FALSE)),"")</f>
        <v/>
      </c>
      <c r="Y62" s="67" t="str">
        <f>IF(C62="true",(VLOOKUP(Inputs!G62,Chg_Factors!B$13:D$17,3,FALSE)),"0.0")</f>
        <v>0.0</v>
      </c>
      <c r="Z62" s="67" t="str">
        <f>IF(Inputs!C62="true",(IF(Inputs!J62=Chg_Factors!B$31,(VLOOKUP(Inputs!D62,Chg_Factors!C$31:D$32,2,FALSE)),IF(Inputs!J62=Chg_Factors!B$33,(VLOOKUP(Inputs!D62,Chg_Factors!C$33:D$34,2,FALSE)),IF(Inputs!J62=Chg_Factors!B$35,(VLOOKUP(Inputs!D62,Chg_Factors!C$35:D$36,2,FALSE)),IF(Inputs!J62=Chg_Factors!B$37,(VLOOKUP(Inputs!D62,Chg_Factors!C$37:D$38,2,FALSE)),IF(Inputs!J62=Chg_Factors!B$39,(VLOOKUP(Inputs!D62,Chg_Factors!C$39:D$40,2,FALSE)),IF(Inputs!J62=Chg_Factors!B$41,(VLOOKUP(Inputs!D62,Chg_Factors!C$41:D$42,2,FALSE)),IF(Inputs!J62=Chg_Factors!B$43,(VLOOKUP(Inputs!D62,Chg_Factors!C$43:D$44,2,FALSE)),IF(Inputs!J62=Chg_Factors!B$45,(VLOOKUP(Inputs!D62,Chg_Factors!C$45:D$46,2,FALSE)),IF(Inputs!J62=Chg_Factors!B$47,(VLOOKUP(Inputs!D62,Chg_Factors!C$47:D$48,2,FALSE)),IF(Inputs!J62=Chg_Factors!B$49,(VLOOKUP(Inputs!D62,Chg_Factors!C$49:D$50,2,FALSE)),IF(Inputs!J62=Chg_Factors!B$51,(VLOOKUP(Inputs!D62,Chg_Factors!C$51:D$52,2,FALSE)),IF(Inputs!J62=Chg_Factors!B$53,(VLOOKUP(Inputs!D62,Chg_Factors!C$53:D$54,2,FALSE)),IF(Inputs!J62=Chg_Factors!B$55,(VLOOKUP(Inputs!D62,Chg_Factors!C$55:D$56,2,FALSE)))))))))))))))),"0.0")</f>
        <v>0.0</v>
      </c>
      <c r="AA62" s="68">
        <f>IF(B62="true",(Calcs!R63),IF(C62="true",0,Calcs!B63))</f>
        <v>1001.999</v>
      </c>
      <c r="AB62" s="68">
        <f>IF(B62="true",(Calcs!S63),IF(C62="true",Calcs!K63,Calcs!C63))</f>
        <v>160.31984</v>
      </c>
      <c r="AC62" s="68">
        <f>IF(B62="true",(Calcs!T63),IF(C62="true",Calcs!L63,Calcs!D63))</f>
        <v>96.191903999999994</v>
      </c>
      <c r="AD62" s="68">
        <f t="shared" si="3"/>
        <v>1001.999</v>
      </c>
      <c r="AE62" s="68">
        <f>IF(B62="true",Calcs!V63,IF(C62="true",Calcs!N63,Calcs!F63))</f>
        <v>1331.2959513599999</v>
      </c>
      <c r="AF62" s="68">
        <f>IF(B62="true",(Calcs!W63),IF(C62="true",0,Calcs!G63))</f>
        <v>1331.2959513599999</v>
      </c>
      <c r="AG62" s="68">
        <f>IF(B62="true",(Calcs!X63),IF(C62="true",Calcs!O63,Calcs!H63))</f>
        <v>1331.2959513599999</v>
      </c>
      <c r="AH62" s="61" t="str">
        <f t="shared" si="4"/>
        <v>false</v>
      </c>
      <c r="AI62" s="61" t="str">
        <f t="shared" si="5"/>
        <v>false</v>
      </c>
      <c r="AJ62" s="68">
        <f>IF(B62="true",0,IF(C62="true",Calcs!M63,0))</f>
        <v>0</v>
      </c>
      <c r="AK62" s="61" t="str">
        <f t="shared" si="6"/>
        <v>false</v>
      </c>
      <c r="AL62" s="68">
        <f>IF(B62="true",0,IF(C62="true",Calcs!J63,0))</f>
        <v>0</v>
      </c>
      <c r="AM62" s="68">
        <f>IF(B62="true",Calcs!U63,IF(C62="true",0,Calcs!E63))</f>
        <v>1331.2959513599999</v>
      </c>
    </row>
    <row r="63" spans="1:39" ht="14.25" customHeight="1" x14ac:dyDescent="0.2">
      <c r="A63" s="58">
        <v>62</v>
      </c>
      <c r="B63" s="65" t="s">
        <v>101</v>
      </c>
      <c r="C63" s="65" t="s">
        <v>102</v>
      </c>
      <c r="D63" s="65" t="s">
        <v>101</v>
      </c>
      <c r="E63" s="62">
        <v>1002</v>
      </c>
      <c r="F63" s="61" t="s">
        <v>16</v>
      </c>
      <c r="G63" s="79" t="s">
        <v>16</v>
      </c>
      <c r="H63" s="62" t="s">
        <v>14</v>
      </c>
      <c r="I63" s="62" t="s">
        <v>21</v>
      </c>
      <c r="J63" s="79" t="s">
        <v>24</v>
      </c>
      <c r="K63" s="80">
        <v>0.89</v>
      </c>
      <c r="L63" s="77" t="s">
        <v>101</v>
      </c>
      <c r="M63" s="77" t="s">
        <v>101</v>
      </c>
      <c r="N63" s="62">
        <v>355</v>
      </c>
      <c r="O63" s="62">
        <v>365</v>
      </c>
      <c r="P63" s="66">
        <f>IF(B63="true",(Calcs!Y64),IF(C63="true",Calcs!P64,Calcs!I64))</f>
        <v>6.9110262443835613E-2</v>
      </c>
      <c r="Q63" s="67" t="str">
        <f>IF(C63="true","0",(VLOOKUP(J63,Chg_Factors!B$18:D$30,3,FALSE)))</f>
        <v>0</v>
      </c>
      <c r="R63" s="68">
        <f t="shared" si="8"/>
        <v>1002</v>
      </c>
      <c r="S63" s="69" t="str">
        <f>IF(C63="true","0",(VLOOKUP(Inputs!F63,Chg_Factors!B$2:D$5,3,FALSE)))</f>
        <v>0</v>
      </c>
      <c r="T63" s="67" t="str">
        <f>(VLOOKUP(Inputs!H63,Chg_Factors!B$6:D$8,3,FALSE))</f>
        <v>0.16</v>
      </c>
      <c r="U63" s="67" t="str">
        <f>(VLOOKUP(Inputs!I63,Chg_Factors!B$9:D$12,3,FALSE))</f>
        <v>0.003</v>
      </c>
      <c r="V63" s="70" t="str">
        <f t="shared" si="7"/>
        <v>S126 x 0.89</v>
      </c>
      <c r="W63" s="67" t="str">
        <f>IF(AND(L63 = "true",C63="false"),"S127 x "&amp; (IF(Inputs!L63=Reduction_Values!B$2,Reduction_Values!D$2,Reduction_Values!D$3)),"")</f>
        <v/>
      </c>
      <c r="X63" s="67" t="str">
        <f>IF(M63="true",(VLOOKUP(F63,Reduction_Values!C$4:F$7,4,FALSE)),"")</f>
        <v/>
      </c>
      <c r="Y63" s="67" t="str">
        <f>IF(C63="true",(VLOOKUP(Inputs!G63,Chg_Factors!B$13:D$17,3,FALSE)),"0.0")</f>
        <v>0.2</v>
      </c>
      <c r="Z63" s="67" t="str">
        <f>IF(Inputs!C63="true",(IF(Inputs!J63=Chg_Factors!B$31,(VLOOKUP(Inputs!D63,Chg_Factors!C$31:D$32,2,FALSE)),IF(Inputs!J63=Chg_Factors!B$33,(VLOOKUP(Inputs!D63,Chg_Factors!C$33:D$34,2,FALSE)),IF(Inputs!J63=Chg_Factors!B$35,(VLOOKUP(Inputs!D63,Chg_Factors!C$35:D$36,2,FALSE)),IF(Inputs!J63=Chg_Factors!B$37,(VLOOKUP(Inputs!D63,Chg_Factors!C$37:D$38,2,FALSE)),IF(Inputs!J63=Chg_Factors!B$39,(VLOOKUP(Inputs!D63,Chg_Factors!C$39:D$40,2,FALSE)),IF(Inputs!J63=Chg_Factors!B$41,(VLOOKUP(Inputs!D63,Chg_Factors!C$41:D$42,2,FALSE)),IF(Inputs!J63=Chg_Factors!B$43,(VLOOKUP(Inputs!D63,Chg_Factors!C$43:D$44,2,FALSE)),IF(Inputs!J63=Chg_Factors!B$45,(VLOOKUP(Inputs!D63,Chg_Factors!C$45:D$46,2,FALSE)),IF(Inputs!J63=Chg_Factors!B$47,(VLOOKUP(Inputs!D63,Chg_Factors!C$47:D$48,2,FALSE)),IF(Inputs!J63=Chg_Factors!B$49,(VLOOKUP(Inputs!D63,Chg_Factors!C$49:D$50,2,FALSE)),IF(Inputs!J63=Chg_Factors!B$51,(VLOOKUP(Inputs!D63,Chg_Factors!C$51:D$52,2,FALSE)),IF(Inputs!J63=Chg_Factors!B$53,(VLOOKUP(Inputs!D63,Chg_Factors!C$53:D$54,2,FALSE)),IF(Inputs!J63=Chg_Factors!B$55,(VLOOKUP(Inputs!D63,Chg_Factors!C$55:D$56,2,FALSE)))))))))))))))),"0.0")</f>
        <v>0.83</v>
      </c>
      <c r="AA63" s="68">
        <f>IF(B63="true",(Calcs!R64),IF(C63="true",0,Calcs!B64))</f>
        <v>0</v>
      </c>
      <c r="AB63" s="68">
        <f>IF(B63="true",(Calcs!S64),IF(C63="true",Calcs!K64,Calcs!C64))</f>
        <v>32.064</v>
      </c>
      <c r="AC63" s="68">
        <f>IF(B63="true",(Calcs!T64),IF(C63="true",Calcs!L64,Calcs!D64))</f>
        <v>9.6192E-2</v>
      </c>
      <c r="AD63" s="68">
        <f t="shared" si="3"/>
        <v>1002</v>
      </c>
      <c r="AE63" s="68">
        <f>IF(B63="true",Calcs!V64,IF(C63="true",Calcs!N64,Calcs!F64))</f>
        <v>7.1057030399999999E-2</v>
      </c>
      <c r="AF63" s="68">
        <f>IF(B63="true",(Calcs!W64),IF(C63="true",0,Calcs!G64))</f>
        <v>0</v>
      </c>
      <c r="AG63" s="68">
        <f>IF(B63="true",(Calcs!X64),IF(C63="true",Calcs!O64,Calcs!H64))</f>
        <v>7.1057030399999999E-2</v>
      </c>
      <c r="AH63" s="61" t="str">
        <f t="shared" si="4"/>
        <v>false</v>
      </c>
      <c r="AI63" s="61" t="str">
        <f t="shared" si="5"/>
        <v>false</v>
      </c>
      <c r="AJ63" s="68">
        <f>IF(B63="true",0,IF(C63="true",Calcs!M64,0))</f>
        <v>7.9839359999999998E-2</v>
      </c>
      <c r="AK63" s="61" t="str">
        <f t="shared" si="6"/>
        <v>true</v>
      </c>
      <c r="AL63" s="68">
        <f>IF(B63="true",0,IF(C63="true",Calcs!J64,0))</f>
        <v>200.4</v>
      </c>
      <c r="AM63" s="68">
        <f>IF(B63="true",Calcs!U64,IF(C63="true",0,Calcs!E64))</f>
        <v>0</v>
      </c>
    </row>
    <row r="64" spans="1:39" ht="14.25" customHeight="1" x14ac:dyDescent="0.2">
      <c r="A64" s="58">
        <v>63</v>
      </c>
      <c r="B64" s="65" t="s">
        <v>101</v>
      </c>
      <c r="C64" s="65" t="s">
        <v>101</v>
      </c>
      <c r="D64" s="59" t="s">
        <v>101</v>
      </c>
      <c r="E64" s="62">
        <v>1003.33</v>
      </c>
      <c r="F64" s="61" t="s">
        <v>89</v>
      </c>
      <c r="G64" s="79"/>
      <c r="H64" s="62" t="s">
        <v>14</v>
      </c>
      <c r="I64" s="62" t="s">
        <v>21</v>
      </c>
      <c r="J64" s="79" t="s">
        <v>25</v>
      </c>
      <c r="K64" s="63">
        <v>1</v>
      </c>
      <c r="L64" s="77" t="s">
        <v>101</v>
      </c>
      <c r="M64" s="77" t="s">
        <v>101</v>
      </c>
      <c r="N64" s="62">
        <v>365</v>
      </c>
      <c r="O64" s="62">
        <v>365</v>
      </c>
      <c r="P64" s="66">
        <f>IF(B64="true",(Calcs!Y65),IF(C64="true",Calcs!P65,Calcs!I65))</f>
        <v>16.802968176000004</v>
      </c>
      <c r="Q64" s="67">
        <f>IF(C64="true","0",(VLOOKUP(J64,Chg_Factors!B$18:D$30,3,FALSE)))</f>
        <v>11.63</v>
      </c>
      <c r="R64" s="68">
        <f t="shared" si="8"/>
        <v>1003.33</v>
      </c>
      <c r="S64" s="69" t="str">
        <f>IF(C64="true","0",(VLOOKUP(Inputs!F64,Chg_Factors!B$2:D$5,3,FALSE)))</f>
        <v>3.0</v>
      </c>
      <c r="T64" s="67" t="str">
        <f>(VLOOKUP(Inputs!H64,Chg_Factors!B$6:D$8,3,FALSE))</f>
        <v>0.16</v>
      </c>
      <c r="U64" s="67" t="str">
        <f>(VLOOKUP(Inputs!I64,Chg_Factors!B$9:D$12,3,FALSE))</f>
        <v>0.003</v>
      </c>
      <c r="V64" s="70" t="str">
        <f t="shared" si="7"/>
        <v>S126 x 1.0</v>
      </c>
      <c r="W64" s="67" t="str">
        <f>IF(AND(L64 = "true",C64="false"),"S127 x "&amp; (IF(Inputs!L64=Reduction_Values!B$2,Reduction_Values!D$2,Reduction_Values!D$3)),"")</f>
        <v/>
      </c>
      <c r="X64" s="67" t="str">
        <f>IF(M64="true",(VLOOKUP(F64,Reduction_Values!C$4:F$7,4,FALSE)),"")</f>
        <v/>
      </c>
      <c r="Y64" s="67" t="str">
        <f>IF(C64="true",(VLOOKUP(Inputs!G64,Chg_Factors!B$13:D$17,3,FALSE)),"0.0")</f>
        <v>0.0</v>
      </c>
      <c r="Z64" s="67" t="str">
        <f>IF(Inputs!C64="true",(IF(Inputs!J64=Chg_Factors!B$31,(VLOOKUP(Inputs!D64,Chg_Factors!C$31:D$32,2,FALSE)),IF(Inputs!J64=Chg_Factors!B$33,(VLOOKUP(Inputs!D64,Chg_Factors!C$33:D$34,2,FALSE)),IF(Inputs!J64=Chg_Factors!B$35,(VLOOKUP(Inputs!D64,Chg_Factors!C$35:D$36,2,FALSE)),IF(Inputs!J64=Chg_Factors!B$37,(VLOOKUP(Inputs!D64,Chg_Factors!C$37:D$38,2,FALSE)),IF(Inputs!J64=Chg_Factors!B$39,(VLOOKUP(Inputs!D64,Chg_Factors!C$39:D$40,2,FALSE)),IF(Inputs!J64=Chg_Factors!B$41,(VLOOKUP(Inputs!D64,Chg_Factors!C$41:D$42,2,FALSE)),IF(Inputs!J64=Chg_Factors!B$43,(VLOOKUP(Inputs!D64,Chg_Factors!C$43:D$44,2,FALSE)),IF(Inputs!J64=Chg_Factors!B$45,(VLOOKUP(Inputs!D64,Chg_Factors!C$45:D$46,2,FALSE)),IF(Inputs!J64=Chg_Factors!B$47,(VLOOKUP(Inputs!D64,Chg_Factors!C$47:D$48,2,FALSE)),IF(Inputs!J64=Chg_Factors!B$49,(VLOOKUP(Inputs!D64,Chg_Factors!C$49:D$50,2,FALSE)),IF(Inputs!J64=Chg_Factors!B$51,(VLOOKUP(Inputs!D64,Chg_Factors!C$51:D$52,2,FALSE)),IF(Inputs!J64=Chg_Factors!B$53,(VLOOKUP(Inputs!D64,Chg_Factors!C$53:D$54,2,FALSE)),IF(Inputs!J64=Chg_Factors!B$55,(VLOOKUP(Inputs!D64,Chg_Factors!C$55:D$56,2,FALSE)))))))))))))))),"0.0")</f>
        <v>0.0</v>
      </c>
      <c r="AA64" s="68">
        <f>IF(B64="true",(Calcs!R65),IF(C64="true",0,Calcs!B65))</f>
        <v>3009.9900000000002</v>
      </c>
      <c r="AB64" s="68">
        <f>IF(B64="true",(Calcs!S65),IF(C64="true",Calcs!K65,Calcs!C65))</f>
        <v>481.59840000000003</v>
      </c>
      <c r="AC64" s="68">
        <f>IF(B64="true",(Calcs!T65),IF(C64="true",Calcs!L65,Calcs!D65))</f>
        <v>1.4447952000000002</v>
      </c>
      <c r="AD64" s="68">
        <f t="shared" si="3"/>
        <v>1003.33</v>
      </c>
      <c r="AE64" s="68">
        <f>IF(B64="true",Calcs!V65,IF(C64="true",Calcs!N65,Calcs!F65))</f>
        <v>16.802968176000004</v>
      </c>
      <c r="AF64" s="68">
        <f>IF(B64="true",(Calcs!W65),IF(C64="true",0,Calcs!G65))</f>
        <v>16.802968176000004</v>
      </c>
      <c r="AG64" s="68">
        <f>IF(B64="true",(Calcs!X65),IF(C64="true",Calcs!O65,Calcs!H65))</f>
        <v>16.802968176000004</v>
      </c>
      <c r="AH64" s="61" t="str">
        <f t="shared" si="4"/>
        <v>false</v>
      </c>
      <c r="AI64" s="61" t="str">
        <f t="shared" si="5"/>
        <v>false</v>
      </c>
      <c r="AJ64" s="68">
        <f>IF(B64="true",0,IF(C64="true",Calcs!M65,0))</f>
        <v>0</v>
      </c>
      <c r="AK64" s="61" t="str">
        <f t="shared" si="6"/>
        <v>false</v>
      </c>
      <c r="AL64" s="68">
        <f>IF(B64="true",0,IF(C64="true",Calcs!J65,0))</f>
        <v>0</v>
      </c>
      <c r="AM64" s="68">
        <f>IF(B64="true",Calcs!U65,IF(C64="true",0,Calcs!E65))</f>
        <v>16.802968176000004</v>
      </c>
    </row>
    <row r="65" spans="1:39" ht="14.25" customHeight="1" x14ac:dyDescent="0.2">
      <c r="A65" s="58">
        <v>64</v>
      </c>
      <c r="B65" s="65" t="s">
        <v>102</v>
      </c>
      <c r="C65" s="65" t="s">
        <v>101</v>
      </c>
      <c r="D65" s="65" t="s">
        <v>101</v>
      </c>
      <c r="E65" s="62">
        <v>0</v>
      </c>
      <c r="F65" s="61" t="s">
        <v>90</v>
      </c>
      <c r="G65" s="79" t="s">
        <v>13</v>
      </c>
      <c r="H65" s="62" t="s">
        <v>14</v>
      </c>
      <c r="I65" s="62" t="s">
        <v>19</v>
      </c>
      <c r="J65" s="79" t="s">
        <v>25</v>
      </c>
      <c r="K65" s="63">
        <v>1</v>
      </c>
      <c r="L65" s="77" t="s">
        <v>101</v>
      </c>
      <c r="M65" s="77" t="s">
        <v>101</v>
      </c>
      <c r="N65" s="62">
        <v>0</v>
      </c>
      <c r="O65" s="62">
        <v>0</v>
      </c>
      <c r="P65" s="66">
        <f>IF(B65="true",(Calcs!Y66),IF(C65="true",Calcs!P66,Calcs!I66))</f>
        <v>0</v>
      </c>
      <c r="Q65" s="67">
        <f>IF(C65="true","0",(VLOOKUP(J65,Chg_Factors!B$18:D$30,3,FALSE)))</f>
        <v>11.63</v>
      </c>
      <c r="R65" s="68">
        <f t="shared" si="8"/>
        <v>0</v>
      </c>
      <c r="S65" s="69" t="str">
        <f>IF(C65="true","0",(VLOOKUP(Inputs!F65,Chg_Factors!B$2:D$5,3,FALSE)))</f>
        <v>3.0</v>
      </c>
      <c r="T65" s="67" t="str">
        <f>(VLOOKUP(Inputs!H65,Chg_Factors!B$6:D$8,3,FALSE))</f>
        <v>0.16</v>
      </c>
      <c r="U65" s="67" t="str">
        <f>(VLOOKUP(Inputs!I65,Chg_Factors!B$9:D$12,3,FALSE))</f>
        <v>0.03</v>
      </c>
      <c r="V65" s="70" t="str">
        <f t="shared" si="7"/>
        <v>S126 x 1.0</v>
      </c>
      <c r="W65" s="67" t="str">
        <f>IF(AND(L65 = "true",C65="false"),"S127 x "&amp; (IF(Inputs!L65=Reduction_Values!B$2,Reduction_Values!D$2,Reduction_Values!D$3)),"")</f>
        <v/>
      </c>
      <c r="X65" s="67" t="str">
        <f>IF(M65="true",(VLOOKUP(F65,Reduction_Values!C$4:F$7,4,FALSE)),"")</f>
        <v/>
      </c>
      <c r="Y65" s="67" t="str">
        <f>IF(C65="true",(VLOOKUP(Inputs!G65,Chg_Factors!B$13:D$17,3,FALSE)),"0.0")</f>
        <v>0.0</v>
      </c>
      <c r="Z65" s="67" t="str">
        <f>IF(Inputs!C65="true",(IF(Inputs!J65=Chg_Factors!B$31,(VLOOKUP(Inputs!D65,Chg_Factors!C$31:D$32,2,FALSE)),IF(Inputs!J65=Chg_Factors!B$33,(VLOOKUP(Inputs!D65,Chg_Factors!C$33:D$34,2,FALSE)),IF(Inputs!J65=Chg_Factors!B$35,(VLOOKUP(Inputs!D65,Chg_Factors!C$35:D$36,2,FALSE)),IF(Inputs!J65=Chg_Factors!B$37,(VLOOKUP(Inputs!D65,Chg_Factors!C$37:D$38,2,FALSE)),IF(Inputs!J65=Chg_Factors!B$39,(VLOOKUP(Inputs!D65,Chg_Factors!C$39:D$40,2,FALSE)),IF(Inputs!J65=Chg_Factors!B$41,(VLOOKUP(Inputs!D65,Chg_Factors!C$41:D$42,2,FALSE)),IF(Inputs!J65=Chg_Factors!B$43,(VLOOKUP(Inputs!D65,Chg_Factors!C$43:D$44,2,FALSE)),IF(Inputs!J65=Chg_Factors!B$45,(VLOOKUP(Inputs!D65,Chg_Factors!C$45:D$46,2,FALSE)),IF(Inputs!J65=Chg_Factors!B$47,(VLOOKUP(Inputs!D65,Chg_Factors!C$47:D$48,2,FALSE)),IF(Inputs!J65=Chg_Factors!B$49,(VLOOKUP(Inputs!D65,Chg_Factors!C$49:D$50,2,FALSE)),IF(Inputs!J65=Chg_Factors!B$51,(VLOOKUP(Inputs!D65,Chg_Factors!C$51:D$52,2,FALSE)),IF(Inputs!J65=Chg_Factors!B$53,(VLOOKUP(Inputs!D65,Chg_Factors!C$53:D$54,2,FALSE)),IF(Inputs!J65=Chg_Factors!B$55,(VLOOKUP(Inputs!D65,Chg_Factors!C$55:D$56,2,FALSE)))))))))))))))),"0.0")</f>
        <v>0.0</v>
      </c>
      <c r="AA65" s="68">
        <f>IF(B65="true",(Calcs!R66),IF(C65="true",0,Calcs!B66))</f>
        <v>0</v>
      </c>
      <c r="AB65" s="68">
        <f>IF(B65="true",(Calcs!S66),IF(C65="true",Calcs!K66,Calcs!C66))</f>
        <v>0</v>
      </c>
      <c r="AC65" s="68">
        <f>IF(B65="true",(Calcs!T66),IF(C65="true",Calcs!L66,Calcs!D66))</f>
        <v>0</v>
      </c>
      <c r="AD65" s="68">
        <f t="shared" si="3"/>
        <v>0</v>
      </c>
      <c r="AE65" s="68">
        <f>IF(B65="true",Calcs!V66,IF(C65="true",Calcs!N66,Calcs!F66))</f>
        <v>0</v>
      </c>
      <c r="AF65" s="68">
        <f>IF(B65="true",(Calcs!W66),IF(C65="true",0,Calcs!G66))</f>
        <v>0</v>
      </c>
      <c r="AG65" s="68">
        <f>IF(B65="true",(Calcs!X66),IF(C65="true",Calcs!O66,Calcs!H66))</f>
        <v>0</v>
      </c>
      <c r="AH65" s="61" t="str">
        <f t="shared" si="4"/>
        <v>true</v>
      </c>
      <c r="AI65" s="61" t="str">
        <f t="shared" si="5"/>
        <v>false</v>
      </c>
      <c r="AJ65" s="68">
        <f>IF(B65="true",0,IF(C65="true",Calcs!M66,0))</f>
        <v>0</v>
      </c>
      <c r="AK65" s="61" t="str">
        <f t="shared" si="6"/>
        <v>false</v>
      </c>
      <c r="AL65" s="68">
        <f>IF(B65="true",0,IF(C65="true",Calcs!J66,0))</f>
        <v>0</v>
      </c>
      <c r="AM65" s="68">
        <f>IF(B65="true",Calcs!U66,IF(C65="true",0,Calcs!E66))</f>
        <v>0</v>
      </c>
    </row>
    <row r="66" spans="1:39" ht="14.25" customHeight="1" x14ac:dyDescent="0.2">
      <c r="A66" s="58">
        <v>65</v>
      </c>
      <c r="B66" s="65" t="s">
        <v>101</v>
      </c>
      <c r="C66" s="65" t="s">
        <v>101</v>
      </c>
      <c r="D66" s="59" t="s">
        <v>101</v>
      </c>
      <c r="E66" s="62">
        <v>1005</v>
      </c>
      <c r="F66" s="61" t="s">
        <v>13</v>
      </c>
      <c r="G66" s="61"/>
      <c r="H66" s="62" t="s">
        <v>18</v>
      </c>
      <c r="I66" s="62" t="s">
        <v>21</v>
      </c>
      <c r="J66" s="61" t="s">
        <v>141</v>
      </c>
      <c r="K66" s="63">
        <v>1</v>
      </c>
      <c r="L66" s="65" t="s">
        <v>101</v>
      </c>
      <c r="M66" s="65" t="s">
        <v>102</v>
      </c>
      <c r="N66" s="62">
        <v>0</v>
      </c>
      <c r="O66" s="62">
        <v>2</v>
      </c>
      <c r="P66" s="66">
        <f>IF(B66="true",(Calcs!Y67),IF(C66="true",Calcs!P67,Calcs!I67))</f>
        <v>0</v>
      </c>
      <c r="Q66" s="67">
        <f>IF(C66="true","0",(VLOOKUP(J66,Chg_Factors!B$18:D$30,3,FALSE)))</f>
        <v>19.71</v>
      </c>
      <c r="R66" s="68">
        <f t="shared" si="8"/>
        <v>1005</v>
      </c>
      <c r="S66" s="69" t="str">
        <f>IF(C66="true","0",(VLOOKUP(Inputs!F66,Chg_Factors!B$2:D$5,3,FALSE)))</f>
        <v>1.0</v>
      </c>
      <c r="T66" s="67" t="str">
        <f>(VLOOKUP(Inputs!H66,Chg_Factors!B$6:D$8,3,FALSE))</f>
        <v>1.0</v>
      </c>
      <c r="U66" s="67" t="str">
        <f>(VLOOKUP(Inputs!I66,Chg_Factors!B$9:D$12,3,FALSE))</f>
        <v>0.003</v>
      </c>
      <c r="V66" s="70" t="str">
        <f t="shared" si="7"/>
        <v>S126 x 1.0</v>
      </c>
      <c r="W66" s="67" t="str">
        <f>IF(AND(L66 = "true",C66="false"),"S127 x "&amp; (IF(Inputs!L66=Reduction_Values!B$2,Reduction_Values!D$2,Reduction_Values!D$3)),"")</f>
        <v/>
      </c>
      <c r="X66" s="67" t="str">
        <f>IF(M66="true",(VLOOKUP(F66,Reduction_Values!C$4:F$7,4,FALSE)),"")</f>
        <v>S130U x 0.5</v>
      </c>
      <c r="Y66" s="67" t="str">
        <f>IF(C66="true",(VLOOKUP(Inputs!G66,Chg_Factors!B$13:D$17,3,FALSE)),"0.0")</f>
        <v>0.0</v>
      </c>
      <c r="Z66" s="67" t="str">
        <f>IF(Inputs!C66="true",(IF(Inputs!J66=Chg_Factors!B$31,(VLOOKUP(Inputs!D66,Chg_Factors!C$31:D$32,2,FALSE)),IF(Inputs!J66=Chg_Factors!B$33,(VLOOKUP(Inputs!D66,Chg_Factors!C$33:D$34,2,FALSE)),IF(Inputs!J66=Chg_Factors!B$35,(VLOOKUP(Inputs!D66,Chg_Factors!C$35:D$36,2,FALSE)),IF(Inputs!J66=Chg_Factors!B$37,(VLOOKUP(Inputs!D66,Chg_Factors!C$37:D$38,2,FALSE)),IF(Inputs!J66=Chg_Factors!B$39,(VLOOKUP(Inputs!D66,Chg_Factors!C$39:D$40,2,FALSE)),IF(Inputs!J66=Chg_Factors!B$41,(VLOOKUP(Inputs!D66,Chg_Factors!C$41:D$42,2,FALSE)),IF(Inputs!J66=Chg_Factors!B$43,(VLOOKUP(Inputs!D66,Chg_Factors!C$43:D$44,2,FALSE)),IF(Inputs!J66=Chg_Factors!B$45,(VLOOKUP(Inputs!D66,Chg_Factors!C$45:D$46,2,FALSE)),IF(Inputs!J66=Chg_Factors!B$47,(VLOOKUP(Inputs!D66,Chg_Factors!C$47:D$48,2,FALSE)),IF(Inputs!J66=Chg_Factors!B$49,(VLOOKUP(Inputs!D66,Chg_Factors!C$49:D$50,2,FALSE)),IF(Inputs!J66=Chg_Factors!B$51,(VLOOKUP(Inputs!D66,Chg_Factors!C$51:D$52,2,FALSE)),IF(Inputs!J66=Chg_Factors!B$53,(VLOOKUP(Inputs!D66,Chg_Factors!C$53:D$54,2,FALSE)),IF(Inputs!J66=Chg_Factors!B$55,(VLOOKUP(Inputs!D66,Chg_Factors!C$55:D$56,2,FALSE)))))))))))))))),"0.0")</f>
        <v>0.0</v>
      </c>
      <c r="AA66" s="68">
        <f>IF(B66="true",(Calcs!R67),IF(C66="true",0,Calcs!B67))</f>
        <v>1005</v>
      </c>
      <c r="AB66" s="68">
        <f>IF(B66="true",(Calcs!S67),IF(C66="true",Calcs!K67,Calcs!C67))</f>
        <v>1005</v>
      </c>
      <c r="AC66" s="68">
        <f>IF(B66="true",(Calcs!T67),IF(C66="true",Calcs!L67,Calcs!D67))</f>
        <v>3.0150000000000001</v>
      </c>
      <c r="AD66" s="68">
        <f t="shared" si="3"/>
        <v>1005</v>
      </c>
      <c r="AE66" s="68">
        <f>IF(B66="true",Calcs!V67,IF(C66="true",Calcs!N67,Calcs!F67))</f>
        <v>59.425650000000005</v>
      </c>
      <c r="AF66" s="68">
        <f>IF(B66="true",(Calcs!W67),IF(C66="true",0,Calcs!G67))</f>
        <v>59.425650000000005</v>
      </c>
      <c r="AG66" s="68">
        <f>IF(B66="true",(Calcs!X67),IF(C66="true",Calcs!O67,Calcs!H67))</f>
        <v>29.712825000000002</v>
      </c>
      <c r="AH66" s="61" t="str">
        <f t="shared" si="4"/>
        <v>false</v>
      </c>
      <c r="AI66" s="61" t="str">
        <f t="shared" si="5"/>
        <v>false</v>
      </c>
      <c r="AJ66" s="68">
        <f>IF(B66="true",0,IF(C66="true",Calcs!M67,0))</f>
        <v>0</v>
      </c>
      <c r="AK66" s="61" t="str">
        <f t="shared" si="6"/>
        <v>false</v>
      </c>
      <c r="AL66" s="68">
        <f>IF(B66="true",0,IF(C66="true",Calcs!J67,0))</f>
        <v>0</v>
      </c>
      <c r="AM66" s="68">
        <f>IF(B66="true",Calcs!U67,IF(C66="true",0,Calcs!E67))</f>
        <v>59.425650000000005</v>
      </c>
    </row>
    <row r="67" spans="1:39" ht="14.25" customHeight="1" x14ac:dyDescent="0.2">
      <c r="A67" s="58">
        <v>66</v>
      </c>
      <c r="B67" s="65" t="s">
        <v>101</v>
      </c>
      <c r="C67" s="65" t="s">
        <v>102</v>
      </c>
      <c r="D67" s="65" t="s">
        <v>101</v>
      </c>
      <c r="E67" s="62">
        <v>100</v>
      </c>
      <c r="F67" s="61" t="s">
        <v>90</v>
      </c>
      <c r="G67" s="61" t="s">
        <v>139</v>
      </c>
      <c r="H67" s="62" t="s">
        <v>18</v>
      </c>
      <c r="I67" s="62" t="s">
        <v>11</v>
      </c>
      <c r="J67" s="61" t="s">
        <v>141</v>
      </c>
      <c r="K67" s="80">
        <v>0.5</v>
      </c>
      <c r="L67" s="65" t="s">
        <v>102</v>
      </c>
      <c r="M67" s="65" t="s">
        <v>102</v>
      </c>
      <c r="N67" s="62">
        <v>365</v>
      </c>
      <c r="O67" s="62">
        <v>366</v>
      </c>
      <c r="P67" s="66">
        <f>IF(B67="true",(Calcs!Y68),IF(C67="true",Calcs!P68,Calcs!I68))</f>
        <v>536.44694878359974</v>
      </c>
      <c r="Q67" s="67" t="str">
        <f>IF(C67="true","0",(VLOOKUP(J67,Chg_Factors!B$18:D$30,3,FALSE)))</f>
        <v>0</v>
      </c>
      <c r="R67" s="68">
        <f t="shared" si="8"/>
        <v>100</v>
      </c>
      <c r="S67" s="69" t="str">
        <f>IF(C67="true","0",(VLOOKUP(Inputs!F67,Chg_Factors!B$2:D$5,3,FALSE)))</f>
        <v>0</v>
      </c>
      <c r="T67" s="67" t="str">
        <f>(VLOOKUP(Inputs!H67,Chg_Factors!B$6:D$8,3,FALSE))</f>
        <v>1.0</v>
      </c>
      <c r="U67" s="67" t="str">
        <f>(VLOOKUP(Inputs!I67,Chg_Factors!B$9:D$12,3,FALSE))</f>
        <v>1.0</v>
      </c>
      <c r="V67" s="70" t="str">
        <f t="shared" si="7"/>
        <v>S126 x 0.5</v>
      </c>
      <c r="W67" s="67" t="str">
        <f>IF(AND(L67 = "true",C67="false"),"S127 x "&amp; (IF(Inputs!L67=Reduction_Values!B$2,Reduction_Values!D$2,Reduction_Values!D$3)),"")</f>
        <v/>
      </c>
      <c r="X67" s="67" t="str">
        <f>IF(M67="true",(VLOOKUP(F67,Reduction_Values!C$4:F$7,4,FALSE)),"")</f>
        <v>S130S x 0.833</v>
      </c>
      <c r="Y67" s="67" t="str">
        <f>IF(C67="true",(VLOOKUP(Inputs!G67,Chg_Factors!B$13:D$17,3,FALSE)),"0.0")</f>
        <v>1.0</v>
      </c>
      <c r="Z67" s="67" t="str">
        <f>IF(Inputs!C67="true",(IF(Inputs!J67=Chg_Factors!B$31,(VLOOKUP(Inputs!D67,Chg_Factors!C$31:D$32,2,FALSE)),IF(Inputs!J67=Chg_Factors!B$33,(VLOOKUP(Inputs!D67,Chg_Factors!C$33:D$34,2,FALSE)),IF(Inputs!J67=Chg_Factors!B$35,(VLOOKUP(Inputs!D67,Chg_Factors!C$35:D$36,2,FALSE)),IF(Inputs!J67=Chg_Factors!B$37,(VLOOKUP(Inputs!D67,Chg_Factors!C$37:D$38,2,FALSE)),IF(Inputs!J67=Chg_Factors!B$39,(VLOOKUP(Inputs!D67,Chg_Factors!C$39:D$40,2,FALSE)),IF(Inputs!J67=Chg_Factors!B$41,(VLOOKUP(Inputs!D67,Chg_Factors!C$41:D$42,2,FALSE)),IF(Inputs!J67=Chg_Factors!B$43,(VLOOKUP(Inputs!D67,Chg_Factors!C$43:D$44,2,FALSE)),IF(Inputs!J67=Chg_Factors!B$45,(VLOOKUP(Inputs!D67,Chg_Factors!C$45:D$46,2,FALSE)),IF(Inputs!J67=Chg_Factors!B$47,(VLOOKUP(Inputs!D67,Chg_Factors!C$47:D$48,2,FALSE)),IF(Inputs!J67=Chg_Factors!B$49,(VLOOKUP(Inputs!D67,Chg_Factors!C$49:D$50,2,FALSE)),IF(Inputs!J67=Chg_Factors!B$51,(VLOOKUP(Inputs!D67,Chg_Factors!C$51:D$52,2,FALSE)),IF(Inputs!J67=Chg_Factors!B$53,(VLOOKUP(Inputs!D67,Chg_Factors!C$53:D$54,2,FALSE)),IF(Inputs!J67=Chg_Factors!B$55,(VLOOKUP(Inputs!D67,Chg_Factors!C$55:D$56,2,FALSE)))))))))))))))),"0.0")</f>
        <v>12.91</v>
      </c>
      <c r="AA67" s="68">
        <f>IF(B67="true",(Calcs!R68),IF(C67="true",0,Calcs!B68))</f>
        <v>0</v>
      </c>
      <c r="AB67" s="68">
        <f>IF(B67="true",(Calcs!S68),IF(C67="true",Calcs!K68,Calcs!C68))</f>
        <v>100</v>
      </c>
      <c r="AC67" s="68">
        <f>IF(B67="true",(Calcs!T68),IF(C67="true",Calcs!L68,Calcs!D68))</f>
        <v>100</v>
      </c>
      <c r="AD67" s="68">
        <f t="shared" ref="AD67:AD114" si="9">E67</f>
        <v>100</v>
      </c>
      <c r="AE67" s="68">
        <f>IF(B67="true",Calcs!V68,IF(C67="true",Calcs!N68,Calcs!F68))</f>
        <v>645.5</v>
      </c>
      <c r="AF67" s="68">
        <f>IF(B67="true",(Calcs!W68),IF(C67="true",0,Calcs!G68))</f>
        <v>0</v>
      </c>
      <c r="AG67" s="68">
        <f>IF(B67="true",(Calcs!X68),IF(C67="true",Calcs!O68,Calcs!H68))</f>
        <v>537.91666645149996</v>
      </c>
      <c r="AH67" s="61" t="str">
        <f t="shared" ref="AH67:AH114" si="10">B67</f>
        <v>false</v>
      </c>
      <c r="AI67" s="61" t="str">
        <f t="shared" ref="AI67:AI114" si="11">D67</f>
        <v>false</v>
      </c>
      <c r="AJ67" s="68">
        <f>IF(B67="true",0,IF(C67="true",Calcs!M68,0))</f>
        <v>1291</v>
      </c>
      <c r="AK67" s="61" t="str">
        <f t="shared" ref="AK67:AK114" si="12">C67</f>
        <v>true</v>
      </c>
      <c r="AL67" s="68">
        <f>IF(B67="true",0,IF(C67="true",Calcs!J68,0))</f>
        <v>100</v>
      </c>
      <c r="AM67" s="68">
        <f>IF(B67="true",Calcs!U68,IF(C67="true",0,Calcs!E68))</f>
        <v>0</v>
      </c>
    </row>
    <row r="68" spans="1:39" ht="14.25" customHeight="1" x14ac:dyDescent="0.2">
      <c r="A68" s="58">
        <v>67</v>
      </c>
      <c r="B68" s="65" t="s">
        <v>101</v>
      </c>
      <c r="C68" s="65" t="s">
        <v>101</v>
      </c>
      <c r="D68" s="59" t="s">
        <v>101</v>
      </c>
      <c r="E68" s="62">
        <v>2.6539999999999999</v>
      </c>
      <c r="F68" s="79" t="s">
        <v>13</v>
      </c>
      <c r="G68" s="79"/>
      <c r="H68" s="62" t="s">
        <v>10</v>
      </c>
      <c r="I68" s="62" t="s">
        <v>15</v>
      </c>
      <c r="J68" s="79" t="s">
        <v>27</v>
      </c>
      <c r="K68" s="63">
        <v>1</v>
      </c>
      <c r="L68" s="77" t="s">
        <v>101</v>
      </c>
      <c r="M68" s="77" t="s">
        <v>101</v>
      </c>
      <c r="N68" s="62">
        <v>214</v>
      </c>
      <c r="O68" s="62">
        <v>366</v>
      </c>
      <c r="P68" s="66">
        <f>IF(B68="true",(Calcs!Y69),IF(C68="true",Calcs!P69,Calcs!I69))</f>
        <v>22.584165140983608</v>
      </c>
      <c r="Q68" s="67">
        <f>IF(C68="true","0",(VLOOKUP(J68,Chg_Factors!B$18:D$30,3,FALSE)))</f>
        <v>15.16</v>
      </c>
      <c r="R68" s="68">
        <f t="shared" si="8"/>
        <v>2.6539999999999999</v>
      </c>
      <c r="S68" s="69" t="str">
        <f>IF(C68="true","0",(VLOOKUP(Inputs!F68,Chg_Factors!B$2:D$5,3,FALSE)))</f>
        <v>1.0</v>
      </c>
      <c r="T68" s="67" t="str">
        <f>(VLOOKUP(Inputs!H68,Chg_Factors!B$6:D$8,3,FALSE))</f>
        <v>1.6</v>
      </c>
      <c r="U68" s="67" t="str">
        <f>(VLOOKUP(Inputs!I68,Chg_Factors!B$9:D$12,3,FALSE))</f>
        <v>0.6</v>
      </c>
      <c r="V68" s="70" t="str">
        <f t="shared" si="7"/>
        <v>S126 x 1.0</v>
      </c>
      <c r="W68" s="67" t="str">
        <f>IF(AND(L68 = "true",C68="false"),"S127 x "&amp; (IF(Inputs!L68=Reduction_Values!B$2,Reduction_Values!D$2,Reduction_Values!D$3)),"")</f>
        <v/>
      </c>
      <c r="X68" s="67" t="str">
        <f>IF(M68="true",(VLOOKUP(F68,Reduction_Values!C$4:F$7,4,FALSE)),"")</f>
        <v/>
      </c>
      <c r="Y68" s="67" t="str">
        <f>IF(C68="true",(VLOOKUP(Inputs!G68,Chg_Factors!B$13:D$17,3,FALSE)),"0.0")</f>
        <v>0.0</v>
      </c>
      <c r="Z68" s="67" t="str">
        <f>IF(Inputs!C68="true",(IF(Inputs!J68=Chg_Factors!B$31,(VLOOKUP(Inputs!D68,Chg_Factors!C$31:D$32,2,FALSE)),IF(Inputs!J68=Chg_Factors!B$33,(VLOOKUP(Inputs!D68,Chg_Factors!C$33:D$34,2,FALSE)),IF(Inputs!J68=Chg_Factors!B$35,(VLOOKUP(Inputs!D68,Chg_Factors!C$35:D$36,2,FALSE)),IF(Inputs!J68=Chg_Factors!B$37,(VLOOKUP(Inputs!D68,Chg_Factors!C$37:D$38,2,FALSE)),IF(Inputs!J68=Chg_Factors!B$39,(VLOOKUP(Inputs!D68,Chg_Factors!C$39:D$40,2,FALSE)),IF(Inputs!J68=Chg_Factors!B$41,(VLOOKUP(Inputs!D68,Chg_Factors!C$41:D$42,2,FALSE)),IF(Inputs!J68=Chg_Factors!B$43,(VLOOKUP(Inputs!D68,Chg_Factors!C$43:D$44,2,FALSE)),IF(Inputs!J68=Chg_Factors!B$45,(VLOOKUP(Inputs!D68,Chg_Factors!C$45:D$46,2,FALSE)),IF(Inputs!J68=Chg_Factors!B$47,(VLOOKUP(Inputs!D68,Chg_Factors!C$47:D$48,2,FALSE)),IF(Inputs!J68=Chg_Factors!B$49,(VLOOKUP(Inputs!D68,Chg_Factors!C$49:D$50,2,FALSE)),IF(Inputs!J68=Chg_Factors!B$51,(VLOOKUP(Inputs!D68,Chg_Factors!C$51:D$52,2,FALSE)),IF(Inputs!J68=Chg_Factors!B$53,(VLOOKUP(Inputs!D68,Chg_Factors!C$53:D$54,2,FALSE)),IF(Inputs!J68=Chg_Factors!B$55,(VLOOKUP(Inputs!D68,Chg_Factors!C$55:D$56,2,FALSE)))))))))))))))),"0.0")</f>
        <v>0.0</v>
      </c>
      <c r="AA68" s="68">
        <f>IF(B68="true",(Calcs!R69),IF(C68="true",0,Calcs!B69))</f>
        <v>2.6539999999999999</v>
      </c>
      <c r="AB68" s="68">
        <f>IF(B68="true",(Calcs!S69),IF(C68="true",Calcs!K69,Calcs!C69))</f>
        <v>4.2464000000000004</v>
      </c>
      <c r="AC68" s="68">
        <f>IF(B68="true",(Calcs!T69),IF(C68="true",Calcs!L69,Calcs!D69))</f>
        <v>2.5478400000000003</v>
      </c>
      <c r="AD68" s="68">
        <f t="shared" si="9"/>
        <v>2.6539999999999999</v>
      </c>
      <c r="AE68" s="68">
        <f>IF(B68="true",Calcs!V69,IF(C68="true",Calcs!N69,Calcs!F69))</f>
        <v>38.625254400000003</v>
      </c>
      <c r="AF68" s="68">
        <f>IF(B68="true",(Calcs!W69),IF(C68="true",0,Calcs!G69))</f>
        <v>38.625254400000003</v>
      </c>
      <c r="AG68" s="68">
        <f>IF(B68="true",(Calcs!X69),IF(C68="true",Calcs!O69,Calcs!H69))</f>
        <v>38.625254400000003</v>
      </c>
      <c r="AH68" s="61" t="str">
        <f t="shared" si="10"/>
        <v>false</v>
      </c>
      <c r="AI68" s="61" t="str">
        <f t="shared" si="11"/>
        <v>false</v>
      </c>
      <c r="AJ68" s="68">
        <f>IF(B68="true",0,IF(C68="true",Calcs!M69,0))</f>
        <v>0</v>
      </c>
      <c r="AK68" s="61" t="str">
        <f t="shared" si="12"/>
        <v>false</v>
      </c>
      <c r="AL68" s="68">
        <f>IF(B68="true",0,IF(C68="true",Calcs!J69,0))</f>
        <v>0</v>
      </c>
      <c r="AM68" s="68">
        <f>IF(B68="true",Calcs!U69,IF(C68="true",0,Calcs!E69))</f>
        <v>38.625254400000003</v>
      </c>
    </row>
    <row r="69" spans="1:39" ht="14.25" customHeight="1" x14ac:dyDescent="0.2">
      <c r="A69" s="58">
        <v>68</v>
      </c>
      <c r="B69" s="65" t="s">
        <v>102</v>
      </c>
      <c r="C69" s="65" t="s">
        <v>101</v>
      </c>
      <c r="D69" s="65" t="s">
        <v>101</v>
      </c>
      <c r="E69" s="62">
        <v>1E-3</v>
      </c>
      <c r="F69" s="61" t="s">
        <v>16</v>
      </c>
      <c r="G69" s="79" t="s">
        <v>13</v>
      </c>
      <c r="H69" s="62" t="s">
        <v>10</v>
      </c>
      <c r="I69" s="62" t="s">
        <v>15</v>
      </c>
      <c r="J69" s="79" t="s">
        <v>27</v>
      </c>
      <c r="K69" s="63">
        <v>1</v>
      </c>
      <c r="L69" s="77" t="s">
        <v>101</v>
      </c>
      <c r="M69" s="77" t="s">
        <v>101</v>
      </c>
      <c r="N69" s="62">
        <v>0</v>
      </c>
      <c r="O69" s="62">
        <v>0</v>
      </c>
      <c r="P69" s="66">
        <f>IF(B69="true",(Calcs!Y70),IF(C69="true",Calcs!P70,Calcs!I70))</f>
        <v>2.9107199999999999E-3</v>
      </c>
      <c r="Q69" s="67">
        <f>IF(C69="true","0",(VLOOKUP(J69,Chg_Factors!B$18:D$30,3,FALSE)))</f>
        <v>15.16</v>
      </c>
      <c r="R69" s="68">
        <f t="shared" si="8"/>
        <v>1E-3</v>
      </c>
      <c r="S69" s="69" t="str">
        <f>IF(C69="true","0",(VLOOKUP(Inputs!F69,Chg_Factors!B$2:D$5,3,FALSE)))</f>
        <v>0.2</v>
      </c>
      <c r="T69" s="67" t="str">
        <f>(VLOOKUP(Inputs!H69,Chg_Factors!B$6:D$8,3,FALSE))</f>
        <v>1.6</v>
      </c>
      <c r="U69" s="67" t="str">
        <f>(VLOOKUP(Inputs!I69,Chg_Factors!B$9:D$12,3,FALSE))</f>
        <v>0.6</v>
      </c>
      <c r="V69" s="70" t="str">
        <f t="shared" si="7"/>
        <v>S126 x 1.0</v>
      </c>
      <c r="W69" s="67" t="str">
        <f>IF(AND(L69 = "true",C69="false"),"S127 x "&amp; (IF(Inputs!L69=Reduction_Values!B$2,Reduction_Values!D$2,Reduction_Values!D$3)),"")</f>
        <v/>
      </c>
      <c r="X69" s="67" t="str">
        <f>IF(M69="true",(VLOOKUP(F69,Reduction_Values!C$4:F$7,4,FALSE)),"")</f>
        <v/>
      </c>
      <c r="Y69" s="67" t="str">
        <f>IF(C69="true",(VLOOKUP(Inputs!G69,Chg_Factors!B$13:D$17,3,FALSE)),"0.0")</f>
        <v>0.0</v>
      </c>
      <c r="Z69" s="67" t="str">
        <f>IF(Inputs!C69="true",(IF(Inputs!J69=Chg_Factors!B$31,(VLOOKUP(Inputs!D69,Chg_Factors!C$31:D$32,2,FALSE)),IF(Inputs!J69=Chg_Factors!B$33,(VLOOKUP(Inputs!D69,Chg_Factors!C$33:D$34,2,FALSE)),IF(Inputs!J69=Chg_Factors!B$35,(VLOOKUP(Inputs!D69,Chg_Factors!C$35:D$36,2,FALSE)),IF(Inputs!J69=Chg_Factors!B$37,(VLOOKUP(Inputs!D69,Chg_Factors!C$37:D$38,2,FALSE)),IF(Inputs!J69=Chg_Factors!B$39,(VLOOKUP(Inputs!D69,Chg_Factors!C$39:D$40,2,FALSE)),IF(Inputs!J69=Chg_Factors!B$41,(VLOOKUP(Inputs!D69,Chg_Factors!C$41:D$42,2,FALSE)),IF(Inputs!J69=Chg_Factors!B$43,(VLOOKUP(Inputs!D69,Chg_Factors!C$43:D$44,2,FALSE)),IF(Inputs!J69=Chg_Factors!B$45,(VLOOKUP(Inputs!D69,Chg_Factors!C$45:D$46,2,FALSE)),IF(Inputs!J69=Chg_Factors!B$47,(VLOOKUP(Inputs!D69,Chg_Factors!C$47:D$48,2,FALSE)),IF(Inputs!J69=Chg_Factors!B$49,(VLOOKUP(Inputs!D69,Chg_Factors!C$49:D$50,2,FALSE)),IF(Inputs!J69=Chg_Factors!B$51,(VLOOKUP(Inputs!D69,Chg_Factors!C$51:D$52,2,FALSE)),IF(Inputs!J69=Chg_Factors!B$53,(VLOOKUP(Inputs!D69,Chg_Factors!C$53:D$54,2,FALSE)),IF(Inputs!J69=Chg_Factors!B$55,(VLOOKUP(Inputs!D69,Chg_Factors!C$55:D$56,2,FALSE)))))))))))))))),"0.0")</f>
        <v>0.0</v>
      </c>
      <c r="AA69" s="68">
        <f>IF(B69="true",(Calcs!R70),IF(C69="true",0,Calcs!B70))</f>
        <v>2.0000000000000001E-4</v>
      </c>
      <c r="AB69" s="68">
        <f>IF(B69="true",(Calcs!S70),IF(C69="true",Calcs!K70,Calcs!C70))</f>
        <v>3.2000000000000003E-4</v>
      </c>
      <c r="AC69" s="68">
        <f>IF(B69="true",(Calcs!T70),IF(C69="true",Calcs!L70,Calcs!D70))</f>
        <v>1.92E-4</v>
      </c>
      <c r="AD69" s="68">
        <f t="shared" si="9"/>
        <v>1E-3</v>
      </c>
      <c r="AE69" s="68">
        <f>IF(B69="true",Calcs!V70,IF(C69="true",Calcs!N70,Calcs!F70))</f>
        <v>2.9107199999999999E-3</v>
      </c>
      <c r="AF69" s="68">
        <f>IF(B69="true",(Calcs!W70),IF(C69="true",0,Calcs!G70))</f>
        <v>2.9107199999999999E-3</v>
      </c>
      <c r="AG69" s="68">
        <f>IF(B69="true",(Calcs!X70),IF(C69="true",Calcs!O70,Calcs!H70))</f>
        <v>2.9107199999999999E-3</v>
      </c>
      <c r="AH69" s="61" t="str">
        <f t="shared" si="10"/>
        <v>true</v>
      </c>
      <c r="AI69" s="61" t="str">
        <f t="shared" si="11"/>
        <v>false</v>
      </c>
      <c r="AJ69" s="68">
        <f>IF(B69="true",0,IF(C69="true",Calcs!M70,0))</f>
        <v>0</v>
      </c>
      <c r="AK69" s="61" t="str">
        <f t="shared" si="12"/>
        <v>false</v>
      </c>
      <c r="AL69" s="68">
        <f>IF(B69="true",0,IF(C69="true",Calcs!J70,0))</f>
        <v>0</v>
      </c>
      <c r="AM69" s="68">
        <f>IF(B69="true",Calcs!U70,IF(C69="true",0,Calcs!E70))</f>
        <v>2.9107199999999999E-3</v>
      </c>
    </row>
    <row r="70" spans="1:39" ht="14.25" customHeight="1" x14ac:dyDescent="0.2">
      <c r="A70" s="58">
        <v>69</v>
      </c>
      <c r="B70" s="65" t="s">
        <v>101</v>
      </c>
      <c r="C70" s="65" t="s">
        <v>101</v>
      </c>
      <c r="D70" s="59" t="s">
        <v>101</v>
      </c>
      <c r="E70" s="62">
        <v>0.999</v>
      </c>
      <c r="F70" s="61" t="s">
        <v>13</v>
      </c>
      <c r="G70" s="79"/>
      <c r="H70" s="62" t="s">
        <v>14</v>
      </c>
      <c r="I70" s="62" t="s">
        <v>11</v>
      </c>
      <c r="J70" s="79" t="s">
        <v>17</v>
      </c>
      <c r="K70" s="80">
        <v>0.88</v>
      </c>
      <c r="L70" s="77" t="s">
        <v>102</v>
      </c>
      <c r="M70" s="77" t="s">
        <v>101</v>
      </c>
      <c r="N70" s="62">
        <v>210</v>
      </c>
      <c r="O70" s="62">
        <v>211</v>
      </c>
      <c r="P70" s="66">
        <f>IF(B70="true",(Calcs!Y71),IF(C70="true",Calcs!P71,Calcs!I71))</f>
        <v>1.0464444511848341</v>
      </c>
      <c r="Q70" s="67">
        <f>IF(C70="true","0",(VLOOKUP(J70,Chg_Factors!B$18:D$30,3,FALSE)))</f>
        <v>14.95</v>
      </c>
      <c r="R70" s="68">
        <f t="shared" si="8"/>
        <v>0.999</v>
      </c>
      <c r="S70" s="69" t="str">
        <f>IF(C70="true","0",(VLOOKUP(Inputs!F70,Chg_Factors!B$2:D$5,3,FALSE)))</f>
        <v>1.0</v>
      </c>
      <c r="T70" s="67" t="str">
        <f>(VLOOKUP(Inputs!H70,Chg_Factors!B$6:D$8,3,FALSE))</f>
        <v>0.16</v>
      </c>
      <c r="U70" s="67" t="str">
        <f>(VLOOKUP(Inputs!I70,Chg_Factors!B$9:D$12,3,FALSE))</f>
        <v>1.0</v>
      </c>
      <c r="V70" s="70" t="str">
        <f t="shared" si="7"/>
        <v>S126 x 0.88</v>
      </c>
      <c r="W70" s="67" t="str">
        <f>IF(AND(L70 = "true",C70="false"),"S127 x "&amp; (IF(Inputs!L70=Reduction_Values!B$2,Reduction_Values!D$2,Reduction_Values!D$3)),"")</f>
        <v>S127 x 0.5</v>
      </c>
      <c r="X70" s="67" t="str">
        <f>IF(M70="true",(VLOOKUP(F70,Reduction_Values!C$4:F$7,4,FALSE)),"")</f>
        <v/>
      </c>
      <c r="Y70" s="67" t="str">
        <f>IF(C70="true",(VLOOKUP(Inputs!G70,Chg_Factors!B$13:D$17,3,FALSE)),"0.0")</f>
        <v>0.0</v>
      </c>
      <c r="Z70" s="67" t="str">
        <f>IF(Inputs!C70="true",(IF(Inputs!J70=Chg_Factors!B$31,(VLOOKUP(Inputs!D70,Chg_Factors!C$31:D$32,2,FALSE)),IF(Inputs!J70=Chg_Factors!B$33,(VLOOKUP(Inputs!D70,Chg_Factors!C$33:D$34,2,FALSE)),IF(Inputs!J70=Chg_Factors!B$35,(VLOOKUP(Inputs!D70,Chg_Factors!C$35:D$36,2,FALSE)),IF(Inputs!J70=Chg_Factors!B$37,(VLOOKUP(Inputs!D70,Chg_Factors!C$37:D$38,2,FALSE)),IF(Inputs!J70=Chg_Factors!B$39,(VLOOKUP(Inputs!D70,Chg_Factors!C$39:D$40,2,FALSE)),IF(Inputs!J70=Chg_Factors!B$41,(VLOOKUP(Inputs!D70,Chg_Factors!C$41:D$42,2,FALSE)),IF(Inputs!J70=Chg_Factors!B$43,(VLOOKUP(Inputs!D70,Chg_Factors!C$43:D$44,2,FALSE)),IF(Inputs!J70=Chg_Factors!B$45,(VLOOKUP(Inputs!D70,Chg_Factors!C$45:D$46,2,FALSE)),IF(Inputs!J70=Chg_Factors!B$47,(VLOOKUP(Inputs!D70,Chg_Factors!C$47:D$48,2,FALSE)),IF(Inputs!J70=Chg_Factors!B$49,(VLOOKUP(Inputs!D70,Chg_Factors!C$49:D$50,2,FALSE)),IF(Inputs!J70=Chg_Factors!B$51,(VLOOKUP(Inputs!D70,Chg_Factors!C$51:D$52,2,FALSE)),IF(Inputs!J70=Chg_Factors!B$53,(VLOOKUP(Inputs!D70,Chg_Factors!C$53:D$54,2,FALSE)),IF(Inputs!J70=Chg_Factors!B$55,(VLOOKUP(Inputs!D70,Chg_Factors!C$55:D$56,2,FALSE)))))))))))))))),"0.0")</f>
        <v>0.0</v>
      </c>
      <c r="AA70" s="68">
        <f>IF(B70="true",(Calcs!R71),IF(C70="true",0,Calcs!B71))</f>
        <v>0.999</v>
      </c>
      <c r="AB70" s="68">
        <f>IF(B70="true",(Calcs!S71),IF(C70="true",Calcs!K71,Calcs!C71))</f>
        <v>0.15984000000000001</v>
      </c>
      <c r="AC70" s="68">
        <f>IF(B70="true",(Calcs!T71),IF(C70="true",Calcs!L71,Calcs!D71))</f>
        <v>0.15984000000000001</v>
      </c>
      <c r="AD70" s="68">
        <f t="shared" si="9"/>
        <v>0.999</v>
      </c>
      <c r="AE70" s="68">
        <f>IF(B70="true",Calcs!V71,IF(C70="true",Calcs!N71,Calcs!F71))</f>
        <v>2.1028550400000001</v>
      </c>
      <c r="AF70" s="68">
        <f>IF(B70="true",(Calcs!W71),IF(C70="true",0,Calcs!G71))</f>
        <v>1.0514275200000001</v>
      </c>
      <c r="AG70" s="68">
        <f>IF(B70="true",(Calcs!X71),IF(C70="true",Calcs!O71,Calcs!H71))</f>
        <v>1.0514275200000001</v>
      </c>
      <c r="AH70" s="61" t="str">
        <f t="shared" si="10"/>
        <v>false</v>
      </c>
      <c r="AI70" s="61" t="str">
        <f t="shared" si="11"/>
        <v>false</v>
      </c>
      <c r="AJ70" s="68">
        <f>IF(B70="true",0,IF(C70="true",Calcs!M71,0))</f>
        <v>0</v>
      </c>
      <c r="AK70" s="61" t="str">
        <f t="shared" si="12"/>
        <v>false</v>
      </c>
      <c r="AL70" s="68">
        <f>IF(B70="true",0,IF(C70="true",Calcs!J71,0))</f>
        <v>0</v>
      </c>
      <c r="AM70" s="68">
        <f>IF(B70="true",Calcs!U71,IF(C70="true",0,Calcs!E71))</f>
        <v>2.389608</v>
      </c>
    </row>
    <row r="71" spans="1:39" ht="14.25" customHeight="1" x14ac:dyDescent="0.2">
      <c r="A71" s="58">
        <v>70</v>
      </c>
      <c r="B71" s="65" t="s">
        <v>101</v>
      </c>
      <c r="C71" s="65" t="s">
        <v>102</v>
      </c>
      <c r="D71" s="65" t="s">
        <v>101</v>
      </c>
      <c r="E71" s="62">
        <v>8180</v>
      </c>
      <c r="F71" s="61" t="s">
        <v>13</v>
      </c>
      <c r="G71" s="79" t="s">
        <v>90</v>
      </c>
      <c r="H71" s="62" t="s">
        <v>14</v>
      </c>
      <c r="I71" s="62" t="s">
        <v>21</v>
      </c>
      <c r="J71" s="79" t="s">
        <v>22</v>
      </c>
      <c r="K71" s="63">
        <v>1</v>
      </c>
      <c r="L71" s="77" t="s">
        <v>102</v>
      </c>
      <c r="M71" s="77" t="s">
        <v>101</v>
      </c>
      <c r="N71" s="62">
        <v>309</v>
      </c>
      <c r="O71" s="62">
        <v>365</v>
      </c>
      <c r="P71" s="66">
        <f>IF(B71="true",(Calcs!Y72),IF(C71="true",Calcs!P72,Calcs!I72))</f>
        <v>12.830614619178082</v>
      </c>
      <c r="Q71" s="67" t="str">
        <f>IF(C71="true","0",(VLOOKUP(J71,Chg_Factors!B$18:D$30,3,FALSE)))</f>
        <v>0</v>
      </c>
      <c r="R71" s="68">
        <f t="shared" si="8"/>
        <v>8180</v>
      </c>
      <c r="S71" s="69" t="str">
        <f>IF(C71="true","0",(VLOOKUP(Inputs!F71,Chg_Factors!B$2:D$5,3,FALSE)))</f>
        <v>0</v>
      </c>
      <c r="T71" s="67" t="str">
        <f>(VLOOKUP(Inputs!H71,Chg_Factors!B$6:D$8,3,FALSE))</f>
        <v>0.16</v>
      </c>
      <c r="U71" s="67" t="str">
        <f>(VLOOKUP(Inputs!I71,Chg_Factors!B$9:D$12,3,FALSE))</f>
        <v>0.003</v>
      </c>
      <c r="V71" s="70" t="str">
        <f t="shared" si="7"/>
        <v>S126 x 1.0</v>
      </c>
      <c r="W71" s="67" t="str">
        <f>IF(AND(L71 = "true",C71="false"),"S127 x "&amp; (IF(Inputs!L71=Reduction_Values!B$2,Reduction_Values!D$2,Reduction_Values!D$3)),"")</f>
        <v/>
      </c>
      <c r="X71" s="67" t="str">
        <f>IF(M71="true",(VLOOKUP(F71,Reduction_Values!C$4:F$7,4,FALSE)),"")</f>
        <v/>
      </c>
      <c r="Y71" s="67" t="str">
        <f>IF(C71="true",(VLOOKUP(Inputs!G71,Chg_Factors!B$13:D$17,3,FALSE)),"0.0")</f>
        <v>1.0</v>
      </c>
      <c r="Z71" s="67" t="str">
        <f>IF(Inputs!C71="true",(IF(Inputs!J71=Chg_Factors!B$31,(VLOOKUP(Inputs!D71,Chg_Factors!C$31:D$32,2,FALSE)),IF(Inputs!J71=Chg_Factors!B$33,(VLOOKUP(Inputs!D71,Chg_Factors!C$33:D$34,2,FALSE)),IF(Inputs!J71=Chg_Factors!B$35,(VLOOKUP(Inputs!D71,Chg_Factors!C$35:D$36,2,FALSE)),IF(Inputs!J71=Chg_Factors!B$37,(VLOOKUP(Inputs!D71,Chg_Factors!C$37:D$38,2,FALSE)),IF(Inputs!J71=Chg_Factors!B$39,(VLOOKUP(Inputs!D71,Chg_Factors!C$39:D$40,2,FALSE)),IF(Inputs!J71=Chg_Factors!B$41,(VLOOKUP(Inputs!D71,Chg_Factors!C$41:D$42,2,FALSE)),IF(Inputs!J71=Chg_Factors!B$43,(VLOOKUP(Inputs!D71,Chg_Factors!C$43:D$44,2,FALSE)),IF(Inputs!J71=Chg_Factors!B$45,(VLOOKUP(Inputs!D71,Chg_Factors!C$45:D$46,2,FALSE)),IF(Inputs!J71=Chg_Factors!B$47,(VLOOKUP(Inputs!D71,Chg_Factors!C$47:D$48,2,FALSE)),IF(Inputs!J71=Chg_Factors!B$49,(VLOOKUP(Inputs!D71,Chg_Factors!C$49:D$50,2,FALSE)),IF(Inputs!J71=Chg_Factors!B$51,(VLOOKUP(Inputs!D71,Chg_Factors!C$51:D$52,2,FALSE)),IF(Inputs!J71=Chg_Factors!B$53,(VLOOKUP(Inputs!D71,Chg_Factors!C$53:D$54,2,FALSE)),IF(Inputs!J71=Chg_Factors!B$55,(VLOOKUP(Inputs!D71,Chg_Factors!C$55:D$56,2,FALSE)))))))))))))))),"0.0")</f>
        <v>3.86</v>
      </c>
      <c r="AA71" s="68">
        <f>IF(B71="true",(Calcs!R72),IF(C71="true",0,Calcs!B72))</f>
        <v>0</v>
      </c>
      <c r="AB71" s="68">
        <f>IF(B71="true",(Calcs!S72),IF(C71="true",Calcs!K72,Calcs!C72))</f>
        <v>1308.8</v>
      </c>
      <c r="AC71" s="68">
        <f>IF(B71="true",(Calcs!T72),IF(C71="true",Calcs!L72,Calcs!D72))</f>
        <v>3.9264000000000001</v>
      </c>
      <c r="AD71" s="68">
        <f t="shared" si="9"/>
        <v>8180</v>
      </c>
      <c r="AE71" s="68">
        <f>IF(B71="true",Calcs!V72,IF(C71="true",Calcs!N72,Calcs!F72))</f>
        <v>15.155904</v>
      </c>
      <c r="AF71" s="68">
        <f>IF(B71="true",(Calcs!W72),IF(C71="true",0,Calcs!G72))</f>
        <v>0</v>
      </c>
      <c r="AG71" s="68">
        <f>IF(B71="true",(Calcs!X72),IF(C71="true",Calcs!O72,Calcs!H72))</f>
        <v>15.155904</v>
      </c>
      <c r="AH71" s="61" t="str">
        <f t="shared" si="10"/>
        <v>false</v>
      </c>
      <c r="AI71" s="61" t="str">
        <f t="shared" si="11"/>
        <v>false</v>
      </c>
      <c r="AJ71" s="68">
        <f>IF(B71="true",0,IF(C71="true",Calcs!M72,0))</f>
        <v>15.155904</v>
      </c>
      <c r="AK71" s="61" t="str">
        <f t="shared" si="12"/>
        <v>true</v>
      </c>
      <c r="AL71" s="68">
        <f>IF(B71="true",0,IF(C71="true",Calcs!J72,0))</f>
        <v>8180</v>
      </c>
      <c r="AM71" s="68">
        <f>IF(B71="true",Calcs!U72,IF(C71="true",0,Calcs!E72))</f>
        <v>0</v>
      </c>
    </row>
    <row r="72" spans="1:39" ht="14.25" customHeight="1" x14ac:dyDescent="0.2">
      <c r="A72" s="58">
        <v>71</v>
      </c>
      <c r="B72" s="65" t="s">
        <v>101</v>
      </c>
      <c r="C72" s="65" t="s">
        <v>101</v>
      </c>
      <c r="D72" s="59" t="s">
        <v>101</v>
      </c>
      <c r="E72" s="62">
        <v>32100.1</v>
      </c>
      <c r="F72" s="61" t="s">
        <v>90</v>
      </c>
      <c r="G72" s="79"/>
      <c r="H72" s="62" t="s">
        <v>18</v>
      </c>
      <c r="I72" s="62" t="s">
        <v>19</v>
      </c>
      <c r="J72" s="79" t="s">
        <v>23</v>
      </c>
      <c r="K72" s="63">
        <v>1</v>
      </c>
      <c r="L72" s="77" t="s">
        <v>101</v>
      </c>
      <c r="M72" s="77" t="s">
        <v>101</v>
      </c>
      <c r="N72" s="62">
        <v>355</v>
      </c>
      <c r="O72" s="62">
        <v>355</v>
      </c>
      <c r="P72" s="66">
        <f>IF(B72="true",(Calcs!Y73),IF(C72="true",Calcs!P73,Calcs!I73))</f>
        <v>55555.643069999991</v>
      </c>
      <c r="Q72" s="67">
        <f>IF(C72="true","0",(VLOOKUP(J72,Chg_Factors!B$18:D$30,3,FALSE)))</f>
        <v>19.23</v>
      </c>
      <c r="R72" s="68">
        <f t="shared" si="8"/>
        <v>32100.1</v>
      </c>
      <c r="S72" s="69" t="str">
        <f>IF(C72="true","0",(VLOOKUP(Inputs!F72,Chg_Factors!B$2:D$5,3,FALSE)))</f>
        <v>3.0</v>
      </c>
      <c r="T72" s="67" t="str">
        <f>(VLOOKUP(Inputs!H72,Chg_Factors!B$6:D$8,3,FALSE))</f>
        <v>1.0</v>
      </c>
      <c r="U72" s="67" t="str">
        <f>(VLOOKUP(Inputs!I72,Chg_Factors!B$9:D$12,3,FALSE))</f>
        <v>0.03</v>
      </c>
      <c r="V72" s="70" t="str">
        <f t="shared" si="7"/>
        <v>S126 x 1.0</v>
      </c>
      <c r="W72" s="67" t="str">
        <f>IF(AND(L72 = "true",C72="false"),"S127 x "&amp; (IF(Inputs!L72=Reduction_Values!B$2,Reduction_Values!D$2,Reduction_Values!D$3)),"")</f>
        <v/>
      </c>
      <c r="X72" s="67" t="str">
        <f>IF(M72="true",(VLOOKUP(F72,Reduction_Values!C$4:F$7,4,FALSE)),"")</f>
        <v/>
      </c>
      <c r="Y72" s="67" t="str">
        <f>IF(C72="true",(VLOOKUP(Inputs!G72,Chg_Factors!B$13:D$17,3,FALSE)),"0.0")</f>
        <v>0.0</v>
      </c>
      <c r="Z72" s="67" t="str">
        <f>IF(Inputs!C72="true",(IF(Inputs!J72=Chg_Factors!B$31,(VLOOKUP(Inputs!D72,Chg_Factors!C$31:D$32,2,FALSE)),IF(Inputs!J72=Chg_Factors!B$33,(VLOOKUP(Inputs!D72,Chg_Factors!C$33:D$34,2,FALSE)),IF(Inputs!J72=Chg_Factors!B$35,(VLOOKUP(Inputs!D72,Chg_Factors!C$35:D$36,2,FALSE)),IF(Inputs!J72=Chg_Factors!B$37,(VLOOKUP(Inputs!D72,Chg_Factors!C$37:D$38,2,FALSE)),IF(Inputs!J72=Chg_Factors!B$39,(VLOOKUP(Inputs!D72,Chg_Factors!C$39:D$40,2,FALSE)),IF(Inputs!J72=Chg_Factors!B$41,(VLOOKUP(Inputs!D72,Chg_Factors!C$41:D$42,2,FALSE)),IF(Inputs!J72=Chg_Factors!B$43,(VLOOKUP(Inputs!D72,Chg_Factors!C$43:D$44,2,FALSE)),IF(Inputs!J72=Chg_Factors!B$45,(VLOOKUP(Inputs!D72,Chg_Factors!C$45:D$46,2,FALSE)),IF(Inputs!J72=Chg_Factors!B$47,(VLOOKUP(Inputs!D72,Chg_Factors!C$47:D$48,2,FALSE)),IF(Inputs!J72=Chg_Factors!B$49,(VLOOKUP(Inputs!D72,Chg_Factors!C$49:D$50,2,FALSE)),IF(Inputs!J72=Chg_Factors!B$51,(VLOOKUP(Inputs!D72,Chg_Factors!C$51:D$52,2,FALSE)),IF(Inputs!J72=Chg_Factors!B$53,(VLOOKUP(Inputs!D72,Chg_Factors!C$53:D$54,2,FALSE)),IF(Inputs!J72=Chg_Factors!B$55,(VLOOKUP(Inputs!D72,Chg_Factors!C$55:D$56,2,FALSE)))))))))))))))),"0.0")</f>
        <v>0.0</v>
      </c>
      <c r="AA72" s="68">
        <f>IF(B72="true",(Calcs!R73),IF(C72="true",0,Calcs!B73))</f>
        <v>96300.299999999988</v>
      </c>
      <c r="AB72" s="68">
        <f>IF(B72="true",(Calcs!S73),IF(C72="true",Calcs!K73,Calcs!C73))</f>
        <v>96300.299999999988</v>
      </c>
      <c r="AC72" s="68">
        <f>IF(B72="true",(Calcs!T73),IF(C72="true",Calcs!L73,Calcs!D73))</f>
        <v>2889.0089999999996</v>
      </c>
      <c r="AD72" s="68">
        <f t="shared" si="9"/>
        <v>32100.1</v>
      </c>
      <c r="AE72" s="68">
        <f>IF(B72="true",Calcs!V73,IF(C72="true",Calcs!N73,Calcs!F73))</f>
        <v>55555.643069999991</v>
      </c>
      <c r="AF72" s="68">
        <f>IF(B72="true",(Calcs!W73),IF(C72="true",0,Calcs!G73))</f>
        <v>55555.643069999991</v>
      </c>
      <c r="AG72" s="68">
        <f>IF(B72="true",(Calcs!X73),IF(C72="true",Calcs!O73,Calcs!H73))</f>
        <v>55555.643069999991</v>
      </c>
      <c r="AH72" s="61" t="str">
        <f t="shared" si="10"/>
        <v>false</v>
      </c>
      <c r="AI72" s="61" t="str">
        <f t="shared" si="11"/>
        <v>false</v>
      </c>
      <c r="AJ72" s="68">
        <f>IF(B72="true",0,IF(C72="true",Calcs!M73,0))</f>
        <v>0</v>
      </c>
      <c r="AK72" s="61" t="str">
        <f t="shared" si="12"/>
        <v>false</v>
      </c>
      <c r="AL72" s="68">
        <f>IF(B72="true",0,IF(C72="true",Calcs!J73,0))</f>
        <v>0</v>
      </c>
      <c r="AM72" s="68">
        <f>IF(B72="true",Calcs!U73,IF(C72="true",0,Calcs!E73))</f>
        <v>55555.643069999991</v>
      </c>
    </row>
    <row r="73" spans="1:39" ht="14.25" customHeight="1" x14ac:dyDescent="0.2">
      <c r="A73" s="58">
        <v>72</v>
      </c>
      <c r="B73" s="65" t="s">
        <v>101</v>
      </c>
      <c r="C73" s="65" t="s">
        <v>101</v>
      </c>
      <c r="D73" s="59" t="s">
        <v>101</v>
      </c>
      <c r="E73" s="62">
        <v>3637</v>
      </c>
      <c r="F73" s="61" t="s">
        <v>13</v>
      </c>
      <c r="G73" s="79"/>
      <c r="H73" s="62" t="s">
        <v>10</v>
      </c>
      <c r="I73" s="62" t="s">
        <v>21</v>
      </c>
      <c r="J73" s="79" t="s">
        <v>136</v>
      </c>
      <c r="K73" s="63">
        <v>1</v>
      </c>
      <c r="L73" s="77" t="s">
        <v>101</v>
      </c>
      <c r="M73" s="77" t="s">
        <v>101</v>
      </c>
      <c r="N73" s="62">
        <v>36</v>
      </c>
      <c r="O73" s="62">
        <v>41</v>
      </c>
      <c r="P73" s="66">
        <f>IF(B73="true",(Calcs!Y74),IF(C73="true",Calcs!P74,Calcs!I74))</f>
        <v>302.12718673170735</v>
      </c>
      <c r="Q73" s="67">
        <f>IF(C73="true","0",(VLOOKUP(J73,Chg_Factors!B$18:D$30,3,FALSE)))</f>
        <v>19.71</v>
      </c>
      <c r="R73" s="68">
        <f t="shared" si="8"/>
        <v>3637</v>
      </c>
      <c r="S73" s="69" t="str">
        <f>IF(C73="true","0",(VLOOKUP(Inputs!F73,Chg_Factors!B$2:D$5,3,FALSE)))</f>
        <v>1.0</v>
      </c>
      <c r="T73" s="67" t="str">
        <f>(VLOOKUP(Inputs!H73,Chg_Factors!B$6:D$8,3,FALSE))</f>
        <v>1.6</v>
      </c>
      <c r="U73" s="67" t="str">
        <f>(VLOOKUP(Inputs!I73,Chg_Factors!B$9:D$12,3,FALSE))</f>
        <v>0.003</v>
      </c>
      <c r="V73" s="70" t="str">
        <f t="shared" si="7"/>
        <v>S126 x 1.0</v>
      </c>
      <c r="W73" s="67" t="str">
        <f>IF(AND(L73 = "true",C73="false"),"S127 x "&amp; (IF(Inputs!L73=Reduction_Values!B$2,Reduction_Values!D$2,Reduction_Values!D$3)),"")</f>
        <v/>
      </c>
      <c r="X73" s="67" t="str">
        <f>IF(M73="true",(VLOOKUP(F73,Reduction_Values!C$4:F$7,4,FALSE)),"")</f>
        <v/>
      </c>
      <c r="Y73" s="67" t="str">
        <f>IF(C73="true",(VLOOKUP(Inputs!G73,Chg_Factors!B$13:D$17,3,FALSE)),"0.0")</f>
        <v>0.0</v>
      </c>
      <c r="Z73" s="67" t="str">
        <f>IF(Inputs!C73="true",(IF(Inputs!J73=Chg_Factors!B$31,(VLOOKUP(Inputs!D73,Chg_Factors!C$31:D$32,2,FALSE)),IF(Inputs!J73=Chg_Factors!B$33,(VLOOKUP(Inputs!D73,Chg_Factors!C$33:D$34,2,FALSE)),IF(Inputs!J73=Chg_Factors!B$35,(VLOOKUP(Inputs!D73,Chg_Factors!C$35:D$36,2,FALSE)),IF(Inputs!J73=Chg_Factors!B$37,(VLOOKUP(Inputs!D73,Chg_Factors!C$37:D$38,2,FALSE)),IF(Inputs!J73=Chg_Factors!B$39,(VLOOKUP(Inputs!D73,Chg_Factors!C$39:D$40,2,FALSE)),IF(Inputs!J73=Chg_Factors!B$41,(VLOOKUP(Inputs!D73,Chg_Factors!C$41:D$42,2,FALSE)),IF(Inputs!J73=Chg_Factors!B$43,(VLOOKUP(Inputs!D73,Chg_Factors!C$43:D$44,2,FALSE)),IF(Inputs!J73=Chg_Factors!B$45,(VLOOKUP(Inputs!D73,Chg_Factors!C$45:D$46,2,FALSE)),IF(Inputs!J73=Chg_Factors!B$47,(VLOOKUP(Inputs!D73,Chg_Factors!C$47:D$48,2,FALSE)),IF(Inputs!J73=Chg_Factors!B$49,(VLOOKUP(Inputs!D73,Chg_Factors!C$49:D$50,2,FALSE)),IF(Inputs!J73=Chg_Factors!B$51,(VLOOKUP(Inputs!D73,Chg_Factors!C$51:D$52,2,FALSE)),IF(Inputs!J73=Chg_Factors!B$53,(VLOOKUP(Inputs!D73,Chg_Factors!C$53:D$54,2,FALSE)),IF(Inputs!J73=Chg_Factors!B$55,(VLOOKUP(Inputs!D73,Chg_Factors!C$55:D$56,2,FALSE)))))))))))))))),"0.0")</f>
        <v>0.0</v>
      </c>
      <c r="AA73" s="68">
        <f>IF(B73="true",(Calcs!R74),IF(C73="true",0,Calcs!B74))</f>
        <v>3637</v>
      </c>
      <c r="AB73" s="68">
        <f>IF(B73="true",(Calcs!S74),IF(C73="true",Calcs!K74,Calcs!C74))</f>
        <v>5819.2000000000007</v>
      </c>
      <c r="AC73" s="68">
        <f>IF(B73="true",(Calcs!T74),IF(C73="true",Calcs!L74,Calcs!D74))</f>
        <v>17.457600000000003</v>
      </c>
      <c r="AD73" s="68">
        <f t="shared" si="9"/>
        <v>3637</v>
      </c>
      <c r="AE73" s="68">
        <f>IF(B73="true",Calcs!V74,IF(C73="true",Calcs!N74,Calcs!F74))</f>
        <v>344.08929600000005</v>
      </c>
      <c r="AF73" s="68">
        <f>IF(B73="true",(Calcs!W74),IF(C73="true",0,Calcs!G74))</f>
        <v>344.08929600000005</v>
      </c>
      <c r="AG73" s="68">
        <f>IF(B73="true",(Calcs!X74),IF(C73="true",Calcs!O74,Calcs!H74))</f>
        <v>344.08929600000005</v>
      </c>
      <c r="AH73" s="61" t="str">
        <f t="shared" si="10"/>
        <v>false</v>
      </c>
      <c r="AI73" s="61" t="str">
        <f t="shared" si="11"/>
        <v>false</v>
      </c>
      <c r="AJ73" s="68">
        <f>IF(B73="true",0,IF(C73="true",Calcs!M74,0))</f>
        <v>0</v>
      </c>
      <c r="AK73" s="61" t="str">
        <f t="shared" si="12"/>
        <v>false</v>
      </c>
      <c r="AL73" s="68">
        <f>IF(B73="true",0,IF(C73="true",Calcs!J74,0))</f>
        <v>0</v>
      </c>
      <c r="AM73" s="68">
        <f>IF(B73="true",Calcs!U74,IF(C73="true",0,Calcs!E74))</f>
        <v>344.08929600000005</v>
      </c>
    </row>
    <row r="74" spans="1:39" ht="14.25" customHeight="1" x14ac:dyDescent="0.2">
      <c r="A74" s="58">
        <v>73</v>
      </c>
      <c r="B74" s="65" t="s">
        <v>102</v>
      </c>
      <c r="C74" s="65" t="s">
        <v>101</v>
      </c>
      <c r="D74" s="65" t="s">
        <v>101</v>
      </c>
      <c r="E74" s="61">
        <v>1E-3</v>
      </c>
      <c r="F74" s="61" t="s">
        <v>13</v>
      </c>
      <c r="G74" s="61" t="s">
        <v>13</v>
      </c>
      <c r="H74" s="62" t="s">
        <v>10</v>
      </c>
      <c r="I74" s="62" t="s">
        <v>11</v>
      </c>
      <c r="J74" s="61" t="s">
        <v>141</v>
      </c>
      <c r="K74" s="63">
        <v>1</v>
      </c>
      <c r="L74" s="65" t="s">
        <v>101</v>
      </c>
      <c r="M74" s="65" t="s">
        <v>102</v>
      </c>
      <c r="N74" s="62">
        <v>0</v>
      </c>
      <c r="O74" s="62">
        <v>0</v>
      </c>
      <c r="P74" s="66">
        <f>IF(B74="true",(Calcs!Y75),IF(C74="true",Calcs!P75,Calcs!I75))</f>
        <v>1.5768000000000001E-2</v>
      </c>
      <c r="Q74" s="67">
        <f>IF(C74="true","0",(VLOOKUP(J74,Chg_Factors!B$18:D$30,3,FALSE)))</f>
        <v>19.71</v>
      </c>
      <c r="R74" s="68">
        <f t="shared" si="8"/>
        <v>1E-3</v>
      </c>
      <c r="S74" s="69" t="str">
        <f>IF(C74="true","0",(VLOOKUP(Inputs!F74,Chg_Factors!B$2:D$5,3,FALSE)))</f>
        <v>1.0</v>
      </c>
      <c r="T74" s="67" t="str">
        <f>(VLOOKUP(Inputs!H74,Chg_Factors!B$6:D$8,3,FALSE))</f>
        <v>1.6</v>
      </c>
      <c r="U74" s="67" t="str">
        <f>(VLOOKUP(Inputs!I74,Chg_Factors!B$9:D$12,3,FALSE))</f>
        <v>1.0</v>
      </c>
      <c r="V74" s="70" t="str">
        <f t="shared" si="7"/>
        <v>S126 x 1.0</v>
      </c>
      <c r="W74" s="67" t="str">
        <f>IF(AND(L74 = "true",C74="false"),"S127 x "&amp; (IF(Inputs!L74=Reduction_Values!B$2,Reduction_Values!D$2,Reduction_Values!D$3)),"")</f>
        <v/>
      </c>
      <c r="X74" s="67" t="str">
        <f>IF(M74="true",(VLOOKUP(F74,Reduction_Values!C$4:F$7,4,FALSE)),"")</f>
        <v>S130U x 0.5</v>
      </c>
      <c r="Y74" s="67" t="str">
        <f>IF(C74="true",(VLOOKUP(Inputs!G74,Chg_Factors!B$13:D$17,3,FALSE)),"0.0")</f>
        <v>0.0</v>
      </c>
      <c r="Z74" s="67" t="str">
        <f>IF(Inputs!C74="true",(IF(Inputs!J74=Chg_Factors!B$31,(VLOOKUP(Inputs!D74,Chg_Factors!C$31:D$32,2,FALSE)),IF(Inputs!J74=Chg_Factors!B$33,(VLOOKUP(Inputs!D74,Chg_Factors!C$33:D$34,2,FALSE)),IF(Inputs!J74=Chg_Factors!B$35,(VLOOKUP(Inputs!D74,Chg_Factors!C$35:D$36,2,FALSE)),IF(Inputs!J74=Chg_Factors!B$37,(VLOOKUP(Inputs!D74,Chg_Factors!C$37:D$38,2,FALSE)),IF(Inputs!J74=Chg_Factors!B$39,(VLOOKUP(Inputs!D74,Chg_Factors!C$39:D$40,2,FALSE)),IF(Inputs!J74=Chg_Factors!B$41,(VLOOKUP(Inputs!D74,Chg_Factors!C$41:D$42,2,FALSE)),IF(Inputs!J74=Chg_Factors!B$43,(VLOOKUP(Inputs!D74,Chg_Factors!C$43:D$44,2,FALSE)),IF(Inputs!J74=Chg_Factors!B$45,(VLOOKUP(Inputs!D74,Chg_Factors!C$45:D$46,2,FALSE)),IF(Inputs!J74=Chg_Factors!B$47,(VLOOKUP(Inputs!D74,Chg_Factors!C$47:D$48,2,FALSE)),IF(Inputs!J74=Chg_Factors!B$49,(VLOOKUP(Inputs!D74,Chg_Factors!C$49:D$50,2,FALSE)),IF(Inputs!J74=Chg_Factors!B$51,(VLOOKUP(Inputs!D74,Chg_Factors!C$51:D$52,2,FALSE)),IF(Inputs!J74=Chg_Factors!B$53,(VLOOKUP(Inputs!D74,Chg_Factors!C$53:D$54,2,FALSE)),IF(Inputs!J74=Chg_Factors!B$55,(VLOOKUP(Inputs!D74,Chg_Factors!C$55:D$56,2,FALSE)))))))))))))))),"0.0")</f>
        <v>0.0</v>
      </c>
      <c r="AA74" s="68">
        <f>IF(B74="true",(Calcs!R75),IF(C74="true",0,Calcs!B75))</f>
        <v>1E-3</v>
      </c>
      <c r="AB74" s="68">
        <f>IF(B74="true",(Calcs!S75),IF(C74="true",Calcs!K75,Calcs!C75))</f>
        <v>1.6000000000000001E-3</v>
      </c>
      <c r="AC74" s="68">
        <f>IF(B74="true",(Calcs!T75),IF(C74="true",Calcs!L75,Calcs!D75))</f>
        <v>1.6000000000000001E-3</v>
      </c>
      <c r="AD74" s="68">
        <f t="shared" si="9"/>
        <v>1E-3</v>
      </c>
      <c r="AE74" s="68">
        <f>IF(B74="true",Calcs!V75,IF(C74="true",Calcs!N75,Calcs!F75))</f>
        <v>3.1536000000000002E-2</v>
      </c>
      <c r="AF74" s="68">
        <f>IF(B74="true",(Calcs!W75),IF(C74="true",0,Calcs!G75))</f>
        <v>3.1536000000000002E-2</v>
      </c>
      <c r="AG74" s="68">
        <f>IF(B74="true",(Calcs!X75),IF(C74="true",Calcs!O75,Calcs!H75))</f>
        <v>1.5768000000000001E-2</v>
      </c>
      <c r="AH74" s="61" t="str">
        <f t="shared" si="10"/>
        <v>true</v>
      </c>
      <c r="AI74" s="61" t="str">
        <f t="shared" si="11"/>
        <v>false</v>
      </c>
      <c r="AJ74" s="68">
        <f>IF(B74="true",0,IF(C74="true",Calcs!M75,0))</f>
        <v>0</v>
      </c>
      <c r="AK74" s="61" t="str">
        <f t="shared" si="12"/>
        <v>false</v>
      </c>
      <c r="AL74" s="68">
        <f>IF(B74="true",0,IF(C74="true",Calcs!J75,0))</f>
        <v>0</v>
      </c>
      <c r="AM74" s="68">
        <f>IF(B74="true",Calcs!U75,IF(C74="true",0,Calcs!E75))</f>
        <v>3.1536000000000002E-2</v>
      </c>
    </row>
    <row r="75" spans="1:39" ht="14.25" customHeight="1" x14ac:dyDescent="0.2">
      <c r="A75" s="58">
        <v>74</v>
      </c>
      <c r="B75" s="65" t="s">
        <v>101</v>
      </c>
      <c r="C75" s="65" t="s">
        <v>102</v>
      </c>
      <c r="D75" s="65" t="s">
        <v>101</v>
      </c>
      <c r="E75" s="62">
        <v>32100.001</v>
      </c>
      <c r="F75" s="61" t="s">
        <v>89</v>
      </c>
      <c r="G75" s="79" t="s">
        <v>16</v>
      </c>
      <c r="H75" s="62" t="s">
        <v>14</v>
      </c>
      <c r="I75" s="62" t="s">
        <v>15</v>
      </c>
      <c r="J75" s="79" t="s">
        <v>25</v>
      </c>
      <c r="K75" s="63">
        <v>1</v>
      </c>
      <c r="L75" s="77" t="s">
        <v>101</v>
      </c>
      <c r="M75" s="77" t="s">
        <v>101</v>
      </c>
      <c r="N75" s="62">
        <v>0</v>
      </c>
      <c r="O75" s="62">
        <v>2</v>
      </c>
      <c r="P75" s="66">
        <f>IF(B75="true",(Calcs!Y76),IF(C75="true",Calcs!P76,Calcs!I76))</f>
        <v>0</v>
      </c>
      <c r="Q75" s="67" t="str">
        <f>IF(C75="true","0",(VLOOKUP(J75,Chg_Factors!B$18:D$30,3,FALSE)))</f>
        <v>0</v>
      </c>
      <c r="R75" s="68">
        <f t="shared" si="8"/>
        <v>32100.001</v>
      </c>
      <c r="S75" s="69" t="str">
        <f>IF(C75="true","0",(VLOOKUP(Inputs!F75,Chg_Factors!B$2:D$5,3,FALSE)))</f>
        <v>0</v>
      </c>
      <c r="T75" s="67" t="str">
        <f>(VLOOKUP(Inputs!H75,Chg_Factors!B$6:D$8,3,FALSE))</f>
        <v>0.16</v>
      </c>
      <c r="U75" s="67" t="str">
        <f>(VLOOKUP(Inputs!I75,Chg_Factors!B$9:D$12,3,FALSE))</f>
        <v>0.6</v>
      </c>
      <c r="V75" s="70" t="str">
        <f t="shared" si="7"/>
        <v>S126 x 1.0</v>
      </c>
      <c r="W75" s="67" t="str">
        <f>IF(AND(L75 = "true",C75="false"),"S127 x "&amp; (IF(Inputs!L75=Reduction_Values!B$2,Reduction_Values!D$2,Reduction_Values!D$3)),"")</f>
        <v/>
      </c>
      <c r="X75" s="67" t="str">
        <f>IF(M75="true",(VLOOKUP(F75,Reduction_Values!C$4:F$7,4,FALSE)),"")</f>
        <v/>
      </c>
      <c r="Y75" s="67" t="str">
        <f>IF(C75="true",(VLOOKUP(Inputs!G75,Chg_Factors!B$13:D$17,3,FALSE)),"0.0")</f>
        <v>0.2</v>
      </c>
      <c r="Z75" s="67" t="str">
        <f>IF(Inputs!C75="true",(IF(Inputs!J75=Chg_Factors!B$31,(VLOOKUP(Inputs!D75,Chg_Factors!C$31:D$32,2,FALSE)),IF(Inputs!J75=Chg_Factors!B$33,(VLOOKUP(Inputs!D75,Chg_Factors!C$33:D$34,2,FALSE)),IF(Inputs!J75=Chg_Factors!B$35,(VLOOKUP(Inputs!D75,Chg_Factors!C$35:D$36,2,FALSE)),IF(Inputs!J75=Chg_Factors!B$37,(VLOOKUP(Inputs!D75,Chg_Factors!C$37:D$38,2,FALSE)),IF(Inputs!J75=Chg_Factors!B$39,(VLOOKUP(Inputs!D75,Chg_Factors!C$39:D$40,2,FALSE)),IF(Inputs!J75=Chg_Factors!B$41,(VLOOKUP(Inputs!D75,Chg_Factors!C$41:D$42,2,FALSE)),IF(Inputs!J75=Chg_Factors!B$43,(VLOOKUP(Inputs!D75,Chg_Factors!C$43:D$44,2,FALSE)),IF(Inputs!J75=Chg_Factors!B$45,(VLOOKUP(Inputs!D75,Chg_Factors!C$45:D$46,2,FALSE)),IF(Inputs!J75=Chg_Factors!B$47,(VLOOKUP(Inputs!D75,Chg_Factors!C$47:D$48,2,FALSE)),IF(Inputs!J75=Chg_Factors!B$49,(VLOOKUP(Inputs!D75,Chg_Factors!C$49:D$50,2,FALSE)),IF(Inputs!J75=Chg_Factors!B$51,(VLOOKUP(Inputs!D75,Chg_Factors!C$51:D$52,2,FALSE)),IF(Inputs!J75=Chg_Factors!B$53,(VLOOKUP(Inputs!D75,Chg_Factors!C$53:D$54,2,FALSE)),IF(Inputs!J75=Chg_Factors!B$55,(VLOOKUP(Inputs!D75,Chg_Factors!C$55:D$56,2,FALSE)))))))))))))))),"0.0")</f>
        <v>0.00</v>
      </c>
      <c r="AA75" s="68">
        <f>IF(B75="true",(Calcs!R76),IF(C75="true",0,Calcs!B76))</f>
        <v>0</v>
      </c>
      <c r="AB75" s="68">
        <f>IF(B75="true",(Calcs!S76),IF(C75="true",Calcs!K76,Calcs!C76))</f>
        <v>1027.2000320000002</v>
      </c>
      <c r="AC75" s="68">
        <f>IF(B75="true",(Calcs!T76),IF(C75="true",Calcs!L76,Calcs!D76))</f>
        <v>616.32001920000005</v>
      </c>
      <c r="AD75" s="68">
        <f t="shared" si="9"/>
        <v>32100.001</v>
      </c>
      <c r="AE75" s="68">
        <f>IF(B75="true",Calcs!V76,IF(C75="true",Calcs!N76,Calcs!F76))</f>
        <v>0</v>
      </c>
      <c r="AF75" s="68">
        <f>IF(B75="true",(Calcs!W76),IF(C75="true",0,Calcs!G76))</f>
        <v>0</v>
      </c>
      <c r="AG75" s="68">
        <f>IF(B75="true",(Calcs!X76),IF(C75="true",Calcs!O76,Calcs!H76))</f>
        <v>0</v>
      </c>
      <c r="AH75" s="61" t="str">
        <f t="shared" si="10"/>
        <v>false</v>
      </c>
      <c r="AI75" s="61" t="str">
        <f t="shared" si="11"/>
        <v>false</v>
      </c>
      <c r="AJ75" s="68">
        <f>IF(B75="true",0,IF(C75="true",Calcs!M76,0))</f>
        <v>0</v>
      </c>
      <c r="AK75" s="61" t="str">
        <f t="shared" si="12"/>
        <v>true</v>
      </c>
      <c r="AL75" s="68">
        <f>IF(B75="true",0,IF(C75="true",Calcs!J76,0))</f>
        <v>6420.0002000000004</v>
      </c>
      <c r="AM75" s="68">
        <f>IF(B75="true",Calcs!U76,IF(C75="true",0,Calcs!E76))</f>
        <v>0</v>
      </c>
    </row>
    <row r="76" spans="1:39" ht="14.25" customHeight="1" x14ac:dyDescent="0.2">
      <c r="A76" s="58">
        <v>75</v>
      </c>
      <c r="B76" s="65" t="s">
        <v>101</v>
      </c>
      <c r="C76" s="65" t="s">
        <v>101</v>
      </c>
      <c r="D76" s="59" t="s">
        <v>101</v>
      </c>
      <c r="E76" s="62">
        <v>0</v>
      </c>
      <c r="F76" s="61" t="s">
        <v>90</v>
      </c>
      <c r="G76" s="79"/>
      <c r="H76" s="62" t="s">
        <v>14</v>
      </c>
      <c r="I76" s="62" t="s">
        <v>15</v>
      </c>
      <c r="J76" s="79" t="s">
        <v>26</v>
      </c>
      <c r="K76" s="63">
        <v>1</v>
      </c>
      <c r="L76" s="77" t="s">
        <v>101</v>
      </c>
      <c r="M76" s="77" t="s">
        <v>101</v>
      </c>
      <c r="N76" s="62">
        <v>365</v>
      </c>
      <c r="O76" s="62">
        <v>365</v>
      </c>
      <c r="P76" s="66">
        <f>IF(B76="true",(Calcs!Y77),IF(C76="true",Calcs!P77,Calcs!I77))</f>
        <v>0</v>
      </c>
      <c r="Q76" s="67">
        <f>IF(C76="true","0",(VLOOKUP(J76,Chg_Factors!B$18:D$30,3,FALSE)))</f>
        <v>15.16</v>
      </c>
      <c r="R76" s="68">
        <f t="shared" si="8"/>
        <v>0</v>
      </c>
      <c r="S76" s="69" t="str">
        <f>IF(C76="true","0",(VLOOKUP(Inputs!F76,Chg_Factors!B$2:D$5,3,FALSE)))</f>
        <v>3.0</v>
      </c>
      <c r="T76" s="67" t="str">
        <f>(VLOOKUP(Inputs!H76,Chg_Factors!B$6:D$8,3,FALSE))</f>
        <v>0.16</v>
      </c>
      <c r="U76" s="67" t="str">
        <f>(VLOOKUP(Inputs!I76,Chg_Factors!B$9:D$12,3,FALSE))</f>
        <v>0.6</v>
      </c>
      <c r="V76" s="70" t="str">
        <f t="shared" si="7"/>
        <v>S126 x 1.0</v>
      </c>
      <c r="W76" s="67" t="str">
        <f>IF(AND(L76 = "true",C76="false"),"S127 x "&amp; (IF(Inputs!L76=Reduction_Values!B$2,Reduction_Values!D$2,Reduction_Values!D$3)),"")</f>
        <v/>
      </c>
      <c r="X76" s="67" t="str">
        <f>IF(M76="true",(VLOOKUP(F76,Reduction_Values!C$4:F$7,4,FALSE)),"")</f>
        <v/>
      </c>
      <c r="Y76" s="67" t="str">
        <f>IF(C76="true",(VLOOKUP(Inputs!G76,Chg_Factors!B$13:D$17,3,FALSE)),"0.0")</f>
        <v>0.0</v>
      </c>
      <c r="Z76" s="67" t="str">
        <f>IF(Inputs!C76="true",(IF(Inputs!J76=Chg_Factors!B$31,(VLOOKUP(Inputs!D76,Chg_Factors!C$31:D$32,2,FALSE)),IF(Inputs!J76=Chg_Factors!B$33,(VLOOKUP(Inputs!D76,Chg_Factors!C$33:D$34,2,FALSE)),IF(Inputs!J76=Chg_Factors!B$35,(VLOOKUP(Inputs!D76,Chg_Factors!C$35:D$36,2,FALSE)),IF(Inputs!J76=Chg_Factors!B$37,(VLOOKUP(Inputs!D76,Chg_Factors!C$37:D$38,2,FALSE)),IF(Inputs!J76=Chg_Factors!B$39,(VLOOKUP(Inputs!D76,Chg_Factors!C$39:D$40,2,FALSE)),IF(Inputs!J76=Chg_Factors!B$41,(VLOOKUP(Inputs!D76,Chg_Factors!C$41:D$42,2,FALSE)),IF(Inputs!J76=Chg_Factors!B$43,(VLOOKUP(Inputs!D76,Chg_Factors!C$43:D$44,2,FALSE)),IF(Inputs!J76=Chg_Factors!B$45,(VLOOKUP(Inputs!D76,Chg_Factors!C$45:D$46,2,FALSE)),IF(Inputs!J76=Chg_Factors!B$47,(VLOOKUP(Inputs!D76,Chg_Factors!C$47:D$48,2,FALSE)),IF(Inputs!J76=Chg_Factors!B$49,(VLOOKUP(Inputs!D76,Chg_Factors!C$49:D$50,2,FALSE)),IF(Inputs!J76=Chg_Factors!B$51,(VLOOKUP(Inputs!D76,Chg_Factors!C$51:D$52,2,FALSE)),IF(Inputs!J76=Chg_Factors!B$53,(VLOOKUP(Inputs!D76,Chg_Factors!C$53:D$54,2,FALSE)),IF(Inputs!J76=Chg_Factors!B$55,(VLOOKUP(Inputs!D76,Chg_Factors!C$55:D$56,2,FALSE)))))))))))))))),"0.0")</f>
        <v>0.0</v>
      </c>
      <c r="AA76" s="68">
        <f>IF(B76="true",(Calcs!R77),IF(C76="true",0,Calcs!B77))</f>
        <v>0</v>
      </c>
      <c r="AB76" s="68">
        <f>IF(B76="true",(Calcs!S77),IF(C76="true",Calcs!K77,Calcs!C77))</f>
        <v>0</v>
      </c>
      <c r="AC76" s="68">
        <f>IF(B76="true",(Calcs!T77),IF(C76="true",Calcs!L77,Calcs!D77))</f>
        <v>0</v>
      </c>
      <c r="AD76" s="68">
        <f t="shared" si="9"/>
        <v>0</v>
      </c>
      <c r="AE76" s="68">
        <f>IF(B76="true",Calcs!V77,IF(C76="true",Calcs!N77,Calcs!F77))</f>
        <v>0</v>
      </c>
      <c r="AF76" s="68">
        <f>IF(B76="true",(Calcs!W77),IF(C76="true",0,Calcs!G77))</f>
        <v>0</v>
      </c>
      <c r="AG76" s="68">
        <f>IF(B76="true",(Calcs!X77),IF(C76="true",Calcs!O77,Calcs!H77))</f>
        <v>0</v>
      </c>
      <c r="AH76" s="61" t="str">
        <f t="shared" si="10"/>
        <v>false</v>
      </c>
      <c r="AI76" s="61" t="str">
        <f t="shared" si="11"/>
        <v>false</v>
      </c>
      <c r="AJ76" s="68">
        <f>IF(B76="true",0,IF(C76="true",Calcs!M77,0))</f>
        <v>0</v>
      </c>
      <c r="AK76" s="61" t="str">
        <f t="shared" si="12"/>
        <v>false</v>
      </c>
      <c r="AL76" s="68">
        <f>IF(B76="true",0,IF(C76="true",Calcs!J77,0))</f>
        <v>0</v>
      </c>
      <c r="AM76" s="68">
        <f>IF(B76="true",Calcs!U77,IF(C76="true",0,Calcs!E77))</f>
        <v>0</v>
      </c>
    </row>
    <row r="77" spans="1:39" ht="14.25" customHeight="1" x14ac:dyDescent="0.2">
      <c r="A77" s="58">
        <v>76</v>
      </c>
      <c r="B77" s="65" t="s">
        <v>101</v>
      </c>
      <c r="C77" s="65" t="s">
        <v>101</v>
      </c>
      <c r="D77" s="59" t="s">
        <v>101</v>
      </c>
      <c r="E77" s="62">
        <v>1</v>
      </c>
      <c r="F77" s="61" t="s">
        <v>13</v>
      </c>
      <c r="G77" s="79"/>
      <c r="H77" s="62" t="s">
        <v>10</v>
      </c>
      <c r="I77" s="62" t="s">
        <v>11</v>
      </c>
      <c r="J77" s="79" t="s">
        <v>140</v>
      </c>
      <c r="K77" s="63">
        <v>1</v>
      </c>
      <c r="L77" s="77" t="s">
        <v>101</v>
      </c>
      <c r="M77" s="77" t="s">
        <v>101</v>
      </c>
      <c r="N77" s="62">
        <v>214</v>
      </c>
      <c r="O77" s="62">
        <v>218</v>
      </c>
      <c r="P77" s="66">
        <f>IF(B77="true",(Calcs!Y78),IF(C77="true",Calcs!P78,Calcs!I78))</f>
        <v>30.957357798165138</v>
      </c>
      <c r="Q77" s="67">
        <f>IF(C77="true","0",(VLOOKUP(J77,Chg_Factors!B$18:D$30,3,FALSE)))</f>
        <v>19.71</v>
      </c>
      <c r="R77" s="68">
        <f t="shared" si="8"/>
        <v>1</v>
      </c>
      <c r="S77" s="69" t="str">
        <f>IF(C77="true","0",(VLOOKUP(Inputs!F77,Chg_Factors!B$2:D$5,3,FALSE)))</f>
        <v>1.0</v>
      </c>
      <c r="T77" s="67" t="str">
        <f>(VLOOKUP(Inputs!H77,Chg_Factors!B$6:D$8,3,FALSE))</f>
        <v>1.6</v>
      </c>
      <c r="U77" s="67" t="str">
        <f>(VLOOKUP(Inputs!I77,Chg_Factors!B$9:D$12,3,FALSE))</f>
        <v>1.0</v>
      </c>
      <c r="V77" s="70" t="str">
        <f t="shared" si="7"/>
        <v>S126 x 1.0</v>
      </c>
      <c r="W77" s="67" t="str">
        <f>IF(AND(L77 = "true",C77="false"),"S127 x "&amp; (IF(Inputs!L77=Reduction_Values!B$2,Reduction_Values!D$2,Reduction_Values!D$3)),"")</f>
        <v/>
      </c>
      <c r="X77" s="67" t="str">
        <f>IF(M77="true",(VLOOKUP(F77,Reduction_Values!C$4:F$7,4,FALSE)),"")</f>
        <v/>
      </c>
      <c r="Y77" s="67" t="str">
        <f>IF(C77="true",(VLOOKUP(Inputs!G77,Chg_Factors!B$13:D$17,3,FALSE)),"0.0")</f>
        <v>0.0</v>
      </c>
      <c r="Z77" s="67" t="str">
        <f>IF(Inputs!C77="true",(IF(Inputs!J77=Chg_Factors!B$31,(VLOOKUP(Inputs!D77,Chg_Factors!C$31:D$32,2,FALSE)),IF(Inputs!J77=Chg_Factors!B$33,(VLOOKUP(Inputs!D77,Chg_Factors!C$33:D$34,2,FALSE)),IF(Inputs!J77=Chg_Factors!B$35,(VLOOKUP(Inputs!D77,Chg_Factors!C$35:D$36,2,FALSE)),IF(Inputs!J77=Chg_Factors!B$37,(VLOOKUP(Inputs!D77,Chg_Factors!C$37:D$38,2,FALSE)),IF(Inputs!J77=Chg_Factors!B$39,(VLOOKUP(Inputs!D77,Chg_Factors!C$39:D$40,2,FALSE)),IF(Inputs!J77=Chg_Factors!B$41,(VLOOKUP(Inputs!D77,Chg_Factors!C$41:D$42,2,FALSE)),IF(Inputs!J77=Chg_Factors!B$43,(VLOOKUP(Inputs!D77,Chg_Factors!C$43:D$44,2,FALSE)),IF(Inputs!J77=Chg_Factors!B$45,(VLOOKUP(Inputs!D77,Chg_Factors!C$45:D$46,2,FALSE)),IF(Inputs!J77=Chg_Factors!B$47,(VLOOKUP(Inputs!D77,Chg_Factors!C$47:D$48,2,FALSE)),IF(Inputs!J77=Chg_Factors!B$49,(VLOOKUP(Inputs!D77,Chg_Factors!C$49:D$50,2,FALSE)),IF(Inputs!J77=Chg_Factors!B$51,(VLOOKUP(Inputs!D77,Chg_Factors!C$51:D$52,2,FALSE)),IF(Inputs!J77=Chg_Factors!B$53,(VLOOKUP(Inputs!D77,Chg_Factors!C$53:D$54,2,FALSE)),IF(Inputs!J77=Chg_Factors!B$55,(VLOOKUP(Inputs!D77,Chg_Factors!C$55:D$56,2,FALSE)))))))))))))))),"0.0")</f>
        <v>0.0</v>
      </c>
      <c r="AA77" s="68">
        <f>IF(B77="true",(Calcs!R78),IF(C77="true",0,Calcs!B78))</f>
        <v>1</v>
      </c>
      <c r="AB77" s="68">
        <f>IF(B77="true",(Calcs!S78),IF(C77="true",Calcs!K78,Calcs!C78))</f>
        <v>1.6</v>
      </c>
      <c r="AC77" s="68">
        <f>IF(B77="true",(Calcs!T78),IF(C77="true",Calcs!L78,Calcs!D78))</f>
        <v>1.6</v>
      </c>
      <c r="AD77" s="68">
        <f t="shared" si="9"/>
        <v>1</v>
      </c>
      <c r="AE77" s="68">
        <f>IF(B77="true",Calcs!V78,IF(C77="true",Calcs!N78,Calcs!F78))</f>
        <v>31.536000000000001</v>
      </c>
      <c r="AF77" s="68">
        <f>IF(B77="true",(Calcs!W78),IF(C77="true",0,Calcs!G78))</f>
        <v>31.536000000000001</v>
      </c>
      <c r="AG77" s="68">
        <f>IF(B77="true",(Calcs!X78),IF(C77="true",Calcs!O78,Calcs!H78))</f>
        <v>31.536000000000001</v>
      </c>
      <c r="AH77" s="61" t="str">
        <f t="shared" si="10"/>
        <v>false</v>
      </c>
      <c r="AI77" s="61" t="str">
        <f t="shared" si="11"/>
        <v>false</v>
      </c>
      <c r="AJ77" s="68">
        <f>IF(B77="true",0,IF(C77="true",Calcs!M78,0))</f>
        <v>0</v>
      </c>
      <c r="AK77" s="61" t="str">
        <f t="shared" si="12"/>
        <v>false</v>
      </c>
      <c r="AL77" s="68">
        <f>IF(B77="true",0,IF(C77="true",Calcs!J78,0))</f>
        <v>0</v>
      </c>
      <c r="AM77" s="68">
        <f>IF(B77="true",Calcs!U78,IF(C77="true",0,Calcs!E78))</f>
        <v>31.536000000000001</v>
      </c>
    </row>
    <row r="78" spans="1:39" ht="14.25" customHeight="1" x14ac:dyDescent="0.2">
      <c r="A78" s="58">
        <v>77</v>
      </c>
      <c r="B78" s="65" t="s">
        <v>101</v>
      </c>
      <c r="C78" s="65" t="s">
        <v>101</v>
      </c>
      <c r="D78" s="59" t="s">
        <v>101</v>
      </c>
      <c r="E78" s="62">
        <v>8180</v>
      </c>
      <c r="F78" s="61" t="s">
        <v>16</v>
      </c>
      <c r="G78" s="79"/>
      <c r="H78" s="62" t="s">
        <v>10</v>
      </c>
      <c r="I78" s="62" t="s">
        <v>11</v>
      </c>
      <c r="J78" s="60" t="s">
        <v>142</v>
      </c>
      <c r="K78" s="63">
        <v>1</v>
      </c>
      <c r="L78" s="77" t="s">
        <v>101</v>
      </c>
      <c r="M78" s="77" t="s">
        <v>101</v>
      </c>
      <c r="N78" s="62">
        <v>183</v>
      </c>
      <c r="O78" s="62">
        <v>183</v>
      </c>
      <c r="P78" s="66">
        <f>IF(B78="true",(Calcs!Y79),IF(C78="true",Calcs!P79,Calcs!I79))</f>
        <v>39682.816000000006</v>
      </c>
      <c r="Q78" s="67">
        <f>IF(C78="true","0",(VLOOKUP(J78,Chg_Factors!B$18:D$30,3,FALSE)))</f>
        <v>15.16</v>
      </c>
      <c r="R78" s="68">
        <f t="shared" si="8"/>
        <v>8180</v>
      </c>
      <c r="S78" s="69" t="str">
        <f>IF(C78="true","0",(VLOOKUP(Inputs!F78,Chg_Factors!B$2:D$5,3,FALSE)))</f>
        <v>0.2</v>
      </c>
      <c r="T78" s="67" t="str">
        <f>(VLOOKUP(Inputs!H78,Chg_Factors!B$6:D$8,3,FALSE))</f>
        <v>1.6</v>
      </c>
      <c r="U78" s="67" t="str">
        <f>(VLOOKUP(Inputs!I78,Chg_Factors!B$9:D$12,3,FALSE))</f>
        <v>1.0</v>
      </c>
      <c r="V78" s="70" t="str">
        <f t="shared" si="7"/>
        <v>S126 x 1.0</v>
      </c>
      <c r="W78" s="67" t="str">
        <f>IF(AND(L78 = "true",C78="false"),"S127 x "&amp; (IF(Inputs!L78=Reduction_Values!B$2,Reduction_Values!D$2,Reduction_Values!D$3)),"")</f>
        <v/>
      </c>
      <c r="X78" s="67" t="str">
        <f>IF(M78="true",(VLOOKUP(F78,Reduction_Values!C$4:F$7,4,FALSE)),"")</f>
        <v/>
      </c>
      <c r="Y78" s="67" t="str">
        <f>IF(C78="true",(VLOOKUP(Inputs!G78,Chg_Factors!B$13:D$17,3,FALSE)),"0.0")</f>
        <v>0.0</v>
      </c>
      <c r="Z78" s="67" t="str">
        <f>IF(Inputs!C78="true",(IF(Inputs!J78=Chg_Factors!B$31,(VLOOKUP(Inputs!D78,Chg_Factors!C$31:D$32,2,FALSE)),IF(Inputs!J78=Chg_Factors!B$33,(VLOOKUP(Inputs!D78,Chg_Factors!C$33:D$34,2,FALSE)),IF(Inputs!J78=Chg_Factors!B$35,(VLOOKUP(Inputs!D78,Chg_Factors!C$35:D$36,2,FALSE)),IF(Inputs!J78=Chg_Factors!B$37,(VLOOKUP(Inputs!D78,Chg_Factors!C$37:D$38,2,FALSE)),IF(Inputs!J78=Chg_Factors!B$39,(VLOOKUP(Inputs!D78,Chg_Factors!C$39:D$40,2,FALSE)),IF(Inputs!J78=Chg_Factors!B$41,(VLOOKUP(Inputs!D78,Chg_Factors!C$41:D$42,2,FALSE)),IF(Inputs!J78=Chg_Factors!B$43,(VLOOKUP(Inputs!D78,Chg_Factors!C$43:D$44,2,FALSE)),IF(Inputs!J78=Chg_Factors!B$45,(VLOOKUP(Inputs!D78,Chg_Factors!C$45:D$46,2,FALSE)),IF(Inputs!J78=Chg_Factors!B$47,(VLOOKUP(Inputs!D78,Chg_Factors!C$47:D$48,2,FALSE)),IF(Inputs!J78=Chg_Factors!B$49,(VLOOKUP(Inputs!D78,Chg_Factors!C$49:D$50,2,FALSE)),IF(Inputs!J78=Chg_Factors!B$51,(VLOOKUP(Inputs!D78,Chg_Factors!C$51:D$52,2,FALSE)),IF(Inputs!J78=Chg_Factors!B$53,(VLOOKUP(Inputs!D78,Chg_Factors!C$53:D$54,2,FALSE)),IF(Inputs!J78=Chg_Factors!B$55,(VLOOKUP(Inputs!D78,Chg_Factors!C$55:D$56,2,FALSE)))))))))))))))),"0.0")</f>
        <v>0.0</v>
      </c>
      <c r="AA78" s="68">
        <f>IF(B78="true",(Calcs!R79),IF(C78="true",0,Calcs!B79))</f>
        <v>1636</v>
      </c>
      <c r="AB78" s="68">
        <f>IF(B78="true",(Calcs!S79),IF(C78="true",Calcs!K79,Calcs!C79))</f>
        <v>2617.6000000000004</v>
      </c>
      <c r="AC78" s="68">
        <f>IF(B78="true",(Calcs!T79),IF(C78="true",Calcs!L79,Calcs!D79))</f>
        <v>2617.6000000000004</v>
      </c>
      <c r="AD78" s="68">
        <f t="shared" si="9"/>
        <v>8180</v>
      </c>
      <c r="AE78" s="68">
        <f>IF(B78="true",Calcs!V79,IF(C78="true",Calcs!N79,Calcs!F79))</f>
        <v>39682.816000000006</v>
      </c>
      <c r="AF78" s="68">
        <f>IF(B78="true",(Calcs!W79),IF(C78="true",0,Calcs!G79))</f>
        <v>39682.816000000006</v>
      </c>
      <c r="AG78" s="68">
        <f>IF(B78="true",(Calcs!X79),IF(C78="true",Calcs!O79,Calcs!H79))</f>
        <v>39682.816000000006</v>
      </c>
      <c r="AH78" s="61" t="str">
        <f t="shared" si="10"/>
        <v>false</v>
      </c>
      <c r="AI78" s="61" t="str">
        <f t="shared" si="11"/>
        <v>false</v>
      </c>
      <c r="AJ78" s="68">
        <f>IF(B78="true",0,IF(C78="true",Calcs!M79,0))</f>
        <v>0</v>
      </c>
      <c r="AK78" s="61" t="str">
        <f t="shared" si="12"/>
        <v>false</v>
      </c>
      <c r="AL78" s="68">
        <f>IF(B78="true",0,IF(C78="true",Calcs!J79,0))</f>
        <v>0</v>
      </c>
      <c r="AM78" s="68">
        <f>IF(B78="true",Calcs!U79,IF(C78="true",0,Calcs!E79))</f>
        <v>39682.816000000006</v>
      </c>
    </row>
    <row r="79" spans="1:39" ht="14.25" customHeight="1" x14ac:dyDescent="0.2">
      <c r="A79" s="58">
        <v>78</v>
      </c>
      <c r="B79" s="65" t="s">
        <v>101</v>
      </c>
      <c r="C79" s="65" t="s">
        <v>102</v>
      </c>
      <c r="D79" s="65" t="s">
        <v>101</v>
      </c>
      <c r="E79" s="62">
        <v>32100</v>
      </c>
      <c r="F79" s="61" t="s">
        <v>89</v>
      </c>
      <c r="G79" s="79" t="s">
        <v>16</v>
      </c>
      <c r="H79" s="62" t="s">
        <v>18</v>
      </c>
      <c r="I79" s="62" t="s">
        <v>15</v>
      </c>
      <c r="J79" s="79" t="s">
        <v>12</v>
      </c>
      <c r="K79" s="80">
        <v>0.03</v>
      </c>
      <c r="L79" s="77" t="s">
        <v>102</v>
      </c>
      <c r="M79" s="77" t="s">
        <v>101</v>
      </c>
      <c r="N79" s="62">
        <v>43</v>
      </c>
      <c r="O79" s="62">
        <v>366</v>
      </c>
      <c r="P79" s="66">
        <f>IF(B79="true",(Calcs!Y80),IF(C79="true",Calcs!P80,Calcs!I80))</f>
        <v>186.13684918032789</v>
      </c>
      <c r="Q79" s="67" t="str">
        <f>IF(C79="true","0",(VLOOKUP(J79,Chg_Factors!B$18:D$30,3,FALSE)))</f>
        <v>0</v>
      </c>
      <c r="R79" s="68">
        <f t="shared" si="8"/>
        <v>32100</v>
      </c>
      <c r="S79" s="69" t="str">
        <f>IF(C79="true","0",(VLOOKUP(Inputs!F79,Chg_Factors!B$2:D$5,3,FALSE)))</f>
        <v>0</v>
      </c>
      <c r="T79" s="67" t="str">
        <f>(VLOOKUP(Inputs!H79,Chg_Factors!B$6:D$8,3,FALSE))</f>
        <v>1.0</v>
      </c>
      <c r="U79" s="67" t="str">
        <f>(VLOOKUP(Inputs!I79,Chg_Factors!B$9:D$12,3,FALSE))</f>
        <v>0.6</v>
      </c>
      <c r="V79" s="70" t="str">
        <f t="shared" si="7"/>
        <v>S126 x 0.03</v>
      </c>
      <c r="W79" s="67" t="str">
        <f>IF(AND(L79 = "true",C79="false"),"S127 x "&amp; (IF(Inputs!L79=Reduction_Values!B$2,Reduction_Values!D$2,Reduction_Values!D$3)),"")</f>
        <v/>
      </c>
      <c r="X79" s="67" t="str">
        <f>IF(M79="true",(VLOOKUP(F79,Reduction_Values!C$4:F$7,4,FALSE)),"")</f>
        <v/>
      </c>
      <c r="Y79" s="67" t="str">
        <f>IF(C79="true",(VLOOKUP(Inputs!G79,Chg_Factors!B$13:D$17,3,FALSE)),"0.0")</f>
        <v>0.2</v>
      </c>
      <c r="Z79" s="67" t="str">
        <f>IF(Inputs!C79="true",(IF(Inputs!J79=Chg_Factors!B$31,(VLOOKUP(Inputs!D79,Chg_Factors!C$31:D$32,2,FALSE)),IF(Inputs!J79=Chg_Factors!B$33,(VLOOKUP(Inputs!D79,Chg_Factors!C$33:D$34,2,FALSE)),IF(Inputs!J79=Chg_Factors!B$35,(VLOOKUP(Inputs!D79,Chg_Factors!C$35:D$36,2,FALSE)),IF(Inputs!J79=Chg_Factors!B$37,(VLOOKUP(Inputs!D79,Chg_Factors!C$37:D$38,2,FALSE)),IF(Inputs!J79=Chg_Factors!B$39,(VLOOKUP(Inputs!D79,Chg_Factors!C$39:D$40,2,FALSE)),IF(Inputs!J79=Chg_Factors!B$41,(VLOOKUP(Inputs!D79,Chg_Factors!C$41:D$42,2,FALSE)),IF(Inputs!J79=Chg_Factors!B$43,(VLOOKUP(Inputs!D79,Chg_Factors!C$43:D$44,2,FALSE)),IF(Inputs!J79=Chg_Factors!B$45,(VLOOKUP(Inputs!D79,Chg_Factors!C$45:D$46,2,FALSE)),IF(Inputs!J79=Chg_Factors!B$47,(VLOOKUP(Inputs!D79,Chg_Factors!C$47:D$48,2,FALSE)),IF(Inputs!J79=Chg_Factors!B$49,(VLOOKUP(Inputs!D79,Chg_Factors!C$49:D$50,2,FALSE)),IF(Inputs!J79=Chg_Factors!B$51,(VLOOKUP(Inputs!D79,Chg_Factors!C$51:D$52,2,FALSE)),IF(Inputs!J79=Chg_Factors!B$53,(VLOOKUP(Inputs!D79,Chg_Factors!C$53:D$54,2,FALSE)),IF(Inputs!J79=Chg_Factors!B$55,(VLOOKUP(Inputs!D79,Chg_Factors!C$55:D$56,2,FALSE)))))))))))))))),"0.0")</f>
        <v>13.71</v>
      </c>
      <c r="AA79" s="68">
        <f>IF(B79="true",(Calcs!R80),IF(C79="true",0,Calcs!B80))</f>
        <v>0</v>
      </c>
      <c r="AB79" s="68">
        <f>IF(B79="true",(Calcs!S80),IF(C79="true",Calcs!K80,Calcs!C80))</f>
        <v>6420</v>
      </c>
      <c r="AC79" s="68">
        <f>IF(B79="true",(Calcs!T80),IF(C79="true",Calcs!L80,Calcs!D80))</f>
        <v>3852</v>
      </c>
      <c r="AD79" s="68">
        <f t="shared" si="9"/>
        <v>32100</v>
      </c>
      <c r="AE79" s="68">
        <f>IF(B79="true",Calcs!V80,IF(C79="true",Calcs!N80,Calcs!F80))</f>
        <v>1584.3276000000001</v>
      </c>
      <c r="AF79" s="68">
        <f>IF(B79="true",(Calcs!W80),IF(C79="true",0,Calcs!G80))</f>
        <v>0</v>
      </c>
      <c r="AG79" s="68">
        <f>IF(B79="true",(Calcs!X80),IF(C79="true",Calcs!O80,Calcs!H80))</f>
        <v>1584.3276000000001</v>
      </c>
      <c r="AH79" s="61" t="str">
        <f t="shared" si="10"/>
        <v>false</v>
      </c>
      <c r="AI79" s="61" t="str">
        <f t="shared" si="11"/>
        <v>false</v>
      </c>
      <c r="AJ79" s="68">
        <f>IF(B79="true",0,IF(C79="true",Calcs!M80,0))</f>
        <v>52810.920000000006</v>
      </c>
      <c r="AK79" s="61" t="str">
        <f t="shared" si="12"/>
        <v>true</v>
      </c>
      <c r="AL79" s="68">
        <f>IF(B79="true",0,IF(C79="true",Calcs!J80,0))</f>
        <v>6420</v>
      </c>
      <c r="AM79" s="68">
        <f>IF(B79="true",Calcs!U80,IF(C79="true",0,Calcs!E80))</f>
        <v>0</v>
      </c>
    </row>
    <row r="80" spans="1:39" ht="14.25" customHeight="1" x14ac:dyDescent="0.2">
      <c r="A80" s="58">
        <v>79</v>
      </c>
      <c r="B80" s="65" t="s">
        <v>102</v>
      </c>
      <c r="C80" s="65" t="s">
        <v>101</v>
      </c>
      <c r="D80" s="65" t="s">
        <v>101</v>
      </c>
      <c r="E80" s="62">
        <v>3637</v>
      </c>
      <c r="F80" s="61" t="s">
        <v>90</v>
      </c>
      <c r="G80" s="61" t="s">
        <v>16</v>
      </c>
      <c r="H80" s="62" t="s">
        <v>14</v>
      </c>
      <c r="I80" s="62" t="s">
        <v>11</v>
      </c>
      <c r="J80" s="61" t="s">
        <v>140</v>
      </c>
      <c r="K80" s="63">
        <v>1</v>
      </c>
      <c r="L80" s="65" t="s">
        <v>101</v>
      </c>
      <c r="M80" s="65" t="s">
        <v>102</v>
      </c>
      <c r="N80" s="62">
        <v>0</v>
      </c>
      <c r="O80" s="62">
        <v>0</v>
      </c>
      <c r="P80" s="66">
        <f>IF(B80="true",(Calcs!Y81),IF(C80="true",Calcs!P81,Calcs!I81))</f>
        <v>28674.107988530359</v>
      </c>
      <c r="Q80" s="67">
        <f>IF(C80="true","0",(VLOOKUP(J80,Chg_Factors!B$18:D$30,3,FALSE)))</f>
        <v>19.71</v>
      </c>
      <c r="R80" s="68">
        <f t="shared" si="8"/>
        <v>3637</v>
      </c>
      <c r="S80" s="69" t="str">
        <f>IF(C80="true","0",(VLOOKUP(Inputs!F80,Chg_Factors!B$2:D$5,3,FALSE)))</f>
        <v>3.0</v>
      </c>
      <c r="T80" s="67" t="str">
        <f>(VLOOKUP(Inputs!H80,Chg_Factors!B$6:D$8,3,FALSE))</f>
        <v>0.16</v>
      </c>
      <c r="U80" s="67" t="str">
        <f>(VLOOKUP(Inputs!I80,Chg_Factors!B$9:D$12,3,FALSE))</f>
        <v>1.0</v>
      </c>
      <c r="V80" s="70" t="str">
        <f t="shared" si="7"/>
        <v>S126 x 1.0</v>
      </c>
      <c r="W80" s="67" t="str">
        <f>IF(AND(L80 = "true",C80="false"),"S127 x "&amp; (IF(Inputs!L80=Reduction_Values!B$2,Reduction_Values!D$2,Reduction_Values!D$3)),"")</f>
        <v/>
      </c>
      <c r="X80" s="67" t="str">
        <f>IF(M80="true",(VLOOKUP(F80,Reduction_Values!C$4:F$7,4,FALSE)),"")</f>
        <v>S130S x 0.833</v>
      </c>
      <c r="Y80" s="67" t="str">
        <f>IF(C80="true",(VLOOKUP(Inputs!G80,Chg_Factors!B$13:D$17,3,FALSE)),"0.0")</f>
        <v>0.0</v>
      </c>
      <c r="Z80" s="67" t="str">
        <f>IF(Inputs!C80="true",(IF(Inputs!J80=Chg_Factors!B$31,(VLOOKUP(Inputs!D80,Chg_Factors!C$31:D$32,2,FALSE)),IF(Inputs!J80=Chg_Factors!B$33,(VLOOKUP(Inputs!D80,Chg_Factors!C$33:D$34,2,FALSE)),IF(Inputs!J80=Chg_Factors!B$35,(VLOOKUP(Inputs!D80,Chg_Factors!C$35:D$36,2,FALSE)),IF(Inputs!J80=Chg_Factors!B$37,(VLOOKUP(Inputs!D80,Chg_Factors!C$37:D$38,2,FALSE)),IF(Inputs!J80=Chg_Factors!B$39,(VLOOKUP(Inputs!D80,Chg_Factors!C$39:D$40,2,FALSE)),IF(Inputs!J80=Chg_Factors!B$41,(VLOOKUP(Inputs!D80,Chg_Factors!C$41:D$42,2,FALSE)),IF(Inputs!J80=Chg_Factors!B$43,(VLOOKUP(Inputs!D80,Chg_Factors!C$43:D$44,2,FALSE)),IF(Inputs!J80=Chg_Factors!B$45,(VLOOKUP(Inputs!D80,Chg_Factors!C$45:D$46,2,FALSE)),IF(Inputs!J80=Chg_Factors!B$47,(VLOOKUP(Inputs!D80,Chg_Factors!C$47:D$48,2,FALSE)),IF(Inputs!J80=Chg_Factors!B$49,(VLOOKUP(Inputs!D80,Chg_Factors!C$49:D$50,2,FALSE)),IF(Inputs!J80=Chg_Factors!B$51,(VLOOKUP(Inputs!D80,Chg_Factors!C$51:D$52,2,FALSE)),IF(Inputs!J80=Chg_Factors!B$53,(VLOOKUP(Inputs!D80,Chg_Factors!C$53:D$54,2,FALSE)),IF(Inputs!J80=Chg_Factors!B$55,(VLOOKUP(Inputs!D80,Chg_Factors!C$55:D$56,2,FALSE)))))))))))))))),"0.0")</f>
        <v>0.0</v>
      </c>
      <c r="AA80" s="68">
        <f>IF(B80="true",(Calcs!R81),IF(C80="true",0,Calcs!B81))</f>
        <v>10911</v>
      </c>
      <c r="AB80" s="68">
        <f>IF(B80="true",(Calcs!S81),IF(C80="true",Calcs!K81,Calcs!C81))</f>
        <v>1745.76</v>
      </c>
      <c r="AC80" s="68">
        <f>IF(B80="true",(Calcs!T81),IF(C80="true",Calcs!L81,Calcs!D81))</f>
        <v>1745.76</v>
      </c>
      <c r="AD80" s="68">
        <f t="shared" si="9"/>
        <v>3637</v>
      </c>
      <c r="AE80" s="68">
        <f>IF(B80="true",Calcs!V81,IF(C80="true",Calcs!N81,Calcs!F81))</f>
        <v>34408.929600000003</v>
      </c>
      <c r="AF80" s="68">
        <f>IF(B80="true",(Calcs!W81),IF(C80="true",0,Calcs!G81))</f>
        <v>34408.929600000003</v>
      </c>
      <c r="AG80" s="68">
        <f>IF(B80="true",(Calcs!X81),IF(C80="true",Calcs!O81,Calcs!H81))</f>
        <v>28674.107988530359</v>
      </c>
      <c r="AH80" s="61" t="str">
        <f t="shared" si="10"/>
        <v>true</v>
      </c>
      <c r="AI80" s="61" t="str">
        <f t="shared" si="11"/>
        <v>false</v>
      </c>
      <c r="AJ80" s="68">
        <f>IF(B80="true",0,IF(C80="true",Calcs!M81,0))</f>
        <v>0</v>
      </c>
      <c r="AK80" s="61" t="str">
        <f t="shared" si="12"/>
        <v>false</v>
      </c>
      <c r="AL80" s="68">
        <f>IF(B80="true",0,IF(C80="true",Calcs!J81,0))</f>
        <v>0</v>
      </c>
      <c r="AM80" s="68">
        <f>IF(B80="true",Calcs!U81,IF(C80="true",0,Calcs!E81))</f>
        <v>34408.929600000003</v>
      </c>
    </row>
    <row r="81" spans="1:39" ht="14.25" customHeight="1" x14ac:dyDescent="0.2">
      <c r="A81" s="58">
        <v>80</v>
      </c>
      <c r="B81" s="65" t="s">
        <v>101</v>
      </c>
      <c r="C81" s="65" t="s">
        <v>101</v>
      </c>
      <c r="D81" s="59" t="s">
        <v>101</v>
      </c>
      <c r="E81" s="61">
        <v>999999.9</v>
      </c>
      <c r="F81" s="61" t="s">
        <v>13</v>
      </c>
      <c r="G81" s="79"/>
      <c r="H81" s="62" t="s">
        <v>10</v>
      </c>
      <c r="I81" s="62" t="s">
        <v>15</v>
      </c>
      <c r="J81" s="79" t="s">
        <v>17</v>
      </c>
      <c r="K81" s="63">
        <v>1</v>
      </c>
      <c r="L81" s="77" t="s">
        <v>102</v>
      </c>
      <c r="M81" s="77" t="s">
        <v>101</v>
      </c>
      <c r="N81" s="61">
        <v>1</v>
      </c>
      <c r="O81" s="61">
        <v>1</v>
      </c>
      <c r="P81" s="66">
        <f>IF(B81="true",(Calcs!Y82),IF(C81="true",Calcs!P82,Calcs!I82))</f>
        <v>7175999.2823999999</v>
      </c>
      <c r="Q81" s="67">
        <f>IF(C81="true","0",(VLOOKUP(J81,Chg_Factors!B$18:D$30,3,FALSE)))</f>
        <v>14.95</v>
      </c>
      <c r="R81" s="68">
        <f t="shared" si="8"/>
        <v>999999.9</v>
      </c>
      <c r="S81" s="69" t="str">
        <f>IF(C81="true","0",(VLOOKUP(Inputs!F81,Chg_Factors!B$2:D$5,3,FALSE)))</f>
        <v>1.0</v>
      </c>
      <c r="T81" s="67" t="str">
        <f>(VLOOKUP(Inputs!H81,Chg_Factors!B$6:D$8,3,FALSE))</f>
        <v>1.6</v>
      </c>
      <c r="U81" s="67" t="str">
        <f>(VLOOKUP(Inputs!I81,Chg_Factors!B$9:D$12,3,FALSE))</f>
        <v>0.6</v>
      </c>
      <c r="V81" s="70" t="str">
        <f t="shared" si="7"/>
        <v>S126 x 1.0</v>
      </c>
      <c r="W81" s="67" t="str">
        <f>IF(AND(L81 = "true",C81="false"),"S127 x "&amp; (IF(Inputs!L81=Reduction_Values!B$2,Reduction_Values!D$2,Reduction_Values!D$3)),"")</f>
        <v>S127 x 0.5</v>
      </c>
      <c r="X81" s="67" t="str">
        <f>IF(M81="true",(VLOOKUP(F81,Reduction_Values!C$4:F$7,4,FALSE)),"")</f>
        <v/>
      </c>
      <c r="Y81" s="67" t="str">
        <f>IF(C81="true",(VLOOKUP(Inputs!G81,Chg_Factors!B$13:D$17,3,FALSE)),"0.0")</f>
        <v>0.0</v>
      </c>
      <c r="Z81" s="67" t="str">
        <f>IF(Inputs!C81="true",(IF(Inputs!J81=Chg_Factors!B$31,(VLOOKUP(Inputs!D81,Chg_Factors!C$31:D$32,2,FALSE)),IF(Inputs!J81=Chg_Factors!B$33,(VLOOKUP(Inputs!D81,Chg_Factors!C$33:D$34,2,FALSE)),IF(Inputs!J81=Chg_Factors!B$35,(VLOOKUP(Inputs!D81,Chg_Factors!C$35:D$36,2,FALSE)),IF(Inputs!J81=Chg_Factors!B$37,(VLOOKUP(Inputs!D81,Chg_Factors!C$37:D$38,2,FALSE)),IF(Inputs!J81=Chg_Factors!B$39,(VLOOKUP(Inputs!D81,Chg_Factors!C$39:D$40,2,FALSE)),IF(Inputs!J81=Chg_Factors!B$41,(VLOOKUP(Inputs!D81,Chg_Factors!C$41:D$42,2,FALSE)),IF(Inputs!J81=Chg_Factors!B$43,(VLOOKUP(Inputs!D81,Chg_Factors!C$43:D$44,2,FALSE)),IF(Inputs!J81=Chg_Factors!B$45,(VLOOKUP(Inputs!D81,Chg_Factors!C$45:D$46,2,FALSE)),IF(Inputs!J81=Chg_Factors!B$47,(VLOOKUP(Inputs!D81,Chg_Factors!C$47:D$48,2,FALSE)),IF(Inputs!J81=Chg_Factors!B$49,(VLOOKUP(Inputs!D81,Chg_Factors!C$49:D$50,2,FALSE)),IF(Inputs!J81=Chg_Factors!B$51,(VLOOKUP(Inputs!D81,Chg_Factors!C$51:D$52,2,FALSE)),IF(Inputs!J81=Chg_Factors!B$53,(VLOOKUP(Inputs!D81,Chg_Factors!C$53:D$54,2,FALSE)),IF(Inputs!J81=Chg_Factors!B$55,(VLOOKUP(Inputs!D81,Chg_Factors!C$55:D$56,2,FALSE)))))))))))))))),"0.0")</f>
        <v>0.0</v>
      </c>
      <c r="AA81" s="68">
        <f>IF(B81="true",(Calcs!R82),IF(C81="true",0,Calcs!B82))</f>
        <v>999999.9</v>
      </c>
      <c r="AB81" s="68">
        <f>IF(B81="true",(Calcs!S82),IF(C81="true",Calcs!K82,Calcs!C82))</f>
        <v>1599999.84</v>
      </c>
      <c r="AC81" s="68">
        <f>IF(B81="true",(Calcs!T82),IF(C81="true",Calcs!L82,Calcs!D82))</f>
        <v>959999.90399999998</v>
      </c>
      <c r="AD81" s="68">
        <f t="shared" si="9"/>
        <v>999999.9</v>
      </c>
      <c r="AE81" s="68">
        <f>IF(B81="true",Calcs!V82,IF(C81="true",Calcs!N82,Calcs!F82))</f>
        <v>14351998.5648</v>
      </c>
      <c r="AF81" s="68">
        <f>IF(B81="true",(Calcs!W82),IF(C81="true",0,Calcs!G82))</f>
        <v>7175999.2823999999</v>
      </c>
      <c r="AG81" s="68">
        <f>IF(B81="true",(Calcs!X82),IF(C81="true",Calcs!O82,Calcs!H82))</f>
        <v>7175999.2823999999</v>
      </c>
      <c r="AH81" s="61" t="str">
        <f t="shared" si="10"/>
        <v>false</v>
      </c>
      <c r="AI81" s="61" t="str">
        <f t="shared" si="11"/>
        <v>false</v>
      </c>
      <c r="AJ81" s="68">
        <f>IF(B81="true",0,IF(C81="true",Calcs!M82,0))</f>
        <v>0</v>
      </c>
      <c r="AK81" s="61" t="str">
        <f t="shared" si="12"/>
        <v>false</v>
      </c>
      <c r="AL81" s="68">
        <f>IF(B81="true",0,IF(C81="true",Calcs!J82,0))</f>
        <v>0</v>
      </c>
      <c r="AM81" s="68">
        <f>IF(B81="true",Calcs!U82,IF(C81="true",0,Calcs!E82))</f>
        <v>14351998.5648</v>
      </c>
    </row>
    <row r="82" spans="1:39" ht="14.25" customHeight="1" x14ac:dyDescent="0.2">
      <c r="A82" s="58">
        <v>81</v>
      </c>
      <c r="B82" s="65" t="s">
        <v>101</v>
      </c>
      <c r="C82" s="65" t="s">
        <v>101</v>
      </c>
      <c r="D82" s="59" t="s">
        <v>101</v>
      </c>
      <c r="E82" s="62">
        <v>0.01</v>
      </c>
      <c r="F82" s="61" t="s">
        <v>13</v>
      </c>
      <c r="G82" s="79"/>
      <c r="H82" s="62" t="s">
        <v>14</v>
      </c>
      <c r="I82" s="62" t="s">
        <v>15</v>
      </c>
      <c r="J82" s="79" t="s">
        <v>20</v>
      </c>
      <c r="K82" s="63">
        <v>1</v>
      </c>
      <c r="L82" s="77" t="s">
        <v>101</v>
      </c>
      <c r="M82" s="77" t="s">
        <v>101</v>
      </c>
      <c r="N82" s="62">
        <v>110</v>
      </c>
      <c r="O82" s="62">
        <v>119</v>
      </c>
      <c r="P82" s="66">
        <f>IF(B82="true",(Calcs!Y83),IF(C82="true",Calcs!P83,Calcs!I83))</f>
        <v>2.6302386554621852E-2</v>
      </c>
      <c r="Q82" s="67">
        <f>IF(C82="true","0",(VLOOKUP(J82,Chg_Factors!B$18:D$30,3,FALSE)))</f>
        <v>29.64</v>
      </c>
      <c r="R82" s="68">
        <f t="shared" si="8"/>
        <v>0.01</v>
      </c>
      <c r="S82" s="69" t="str">
        <f>IF(C82="true","0",(VLOOKUP(Inputs!F82,Chg_Factors!B$2:D$5,3,FALSE)))</f>
        <v>1.0</v>
      </c>
      <c r="T82" s="67" t="str">
        <f>(VLOOKUP(Inputs!H82,Chg_Factors!B$6:D$8,3,FALSE))</f>
        <v>0.16</v>
      </c>
      <c r="U82" s="67" t="str">
        <f>(VLOOKUP(Inputs!I82,Chg_Factors!B$9:D$12,3,FALSE))</f>
        <v>0.6</v>
      </c>
      <c r="V82" s="70" t="str">
        <f t="shared" si="7"/>
        <v>S126 x 1.0</v>
      </c>
      <c r="W82" s="67" t="str">
        <f>IF(AND(L82 = "true",C82="false"),"S127 x "&amp; (IF(Inputs!L82=Reduction_Values!B$2,Reduction_Values!D$2,Reduction_Values!D$3)),"")</f>
        <v/>
      </c>
      <c r="X82" s="67" t="str">
        <f>IF(M82="true",(VLOOKUP(F82,Reduction_Values!C$4:F$7,4,FALSE)),"")</f>
        <v/>
      </c>
      <c r="Y82" s="67" t="str">
        <f>IF(C82="true",(VLOOKUP(Inputs!G82,Chg_Factors!B$13:D$17,3,FALSE)),"0.0")</f>
        <v>0.0</v>
      </c>
      <c r="Z82" s="67" t="str">
        <f>IF(Inputs!C82="true",(IF(Inputs!J82=Chg_Factors!B$31,(VLOOKUP(Inputs!D82,Chg_Factors!C$31:D$32,2,FALSE)),IF(Inputs!J82=Chg_Factors!B$33,(VLOOKUP(Inputs!D82,Chg_Factors!C$33:D$34,2,FALSE)),IF(Inputs!J82=Chg_Factors!B$35,(VLOOKUP(Inputs!D82,Chg_Factors!C$35:D$36,2,FALSE)),IF(Inputs!J82=Chg_Factors!B$37,(VLOOKUP(Inputs!D82,Chg_Factors!C$37:D$38,2,FALSE)),IF(Inputs!J82=Chg_Factors!B$39,(VLOOKUP(Inputs!D82,Chg_Factors!C$39:D$40,2,FALSE)),IF(Inputs!J82=Chg_Factors!B$41,(VLOOKUP(Inputs!D82,Chg_Factors!C$41:D$42,2,FALSE)),IF(Inputs!J82=Chg_Factors!B$43,(VLOOKUP(Inputs!D82,Chg_Factors!C$43:D$44,2,FALSE)),IF(Inputs!J82=Chg_Factors!B$45,(VLOOKUP(Inputs!D82,Chg_Factors!C$45:D$46,2,FALSE)),IF(Inputs!J82=Chg_Factors!B$47,(VLOOKUP(Inputs!D82,Chg_Factors!C$47:D$48,2,FALSE)),IF(Inputs!J82=Chg_Factors!B$49,(VLOOKUP(Inputs!D82,Chg_Factors!C$49:D$50,2,FALSE)),IF(Inputs!J82=Chg_Factors!B$51,(VLOOKUP(Inputs!D82,Chg_Factors!C$51:D$52,2,FALSE)),IF(Inputs!J82=Chg_Factors!B$53,(VLOOKUP(Inputs!D82,Chg_Factors!C$53:D$54,2,FALSE)),IF(Inputs!J82=Chg_Factors!B$55,(VLOOKUP(Inputs!D82,Chg_Factors!C$55:D$56,2,FALSE)))))))))))))))),"0.0")</f>
        <v>0.0</v>
      </c>
      <c r="AA82" s="68">
        <f>IF(B82="true",(Calcs!R83),IF(C82="true",0,Calcs!B83))</f>
        <v>0.01</v>
      </c>
      <c r="AB82" s="68">
        <f>IF(B82="true",(Calcs!S83),IF(C82="true",Calcs!K83,Calcs!C83))</f>
        <v>1.6000000000000001E-3</v>
      </c>
      <c r="AC82" s="68">
        <f>IF(B82="true",(Calcs!T83),IF(C82="true",Calcs!L83,Calcs!D83))</f>
        <v>9.6000000000000002E-4</v>
      </c>
      <c r="AD82" s="68">
        <f t="shared" si="9"/>
        <v>0.01</v>
      </c>
      <c r="AE82" s="68">
        <f>IF(B82="true",Calcs!V83,IF(C82="true",Calcs!N83,Calcs!F83))</f>
        <v>2.8454400000000001E-2</v>
      </c>
      <c r="AF82" s="68">
        <f>IF(B82="true",(Calcs!W83),IF(C82="true",0,Calcs!G83))</f>
        <v>2.8454400000000001E-2</v>
      </c>
      <c r="AG82" s="68">
        <f>IF(B82="true",(Calcs!X83),IF(C82="true",Calcs!O83,Calcs!H83))</f>
        <v>2.8454400000000001E-2</v>
      </c>
      <c r="AH82" s="61" t="str">
        <f t="shared" si="10"/>
        <v>false</v>
      </c>
      <c r="AI82" s="61" t="str">
        <f t="shared" si="11"/>
        <v>false</v>
      </c>
      <c r="AJ82" s="68">
        <f>IF(B82="true",0,IF(C82="true",Calcs!M83,0))</f>
        <v>0</v>
      </c>
      <c r="AK82" s="61" t="str">
        <f t="shared" si="12"/>
        <v>false</v>
      </c>
      <c r="AL82" s="68">
        <f>IF(B82="true",0,IF(C82="true",Calcs!J83,0))</f>
        <v>0</v>
      </c>
      <c r="AM82" s="68">
        <f>IF(B82="true",Calcs!U83,IF(C82="true",0,Calcs!E83))</f>
        <v>2.8454400000000001E-2</v>
      </c>
    </row>
    <row r="83" spans="1:39" ht="14.25" customHeight="1" x14ac:dyDescent="0.2">
      <c r="A83" s="58">
        <v>82</v>
      </c>
      <c r="B83" s="65" t="s">
        <v>101</v>
      </c>
      <c r="C83" s="65" t="s">
        <v>102</v>
      </c>
      <c r="D83" s="65" t="s">
        <v>101</v>
      </c>
      <c r="E83" s="62">
        <v>0.01</v>
      </c>
      <c r="F83" s="61" t="s">
        <v>16</v>
      </c>
      <c r="G83" s="79" t="s">
        <v>13</v>
      </c>
      <c r="H83" s="62" t="s">
        <v>14</v>
      </c>
      <c r="I83" s="62" t="s">
        <v>19</v>
      </c>
      <c r="J83" s="79" t="s">
        <v>140</v>
      </c>
      <c r="K83" s="63">
        <v>1</v>
      </c>
      <c r="L83" s="77" t="s">
        <v>102</v>
      </c>
      <c r="M83" s="77" t="s">
        <v>101</v>
      </c>
      <c r="N83" s="62">
        <v>210</v>
      </c>
      <c r="O83" s="62">
        <v>210</v>
      </c>
      <c r="P83" s="66">
        <f>IF(B83="true",(Calcs!Y84),IF(C83="true",Calcs!P84,Calcs!I84))</f>
        <v>6.1968000000000006E-4</v>
      </c>
      <c r="Q83" s="67" t="str">
        <f>IF(C83="true","0",(VLOOKUP(J83,Chg_Factors!B$18:D$30,3,FALSE)))</f>
        <v>0</v>
      </c>
      <c r="R83" s="68">
        <f t="shared" si="8"/>
        <v>0.01</v>
      </c>
      <c r="S83" s="69" t="str">
        <f>IF(C83="true","0",(VLOOKUP(Inputs!F83,Chg_Factors!B$2:D$5,3,FALSE)))</f>
        <v>0</v>
      </c>
      <c r="T83" s="67" t="str">
        <f>(VLOOKUP(Inputs!H83,Chg_Factors!B$6:D$8,3,FALSE))</f>
        <v>0.16</v>
      </c>
      <c r="U83" s="67" t="str">
        <f>(VLOOKUP(Inputs!I83,Chg_Factors!B$9:D$12,3,FALSE))</f>
        <v>0.03</v>
      </c>
      <c r="V83" s="70" t="str">
        <f t="shared" si="7"/>
        <v>S126 x 1.0</v>
      </c>
      <c r="W83" s="67" t="str">
        <f>IF(AND(L83 = "true",C83="false"),"S127 x "&amp; (IF(Inputs!L83=Reduction_Values!B$2,Reduction_Values!D$2,Reduction_Values!D$3)),"")</f>
        <v/>
      </c>
      <c r="X83" s="67" t="str">
        <f>IF(M83="true",(VLOOKUP(F83,Reduction_Values!C$4:F$7,4,FALSE)),"")</f>
        <v/>
      </c>
      <c r="Y83" s="67" t="str">
        <f>IF(C83="true",(VLOOKUP(Inputs!G83,Chg_Factors!B$13:D$17,3,FALSE)),"0.0")</f>
        <v>1.0</v>
      </c>
      <c r="Z83" s="67" t="str">
        <f>IF(Inputs!C83="true",(IF(Inputs!J83=Chg_Factors!B$31,(VLOOKUP(Inputs!D83,Chg_Factors!C$31:D$32,2,FALSE)),IF(Inputs!J83=Chg_Factors!B$33,(VLOOKUP(Inputs!D83,Chg_Factors!C$33:D$34,2,FALSE)),IF(Inputs!J83=Chg_Factors!B$35,(VLOOKUP(Inputs!D83,Chg_Factors!C$35:D$36,2,FALSE)),IF(Inputs!J83=Chg_Factors!B$37,(VLOOKUP(Inputs!D83,Chg_Factors!C$37:D$38,2,FALSE)),IF(Inputs!J83=Chg_Factors!B$39,(VLOOKUP(Inputs!D83,Chg_Factors!C$39:D$40,2,FALSE)),IF(Inputs!J83=Chg_Factors!B$41,(VLOOKUP(Inputs!D83,Chg_Factors!C$41:D$42,2,FALSE)),IF(Inputs!J83=Chg_Factors!B$43,(VLOOKUP(Inputs!D83,Chg_Factors!C$43:D$44,2,FALSE)),IF(Inputs!J83=Chg_Factors!B$45,(VLOOKUP(Inputs!D83,Chg_Factors!C$45:D$46,2,FALSE)),IF(Inputs!J83=Chg_Factors!B$47,(VLOOKUP(Inputs!D83,Chg_Factors!C$47:D$48,2,FALSE)),IF(Inputs!J83=Chg_Factors!B$49,(VLOOKUP(Inputs!D83,Chg_Factors!C$49:D$50,2,FALSE)),IF(Inputs!J83=Chg_Factors!B$51,(VLOOKUP(Inputs!D83,Chg_Factors!C$51:D$52,2,FALSE)),IF(Inputs!J83=Chg_Factors!B$53,(VLOOKUP(Inputs!D83,Chg_Factors!C$53:D$54,2,FALSE)),IF(Inputs!J83=Chg_Factors!B$55,(VLOOKUP(Inputs!D83,Chg_Factors!C$55:D$56,2,FALSE)))))))))))))))),"0.0")</f>
        <v>12.91</v>
      </c>
      <c r="AA83" s="68">
        <f>IF(B83="true",(Calcs!R84),IF(C83="true",0,Calcs!B84))</f>
        <v>0</v>
      </c>
      <c r="AB83" s="68">
        <f>IF(B83="true",(Calcs!S84),IF(C83="true",Calcs!K84,Calcs!C84))</f>
        <v>1.6000000000000001E-3</v>
      </c>
      <c r="AC83" s="68">
        <f>IF(B83="true",(Calcs!T84),IF(C83="true",Calcs!L84,Calcs!D84))</f>
        <v>4.8000000000000001E-5</v>
      </c>
      <c r="AD83" s="68">
        <f t="shared" si="9"/>
        <v>0.01</v>
      </c>
      <c r="AE83" s="68">
        <f>IF(B83="true",Calcs!V84,IF(C83="true",Calcs!N84,Calcs!F84))</f>
        <v>6.1968000000000006E-4</v>
      </c>
      <c r="AF83" s="68">
        <f>IF(B83="true",(Calcs!W84),IF(C83="true",0,Calcs!G84))</f>
        <v>0</v>
      </c>
      <c r="AG83" s="68">
        <f>IF(B83="true",(Calcs!X84),IF(C83="true",Calcs!O84,Calcs!H84))</f>
        <v>6.1968000000000006E-4</v>
      </c>
      <c r="AH83" s="61" t="str">
        <f t="shared" si="10"/>
        <v>false</v>
      </c>
      <c r="AI83" s="61" t="str">
        <f t="shared" si="11"/>
        <v>false</v>
      </c>
      <c r="AJ83" s="68">
        <f>IF(B83="true",0,IF(C83="true",Calcs!M84,0))</f>
        <v>6.1968000000000006E-4</v>
      </c>
      <c r="AK83" s="61" t="str">
        <f t="shared" si="12"/>
        <v>true</v>
      </c>
      <c r="AL83" s="68">
        <f>IF(B83="true",0,IF(C83="true",Calcs!J84,0))</f>
        <v>0.01</v>
      </c>
      <c r="AM83" s="68">
        <f>IF(B83="true",Calcs!U84,IF(C83="true",0,Calcs!E84))</f>
        <v>0</v>
      </c>
    </row>
    <row r="84" spans="1:39" ht="14.25" customHeight="1" x14ac:dyDescent="0.2">
      <c r="A84" s="58">
        <v>83</v>
      </c>
      <c r="B84" s="65" t="s">
        <v>102</v>
      </c>
      <c r="C84" s="65" t="s">
        <v>101</v>
      </c>
      <c r="D84" s="65" t="s">
        <v>101</v>
      </c>
      <c r="E84" s="62">
        <v>1.1000000000000001</v>
      </c>
      <c r="F84" s="61" t="s">
        <v>89</v>
      </c>
      <c r="G84" s="79" t="s">
        <v>89</v>
      </c>
      <c r="H84" s="62" t="s">
        <v>18</v>
      </c>
      <c r="I84" s="62" t="s">
        <v>19</v>
      </c>
      <c r="J84" s="79" t="s">
        <v>22</v>
      </c>
      <c r="K84" s="63">
        <v>1</v>
      </c>
      <c r="L84" s="77" t="s">
        <v>101</v>
      </c>
      <c r="M84" s="77" t="s">
        <v>101</v>
      </c>
      <c r="N84" s="62">
        <v>0</v>
      </c>
      <c r="O84" s="62">
        <v>0</v>
      </c>
      <c r="P84" s="66">
        <f>IF(B84="true",(Calcs!Y85),IF(C84="true",Calcs!P85,Calcs!I85))</f>
        <v>1.2444300000000001</v>
      </c>
      <c r="Q84" s="67">
        <f>IF(C84="true","0",(VLOOKUP(J84,Chg_Factors!B$18:D$30,3,FALSE)))</f>
        <v>12.57</v>
      </c>
      <c r="R84" s="68">
        <f t="shared" si="8"/>
        <v>1.1000000000000001</v>
      </c>
      <c r="S84" s="69" t="str">
        <f>IF(C84="true","0",(VLOOKUP(Inputs!F84,Chg_Factors!B$2:D$5,3,FALSE)))</f>
        <v>3.0</v>
      </c>
      <c r="T84" s="67" t="str">
        <f>(VLOOKUP(Inputs!H84,Chg_Factors!B$6:D$8,3,FALSE))</f>
        <v>1.0</v>
      </c>
      <c r="U84" s="67" t="str">
        <f>(VLOOKUP(Inputs!I84,Chg_Factors!B$9:D$12,3,FALSE))</f>
        <v>0.03</v>
      </c>
      <c r="V84" s="70" t="str">
        <f t="shared" si="7"/>
        <v>S126 x 1.0</v>
      </c>
      <c r="W84" s="67" t="str">
        <f>IF(AND(L84 = "true",C84="false"),"S127 x "&amp; (IF(Inputs!L84=Reduction_Values!B$2,Reduction_Values!D$2,Reduction_Values!D$3)),"")</f>
        <v/>
      </c>
      <c r="X84" s="67" t="str">
        <f>IF(M84="true",(VLOOKUP(F84,Reduction_Values!C$4:F$7,4,FALSE)),"")</f>
        <v/>
      </c>
      <c r="Y84" s="67" t="str">
        <f>IF(C84="true",(VLOOKUP(Inputs!G84,Chg_Factors!B$13:D$17,3,FALSE)),"0.0")</f>
        <v>0.0</v>
      </c>
      <c r="Z84" s="67" t="str">
        <f>IF(Inputs!C84="true",(IF(Inputs!J84=Chg_Factors!B$31,(VLOOKUP(Inputs!D84,Chg_Factors!C$31:D$32,2,FALSE)),IF(Inputs!J84=Chg_Factors!B$33,(VLOOKUP(Inputs!D84,Chg_Factors!C$33:D$34,2,FALSE)),IF(Inputs!J84=Chg_Factors!B$35,(VLOOKUP(Inputs!D84,Chg_Factors!C$35:D$36,2,FALSE)),IF(Inputs!J84=Chg_Factors!B$37,(VLOOKUP(Inputs!D84,Chg_Factors!C$37:D$38,2,FALSE)),IF(Inputs!J84=Chg_Factors!B$39,(VLOOKUP(Inputs!D84,Chg_Factors!C$39:D$40,2,FALSE)),IF(Inputs!J84=Chg_Factors!B$41,(VLOOKUP(Inputs!D84,Chg_Factors!C$41:D$42,2,FALSE)),IF(Inputs!J84=Chg_Factors!B$43,(VLOOKUP(Inputs!D84,Chg_Factors!C$43:D$44,2,FALSE)),IF(Inputs!J84=Chg_Factors!B$45,(VLOOKUP(Inputs!D84,Chg_Factors!C$45:D$46,2,FALSE)),IF(Inputs!J84=Chg_Factors!B$47,(VLOOKUP(Inputs!D84,Chg_Factors!C$47:D$48,2,FALSE)),IF(Inputs!J84=Chg_Factors!B$49,(VLOOKUP(Inputs!D84,Chg_Factors!C$49:D$50,2,FALSE)),IF(Inputs!J84=Chg_Factors!B$51,(VLOOKUP(Inputs!D84,Chg_Factors!C$51:D$52,2,FALSE)),IF(Inputs!J84=Chg_Factors!B$53,(VLOOKUP(Inputs!D84,Chg_Factors!C$53:D$54,2,FALSE)),IF(Inputs!J84=Chg_Factors!B$55,(VLOOKUP(Inputs!D84,Chg_Factors!C$55:D$56,2,FALSE)))))))))))))))),"0.0")</f>
        <v>0.0</v>
      </c>
      <c r="AA84" s="68">
        <f>IF(B84="true",(Calcs!R85),IF(C84="true",0,Calcs!B85))</f>
        <v>3.3000000000000003</v>
      </c>
      <c r="AB84" s="68">
        <f>IF(B84="true",(Calcs!S85),IF(C84="true",Calcs!K85,Calcs!C85))</f>
        <v>3.3000000000000003</v>
      </c>
      <c r="AC84" s="68">
        <f>IF(B84="true",(Calcs!T85),IF(C84="true",Calcs!L85,Calcs!D85))</f>
        <v>9.9000000000000005E-2</v>
      </c>
      <c r="AD84" s="68">
        <f t="shared" si="9"/>
        <v>1.1000000000000001</v>
      </c>
      <c r="AE84" s="68">
        <f>IF(B84="true",Calcs!V85,IF(C84="true",Calcs!N85,Calcs!F85))</f>
        <v>1.2444300000000001</v>
      </c>
      <c r="AF84" s="68">
        <f>IF(B84="true",(Calcs!W85),IF(C84="true",0,Calcs!G85))</f>
        <v>1.2444300000000001</v>
      </c>
      <c r="AG84" s="68">
        <f>IF(B84="true",(Calcs!X85),IF(C84="true",Calcs!O85,Calcs!H85))</f>
        <v>1.2444300000000001</v>
      </c>
      <c r="AH84" s="61" t="str">
        <f t="shared" si="10"/>
        <v>true</v>
      </c>
      <c r="AI84" s="61" t="str">
        <f t="shared" si="11"/>
        <v>false</v>
      </c>
      <c r="AJ84" s="68">
        <f>IF(B84="true",0,IF(C84="true",Calcs!M85,0))</f>
        <v>0</v>
      </c>
      <c r="AK84" s="61" t="str">
        <f t="shared" si="12"/>
        <v>false</v>
      </c>
      <c r="AL84" s="68">
        <f>IF(B84="true",0,IF(C84="true",Calcs!J85,0))</f>
        <v>0</v>
      </c>
      <c r="AM84" s="68">
        <f>IF(B84="true",Calcs!U85,IF(C84="true",0,Calcs!E85))</f>
        <v>1.2444300000000001</v>
      </c>
    </row>
    <row r="85" spans="1:39" ht="14.25" customHeight="1" x14ac:dyDescent="0.2">
      <c r="A85" s="58">
        <v>84</v>
      </c>
      <c r="B85" s="65" t="s">
        <v>101</v>
      </c>
      <c r="C85" s="65" t="s">
        <v>101</v>
      </c>
      <c r="D85" s="59" t="s">
        <v>101</v>
      </c>
      <c r="E85" s="62">
        <v>101.99914</v>
      </c>
      <c r="F85" s="61" t="s">
        <v>90</v>
      </c>
      <c r="G85" s="79"/>
      <c r="H85" s="62" t="s">
        <v>18</v>
      </c>
      <c r="I85" s="62" t="s">
        <v>19</v>
      </c>
      <c r="J85" s="79" t="s">
        <v>26</v>
      </c>
      <c r="K85" s="80">
        <v>0.01</v>
      </c>
      <c r="L85" s="77" t="s">
        <v>101</v>
      </c>
      <c r="M85" s="77" t="s">
        <v>101</v>
      </c>
      <c r="N85" s="62">
        <v>355</v>
      </c>
      <c r="O85" s="62">
        <v>365</v>
      </c>
      <c r="P85" s="66">
        <f>IF(B85="true",(Calcs!Y86),IF(C85="true",Calcs!P86,Calcs!I86))</f>
        <v>1.3535481492789039</v>
      </c>
      <c r="Q85" s="67">
        <f>IF(C85="true","0",(VLOOKUP(J85,Chg_Factors!B$18:D$30,3,FALSE)))</f>
        <v>15.16</v>
      </c>
      <c r="R85" s="68">
        <f t="shared" si="8"/>
        <v>101.99914</v>
      </c>
      <c r="S85" s="69" t="str">
        <f>IF(C85="true","0",(VLOOKUP(Inputs!F85,Chg_Factors!B$2:D$5,3,FALSE)))</f>
        <v>3.0</v>
      </c>
      <c r="T85" s="67" t="str">
        <f>(VLOOKUP(Inputs!H85,Chg_Factors!B$6:D$8,3,FALSE))</f>
        <v>1.0</v>
      </c>
      <c r="U85" s="67" t="str">
        <f>(VLOOKUP(Inputs!I85,Chg_Factors!B$9:D$12,3,FALSE))</f>
        <v>0.03</v>
      </c>
      <c r="V85" s="70" t="str">
        <f t="shared" si="7"/>
        <v>S126 x 0.01</v>
      </c>
      <c r="W85" s="67" t="str">
        <f>IF(AND(L85 = "true",C85="false"),"S127 x "&amp; (IF(Inputs!L85=Reduction_Values!B$2,Reduction_Values!D$2,Reduction_Values!D$3)),"")</f>
        <v/>
      </c>
      <c r="X85" s="67" t="str">
        <f>IF(M85="true",(VLOOKUP(F85,Reduction_Values!C$4:F$7,4,FALSE)),"")</f>
        <v/>
      </c>
      <c r="Y85" s="67" t="str">
        <f>IF(C85="true",(VLOOKUP(Inputs!G85,Chg_Factors!B$13:D$17,3,FALSE)),"0.0")</f>
        <v>0.0</v>
      </c>
      <c r="Z85" s="67" t="str">
        <f>IF(Inputs!C85="true",(IF(Inputs!J85=Chg_Factors!B$31,(VLOOKUP(Inputs!D85,Chg_Factors!C$31:D$32,2,FALSE)),IF(Inputs!J85=Chg_Factors!B$33,(VLOOKUP(Inputs!D85,Chg_Factors!C$33:D$34,2,FALSE)),IF(Inputs!J85=Chg_Factors!B$35,(VLOOKUP(Inputs!D85,Chg_Factors!C$35:D$36,2,FALSE)),IF(Inputs!J85=Chg_Factors!B$37,(VLOOKUP(Inputs!D85,Chg_Factors!C$37:D$38,2,FALSE)),IF(Inputs!J85=Chg_Factors!B$39,(VLOOKUP(Inputs!D85,Chg_Factors!C$39:D$40,2,FALSE)),IF(Inputs!J85=Chg_Factors!B$41,(VLOOKUP(Inputs!D85,Chg_Factors!C$41:D$42,2,FALSE)),IF(Inputs!J85=Chg_Factors!B$43,(VLOOKUP(Inputs!D85,Chg_Factors!C$43:D$44,2,FALSE)),IF(Inputs!J85=Chg_Factors!B$45,(VLOOKUP(Inputs!D85,Chg_Factors!C$45:D$46,2,FALSE)),IF(Inputs!J85=Chg_Factors!B$47,(VLOOKUP(Inputs!D85,Chg_Factors!C$47:D$48,2,FALSE)),IF(Inputs!J85=Chg_Factors!B$49,(VLOOKUP(Inputs!D85,Chg_Factors!C$49:D$50,2,FALSE)),IF(Inputs!J85=Chg_Factors!B$51,(VLOOKUP(Inputs!D85,Chg_Factors!C$51:D$52,2,FALSE)),IF(Inputs!J85=Chg_Factors!B$53,(VLOOKUP(Inputs!D85,Chg_Factors!C$53:D$54,2,FALSE)),IF(Inputs!J85=Chg_Factors!B$55,(VLOOKUP(Inputs!D85,Chg_Factors!C$55:D$56,2,FALSE)))))))))))))))),"0.0")</f>
        <v>0.0</v>
      </c>
      <c r="AA85" s="68">
        <f>IF(B85="true",(Calcs!R86),IF(C85="true",0,Calcs!B86))</f>
        <v>305.99741999999998</v>
      </c>
      <c r="AB85" s="68">
        <f>IF(B85="true",(Calcs!S86),IF(C85="true",Calcs!K86,Calcs!C86))</f>
        <v>305.99741999999998</v>
      </c>
      <c r="AC85" s="68">
        <f>IF(B85="true",(Calcs!T86),IF(C85="true",Calcs!L86,Calcs!D86))</f>
        <v>9.1799225999999994</v>
      </c>
      <c r="AD85" s="68">
        <f t="shared" si="9"/>
        <v>101.99914</v>
      </c>
      <c r="AE85" s="68">
        <f>IF(B85="true",Calcs!V86,IF(C85="true",Calcs!N86,Calcs!F86))</f>
        <v>1.3916762661599997</v>
      </c>
      <c r="AF85" s="68">
        <f>IF(B85="true",(Calcs!W86),IF(C85="true",0,Calcs!G86))</f>
        <v>1.3916762661599997</v>
      </c>
      <c r="AG85" s="68">
        <f>IF(B85="true",(Calcs!X86),IF(C85="true",Calcs!O86,Calcs!H86))</f>
        <v>1.3916762661599997</v>
      </c>
      <c r="AH85" s="61" t="str">
        <f t="shared" si="10"/>
        <v>false</v>
      </c>
      <c r="AI85" s="61" t="str">
        <f t="shared" si="11"/>
        <v>false</v>
      </c>
      <c r="AJ85" s="68">
        <f>IF(B85="true",0,IF(C85="true",Calcs!M86,0))</f>
        <v>0</v>
      </c>
      <c r="AK85" s="61" t="str">
        <f t="shared" si="12"/>
        <v>false</v>
      </c>
      <c r="AL85" s="68">
        <f>IF(B85="true",0,IF(C85="true",Calcs!J86,0))</f>
        <v>0</v>
      </c>
      <c r="AM85" s="68">
        <f>IF(B85="true",Calcs!U86,IF(C85="true",0,Calcs!E86))</f>
        <v>139.16762661599998</v>
      </c>
    </row>
    <row r="86" spans="1:39" ht="14.25" customHeight="1" x14ac:dyDescent="0.2">
      <c r="A86" s="58">
        <v>85</v>
      </c>
      <c r="B86" s="65" t="s">
        <v>101</v>
      </c>
      <c r="C86" s="65" t="s">
        <v>101</v>
      </c>
      <c r="D86" s="59" t="s">
        <v>101</v>
      </c>
      <c r="E86" s="62">
        <v>1002</v>
      </c>
      <c r="F86" s="61" t="s">
        <v>13</v>
      </c>
      <c r="G86" s="79"/>
      <c r="H86" s="62" t="s">
        <v>10</v>
      </c>
      <c r="I86" s="62" t="s">
        <v>21</v>
      </c>
      <c r="J86" s="79" t="s">
        <v>23</v>
      </c>
      <c r="K86" s="63">
        <v>1</v>
      </c>
      <c r="L86" s="77" t="s">
        <v>101</v>
      </c>
      <c r="M86" s="77" t="s">
        <v>101</v>
      </c>
      <c r="N86" s="62">
        <v>365</v>
      </c>
      <c r="O86" s="62">
        <v>365</v>
      </c>
      <c r="P86" s="66">
        <f>IF(B86="true",(Calcs!Y87),IF(C86="true",Calcs!P87,Calcs!I87))</f>
        <v>92.488608000000013</v>
      </c>
      <c r="Q86" s="67">
        <f>IF(C86="true","0",(VLOOKUP(J86,Chg_Factors!B$18:D$30,3,FALSE)))</f>
        <v>19.23</v>
      </c>
      <c r="R86" s="68">
        <f t="shared" si="8"/>
        <v>1002</v>
      </c>
      <c r="S86" s="69" t="str">
        <f>IF(C86="true","0",(VLOOKUP(Inputs!F86,Chg_Factors!B$2:D$5,3,FALSE)))</f>
        <v>1.0</v>
      </c>
      <c r="T86" s="67" t="str">
        <f>(VLOOKUP(Inputs!H86,Chg_Factors!B$6:D$8,3,FALSE))</f>
        <v>1.6</v>
      </c>
      <c r="U86" s="67" t="str">
        <f>(VLOOKUP(Inputs!I86,Chg_Factors!B$9:D$12,3,FALSE))</f>
        <v>0.003</v>
      </c>
      <c r="V86" s="70" t="str">
        <f t="shared" si="7"/>
        <v>S126 x 1.0</v>
      </c>
      <c r="W86" s="67" t="str">
        <f>IF(AND(L86 = "true",C86="false"),"S127 x "&amp; (IF(Inputs!L86=Reduction_Values!B$2,Reduction_Values!D$2,Reduction_Values!D$3)),"")</f>
        <v/>
      </c>
      <c r="X86" s="67" t="str">
        <f>IF(M86="true",(VLOOKUP(F86,Reduction_Values!C$4:F$7,4,FALSE)),"")</f>
        <v/>
      </c>
      <c r="Y86" s="67" t="str">
        <f>IF(C86="true",(VLOOKUP(Inputs!G86,Chg_Factors!B$13:D$17,3,FALSE)),"0.0")</f>
        <v>0.0</v>
      </c>
      <c r="Z86" s="67" t="str">
        <f>IF(Inputs!C86="true",(IF(Inputs!J86=Chg_Factors!B$31,(VLOOKUP(Inputs!D86,Chg_Factors!C$31:D$32,2,FALSE)),IF(Inputs!J86=Chg_Factors!B$33,(VLOOKUP(Inputs!D86,Chg_Factors!C$33:D$34,2,FALSE)),IF(Inputs!J86=Chg_Factors!B$35,(VLOOKUP(Inputs!D86,Chg_Factors!C$35:D$36,2,FALSE)),IF(Inputs!J86=Chg_Factors!B$37,(VLOOKUP(Inputs!D86,Chg_Factors!C$37:D$38,2,FALSE)),IF(Inputs!J86=Chg_Factors!B$39,(VLOOKUP(Inputs!D86,Chg_Factors!C$39:D$40,2,FALSE)),IF(Inputs!J86=Chg_Factors!B$41,(VLOOKUP(Inputs!D86,Chg_Factors!C$41:D$42,2,FALSE)),IF(Inputs!J86=Chg_Factors!B$43,(VLOOKUP(Inputs!D86,Chg_Factors!C$43:D$44,2,FALSE)),IF(Inputs!J86=Chg_Factors!B$45,(VLOOKUP(Inputs!D86,Chg_Factors!C$45:D$46,2,FALSE)),IF(Inputs!J86=Chg_Factors!B$47,(VLOOKUP(Inputs!D86,Chg_Factors!C$47:D$48,2,FALSE)),IF(Inputs!J86=Chg_Factors!B$49,(VLOOKUP(Inputs!D86,Chg_Factors!C$49:D$50,2,FALSE)),IF(Inputs!J86=Chg_Factors!B$51,(VLOOKUP(Inputs!D86,Chg_Factors!C$51:D$52,2,FALSE)),IF(Inputs!J86=Chg_Factors!B$53,(VLOOKUP(Inputs!D86,Chg_Factors!C$53:D$54,2,FALSE)),IF(Inputs!J86=Chg_Factors!B$55,(VLOOKUP(Inputs!D86,Chg_Factors!C$55:D$56,2,FALSE)))))))))))))))),"0.0")</f>
        <v>0.0</v>
      </c>
      <c r="AA86" s="68">
        <f>IF(B86="true",(Calcs!R87),IF(C86="true",0,Calcs!B87))</f>
        <v>1002</v>
      </c>
      <c r="AB86" s="68">
        <f>IF(B86="true",(Calcs!S87),IF(C86="true",Calcs!K87,Calcs!C87))</f>
        <v>1603.2</v>
      </c>
      <c r="AC86" s="68">
        <f>IF(B86="true",(Calcs!T87),IF(C86="true",Calcs!L87,Calcs!D87))</f>
        <v>4.8096000000000005</v>
      </c>
      <c r="AD86" s="68">
        <f t="shared" si="9"/>
        <v>1002</v>
      </c>
      <c r="AE86" s="68">
        <f>IF(B86="true",Calcs!V87,IF(C86="true",Calcs!N87,Calcs!F87))</f>
        <v>92.488608000000013</v>
      </c>
      <c r="AF86" s="68">
        <f>IF(B86="true",(Calcs!W87),IF(C86="true",0,Calcs!G87))</f>
        <v>92.488608000000013</v>
      </c>
      <c r="AG86" s="68">
        <f>IF(B86="true",(Calcs!X87),IF(C86="true",Calcs!O87,Calcs!H87))</f>
        <v>92.488608000000013</v>
      </c>
      <c r="AH86" s="61" t="str">
        <f t="shared" si="10"/>
        <v>false</v>
      </c>
      <c r="AI86" s="61" t="str">
        <f t="shared" si="11"/>
        <v>false</v>
      </c>
      <c r="AJ86" s="68">
        <f>IF(B86="true",0,IF(C86="true",Calcs!M87,0))</f>
        <v>0</v>
      </c>
      <c r="AK86" s="61" t="str">
        <f t="shared" si="12"/>
        <v>false</v>
      </c>
      <c r="AL86" s="68">
        <f>IF(B86="true",0,IF(C86="true",Calcs!J87,0))</f>
        <v>0</v>
      </c>
      <c r="AM86" s="68">
        <f>IF(B86="true",Calcs!U87,IF(C86="true",0,Calcs!E87))</f>
        <v>92.488608000000013</v>
      </c>
    </row>
    <row r="87" spans="1:39" ht="14.25" customHeight="1" x14ac:dyDescent="0.2">
      <c r="A87" s="58">
        <v>86</v>
      </c>
      <c r="B87" s="65" t="s">
        <v>101</v>
      </c>
      <c r="C87" s="65" t="s">
        <v>102</v>
      </c>
      <c r="D87" s="65" t="s">
        <v>102</v>
      </c>
      <c r="E87" s="62">
        <v>1003.33</v>
      </c>
      <c r="F87" s="61" t="s">
        <v>13</v>
      </c>
      <c r="G87" s="61" t="s">
        <v>139</v>
      </c>
      <c r="H87" s="62" t="s">
        <v>10</v>
      </c>
      <c r="I87" s="62" t="s">
        <v>21</v>
      </c>
      <c r="J87" s="61" t="s">
        <v>24</v>
      </c>
      <c r="K87" s="80">
        <v>0.88</v>
      </c>
      <c r="L87" s="65" t="s">
        <v>101</v>
      </c>
      <c r="M87" s="65" t="s">
        <v>102</v>
      </c>
      <c r="N87" s="62">
        <v>366</v>
      </c>
      <c r="O87" s="62">
        <v>366</v>
      </c>
      <c r="P87" s="66">
        <f>IF(B87="true",(Calcs!Y88),IF(C87="true",Calcs!P88,Calcs!I88))</f>
        <v>0</v>
      </c>
      <c r="Q87" s="67" t="str">
        <f>IF(C87="true","0",(VLOOKUP(J87,Chg_Factors!B$18:D$30,3,FALSE)))</f>
        <v>0</v>
      </c>
      <c r="R87" s="68">
        <f t="shared" si="8"/>
        <v>1003.33</v>
      </c>
      <c r="S87" s="69" t="str">
        <f>IF(C87="true","0",(VLOOKUP(Inputs!F87,Chg_Factors!B$2:D$5,3,FALSE)))</f>
        <v>0</v>
      </c>
      <c r="T87" s="67" t="str">
        <f>(VLOOKUP(Inputs!H87,Chg_Factors!B$6:D$8,3,FALSE))</f>
        <v>1.6</v>
      </c>
      <c r="U87" s="67" t="str">
        <f>(VLOOKUP(Inputs!I87,Chg_Factors!B$9:D$12,3,FALSE))</f>
        <v>0.003</v>
      </c>
      <c r="V87" s="70" t="str">
        <f t="shared" si="7"/>
        <v>S126 x 0.88</v>
      </c>
      <c r="W87" s="67" t="str">
        <f>IF(AND(L87 = "true",C87="false"),"S127 x "&amp; (IF(Inputs!L87=Reduction_Values!B$2,Reduction_Values!D$2,Reduction_Values!D$3)),"")</f>
        <v/>
      </c>
      <c r="X87" s="67" t="str">
        <f>IF(M87="true",(VLOOKUP(F87,Reduction_Values!C$4:F$7,4,FALSE)),"")</f>
        <v>S130U x 0.5</v>
      </c>
      <c r="Y87" s="67" t="str">
        <f>IF(C87="true",(VLOOKUP(Inputs!G87,Chg_Factors!B$13:D$17,3,FALSE)),"0.0")</f>
        <v>1.0</v>
      </c>
      <c r="Z87" s="67" t="str">
        <f>IF(Inputs!C87="true",(IF(Inputs!J87=Chg_Factors!B$31,(VLOOKUP(Inputs!D87,Chg_Factors!C$31:D$32,2,FALSE)),IF(Inputs!J87=Chg_Factors!B$33,(VLOOKUP(Inputs!D87,Chg_Factors!C$33:D$34,2,FALSE)),IF(Inputs!J87=Chg_Factors!B$35,(VLOOKUP(Inputs!D87,Chg_Factors!C$35:D$36,2,FALSE)),IF(Inputs!J87=Chg_Factors!B$37,(VLOOKUP(Inputs!D87,Chg_Factors!C$37:D$38,2,FALSE)),IF(Inputs!J87=Chg_Factors!B$39,(VLOOKUP(Inputs!D87,Chg_Factors!C$39:D$40,2,FALSE)),IF(Inputs!J87=Chg_Factors!B$41,(VLOOKUP(Inputs!D87,Chg_Factors!C$41:D$42,2,FALSE)),IF(Inputs!J87=Chg_Factors!B$43,(VLOOKUP(Inputs!D87,Chg_Factors!C$43:D$44,2,FALSE)),IF(Inputs!J87=Chg_Factors!B$45,(VLOOKUP(Inputs!D87,Chg_Factors!C$45:D$46,2,FALSE)),IF(Inputs!J87=Chg_Factors!B$47,(VLOOKUP(Inputs!D87,Chg_Factors!C$47:D$48,2,FALSE)),IF(Inputs!J87=Chg_Factors!B$49,(VLOOKUP(Inputs!D87,Chg_Factors!C$49:D$50,2,FALSE)),IF(Inputs!J87=Chg_Factors!B$51,(VLOOKUP(Inputs!D87,Chg_Factors!C$51:D$52,2,FALSE)),IF(Inputs!J87=Chg_Factors!B$53,(VLOOKUP(Inputs!D87,Chg_Factors!C$53:D$54,2,FALSE)),IF(Inputs!J87=Chg_Factors!B$55,(VLOOKUP(Inputs!D87,Chg_Factors!C$55:D$56,2,FALSE)))))))))))))))),"0.0")</f>
        <v>0.00</v>
      </c>
      <c r="AA87" s="68">
        <f>IF(B87="true",(Calcs!R88),IF(C87="true",0,Calcs!B88))</f>
        <v>0</v>
      </c>
      <c r="AB87" s="68">
        <f>IF(B87="true",(Calcs!S88),IF(C87="true",Calcs!K88,Calcs!C88))</f>
        <v>1605.3280000000002</v>
      </c>
      <c r="AC87" s="68">
        <f>IF(B87="true",(Calcs!T88),IF(C87="true",Calcs!L88,Calcs!D88))</f>
        <v>4.8159840000000003</v>
      </c>
      <c r="AD87" s="68">
        <f t="shared" si="9"/>
        <v>1003.33</v>
      </c>
      <c r="AE87" s="68">
        <f>IF(B87="true",Calcs!V88,IF(C87="true",Calcs!N88,Calcs!F88))</f>
        <v>0</v>
      </c>
      <c r="AF87" s="68">
        <f>IF(B87="true",(Calcs!W88),IF(C87="true",0,Calcs!G88))</f>
        <v>0</v>
      </c>
      <c r="AG87" s="68">
        <f>IF(B87="true",(Calcs!X88),IF(C87="true",Calcs!O88,Calcs!H88))</f>
        <v>0</v>
      </c>
      <c r="AH87" s="61" t="str">
        <f t="shared" si="10"/>
        <v>false</v>
      </c>
      <c r="AI87" s="61" t="str">
        <f t="shared" si="11"/>
        <v>true</v>
      </c>
      <c r="AJ87" s="68">
        <f>IF(B87="true",0,IF(C87="true",Calcs!M88,0))</f>
        <v>0</v>
      </c>
      <c r="AK87" s="61" t="str">
        <f t="shared" si="12"/>
        <v>true</v>
      </c>
      <c r="AL87" s="68">
        <f>IF(B87="true",0,IF(C87="true",Calcs!J88,0))</f>
        <v>1003.33</v>
      </c>
      <c r="AM87" s="68">
        <f>IF(B87="true",Calcs!U88,IF(C87="true",0,Calcs!E88))</f>
        <v>0</v>
      </c>
    </row>
    <row r="88" spans="1:39" ht="14.25" customHeight="1" x14ac:dyDescent="0.2">
      <c r="A88" s="58">
        <v>87</v>
      </c>
      <c r="B88" s="65" t="s">
        <v>102</v>
      </c>
      <c r="C88" s="65" t="s">
        <v>101</v>
      </c>
      <c r="D88" s="65" t="s">
        <v>101</v>
      </c>
      <c r="E88" s="62">
        <v>404.404</v>
      </c>
      <c r="F88" s="61" t="s">
        <v>89</v>
      </c>
      <c r="G88" s="79" t="s">
        <v>90</v>
      </c>
      <c r="H88" s="62" t="s">
        <v>14</v>
      </c>
      <c r="I88" s="62" t="s">
        <v>11</v>
      </c>
      <c r="J88" s="79" t="s">
        <v>136</v>
      </c>
      <c r="K88" s="63">
        <v>1</v>
      </c>
      <c r="L88" s="77" t="s">
        <v>101</v>
      </c>
      <c r="M88" s="77" t="s">
        <v>101</v>
      </c>
      <c r="N88" s="62">
        <v>0</v>
      </c>
      <c r="O88" s="62">
        <v>0</v>
      </c>
      <c r="P88" s="66">
        <f>IF(B88="true",(Calcs!Y89),IF(C88="true",Calcs!P89,Calcs!I89))</f>
        <v>3825.9853632000004</v>
      </c>
      <c r="Q88" s="67">
        <f>IF(C88="true","0",(VLOOKUP(J88,Chg_Factors!B$18:D$30,3,FALSE)))</f>
        <v>19.71</v>
      </c>
      <c r="R88" s="68">
        <f t="shared" si="8"/>
        <v>404.404</v>
      </c>
      <c r="S88" s="69" t="str">
        <f>IF(C88="true","0",(VLOOKUP(Inputs!F88,Chg_Factors!B$2:D$5,3,FALSE)))</f>
        <v>3.0</v>
      </c>
      <c r="T88" s="67" t="str">
        <f>(VLOOKUP(Inputs!H88,Chg_Factors!B$6:D$8,3,FALSE))</f>
        <v>0.16</v>
      </c>
      <c r="U88" s="67" t="str">
        <f>(VLOOKUP(Inputs!I88,Chg_Factors!B$9:D$12,3,FALSE))</f>
        <v>1.0</v>
      </c>
      <c r="V88" s="70" t="str">
        <f t="shared" si="7"/>
        <v>S126 x 1.0</v>
      </c>
      <c r="W88" s="67" t="str">
        <f>IF(AND(L88 = "true",C88="false"),"S127 x "&amp; (IF(Inputs!L88=Reduction_Values!B$2,Reduction_Values!D$2,Reduction_Values!D$3)),"")</f>
        <v/>
      </c>
      <c r="X88" s="67" t="str">
        <f>IF(M88="true",(VLOOKUP(F88,Reduction_Values!C$4:F$7,4,FALSE)),"")</f>
        <v/>
      </c>
      <c r="Y88" s="67" t="str">
        <f>IF(C88="true",(VLOOKUP(Inputs!G88,Chg_Factors!B$13:D$17,3,FALSE)),"0.0")</f>
        <v>0.0</v>
      </c>
      <c r="Z88" s="67" t="str">
        <f>IF(Inputs!C88="true",(IF(Inputs!J88=Chg_Factors!B$31,(VLOOKUP(Inputs!D88,Chg_Factors!C$31:D$32,2,FALSE)),IF(Inputs!J88=Chg_Factors!B$33,(VLOOKUP(Inputs!D88,Chg_Factors!C$33:D$34,2,FALSE)),IF(Inputs!J88=Chg_Factors!B$35,(VLOOKUP(Inputs!D88,Chg_Factors!C$35:D$36,2,FALSE)),IF(Inputs!J88=Chg_Factors!B$37,(VLOOKUP(Inputs!D88,Chg_Factors!C$37:D$38,2,FALSE)),IF(Inputs!J88=Chg_Factors!B$39,(VLOOKUP(Inputs!D88,Chg_Factors!C$39:D$40,2,FALSE)),IF(Inputs!J88=Chg_Factors!B$41,(VLOOKUP(Inputs!D88,Chg_Factors!C$41:D$42,2,FALSE)),IF(Inputs!J88=Chg_Factors!B$43,(VLOOKUP(Inputs!D88,Chg_Factors!C$43:D$44,2,FALSE)),IF(Inputs!J88=Chg_Factors!B$45,(VLOOKUP(Inputs!D88,Chg_Factors!C$45:D$46,2,FALSE)),IF(Inputs!J88=Chg_Factors!B$47,(VLOOKUP(Inputs!D88,Chg_Factors!C$47:D$48,2,FALSE)),IF(Inputs!J88=Chg_Factors!B$49,(VLOOKUP(Inputs!D88,Chg_Factors!C$49:D$50,2,FALSE)),IF(Inputs!J88=Chg_Factors!B$51,(VLOOKUP(Inputs!D88,Chg_Factors!C$51:D$52,2,FALSE)),IF(Inputs!J88=Chg_Factors!B$53,(VLOOKUP(Inputs!D88,Chg_Factors!C$53:D$54,2,FALSE)),IF(Inputs!J88=Chg_Factors!B$55,(VLOOKUP(Inputs!D88,Chg_Factors!C$55:D$56,2,FALSE)))))))))))))))),"0.0")</f>
        <v>0.0</v>
      </c>
      <c r="AA88" s="68">
        <f>IF(B88="true",(Calcs!R89),IF(C88="true",0,Calcs!B89))</f>
        <v>1213.212</v>
      </c>
      <c r="AB88" s="68">
        <f>IF(B88="true",(Calcs!S89),IF(C88="true",Calcs!K89,Calcs!C89))</f>
        <v>194.11392000000001</v>
      </c>
      <c r="AC88" s="68">
        <f>IF(B88="true",(Calcs!T89),IF(C88="true",Calcs!L89,Calcs!D89))</f>
        <v>194.11392000000001</v>
      </c>
      <c r="AD88" s="68">
        <f t="shared" si="9"/>
        <v>404.404</v>
      </c>
      <c r="AE88" s="68">
        <f>IF(B88="true",Calcs!V89,IF(C88="true",Calcs!N89,Calcs!F89))</f>
        <v>3825.9853632000004</v>
      </c>
      <c r="AF88" s="68">
        <f>IF(B88="true",(Calcs!W89),IF(C88="true",0,Calcs!G89))</f>
        <v>3825.9853632000004</v>
      </c>
      <c r="AG88" s="68">
        <f>IF(B88="true",(Calcs!X89),IF(C88="true",Calcs!O89,Calcs!H89))</f>
        <v>3825.9853632000004</v>
      </c>
      <c r="AH88" s="61" t="str">
        <f t="shared" si="10"/>
        <v>true</v>
      </c>
      <c r="AI88" s="61" t="str">
        <f t="shared" si="11"/>
        <v>false</v>
      </c>
      <c r="AJ88" s="68">
        <f>IF(B88="true",0,IF(C88="true",Calcs!M89,0))</f>
        <v>0</v>
      </c>
      <c r="AK88" s="61" t="str">
        <f t="shared" si="12"/>
        <v>false</v>
      </c>
      <c r="AL88" s="68">
        <f>IF(B88="true",0,IF(C88="true",Calcs!J89,0))</f>
        <v>0</v>
      </c>
      <c r="AM88" s="68">
        <f>IF(B88="true",Calcs!U89,IF(C88="true",0,Calcs!E89))</f>
        <v>3825.9853632000004</v>
      </c>
    </row>
    <row r="89" spans="1:39" ht="14.25" customHeight="1" x14ac:dyDescent="0.2">
      <c r="A89" s="58">
        <v>88</v>
      </c>
      <c r="B89" s="65" t="s">
        <v>101</v>
      </c>
      <c r="C89" s="65" t="s">
        <v>101</v>
      </c>
      <c r="D89" s="59" t="s">
        <v>101</v>
      </c>
      <c r="E89" s="62">
        <v>10.77</v>
      </c>
      <c r="F89" s="61" t="s">
        <v>90</v>
      </c>
      <c r="G89" s="79"/>
      <c r="H89" s="62" t="s">
        <v>14</v>
      </c>
      <c r="I89" s="62" t="s">
        <v>11</v>
      </c>
      <c r="J89" s="79" t="s">
        <v>136</v>
      </c>
      <c r="K89" s="78">
        <v>0.9</v>
      </c>
      <c r="L89" s="77" t="s">
        <v>101</v>
      </c>
      <c r="M89" s="77" t="s">
        <v>101</v>
      </c>
      <c r="N89" s="62">
        <v>365</v>
      </c>
      <c r="O89" s="62">
        <v>366</v>
      </c>
      <c r="P89" s="66">
        <f>IF(B89="true",(Calcs!Y90),IF(C89="true",Calcs!P90,Calcs!I90))</f>
        <v>91.452978295081991</v>
      </c>
      <c r="Q89" s="67">
        <f>IF(C89="true","0",(VLOOKUP(J89,Chg_Factors!B$18:D$30,3,FALSE)))</f>
        <v>19.71</v>
      </c>
      <c r="R89" s="68">
        <f t="shared" si="8"/>
        <v>10.77</v>
      </c>
      <c r="S89" s="69" t="str">
        <f>IF(C89="true","0",(VLOOKUP(Inputs!F89,Chg_Factors!B$2:D$5,3,FALSE)))</f>
        <v>3.0</v>
      </c>
      <c r="T89" s="67" t="str">
        <f>(VLOOKUP(Inputs!H89,Chg_Factors!B$6:D$8,3,FALSE))</f>
        <v>0.16</v>
      </c>
      <c r="U89" s="67" t="str">
        <f>(VLOOKUP(Inputs!I89,Chg_Factors!B$9:D$12,3,FALSE))</f>
        <v>1.0</v>
      </c>
      <c r="V89" s="70" t="str">
        <f t="shared" si="7"/>
        <v>S126 x 0.9</v>
      </c>
      <c r="W89" s="67" t="str">
        <f>IF(AND(L89 = "true",C89="false"),"S127 x "&amp; (IF(Inputs!L89=Reduction_Values!B$2,Reduction_Values!D$2,Reduction_Values!D$3)),"")</f>
        <v/>
      </c>
      <c r="X89" s="67" t="str">
        <f>IF(M89="true",(VLOOKUP(F89,Reduction_Values!C$4:F$7,4,FALSE)),"")</f>
        <v/>
      </c>
      <c r="Y89" s="67" t="str">
        <f>IF(C89="true",(VLOOKUP(Inputs!G89,Chg_Factors!B$13:D$17,3,FALSE)),"0.0")</f>
        <v>0.0</v>
      </c>
      <c r="Z89" s="67" t="str">
        <f>IF(Inputs!C89="true",(IF(Inputs!J89=Chg_Factors!B$31,(VLOOKUP(Inputs!D89,Chg_Factors!C$31:D$32,2,FALSE)),IF(Inputs!J89=Chg_Factors!B$33,(VLOOKUP(Inputs!D89,Chg_Factors!C$33:D$34,2,FALSE)),IF(Inputs!J89=Chg_Factors!B$35,(VLOOKUP(Inputs!D89,Chg_Factors!C$35:D$36,2,FALSE)),IF(Inputs!J89=Chg_Factors!B$37,(VLOOKUP(Inputs!D89,Chg_Factors!C$37:D$38,2,FALSE)),IF(Inputs!J89=Chg_Factors!B$39,(VLOOKUP(Inputs!D89,Chg_Factors!C$39:D$40,2,FALSE)),IF(Inputs!J89=Chg_Factors!B$41,(VLOOKUP(Inputs!D89,Chg_Factors!C$41:D$42,2,FALSE)),IF(Inputs!J89=Chg_Factors!B$43,(VLOOKUP(Inputs!D89,Chg_Factors!C$43:D$44,2,FALSE)),IF(Inputs!J89=Chg_Factors!B$45,(VLOOKUP(Inputs!D89,Chg_Factors!C$45:D$46,2,FALSE)),IF(Inputs!J89=Chg_Factors!B$47,(VLOOKUP(Inputs!D89,Chg_Factors!C$47:D$48,2,FALSE)),IF(Inputs!J89=Chg_Factors!B$49,(VLOOKUP(Inputs!D89,Chg_Factors!C$49:D$50,2,FALSE)),IF(Inputs!J89=Chg_Factors!B$51,(VLOOKUP(Inputs!D89,Chg_Factors!C$51:D$52,2,FALSE)),IF(Inputs!J89=Chg_Factors!B$53,(VLOOKUP(Inputs!D89,Chg_Factors!C$53:D$54,2,FALSE)),IF(Inputs!J89=Chg_Factors!B$55,(VLOOKUP(Inputs!D89,Chg_Factors!C$55:D$56,2,FALSE)))))))))))))))),"0.0")</f>
        <v>0.0</v>
      </c>
      <c r="AA89" s="68">
        <f>IF(B89="true",(Calcs!R90),IF(C89="true",0,Calcs!B90))</f>
        <v>32.31</v>
      </c>
      <c r="AB89" s="68">
        <f>IF(B89="true",(Calcs!S90),IF(C89="true",Calcs!K90,Calcs!C90))</f>
        <v>5.1696000000000009</v>
      </c>
      <c r="AC89" s="68">
        <f>IF(B89="true",(Calcs!T90),IF(C89="true",Calcs!L90,Calcs!D90))</f>
        <v>5.1696000000000009</v>
      </c>
      <c r="AD89" s="68">
        <f t="shared" si="9"/>
        <v>10.77</v>
      </c>
      <c r="AE89" s="68">
        <f>IF(B89="true",Calcs!V90,IF(C89="true",Calcs!N90,Calcs!F90))</f>
        <v>91.703534400000024</v>
      </c>
      <c r="AF89" s="68">
        <f>IF(B89="true",(Calcs!W90),IF(C89="true",0,Calcs!G90))</f>
        <v>91.703534400000024</v>
      </c>
      <c r="AG89" s="68">
        <f>IF(B89="true",(Calcs!X90),IF(C89="true",Calcs!O90,Calcs!H90))</f>
        <v>91.703534400000024</v>
      </c>
      <c r="AH89" s="61" t="str">
        <f t="shared" si="10"/>
        <v>false</v>
      </c>
      <c r="AI89" s="61" t="str">
        <f t="shared" si="11"/>
        <v>false</v>
      </c>
      <c r="AJ89" s="68">
        <f>IF(B89="true",0,IF(C89="true",Calcs!M90,0))</f>
        <v>0</v>
      </c>
      <c r="AK89" s="61" t="str">
        <f t="shared" si="12"/>
        <v>false</v>
      </c>
      <c r="AL89" s="68">
        <f>IF(B89="true",0,IF(C89="true",Calcs!J90,0))</f>
        <v>0</v>
      </c>
      <c r="AM89" s="68">
        <f>IF(B89="true",Calcs!U90,IF(C89="true",0,Calcs!E90))</f>
        <v>101.89281600000002</v>
      </c>
    </row>
    <row r="90" spans="1:39" ht="14.25" customHeight="1" x14ac:dyDescent="0.2">
      <c r="A90" s="58">
        <v>89</v>
      </c>
      <c r="B90" s="65" t="s">
        <v>101</v>
      </c>
      <c r="C90" s="65" t="s">
        <v>102</v>
      </c>
      <c r="D90" s="65" t="s">
        <v>101</v>
      </c>
      <c r="E90" s="62">
        <v>0.1</v>
      </c>
      <c r="F90" s="61" t="s">
        <v>13</v>
      </c>
      <c r="G90" s="79" t="s">
        <v>13</v>
      </c>
      <c r="H90" s="62" t="s">
        <v>14</v>
      </c>
      <c r="I90" s="79" t="s">
        <v>11</v>
      </c>
      <c r="J90" s="79" t="s">
        <v>141</v>
      </c>
      <c r="K90" s="63">
        <v>1</v>
      </c>
      <c r="L90" s="77" t="s">
        <v>101</v>
      </c>
      <c r="M90" s="77" t="s">
        <v>101</v>
      </c>
      <c r="N90" s="62">
        <v>214</v>
      </c>
      <c r="O90" s="62">
        <v>366</v>
      </c>
      <c r="P90" s="66">
        <f>IF(B90="true",(Calcs!Y91),IF(C90="true",Calcs!P91,Calcs!I91))</f>
        <v>0.12077551912568306</v>
      </c>
      <c r="Q90" s="67" t="str">
        <f>IF(C90="true","0",(VLOOKUP(J90,Chg_Factors!B$18:D$30,3,FALSE)))</f>
        <v>0</v>
      </c>
      <c r="R90" s="68">
        <f t="shared" si="8"/>
        <v>0.1</v>
      </c>
      <c r="S90" s="69" t="str">
        <f>IF(C90="true","0",(VLOOKUP(Inputs!F90,Chg_Factors!B$2:D$5,3,FALSE)))</f>
        <v>0</v>
      </c>
      <c r="T90" s="67" t="str">
        <f>(VLOOKUP(Inputs!H90,Chg_Factors!B$6:D$8,3,FALSE))</f>
        <v>0.16</v>
      </c>
      <c r="U90" s="67" t="str">
        <f>(VLOOKUP(Inputs!I90,Chg_Factors!B$9:D$12,3,FALSE))</f>
        <v>1.0</v>
      </c>
      <c r="V90" s="70" t="str">
        <f t="shared" si="7"/>
        <v>S126 x 1.0</v>
      </c>
      <c r="W90" s="67" t="str">
        <f>IF(AND(L90 = "true",C90="false"),"S127 x "&amp; (IF(Inputs!L90=Reduction_Values!B$2,Reduction_Values!D$2,Reduction_Values!D$3)),"")</f>
        <v/>
      </c>
      <c r="X90" s="67" t="str">
        <f>IF(M90="true",(VLOOKUP(F90,Reduction_Values!C$4:F$7,4,FALSE)),"")</f>
        <v/>
      </c>
      <c r="Y90" s="67" t="str">
        <f>IF(C90="true",(VLOOKUP(Inputs!G90,Chg_Factors!B$13:D$17,3,FALSE)),"0.0")</f>
        <v>1.0</v>
      </c>
      <c r="Z90" s="67" t="str">
        <f>IF(Inputs!C90="true",(IF(Inputs!J90=Chg_Factors!B$31,(VLOOKUP(Inputs!D90,Chg_Factors!C$31:D$32,2,FALSE)),IF(Inputs!J90=Chg_Factors!B$33,(VLOOKUP(Inputs!D90,Chg_Factors!C$33:D$34,2,FALSE)),IF(Inputs!J90=Chg_Factors!B$35,(VLOOKUP(Inputs!D90,Chg_Factors!C$35:D$36,2,FALSE)),IF(Inputs!J90=Chg_Factors!B$37,(VLOOKUP(Inputs!D90,Chg_Factors!C$37:D$38,2,FALSE)),IF(Inputs!J90=Chg_Factors!B$39,(VLOOKUP(Inputs!D90,Chg_Factors!C$39:D$40,2,FALSE)),IF(Inputs!J90=Chg_Factors!B$41,(VLOOKUP(Inputs!D90,Chg_Factors!C$41:D$42,2,FALSE)),IF(Inputs!J90=Chg_Factors!B$43,(VLOOKUP(Inputs!D90,Chg_Factors!C$43:D$44,2,FALSE)),IF(Inputs!J90=Chg_Factors!B$45,(VLOOKUP(Inputs!D90,Chg_Factors!C$45:D$46,2,FALSE)),IF(Inputs!J90=Chg_Factors!B$47,(VLOOKUP(Inputs!D90,Chg_Factors!C$47:D$48,2,FALSE)),IF(Inputs!J90=Chg_Factors!B$49,(VLOOKUP(Inputs!D90,Chg_Factors!C$49:D$50,2,FALSE)),IF(Inputs!J90=Chg_Factors!B$51,(VLOOKUP(Inputs!D90,Chg_Factors!C$51:D$52,2,FALSE)),IF(Inputs!J90=Chg_Factors!B$53,(VLOOKUP(Inputs!D90,Chg_Factors!C$53:D$54,2,FALSE)),IF(Inputs!J90=Chg_Factors!B$55,(VLOOKUP(Inputs!D90,Chg_Factors!C$55:D$56,2,FALSE)))))))))))))))),"0.0")</f>
        <v>12.91</v>
      </c>
      <c r="AA90" s="68">
        <f>IF(B90="true",(Calcs!R91),IF(C90="true",0,Calcs!B91))</f>
        <v>0</v>
      </c>
      <c r="AB90" s="68">
        <f>IF(B90="true",(Calcs!S91),IF(C90="true",Calcs!K91,Calcs!C91))</f>
        <v>1.6E-2</v>
      </c>
      <c r="AC90" s="68">
        <f>IF(B90="true",(Calcs!T91),IF(C90="true",Calcs!L91,Calcs!D91))</f>
        <v>1.6E-2</v>
      </c>
      <c r="AD90" s="68">
        <f t="shared" si="9"/>
        <v>0.1</v>
      </c>
      <c r="AE90" s="68">
        <f>IF(B90="true",Calcs!V91,IF(C90="true",Calcs!N91,Calcs!F91))</f>
        <v>0.20655999999999999</v>
      </c>
      <c r="AF90" s="68">
        <f>IF(B90="true",(Calcs!W91),IF(C90="true",0,Calcs!G91))</f>
        <v>0</v>
      </c>
      <c r="AG90" s="68">
        <f>IF(B90="true",(Calcs!X91),IF(C90="true",Calcs!O91,Calcs!H91))</f>
        <v>0.20655999999999999</v>
      </c>
      <c r="AH90" s="61" t="str">
        <f t="shared" si="10"/>
        <v>false</v>
      </c>
      <c r="AI90" s="61" t="str">
        <f t="shared" si="11"/>
        <v>false</v>
      </c>
      <c r="AJ90" s="68">
        <f>IF(B90="true",0,IF(C90="true",Calcs!M91,0))</f>
        <v>0.20655999999999999</v>
      </c>
      <c r="AK90" s="61" t="str">
        <f t="shared" si="12"/>
        <v>true</v>
      </c>
      <c r="AL90" s="68">
        <f>IF(B90="true",0,IF(C90="true",Calcs!J91,0))</f>
        <v>0.1</v>
      </c>
      <c r="AM90" s="68">
        <f>IF(B90="true",Calcs!U91,IF(C90="true",0,Calcs!E91))</f>
        <v>0</v>
      </c>
    </row>
    <row r="91" spans="1:39" ht="14.25" customHeight="1" x14ac:dyDescent="0.2">
      <c r="A91" s="58">
        <v>90</v>
      </c>
      <c r="B91" s="65" t="s">
        <v>101</v>
      </c>
      <c r="C91" s="65" t="s">
        <v>101</v>
      </c>
      <c r="D91" s="59" t="s">
        <v>101</v>
      </c>
      <c r="E91" s="62">
        <v>1007</v>
      </c>
      <c r="F91" s="61" t="s">
        <v>16</v>
      </c>
      <c r="G91" s="79"/>
      <c r="H91" s="62" t="s">
        <v>14</v>
      </c>
      <c r="I91" s="79" t="s">
        <v>15</v>
      </c>
      <c r="J91" s="79" t="s">
        <v>24</v>
      </c>
      <c r="K91" s="63">
        <v>1</v>
      </c>
      <c r="L91" s="77" t="s">
        <v>101</v>
      </c>
      <c r="M91" s="77" t="s">
        <v>101</v>
      </c>
      <c r="N91" s="62">
        <v>183</v>
      </c>
      <c r="O91" s="62">
        <v>183</v>
      </c>
      <c r="P91" s="66">
        <f>IF(B91="true",(Calcs!Y92),IF(C91="true",Calcs!P92,Calcs!I92))</f>
        <v>267.58809600000001</v>
      </c>
      <c r="Q91" s="67">
        <f>IF(C91="true","0",(VLOOKUP(J91,Chg_Factors!B$18:D$30,3,FALSE)))</f>
        <v>13.84</v>
      </c>
      <c r="R91" s="68">
        <f t="shared" si="8"/>
        <v>1007</v>
      </c>
      <c r="S91" s="69" t="str">
        <f>IF(C91="true","0",(VLOOKUP(Inputs!F91,Chg_Factors!B$2:D$5,3,FALSE)))</f>
        <v>0.2</v>
      </c>
      <c r="T91" s="67" t="str">
        <f>(VLOOKUP(Inputs!H91,Chg_Factors!B$6:D$8,3,FALSE))</f>
        <v>0.16</v>
      </c>
      <c r="U91" s="67" t="str">
        <f>(VLOOKUP(Inputs!I91,Chg_Factors!B$9:D$12,3,FALSE))</f>
        <v>0.6</v>
      </c>
      <c r="V91" s="70" t="str">
        <f t="shared" si="7"/>
        <v>S126 x 1.0</v>
      </c>
      <c r="W91" s="67" t="str">
        <f>IF(AND(L91 = "true",C91="false"),"S127 x "&amp; (IF(Inputs!L91=Reduction_Values!B$2,Reduction_Values!D$2,Reduction_Values!D$3)),"")</f>
        <v/>
      </c>
      <c r="X91" s="67" t="str">
        <f>IF(M91="true",(VLOOKUP(F91,Reduction_Values!C$4:F$7,4,FALSE)),"")</f>
        <v/>
      </c>
      <c r="Y91" s="67" t="str">
        <f>IF(C91="true",(VLOOKUP(Inputs!G91,Chg_Factors!B$13:D$17,3,FALSE)),"0.0")</f>
        <v>0.0</v>
      </c>
      <c r="Z91" s="67" t="str">
        <f>IF(Inputs!C91="true",(IF(Inputs!J91=Chg_Factors!B$31,(VLOOKUP(Inputs!D91,Chg_Factors!C$31:D$32,2,FALSE)),IF(Inputs!J91=Chg_Factors!B$33,(VLOOKUP(Inputs!D91,Chg_Factors!C$33:D$34,2,FALSE)),IF(Inputs!J91=Chg_Factors!B$35,(VLOOKUP(Inputs!D91,Chg_Factors!C$35:D$36,2,FALSE)),IF(Inputs!J91=Chg_Factors!B$37,(VLOOKUP(Inputs!D91,Chg_Factors!C$37:D$38,2,FALSE)),IF(Inputs!J91=Chg_Factors!B$39,(VLOOKUP(Inputs!D91,Chg_Factors!C$39:D$40,2,FALSE)),IF(Inputs!J91=Chg_Factors!B$41,(VLOOKUP(Inputs!D91,Chg_Factors!C$41:D$42,2,FALSE)),IF(Inputs!J91=Chg_Factors!B$43,(VLOOKUP(Inputs!D91,Chg_Factors!C$43:D$44,2,FALSE)),IF(Inputs!J91=Chg_Factors!B$45,(VLOOKUP(Inputs!D91,Chg_Factors!C$45:D$46,2,FALSE)),IF(Inputs!J91=Chg_Factors!B$47,(VLOOKUP(Inputs!D91,Chg_Factors!C$47:D$48,2,FALSE)),IF(Inputs!J91=Chg_Factors!B$49,(VLOOKUP(Inputs!D91,Chg_Factors!C$49:D$50,2,FALSE)),IF(Inputs!J91=Chg_Factors!B$51,(VLOOKUP(Inputs!D91,Chg_Factors!C$51:D$52,2,FALSE)),IF(Inputs!J91=Chg_Factors!B$53,(VLOOKUP(Inputs!D91,Chg_Factors!C$53:D$54,2,FALSE)),IF(Inputs!J91=Chg_Factors!B$55,(VLOOKUP(Inputs!D91,Chg_Factors!C$55:D$56,2,FALSE)))))))))))))))),"0.0")</f>
        <v>0.0</v>
      </c>
      <c r="AA91" s="68">
        <f>IF(B91="true",(Calcs!R92),IF(C91="true",0,Calcs!B92))</f>
        <v>201.4</v>
      </c>
      <c r="AB91" s="68">
        <f>IF(B91="true",(Calcs!S92),IF(C91="true",Calcs!K92,Calcs!C92))</f>
        <v>32.224000000000004</v>
      </c>
      <c r="AC91" s="68">
        <f>IF(B91="true",(Calcs!T92),IF(C91="true",Calcs!L92,Calcs!D92))</f>
        <v>19.334400000000002</v>
      </c>
      <c r="AD91" s="68">
        <f t="shared" si="9"/>
        <v>1007</v>
      </c>
      <c r="AE91" s="68">
        <f>IF(B91="true",Calcs!V92,IF(C91="true",Calcs!N92,Calcs!F92))</f>
        <v>267.58809600000001</v>
      </c>
      <c r="AF91" s="68">
        <f>IF(B91="true",(Calcs!W92),IF(C91="true",0,Calcs!G92))</f>
        <v>267.58809600000001</v>
      </c>
      <c r="AG91" s="68">
        <f>IF(B91="true",(Calcs!X92),IF(C91="true",Calcs!O92,Calcs!H92))</f>
        <v>267.58809600000001</v>
      </c>
      <c r="AH91" s="61" t="str">
        <f t="shared" si="10"/>
        <v>false</v>
      </c>
      <c r="AI91" s="61" t="str">
        <f t="shared" si="11"/>
        <v>false</v>
      </c>
      <c r="AJ91" s="68">
        <f>IF(B91="true",0,IF(C91="true",Calcs!M92,0))</f>
        <v>0</v>
      </c>
      <c r="AK91" s="61" t="str">
        <f t="shared" si="12"/>
        <v>false</v>
      </c>
      <c r="AL91" s="68">
        <f>IF(B91="true",0,IF(C91="true",Calcs!J92,0))</f>
        <v>0</v>
      </c>
      <c r="AM91" s="68">
        <f>IF(B91="true",Calcs!U92,IF(C91="true",0,Calcs!E92))</f>
        <v>267.58809600000001</v>
      </c>
    </row>
    <row r="92" spans="1:39" ht="14.25" customHeight="1" x14ac:dyDescent="0.2">
      <c r="A92" s="58">
        <v>91</v>
      </c>
      <c r="B92" s="65" t="s">
        <v>102</v>
      </c>
      <c r="C92" s="65" t="s">
        <v>101</v>
      </c>
      <c r="D92" s="65" t="s">
        <v>101</v>
      </c>
      <c r="E92" s="62">
        <v>2</v>
      </c>
      <c r="F92" s="61" t="s">
        <v>89</v>
      </c>
      <c r="G92" s="61" t="s">
        <v>13</v>
      </c>
      <c r="H92" s="62" t="s">
        <v>18</v>
      </c>
      <c r="I92" s="61" t="s">
        <v>19</v>
      </c>
      <c r="J92" s="61" t="s">
        <v>25</v>
      </c>
      <c r="K92" s="63">
        <v>1</v>
      </c>
      <c r="L92" s="65" t="s">
        <v>101</v>
      </c>
      <c r="M92" s="65" t="s">
        <v>102</v>
      </c>
      <c r="N92" s="62">
        <v>0</v>
      </c>
      <c r="O92" s="62">
        <v>0</v>
      </c>
      <c r="P92" s="66">
        <f>IF(B92="true",(Calcs!Y93),IF(C92="true",Calcs!P93,Calcs!I93))</f>
        <v>1.7444999993021999</v>
      </c>
      <c r="Q92" s="67">
        <f>IF(C92="true","0",(VLOOKUP(J92,Chg_Factors!B$18:D$30,3,FALSE)))</f>
        <v>11.63</v>
      </c>
      <c r="R92" s="68">
        <f t="shared" si="8"/>
        <v>2</v>
      </c>
      <c r="S92" s="69" t="str">
        <f>IF(C92="true","0",(VLOOKUP(Inputs!F92,Chg_Factors!B$2:D$5,3,FALSE)))</f>
        <v>3.0</v>
      </c>
      <c r="T92" s="67" t="str">
        <f>(VLOOKUP(Inputs!H92,Chg_Factors!B$6:D$8,3,FALSE))</f>
        <v>1.0</v>
      </c>
      <c r="U92" s="67" t="str">
        <f>(VLOOKUP(Inputs!I92,Chg_Factors!B$9:D$12,3,FALSE))</f>
        <v>0.03</v>
      </c>
      <c r="V92" s="70" t="str">
        <f t="shared" si="7"/>
        <v>S126 x 1.0</v>
      </c>
      <c r="W92" s="67" t="str">
        <f>IF(AND(L92 = "true",C92="false"),"S127 x "&amp; (IF(Inputs!L92=Reduction_Values!B$2,Reduction_Values!D$2,Reduction_Values!D$3)),"")</f>
        <v/>
      </c>
      <c r="X92" s="67" t="str">
        <f>IF(M92="true",(VLOOKUP(F92,Reduction_Values!C$4:F$7,4,FALSE)),"")</f>
        <v>S130S x 0.833</v>
      </c>
      <c r="Y92" s="67" t="str">
        <f>IF(C92="true",(VLOOKUP(Inputs!G92,Chg_Factors!B$13:D$17,3,FALSE)),"0.0")</f>
        <v>0.0</v>
      </c>
      <c r="Z92" s="67" t="str">
        <f>IF(Inputs!C92="true",(IF(Inputs!J92=Chg_Factors!B$31,(VLOOKUP(Inputs!D92,Chg_Factors!C$31:D$32,2,FALSE)),IF(Inputs!J92=Chg_Factors!B$33,(VLOOKUP(Inputs!D92,Chg_Factors!C$33:D$34,2,FALSE)),IF(Inputs!J92=Chg_Factors!B$35,(VLOOKUP(Inputs!D92,Chg_Factors!C$35:D$36,2,FALSE)),IF(Inputs!J92=Chg_Factors!B$37,(VLOOKUP(Inputs!D92,Chg_Factors!C$37:D$38,2,FALSE)),IF(Inputs!J92=Chg_Factors!B$39,(VLOOKUP(Inputs!D92,Chg_Factors!C$39:D$40,2,FALSE)),IF(Inputs!J92=Chg_Factors!B$41,(VLOOKUP(Inputs!D92,Chg_Factors!C$41:D$42,2,FALSE)),IF(Inputs!J92=Chg_Factors!B$43,(VLOOKUP(Inputs!D92,Chg_Factors!C$43:D$44,2,FALSE)),IF(Inputs!J92=Chg_Factors!B$45,(VLOOKUP(Inputs!D92,Chg_Factors!C$45:D$46,2,FALSE)),IF(Inputs!J92=Chg_Factors!B$47,(VLOOKUP(Inputs!D92,Chg_Factors!C$47:D$48,2,FALSE)),IF(Inputs!J92=Chg_Factors!B$49,(VLOOKUP(Inputs!D92,Chg_Factors!C$49:D$50,2,FALSE)),IF(Inputs!J92=Chg_Factors!B$51,(VLOOKUP(Inputs!D92,Chg_Factors!C$51:D$52,2,FALSE)),IF(Inputs!J92=Chg_Factors!B$53,(VLOOKUP(Inputs!D92,Chg_Factors!C$53:D$54,2,FALSE)),IF(Inputs!J92=Chg_Factors!B$55,(VLOOKUP(Inputs!D92,Chg_Factors!C$55:D$56,2,FALSE)))))))))))))))),"0.0")</f>
        <v>0.0</v>
      </c>
      <c r="AA92" s="68">
        <f>IF(B92="true",(Calcs!R93),IF(C92="true",0,Calcs!B93))</f>
        <v>6</v>
      </c>
      <c r="AB92" s="68">
        <f>IF(B92="true",(Calcs!S93),IF(C92="true",Calcs!K93,Calcs!C93))</f>
        <v>6</v>
      </c>
      <c r="AC92" s="68">
        <f>IF(B92="true",(Calcs!T93),IF(C92="true",Calcs!L93,Calcs!D93))</f>
        <v>0.18</v>
      </c>
      <c r="AD92" s="68">
        <f t="shared" si="9"/>
        <v>2</v>
      </c>
      <c r="AE92" s="68">
        <f>IF(B92="true",Calcs!V93,IF(C92="true",Calcs!N93,Calcs!F93))</f>
        <v>2.0933999999999999</v>
      </c>
      <c r="AF92" s="68">
        <f>IF(B92="true",(Calcs!W93),IF(C92="true",0,Calcs!G93))</f>
        <v>2.0933999999999999</v>
      </c>
      <c r="AG92" s="68">
        <f>IF(B92="true",(Calcs!X93),IF(C92="true",Calcs!O93,Calcs!H93))</f>
        <v>1.7444999993021999</v>
      </c>
      <c r="AH92" s="61" t="str">
        <f t="shared" si="10"/>
        <v>true</v>
      </c>
      <c r="AI92" s="61" t="str">
        <f t="shared" si="11"/>
        <v>false</v>
      </c>
      <c r="AJ92" s="68">
        <f>IF(B92="true",0,IF(C92="true",Calcs!M93,0))</f>
        <v>0</v>
      </c>
      <c r="AK92" s="61" t="str">
        <f t="shared" si="12"/>
        <v>false</v>
      </c>
      <c r="AL92" s="68">
        <f>IF(B92="true",0,IF(C92="true",Calcs!J93,0))</f>
        <v>0</v>
      </c>
      <c r="AM92" s="68">
        <f>IF(B92="true",Calcs!U93,IF(C92="true",0,Calcs!E93))</f>
        <v>2.0933999999999999</v>
      </c>
    </row>
    <row r="93" spans="1:39" ht="14.25" customHeight="1" x14ac:dyDescent="0.2">
      <c r="A93" s="58">
        <v>92</v>
      </c>
      <c r="B93" s="65" t="s">
        <v>101</v>
      </c>
      <c r="C93" s="65" t="s">
        <v>101</v>
      </c>
      <c r="D93" s="59" t="s">
        <v>101</v>
      </c>
      <c r="E93" s="62">
        <v>0.999</v>
      </c>
      <c r="F93" s="61" t="s">
        <v>90</v>
      </c>
      <c r="G93" s="61"/>
      <c r="H93" s="62" t="s">
        <v>18</v>
      </c>
      <c r="I93" s="61" t="s">
        <v>21</v>
      </c>
      <c r="J93" s="61" t="s">
        <v>141</v>
      </c>
      <c r="K93" s="80">
        <v>0.5</v>
      </c>
      <c r="L93" s="65" t="s">
        <v>101</v>
      </c>
      <c r="M93" s="65" t="s">
        <v>102</v>
      </c>
      <c r="N93" s="62">
        <v>309</v>
      </c>
      <c r="O93" s="62">
        <v>365</v>
      </c>
      <c r="P93" s="66">
        <f>IF(B93="true",(Calcs!Y94),IF(C93="true",Calcs!P94,Calcs!I94))</f>
        <v>6.2509927474996022E-2</v>
      </c>
      <c r="Q93" s="67">
        <f>IF(C93="true","0",(VLOOKUP(J93,Chg_Factors!B$18:D$30,3,FALSE)))</f>
        <v>19.71</v>
      </c>
      <c r="R93" s="68">
        <f t="shared" si="8"/>
        <v>0.999</v>
      </c>
      <c r="S93" s="69" t="str">
        <f>IF(C93="true","0",(VLOOKUP(Inputs!F93,Chg_Factors!B$2:D$5,3,FALSE)))</f>
        <v>3.0</v>
      </c>
      <c r="T93" s="67" t="str">
        <f>(VLOOKUP(Inputs!H93,Chg_Factors!B$6:D$8,3,FALSE))</f>
        <v>1.0</v>
      </c>
      <c r="U93" s="67" t="str">
        <f>(VLOOKUP(Inputs!I93,Chg_Factors!B$9:D$12,3,FALSE))</f>
        <v>0.003</v>
      </c>
      <c r="V93" s="70" t="str">
        <f t="shared" si="7"/>
        <v>S126 x 0.5</v>
      </c>
      <c r="W93" s="67" t="str">
        <f>IF(AND(L93 = "true",C93="false"),"S127 x "&amp; (IF(Inputs!L93=Reduction_Values!B$2,Reduction_Values!D$2,Reduction_Values!D$3)),"")</f>
        <v/>
      </c>
      <c r="X93" s="67" t="str">
        <f>IF(M93="true",(VLOOKUP(F93,Reduction_Values!C$4:F$7,4,FALSE)),"")</f>
        <v>S130S x 0.833</v>
      </c>
      <c r="Y93" s="67" t="str">
        <f>IF(C93="true",(VLOOKUP(Inputs!G93,Chg_Factors!B$13:D$17,3,FALSE)),"0.0")</f>
        <v>0.0</v>
      </c>
      <c r="Z93" s="67" t="str">
        <f>IF(Inputs!C93="true",(IF(Inputs!J93=Chg_Factors!B$31,(VLOOKUP(Inputs!D93,Chg_Factors!C$31:D$32,2,FALSE)),IF(Inputs!J93=Chg_Factors!B$33,(VLOOKUP(Inputs!D93,Chg_Factors!C$33:D$34,2,FALSE)),IF(Inputs!J93=Chg_Factors!B$35,(VLOOKUP(Inputs!D93,Chg_Factors!C$35:D$36,2,FALSE)),IF(Inputs!J93=Chg_Factors!B$37,(VLOOKUP(Inputs!D93,Chg_Factors!C$37:D$38,2,FALSE)),IF(Inputs!J93=Chg_Factors!B$39,(VLOOKUP(Inputs!D93,Chg_Factors!C$39:D$40,2,FALSE)),IF(Inputs!J93=Chg_Factors!B$41,(VLOOKUP(Inputs!D93,Chg_Factors!C$41:D$42,2,FALSE)),IF(Inputs!J93=Chg_Factors!B$43,(VLOOKUP(Inputs!D93,Chg_Factors!C$43:D$44,2,FALSE)),IF(Inputs!J93=Chg_Factors!B$45,(VLOOKUP(Inputs!D93,Chg_Factors!C$45:D$46,2,FALSE)),IF(Inputs!J93=Chg_Factors!B$47,(VLOOKUP(Inputs!D93,Chg_Factors!C$47:D$48,2,FALSE)),IF(Inputs!J93=Chg_Factors!B$49,(VLOOKUP(Inputs!D93,Chg_Factors!C$49:D$50,2,FALSE)),IF(Inputs!J93=Chg_Factors!B$51,(VLOOKUP(Inputs!D93,Chg_Factors!C$51:D$52,2,FALSE)),IF(Inputs!J93=Chg_Factors!B$53,(VLOOKUP(Inputs!D93,Chg_Factors!C$53:D$54,2,FALSE)),IF(Inputs!J93=Chg_Factors!B$55,(VLOOKUP(Inputs!D93,Chg_Factors!C$55:D$56,2,FALSE)))))))))))))))),"0.0")</f>
        <v>0.0</v>
      </c>
      <c r="AA93" s="68">
        <f>IF(B93="true",(Calcs!R94),IF(C93="true",0,Calcs!B94))</f>
        <v>2.9969999999999999</v>
      </c>
      <c r="AB93" s="68">
        <f>IF(B93="true",(Calcs!S94),IF(C93="true",Calcs!K94,Calcs!C94))</f>
        <v>2.9969999999999999</v>
      </c>
      <c r="AC93" s="68">
        <f>IF(B93="true",(Calcs!T94),IF(C93="true",Calcs!L94,Calcs!D94))</f>
        <v>8.990999999999999E-3</v>
      </c>
      <c r="AD93" s="68">
        <f t="shared" si="9"/>
        <v>0.999</v>
      </c>
      <c r="AE93" s="68">
        <f>IF(B93="true",Calcs!V94,IF(C93="true",Calcs!N94,Calcs!F94))</f>
        <v>8.8606304999999996E-2</v>
      </c>
      <c r="AF93" s="68">
        <f>IF(B93="true",(Calcs!W94),IF(C93="true",0,Calcs!G94))</f>
        <v>8.8606304999999996E-2</v>
      </c>
      <c r="AG93" s="68">
        <f>IF(B93="true",(Calcs!X94),IF(C93="true",Calcs!O94,Calcs!H94))</f>
        <v>7.3838587470464567E-2</v>
      </c>
      <c r="AH93" s="61" t="str">
        <f t="shared" si="10"/>
        <v>false</v>
      </c>
      <c r="AI93" s="61" t="str">
        <f t="shared" si="11"/>
        <v>false</v>
      </c>
      <c r="AJ93" s="68">
        <f>IF(B93="true",0,IF(C93="true",Calcs!M94,0))</f>
        <v>0</v>
      </c>
      <c r="AK93" s="61" t="str">
        <f t="shared" si="12"/>
        <v>false</v>
      </c>
      <c r="AL93" s="68">
        <f>IF(B93="true",0,IF(C93="true",Calcs!J94,0))</f>
        <v>0</v>
      </c>
      <c r="AM93" s="68">
        <f>IF(B93="true",Calcs!U94,IF(C93="true",0,Calcs!E94))</f>
        <v>0.17721260999999999</v>
      </c>
    </row>
    <row r="94" spans="1:39" ht="14.25" customHeight="1" x14ac:dyDescent="0.2">
      <c r="A94" s="58">
        <v>93</v>
      </c>
      <c r="B94" s="65" t="s">
        <v>101</v>
      </c>
      <c r="C94" s="65" t="s">
        <v>101</v>
      </c>
      <c r="D94" s="59" t="s">
        <v>101</v>
      </c>
      <c r="E94" s="62">
        <v>8180</v>
      </c>
      <c r="F94" s="61" t="s">
        <v>90</v>
      </c>
      <c r="G94" s="79"/>
      <c r="H94" s="62" t="s">
        <v>10</v>
      </c>
      <c r="I94" s="79" t="s">
        <v>11</v>
      </c>
      <c r="J94" s="79" t="s">
        <v>17</v>
      </c>
      <c r="K94" s="63">
        <v>1</v>
      </c>
      <c r="L94" s="77" t="s">
        <v>101</v>
      </c>
      <c r="M94" s="77" t="s">
        <v>101</v>
      </c>
      <c r="N94" s="62">
        <v>355</v>
      </c>
      <c r="O94" s="62">
        <v>355</v>
      </c>
      <c r="P94" s="66">
        <f>IF(B94="true",(Calcs!Y95),IF(C94="true",Calcs!P95,Calcs!I95))</f>
        <v>586996.79999999993</v>
      </c>
      <c r="Q94" s="67">
        <f>IF(C94="true","0",(VLOOKUP(J94,Chg_Factors!B$18:D$30,3,FALSE)))</f>
        <v>14.95</v>
      </c>
      <c r="R94" s="68">
        <f t="shared" si="8"/>
        <v>8180</v>
      </c>
      <c r="S94" s="69" t="str">
        <f>IF(C94="true","0",(VLOOKUP(Inputs!F94,Chg_Factors!B$2:D$5,3,FALSE)))</f>
        <v>3.0</v>
      </c>
      <c r="T94" s="67" t="str">
        <f>(VLOOKUP(Inputs!H94,Chg_Factors!B$6:D$8,3,FALSE))</f>
        <v>1.6</v>
      </c>
      <c r="U94" s="67" t="str">
        <f>(VLOOKUP(Inputs!I94,Chg_Factors!B$9:D$12,3,FALSE))</f>
        <v>1.0</v>
      </c>
      <c r="V94" s="70" t="str">
        <f t="shared" ref="V94:V114" si="13">IF(K94=1,("S126 x "&amp;K94&amp;".0"),IF(K94=0,("S126 x "&amp;K94&amp;".0"),("S126 x "&amp;K94)))</f>
        <v>S126 x 1.0</v>
      </c>
      <c r="W94" s="67" t="str">
        <f>IF(AND(L94 = "true",C94="false"),"S127 x "&amp; (IF(Inputs!L94=Reduction_Values!B$2,Reduction_Values!D$2,Reduction_Values!D$3)),"")</f>
        <v/>
      </c>
      <c r="X94" s="67" t="str">
        <f>IF(M94="true",(VLOOKUP(F94,Reduction_Values!C$4:F$7,4,FALSE)),"")</f>
        <v/>
      </c>
      <c r="Y94" s="67" t="str">
        <f>IF(C94="true",(VLOOKUP(Inputs!G94,Chg_Factors!B$13:D$17,3,FALSE)),"0.0")</f>
        <v>0.0</v>
      </c>
      <c r="Z94" s="67" t="str">
        <f>IF(Inputs!C94="true",(IF(Inputs!J94=Chg_Factors!B$31,(VLOOKUP(Inputs!D94,Chg_Factors!C$31:D$32,2,FALSE)),IF(Inputs!J94=Chg_Factors!B$33,(VLOOKUP(Inputs!D94,Chg_Factors!C$33:D$34,2,FALSE)),IF(Inputs!J94=Chg_Factors!B$35,(VLOOKUP(Inputs!D94,Chg_Factors!C$35:D$36,2,FALSE)),IF(Inputs!J94=Chg_Factors!B$37,(VLOOKUP(Inputs!D94,Chg_Factors!C$37:D$38,2,FALSE)),IF(Inputs!J94=Chg_Factors!B$39,(VLOOKUP(Inputs!D94,Chg_Factors!C$39:D$40,2,FALSE)),IF(Inputs!J94=Chg_Factors!B$41,(VLOOKUP(Inputs!D94,Chg_Factors!C$41:D$42,2,FALSE)),IF(Inputs!J94=Chg_Factors!B$43,(VLOOKUP(Inputs!D94,Chg_Factors!C$43:D$44,2,FALSE)),IF(Inputs!J94=Chg_Factors!B$45,(VLOOKUP(Inputs!D94,Chg_Factors!C$45:D$46,2,FALSE)),IF(Inputs!J94=Chg_Factors!B$47,(VLOOKUP(Inputs!D94,Chg_Factors!C$47:D$48,2,FALSE)),IF(Inputs!J94=Chg_Factors!B$49,(VLOOKUP(Inputs!D94,Chg_Factors!C$49:D$50,2,FALSE)),IF(Inputs!J94=Chg_Factors!B$51,(VLOOKUP(Inputs!D94,Chg_Factors!C$51:D$52,2,FALSE)),IF(Inputs!J94=Chg_Factors!B$53,(VLOOKUP(Inputs!D94,Chg_Factors!C$53:D$54,2,FALSE)),IF(Inputs!J94=Chg_Factors!B$55,(VLOOKUP(Inputs!D94,Chg_Factors!C$55:D$56,2,FALSE)))))))))))))))),"0.0")</f>
        <v>0.0</v>
      </c>
      <c r="AA94" s="68">
        <f>IF(B94="true",(Calcs!R95),IF(C94="true",0,Calcs!B95))</f>
        <v>24540</v>
      </c>
      <c r="AB94" s="68">
        <f>IF(B94="true",(Calcs!S95),IF(C94="true",Calcs!K95,Calcs!C95))</f>
        <v>39264</v>
      </c>
      <c r="AC94" s="68">
        <f>IF(B94="true",(Calcs!T95),IF(C94="true",Calcs!L95,Calcs!D95))</f>
        <v>39264</v>
      </c>
      <c r="AD94" s="68">
        <f t="shared" si="9"/>
        <v>8180</v>
      </c>
      <c r="AE94" s="68">
        <f>IF(B94="true",Calcs!V95,IF(C94="true",Calcs!N95,Calcs!F95))</f>
        <v>586996.79999999993</v>
      </c>
      <c r="AF94" s="68">
        <f>IF(B94="true",(Calcs!W95),IF(C94="true",0,Calcs!G95))</f>
        <v>586996.79999999993</v>
      </c>
      <c r="AG94" s="68">
        <f>IF(B94="true",(Calcs!X95),IF(C94="true",Calcs!O95,Calcs!H95))</f>
        <v>586996.79999999993</v>
      </c>
      <c r="AH94" s="61" t="str">
        <f t="shared" si="10"/>
        <v>false</v>
      </c>
      <c r="AI94" s="61" t="str">
        <f t="shared" si="11"/>
        <v>false</v>
      </c>
      <c r="AJ94" s="68">
        <f>IF(B94="true",0,IF(C94="true",Calcs!M95,0))</f>
        <v>0</v>
      </c>
      <c r="AK94" s="61" t="str">
        <f t="shared" si="12"/>
        <v>false</v>
      </c>
      <c r="AL94" s="68">
        <f>IF(B94="true",0,IF(C94="true",Calcs!J95,0))</f>
        <v>0</v>
      </c>
      <c r="AM94" s="68">
        <f>IF(B94="true",Calcs!U95,IF(C94="true",0,Calcs!E95))</f>
        <v>586996.79999999993</v>
      </c>
    </row>
    <row r="95" spans="1:39" ht="14.25" customHeight="1" x14ac:dyDescent="0.2">
      <c r="A95" s="58">
        <v>94</v>
      </c>
      <c r="B95" s="65" t="s">
        <v>101</v>
      </c>
      <c r="C95" s="65" t="s">
        <v>101</v>
      </c>
      <c r="D95" s="59" t="s">
        <v>101</v>
      </c>
      <c r="E95" s="62">
        <v>32100.1</v>
      </c>
      <c r="F95" s="61" t="s">
        <v>16</v>
      </c>
      <c r="G95" s="79"/>
      <c r="H95" s="62" t="s">
        <v>10</v>
      </c>
      <c r="I95" s="79" t="s">
        <v>15</v>
      </c>
      <c r="J95" s="79" t="s">
        <v>140</v>
      </c>
      <c r="K95" s="63">
        <v>1</v>
      </c>
      <c r="L95" s="77" t="s">
        <v>101</v>
      </c>
      <c r="M95" s="77" t="s">
        <v>101</v>
      </c>
      <c r="N95" s="62">
        <v>365</v>
      </c>
      <c r="O95" s="62">
        <v>365</v>
      </c>
      <c r="P95" s="66">
        <f>IF(B95="true",(Calcs!Y96),IF(C95="true",Calcs!P96,Calcs!I96))</f>
        <v>121477.05043200002</v>
      </c>
      <c r="Q95" s="67">
        <f>IF(C95="true","0",(VLOOKUP(J95,Chg_Factors!B$18:D$30,3,FALSE)))</f>
        <v>19.71</v>
      </c>
      <c r="R95" s="68">
        <f t="shared" si="8"/>
        <v>32100.1</v>
      </c>
      <c r="S95" s="69" t="str">
        <f>IF(C95="true","0",(VLOOKUP(Inputs!F95,Chg_Factors!B$2:D$5,3,FALSE)))</f>
        <v>0.2</v>
      </c>
      <c r="T95" s="67" t="str">
        <f>(VLOOKUP(Inputs!H95,Chg_Factors!B$6:D$8,3,FALSE))</f>
        <v>1.6</v>
      </c>
      <c r="U95" s="67" t="str">
        <f>(VLOOKUP(Inputs!I95,Chg_Factors!B$9:D$12,3,FALSE))</f>
        <v>0.6</v>
      </c>
      <c r="V95" s="70" t="str">
        <f t="shared" si="13"/>
        <v>S126 x 1.0</v>
      </c>
      <c r="W95" s="67" t="str">
        <f>IF(AND(L95 = "true",C95="false"),"S127 x "&amp; (IF(Inputs!L95=Reduction_Values!B$2,Reduction_Values!D$2,Reduction_Values!D$3)),"")</f>
        <v/>
      </c>
      <c r="X95" s="67" t="str">
        <f>IF(M95="true",(VLOOKUP(F95,Reduction_Values!C$4:F$7,4,FALSE)),"")</f>
        <v/>
      </c>
      <c r="Y95" s="67" t="str">
        <f>IF(C95="true",(VLOOKUP(Inputs!G95,Chg_Factors!B$13:D$17,3,FALSE)),"0.0")</f>
        <v>0.0</v>
      </c>
      <c r="Z95" s="67" t="str">
        <f>IF(Inputs!C95="true",(IF(Inputs!J95=Chg_Factors!B$31,(VLOOKUP(Inputs!D95,Chg_Factors!C$31:D$32,2,FALSE)),IF(Inputs!J95=Chg_Factors!B$33,(VLOOKUP(Inputs!D95,Chg_Factors!C$33:D$34,2,FALSE)),IF(Inputs!J95=Chg_Factors!B$35,(VLOOKUP(Inputs!D95,Chg_Factors!C$35:D$36,2,FALSE)),IF(Inputs!J95=Chg_Factors!B$37,(VLOOKUP(Inputs!D95,Chg_Factors!C$37:D$38,2,FALSE)),IF(Inputs!J95=Chg_Factors!B$39,(VLOOKUP(Inputs!D95,Chg_Factors!C$39:D$40,2,FALSE)),IF(Inputs!J95=Chg_Factors!B$41,(VLOOKUP(Inputs!D95,Chg_Factors!C$41:D$42,2,FALSE)),IF(Inputs!J95=Chg_Factors!B$43,(VLOOKUP(Inputs!D95,Chg_Factors!C$43:D$44,2,FALSE)),IF(Inputs!J95=Chg_Factors!B$45,(VLOOKUP(Inputs!D95,Chg_Factors!C$45:D$46,2,FALSE)),IF(Inputs!J95=Chg_Factors!B$47,(VLOOKUP(Inputs!D95,Chg_Factors!C$47:D$48,2,FALSE)),IF(Inputs!J95=Chg_Factors!B$49,(VLOOKUP(Inputs!D95,Chg_Factors!C$49:D$50,2,FALSE)),IF(Inputs!J95=Chg_Factors!B$51,(VLOOKUP(Inputs!D95,Chg_Factors!C$51:D$52,2,FALSE)),IF(Inputs!J95=Chg_Factors!B$53,(VLOOKUP(Inputs!D95,Chg_Factors!C$53:D$54,2,FALSE)),IF(Inputs!J95=Chg_Factors!B$55,(VLOOKUP(Inputs!D95,Chg_Factors!C$55:D$56,2,FALSE)))))))))))))))),"0.0")</f>
        <v>0.0</v>
      </c>
      <c r="AA95" s="68">
        <f>IF(B95="true",(Calcs!R96),IF(C95="true",0,Calcs!B96))</f>
        <v>6420.02</v>
      </c>
      <c r="AB95" s="68">
        <f>IF(B95="true",(Calcs!S96),IF(C95="true",Calcs!K96,Calcs!C96))</f>
        <v>10272.032000000001</v>
      </c>
      <c r="AC95" s="68">
        <f>IF(B95="true",(Calcs!T96),IF(C95="true",Calcs!L96,Calcs!D96))</f>
        <v>6163.2192000000005</v>
      </c>
      <c r="AD95" s="68">
        <f t="shared" si="9"/>
        <v>32100.1</v>
      </c>
      <c r="AE95" s="68">
        <f>IF(B95="true",Calcs!V96,IF(C95="true",Calcs!N96,Calcs!F96))</f>
        <v>121477.05043200002</v>
      </c>
      <c r="AF95" s="68">
        <f>IF(B95="true",(Calcs!W96),IF(C95="true",0,Calcs!G96))</f>
        <v>121477.05043200002</v>
      </c>
      <c r="AG95" s="68">
        <f>IF(B95="true",(Calcs!X96),IF(C95="true",Calcs!O96,Calcs!H96))</f>
        <v>121477.05043200002</v>
      </c>
      <c r="AH95" s="61" t="str">
        <f t="shared" si="10"/>
        <v>false</v>
      </c>
      <c r="AI95" s="61" t="str">
        <f t="shared" si="11"/>
        <v>false</v>
      </c>
      <c r="AJ95" s="68">
        <f>IF(B95="true",0,IF(C95="true",Calcs!M96,0))</f>
        <v>0</v>
      </c>
      <c r="AK95" s="61" t="str">
        <f t="shared" si="12"/>
        <v>false</v>
      </c>
      <c r="AL95" s="68">
        <f>IF(B95="true",0,IF(C95="true",Calcs!J96,0))</f>
        <v>0</v>
      </c>
      <c r="AM95" s="68">
        <f>IF(B95="true",Calcs!U96,IF(C95="true",0,Calcs!E96))</f>
        <v>121477.05043200002</v>
      </c>
    </row>
    <row r="96" spans="1:39" ht="14.25" customHeight="1" x14ac:dyDescent="0.2">
      <c r="A96" s="58">
        <v>95</v>
      </c>
      <c r="B96" s="65" t="s">
        <v>102</v>
      </c>
      <c r="C96" s="65" t="s">
        <v>101</v>
      </c>
      <c r="D96" s="65" t="s">
        <v>101</v>
      </c>
      <c r="E96" s="62">
        <v>8.9999999999999993E-3</v>
      </c>
      <c r="F96" s="61" t="s">
        <v>89</v>
      </c>
      <c r="G96" s="79" t="s">
        <v>90</v>
      </c>
      <c r="H96" s="79" t="s">
        <v>10</v>
      </c>
      <c r="I96" s="79" t="s">
        <v>19</v>
      </c>
      <c r="J96" s="79" t="s">
        <v>23</v>
      </c>
      <c r="K96" s="63">
        <v>1</v>
      </c>
      <c r="L96" s="77" t="s">
        <v>101</v>
      </c>
      <c r="M96" s="77" t="s">
        <v>101</v>
      </c>
      <c r="N96" s="62">
        <v>0</v>
      </c>
      <c r="O96" s="62">
        <v>0</v>
      </c>
      <c r="P96" s="66">
        <f>IF(B96="true",(Calcs!Y97),IF(C96="true",Calcs!P97,Calcs!I97))</f>
        <v>2.4922079999999999E-2</v>
      </c>
      <c r="Q96" s="67">
        <f>IF(C96="true","0",(VLOOKUP(J96,Chg_Factors!B$18:D$30,3,FALSE)))</f>
        <v>19.23</v>
      </c>
      <c r="R96" s="68">
        <f t="shared" si="8"/>
        <v>8.9999999999999993E-3</v>
      </c>
      <c r="S96" s="69" t="str">
        <f>IF(C96="true","0",(VLOOKUP(Inputs!F96,Chg_Factors!B$2:D$5,3,FALSE)))</f>
        <v>3.0</v>
      </c>
      <c r="T96" s="67" t="str">
        <f>(VLOOKUP(Inputs!H96,Chg_Factors!B$6:D$8,3,FALSE))</f>
        <v>1.6</v>
      </c>
      <c r="U96" s="67" t="str">
        <f>(VLOOKUP(Inputs!I96,Chg_Factors!B$9:D$12,3,FALSE))</f>
        <v>0.03</v>
      </c>
      <c r="V96" s="70" t="str">
        <f t="shared" si="13"/>
        <v>S126 x 1.0</v>
      </c>
      <c r="W96" s="67" t="str">
        <f>IF(AND(L96 = "true",C96="false"),"S127 x "&amp; (IF(Inputs!L96=Reduction_Values!B$2,Reduction_Values!D$2,Reduction_Values!D$3)),"")</f>
        <v/>
      </c>
      <c r="X96" s="67" t="str">
        <f>IF(M96="true",(VLOOKUP(F96,Reduction_Values!C$4:F$7,4,FALSE)),"")</f>
        <v/>
      </c>
      <c r="Y96" s="67" t="str">
        <f>IF(C96="true",(VLOOKUP(Inputs!G96,Chg_Factors!B$13:D$17,3,FALSE)),"0.0")</f>
        <v>0.0</v>
      </c>
      <c r="Z96" s="67" t="str">
        <f>IF(Inputs!C96="true",(IF(Inputs!J96=Chg_Factors!B$31,(VLOOKUP(Inputs!D96,Chg_Factors!C$31:D$32,2,FALSE)),IF(Inputs!J96=Chg_Factors!B$33,(VLOOKUP(Inputs!D96,Chg_Factors!C$33:D$34,2,FALSE)),IF(Inputs!J96=Chg_Factors!B$35,(VLOOKUP(Inputs!D96,Chg_Factors!C$35:D$36,2,FALSE)),IF(Inputs!J96=Chg_Factors!B$37,(VLOOKUP(Inputs!D96,Chg_Factors!C$37:D$38,2,FALSE)),IF(Inputs!J96=Chg_Factors!B$39,(VLOOKUP(Inputs!D96,Chg_Factors!C$39:D$40,2,FALSE)),IF(Inputs!J96=Chg_Factors!B$41,(VLOOKUP(Inputs!D96,Chg_Factors!C$41:D$42,2,FALSE)),IF(Inputs!J96=Chg_Factors!B$43,(VLOOKUP(Inputs!D96,Chg_Factors!C$43:D$44,2,FALSE)),IF(Inputs!J96=Chg_Factors!B$45,(VLOOKUP(Inputs!D96,Chg_Factors!C$45:D$46,2,FALSE)),IF(Inputs!J96=Chg_Factors!B$47,(VLOOKUP(Inputs!D96,Chg_Factors!C$47:D$48,2,FALSE)),IF(Inputs!J96=Chg_Factors!B$49,(VLOOKUP(Inputs!D96,Chg_Factors!C$49:D$50,2,FALSE)),IF(Inputs!J96=Chg_Factors!B$51,(VLOOKUP(Inputs!D96,Chg_Factors!C$51:D$52,2,FALSE)),IF(Inputs!J96=Chg_Factors!B$53,(VLOOKUP(Inputs!D96,Chg_Factors!C$53:D$54,2,FALSE)),IF(Inputs!J96=Chg_Factors!B$55,(VLOOKUP(Inputs!D96,Chg_Factors!C$55:D$56,2,FALSE)))))))))))))))),"0.0")</f>
        <v>0.0</v>
      </c>
      <c r="AA96" s="68">
        <f>IF(B96="true",(Calcs!R97),IF(C96="true",0,Calcs!B97))</f>
        <v>2.6999999999999996E-2</v>
      </c>
      <c r="AB96" s="68">
        <f>IF(B96="true",(Calcs!S97),IF(C96="true",Calcs!K97,Calcs!C97))</f>
        <v>4.3199999999999995E-2</v>
      </c>
      <c r="AC96" s="68">
        <f>IF(B96="true",(Calcs!T97),IF(C96="true",Calcs!L97,Calcs!D97))</f>
        <v>1.2959999999999998E-3</v>
      </c>
      <c r="AD96" s="68">
        <f t="shared" si="9"/>
        <v>8.9999999999999993E-3</v>
      </c>
      <c r="AE96" s="68">
        <f>IF(B96="true",Calcs!V97,IF(C96="true",Calcs!N97,Calcs!F97))</f>
        <v>2.4922079999999999E-2</v>
      </c>
      <c r="AF96" s="68">
        <f>IF(B96="true",(Calcs!W97),IF(C96="true",0,Calcs!G97))</f>
        <v>2.4922079999999999E-2</v>
      </c>
      <c r="AG96" s="68">
        <f>IF(B96="true",(Calcs!X97),IF(C96="true",Calcs!O97,Calcs!H97))</f>
        <v>2.4922079999999999E-2</v>
      </c>
      <c r="AH96" s="61" t="str">
        <f t="shared" si="10"/>
        <v>true</v>
      </c>
      <c r="AI96" s="61" t="str">
        <f t="shared" si="11"/>
        <v>false</v>
      </c>
      <c r="AJ96" s="68">
        <f>IF(B96="true",0,IF(C96="true",Calcs!M97,0))</f>
        <v>0</v>
      </c>
      <c r="AK96" s="61" t="str">
        <f t="shared" si="12"/>
        <v>false</v>
      </c>
      <c r="AL96" s="68">
        <f>IF(B96="true",0,IF(C96="true",Calcs!J97,0))</f>
        <v>0</v>
      </c>
      <c r="AM96" s="68">
        <f>IF(B96="true",Calcs!U97,IF(C96="true",0,Calcs!E97))</f>
        <v>2.4922079999999999E-2</v>
      </c>
    </row>
    <row r="97" spans="1:39" ht="14.25" customHeight="1" x14ac:dyDescent="0.2">
      <c r="A97" s="58">
        <v>96</v>
      </c>
      <c r="B97" s="65" t="s">
        <v>101</v>
      </c>
      <c r="C97" s="65" t="s">
        <v>101</v>
      </c>
      <c r="D97" s="59" t="s">
        <v>101</v>
      </c>
      <c r="E97" s="61">
        <v>1E-4</v>
      </c>
      <c r="F97" s="61" t="s">
        <v>90</v>
      </c>
      <c r="G97" s="79"/>
      <c r="H97" s="79" t="s">
        <v>14</v>
      </c>
      <c r="I97" s="79" t="s">
        <v>21</v>
      </c>
      <c r="J97" s="79" t="s">
        <v>136</v>
      </c>
      <c r="K97" s="80">
        <v>0.88</v>
      </c>
      <c r="L97" s="77" t="s">
        <v>101</v>
      </c>
      <c r="M97" s="77" t="s">
        <v>101</v>
      </c>
      <c r="N97" s="62">
        <v>0</v>
      </c>
      <c r="O97" s="62">
        <v>2</v>
      </c>
      <c r="P97" s="66">
        <f>IF(B97="true",(Calcs!Y98),IF(C97="true",Calcs!P98,Calcs!I98))</f>
        <v>0</v>
      </c>
      <c r="Q97" s="67">
        <f>IF(C97="true","0",(VLOOKUP(J97,Chg_Factors!B$18:D$30,3,FALSE)))</f>
        <v>19.71</v>
      </c>
      <c r="R97" s="68">
        <f t="shared" si="8"/>
        <v>1E-4</v>
      </c>
      <c r="S97" s="69" t="str">
        <f>IF(C97="true","0",(VLOOKUP(Inputs!F97,Chg_Factors!B$2:D$5,3,FALSE)))</f>
        <v>3.0</v>
      </c>
      <c r="T97" s="67" t="str">
        <f>(VLOOKUP(Inputs!H97,Chg_Factors!B$6:D$8,3,FALSE))</f>
        <v>0.16</v>
      </c>
      <c r="U97" s="67" t="str">
        <f>(VLOOKUP(Inputs!I97,Chg_Factors!B$9:D$12,3,FALSE))</f>
        <v>0.003</v>
      </c>
      <c r="V97" s="70" t="str">
        <f t="shared" si="13"/>
        <v>S126 x 0.88</v>
      </c>
      <c r="W97" s="67" t="str">
        <f>IF(AND(L97 = "true",C97="false"),"S127 x "&amp; (IF(Inputs!L97=Reduction_Values!B$2,Reduction_Values!D$2,Reduction_Values!D$3)),"")</f>
        <v/>
      </c>
      <c r="X97" s="67" t="str">
        <f>IF(M97="true",(VLOOKUP(F97,Reduction_Values!C$4:F$7,4,FALSE)),"")</f>
        <v/>
      </c>
      <c r="Y97" s="67" t="str">
        <f>IF(C97="true",(VLOOKUP(Inputs!G97,Chg_Factors!B$13:D$17,3,FALSE)),"0.0")</f>
        <v>0.0</v>
      </c>
      <c r="Z97" s="67" t="str">
        <f>IF(Inputs!C97="true",(IF(Inputs!J97=Chg_Factors!B$31,(VLOOKUP(Inputs!D97,Chg_Factors!C$31:D$32,2,FALSE)),IF(Inputs!J97=Chg_Factors!B$33,(VLOOKUP(Inputs!D97,Chg_Factors!C$33:D$34,2,FALSE)),IF(Inputs!J97=Chg_Factors!B$35,(VLOOKUP(Inputs!D97,Chg_Factors!C$35:D$36,2,FALSE)),IF(Inputs!J97=Chg_Factors!B$37,(VLOOKUP(Inputs!D97,Chg_Factors!C$37:D$38,2,FALSE)),IF(Inputs!J97=Chg_Factors!B$39,(VLOOKUP(Inputs!D97,Chg_Factors!C$39:D$40,2,FALSE)),IF(Inputs!J97=Chg_Factors!B$41,(VLOOKUP(Inputs!D97,Chg_Factors!C$41:D$42,2,FALSE)),IF(Inputs!J97=Chg_Factors!B$43,(VLOOKUP(Inputs!D97,Chg_Factors!C$43:D$44,2,FALSE)),IF(Inputs!J97=Chg_Factors!B$45,(VLOOKUP(Inputs!D97,Chg_Factors!C$45:D$46,2,FALSE)),IF(Inputs!J97=Chg_Factors!B$47,(VLOOKUP(Inputs!D97,Chg_Factors!C$47:D$48,2,FALSE)),IF(Inputs!J97=Chg_Factors!B$49,(VLOOKUP(Inputs!D97,Chg_Factors!C$49:D$50,2,FALSE)),IF(Inputs!J97=Chg_Factors!B$51,(VLOOKUP(Inputs!D97,Chg_Factors!C$51:D$52,2,FALSE)),IF(Inputs!J97=Chg_Factors!B$53,(VLOOKUP(Inputs!D97,Chg_Factors!C$53:D$54,2,FALSE)),IF(Inputs!J97=Chg_Factors!B$55,(VLOOKUP(Inputs!D97,Chg_Factors!C$55:D$56,2,FALSE)))))))))))))))),"0.0")</f>
        <v>0.0</v>
      </c>
      <c r="AA97" s="68">
        <f>IF(B97="true",(Calcs!R98),IF(C97="true",0,Calcs!B98))</f>
        <v>3.0000000000000003E-4</v>
      </c>
      <c r="AB97" s="68">
        <f>IF(B97="true",(Calcs!S98),IF(C97="true",Calcs!K98,Calcs!C98))</f>
        <v>4.8000000000000008E-5</v>
      </c>
      <c r="AC97" s="68">
        <f>IF(B97="true",(Calcs!T98),IF(C97="true",Calcs!L98,Calcs!D98))</f>
        <v>1.4400000000000002E-7</v>
      </c>
      <c r="AD97" s="68">
        <f t="shared" si="9"/>
        <v>1E-4</v>
      </c>
      <c r="AE97" s="68">
        <f>IF(B97="true",Calcs!V98,IF(C97="true",Calcs!N98,Calcs!F98))</f>
        <v>2.4976512000000003E-6</v>
      </c>
      <c r="AF97" s="68">
        <f>IF(B97="true",(Calcs!W98),IF(C97="true",0,Calcs!G98))</f>
        <v>2.4976512000000003E-6</v>
      </c>
      <c r="AG97" s="68">
        <f>IF(B97="true",(Calcs!X98),IF(C97="true",Calcs!O98,Calcs!H98))</f>
        <v>2.4976512000000003E-6</v>
      </c>
      <c r="AH97" s="61" t="str">
        <f t="shared" si="10"/>
        <v>false</v>
      </c>
      <c r="AI97" s="61" t="str">
        <f t="shared" si="11"/>
        <v>false</v>
      </c>
      <c r="AJ97" s="68">
        <f>IF(B97="true",0,IF(C97="true",Calcs!M98,0))</f>
        <v>0</v>
      </c>
      <c r="AK97" s="61" t="str">
        <f t="shared" si="12"/>
        <v>false</v>
      </c>
      <c r="AL97" s="68">
        <f>IF(B97="true",0,IF(C97="true",Calcs!J98,0))</f>
        <v>0</v>
      </c>
      <c r="AM97" s="68">
        <f>IF(B97="true",Calcs!U98,IF(C97="true",0,Calcs!E98))</f>
        <v>2.8382400000000005E-6</v>
      </c>
    </row>
    <row r="98" spans="1:39" ht="14.25" customHeight="1" x14ac:dyDescent="0.2">
      <c r="A98" s="58">
        <v>97</v>
      </c>
      <c r="B98" s="65" t="s">
        <v>101</v>
      </c>
      <c r="C98" s="65" t="s">
        <v>101</v>
      </c>
      <c r="D98" s="59" t="s">
        <v>101</v>
      </c>
      <c r="E98" s="62">
        <v>32100.001199999999</v>
      </c>
      <c r="F98" s="61" t="s">
        <v>90</v>
      </c>
      <c r="G98" s="79"/>
      <c r="H98" s="79" t="s">
        <v>18</v>
      </c>
      <c r="I98" s="79" t="s">
        <v>21</v>
      </c>
      <c r="J98" s="79" t="s">
        <v>24</v>
      </c>
      <c r="K98" s="63">
        <v>1</v>
      </c>
      <c r="L98" s="77" t="s">
        <v>101</v>
      </c>
      <c r="M98" s="77" t="s">
        <v>101</v>
      </c>
      <c r="N98" s="62">
        <v>365</v>
      </c>
      <c r="O98" s="62">
        <v>365</v>
      </c>
      <c r="P98" s="66">
        <f>IF(B98="true",(Calcs!Y99),IF(C98="true",Calcs!P99,Calcs!I99))</f>
        <v>3998.3761494720002</v>
      </c>
      <c r="Q98" s="67">
        <f>IF(C98="true","0",(VLOOKUP(J98,Chg_Factors!B$18:D$30,3,FALSE)))</f>
        <v>13.84</v>
      </c>
      <c r="R98" s="68">
        <f t="shared" si="8"/>
        <v>32100.001199999999</v>
      </c>
      <c r="S98" s="69" t="str">
        <f>IF(C98="true","0",(VLOOKUP(Inputs!F98,Chg_Factors!B$2:D$5,3,FALSE)))</f>
        <v>3.0</v>
      </c>
      <c r="T98" s="67" t="str">
        <f>(VLOOKUP(Inputs!H98,Chg_Factors!B$6:D$8,3,FALSE))</f>
        <v>1.0</v>
      </c>
      <c r="U98" s="67" t="str">
        <f>(VLOOKUP(Inputs!I98,Chg_Factors!B$9:D$12,3,FALSE))</f>
        <v>0.003</v>
      </c>
      <c r="V98" s="70" t="str">
        <f t="shared" si="13"/>
        <v>S126 x 1.0</v>
      </c>
      <c r="W98" s="67" t="str">
        <f>IF(AND(L98 = "true",C98="false"),"S127 x "&amp; (IF(Inputs!L98=Reduction_Values!B$2,Reduction_Values!D$2,Reduction_Values!D$3)),"")</f>
        <v/>
      </c>
      <c r="X98" s="67" t="str">
        <f>IF(M98="true",(VLOOKUP(F98,Reduction_Values!C$4:F$7,4,FALSE)),"")</f>
        <v/>
      </c>
      <c r="Y98" s="67" t="str">
        <f>IF(C98="true",(VLOOKUP(Inputs!G98,Chg_Factors!B$13:D$17,3,FALSE)),"0.0")</f>
        <v>0.0</v>
      </c>
      <c r="Z98" s="67" t="str">
        <f>IF(Inputs!C98="true",(IF(Inputs!J98=Chg_Factors!B$31,(VLOOKUP(Inputs!D98,Chg_Factors!C$31:D$32,2,FALSE)),IF(Inputs!J98=Chg_Factors!B$33,(VLOOKUP(Inputs!D98,Chg_Factors!C$33:D$34,2,FALSE)),IF(Inputs!J98=Chg_Factors!B$35,(VLOOKUP(Inputs!D98,Chg_Factors!C$35:D$36,2,FALSE)),IF(Inputs!J98=Chg_Factors!B$37,(VLOOKUP(Inputs!D98,Chg_Factors!C$37:D$38,2,FALSE)),IF(Inputs!J98=Chg_Factors!B$39,(VLOOKUP(Inputs!D98,Chg_Factors!C$39:D$40,2,FALSE)),IF(Inputs!J98=Chg_Factors!B$41,(VLOOKUP(Inputs!D98,Chg_Factors!C$41:D$42,2,FALSE)),IF(Inputs!J98=Chg_Factors!B$43,(VLOOKUP(Inputs!D98,Chg_Factors!C$43:D$44,2,FALSE)),IF(Inputs!J98=Chg_Factors!B$45,(VLOOKUP(Inputs!D98,Chg_Factors!C$45:D$46,2,FALSE)),IF(Inputs!J98=Chg_Factors!B$47,(VLOOKUP(Inputs!D98,Chg_Factors!C$47:D$48,2,FALSE)),IF(Inputs!J98=Chg_Factors!B$49,(VLOOKUP(Inputs!D98,Chg_Factors!C$49:D$50,2,FALSE)),IF(Inputs!J98=Chg_Factors!B$51,(VLOOKUP(Inputs!D98,Chg_Factors!C$51:D$52,2,FALSE)),IF(Inputs!J98=Chg_Factors!B$53,(VLOOKUP(Inputs!D98,Chg_Factors!C$53:D$54,2,FALSE)),IF(Inputs!J98=Chg_Factors!B$55,(VLOOKUP(Inputs!D98,Chg_Factors!C$55:D$56,2,FALSE)))))))))))))))),"0.0")</f>
        <v>0.0</v>
      </c>
      <c r="AA98" s="68">
        <f>IF(B98="true",(Calcs!R99),IF(C98="true",0,Calcs!B99))</f>
        <v>96300.003599999996</v>
      </c>
      <c r="AB98" s="68">
        <f>IF(B98="true",(Calcs!S99),IF(C98="true",Calcs!K99,Calcs!C99))</f>
        <v>96300.003599999996</v>
      </c>
      <c r="AC98" s="68">
        <f>IF(B98="true",(Calcs!T99),IF(C98="true",Calcs!L99,Calcs!D99))</f>
        <v>288.90001080000002</v>
      </c>
      <c r="AD98" s="68">
        <f t="shared" si="9"/>
        <v>32100.001199999999</v>
      </c>
      <c r="AE98" s="68">
        <f>IF(B98="true",Calcs!V99,IF(C98="true",Calcs!N99,Calcs!F99))</f>
        <v>3998.3761494720002</v>
      </c>
      <c r="AF98" s="68">
        <f>IF(B98="true",(Calcs!W99),IF(C98="true",0,Calcs!G99))</f>
        <v>3998.3761494720002</v>
      </c>
      <c r="AG98" s="68">
        <f>IF(B98="true",(Calcs!X99),IF(C98="true",Calcs!O99,Calcs!H99))</f>
        <v>3998.3761494720002</v>
      </c>
      <c r="AH98" s="61" t="str">
        <f t="shared" si="10"/>
        <v>false</v>
      </c>
      <c r="AI98" s="61" t="str">
        <f t="shared" si="11"/>
        <v>false</v>
      </c>
      <c r="AJ98" s="68">
        <f>IF(B98="true",0,IF(C98="true",Calcs!M99,0))</f>
        <v>0</v>
      </c>
      <c r="AK98" s="61" t="str">
        <f t="shared" si="12"/>
        <v>false</v>
      </c>
      <c r="AL98" s="68">
        <f>IF(B98="true",0,IF(C98="true",Calcs!J99,0))</f>
        <v>0</v>
      </c>
      <c r="AM98" s="68">
        <f>IF(B98="true",Calcs!U99,IF(C98="true",0,Calcs!E99))</f>
        <v>3998.3761494720002</v>
      </c>
    </row>
    <row r="99" spans="1:39" ht="14.25" customHeight="1" x14ac:dyDescent="0.2">
      <c r="A99" s="58">
        <v>98</v>
      </c>
      <c r="B99" s="65" t="s">
        <v>101</v>
      </c>
      <c r="C99" s="65" t="s">
        <v>101</v>
      </c>
      <c r="D99" s="59" t="s">
        <v>101</v>
      </c>
      <c r="E99" s="62">
        <v>1008</v>
      </c>
      <c r="F99" s="61" t="s">
        <v>16</v>
      </c>
      <c r="G99" s="79"/>
      <c r="H99" s="79" t="s">
        <v>10</v>
      </c>
      <c r="I99" s="79" t="s">
        <v>11</v>
      </c>
      <c r="J99" s="60" t="s">
        <v>142</v>
      </c>
      <c r="K99" s="80">
        <v>0.2</v>
      </c>
      <c r="L99" s="77" t="s">
        <v>101</v>
      </c>
      <c r="M99" s="77" t="s">
        <v>101</v>
      </c>
      <c r="N99" s="62">
        <v>183</v>
      </c>
      <c r="O99" s="62">
        <v>183</v>
      </c>
      <c r="P99" s="66">
        <f>IF(B99="true",(Calcs!Y100),IF(C99="true",Calcs!P100,Calcs!I100))</f>
        <v>978.00192000000027</v>
      </c>
      <c r="Q99" s="67">
        <f>IF(C99="true","0",(VLOOKUP(J99,Chg_Factors!B$18:D$30,3,FALSE)))</f>
        <v>15.16</v>
      </c>
      <c r="R99" s="68">
        <f t="shared" si="8"/>
        <v>1008</v>
      </c>
      <c r="S99" s="69" t="str">
        <f>IF(C99="true","0",(VLOOKUP(Inputs!F99,Chg_Factors!B$2:D$5,3,FALSE)))</f>
        <v>0.2</v>
      </c>
      <c r="T99" s="67" t="str">
        <f>(VLOOKUP(Inputs!H99,Chg_Factors!B$6:D$8,3,FALSE))</f>
        <v>1.6</v>
      </c>
      <c r="U99" s="67" t="str">
        <f>(VLOOKUP(Inputs!I99,Chg_Factors!B$9:D$12,3,FALSE))</f>
        <v>1.0</v>
      </c>
      <c r="V99" s="70" t="str">
        <f t="shared" si="13"/>
        <v>S126 x 0.2</v>
      </c>
      <c r="W99" s="67" t="str">
        <f>IF(AND(L99 = "true",C99="false"),"S127 x "&amp; (IF(Inputs!L99=Reduction_Values!B$2,Reduction_Values!D$2,Reduction_Values!D$3)),"")</f>
        <v/>
      </c>
      <c r="X99" s="67" t="str">
        <f>IF(M99="true",(VLOOKUP(F99,Reduction_Values!C$4:F$7,4,FALSE)),"")</f>
        <v/>
      </c>
      <c r="Y99" s="67" t="str">
        <f>IF(C99="true",(VLOOKUP(Inputs!G99,Chg_Factors!B$13:D$17,3,FALSE)),"0.0")</f>
        <v>0.0</v>
      </c>
      <c r="Z99" s="67" t="str">
        <f>IF(Inputs!C99="true",(IF(Inputs!J99=Chg_Factors!B$31,(VLOOKUP(Inputs!D99,Chg_Factors!C$31:D$32,2,FALSE)),IF(Inputs!J99=Chg_Factors!B$33,(VLOOKUP(Inputs!D99,Chg_Factors!C$33:D$34,2,FALSE)),IF(Inputs!J99=Chg_Factors!B$35,(VLOOKUP(Inputs!D99,Chg_Factors!C$35:D$36,2,FALSE)),IF(Inputs!J99=Chg_Factors!B$37,(VLOOKUP(Inputs!D99,Chg_Factors!C$37:D$38,2,FALSE)),IF(Inputs!J99=Chg_Factors!B$39,(VLOOKUP(Inputs!D99,Chg_Factors!C$39:D$40,2,FALSE)),IF(Inputs!J99=Chg_Factors!B$41,(VLOOKUP(Inputs!D99,Chg_Factors!C$41:D$42,2,FALSE)),IF(Inputs!J99=Chg_Factors!B$43,(VLOOKUP(Inputs!D99,Chg_Factors!C$43:D$44,2,FALSE)),IF(Inputs!J99=Chg_Factors!B$45,(VLOOKUP(Inputs!D99,Chg_Factors!C$45:D$46,2,FALSE)),IF(Inputs!J99=Chg_Factors!B$47,(VLOOKUP(Inputs!D99,Chg_Factors!C$47:D$48,2,FALSE)),IF(Inputs!J99=Chg_Factors!B$49,(VLOOKUP(Inputs!D99,Chg_Factors!C$49:D$50,2,FALSE)),IF(Inputs!J99=Chg_Factors!B$51,(VLOOKUP(Inputs!D99,Chg_Factors!C$51:D$52,2,FALSE)),IF(Inputs!J99=Chg_Factors!B$53,(VLOOKUP(Inputs!D99,Chg_Factors!C$53:D$54,2,FALSE)),IF(Inputs!J99=Chg_Factors!B$55,(VLOOKUP(Inputs!D99,Chg_Factors!C$55:D$56,2,FALSE)))))))))))))))),"0.0")</f>
        <v>0.0</v>
      </c>
      <c r="AA99" s="68">
        <f>IF(B99="true",(Calcs!R100),IF(C99="true",0,Calcs!B100))</f>
        <v>201.60000000000002</v>
      </c>
      <c r="AB99" s="68">
        <f>IF(B99="true",(Calcs!S100),IF(C99="true",Calcs!K100,Calcs!C100))</f>
        <v>322.56000000000006</v>
      </c>
      <c r="AC99" s="68">
        <f>IF(B99="true",(Calcs!T100),IF(C99="true",Calcs!L100,Calcs!D100))</f>
        <v>322.56000000000006</v>
      </c>
      <c r="AD99" s="68">
        <f t="shared" si="9"/>
        <v>1008</v>
      </c>
      <c r="AE99" s="68">
        <f>IF(B99="true",Calcs!V100,IF(C99="true",Calcs!N100,Calcs!F100))</f>
        <v>978.00192000000027</v>
      </c>
      <c r="AF99" s="68">
        <f>IF(B99="true",(Calcs!W100),IF(C99="true",0,Calcs!G100))</f>
        <v>978.00192000000027</v>
      </c>
      <c r="AG99" s="68">
        <f>IF(B99="true",(Calcs!X100),IF(C99="true",Calcs!O100,Calcs!H100))</f>
        <v>978.00192000000027</v>
      </c>
      <c r="AH99" s="61" t="str">
        <f t="shared" si="10"/>
        <v>false</v>
      </c>
      <c r="AI99" s="61" t="str">
        <f t="shared" si="11"/>
        <v>false</v>
      </c>
      <c r="AJ99" s="68">
        <f>IF(B99="true",0,IF(C99="true",Calcs!M100,0))</f>
        <v>0</v>
      </c>
      <c r="AK99" s="61" t="str">
        <f t="shared" si="12"/>
        <v>false</v>
      </c>
      <c r="AL99" s="68">
        <f>IF(B99="true",0,IF(C99="true",Calcs!J100,0))</f>
        <v>0</v>
      </c>
      <c r="AM99" s="68">
        <f>IF(B99="true",Calcs!U100,IF(C99="true",0,Calcs!E100))</f>
        <v>4890.0096000000012</v>
      </c>
    </row>
    <row r="100" spans="1:39" ht="14.25" customHeight="1" x14ac:dyDescent="0.2">
      <c r="A100" s="58">
        <v>99</v>
      </c>
      <c r="B100" s="65" t="s">
        <v>102</v>
      </c>
      <c r="C100" s="65" t="s">
        <v>101</v>
      </c>
      <c r="D100" s="65" t="s">
        <v>101</v>
      </c>
      <c r="E100" s="62">
        <v>1</v>
      </c>
      <c r="F100" s="61" t="s">
        <v>13</v>
      </c>
      <c r="G100" s="61" t="s">
        <v>13</v>
      </c>
      <c r="H100" s="61" t="s">
        <v>14</v>
      </c>
      <c r="I100" s="61" t="s">
        <v>15</v>
      </c>
      <c r="J100" s="61" t="s">
        <v>26</v>
      </c>
      <c r="K100" s="63">
        <v>1</v>
      </c>
      <c r="L100" s="65" t="s">
        <v>101</v>
      </c>
      <c r="M100" s="65" t="s">
        <v>102</v>
      </c>
      <c r="N100" s="62">
        <v>0</v>
      </c>
      <c r="O100" s="62">
        <v>0</v>
      </c>
      <c r="P100" s="66">
        <f>IF(B100="true",(Calcs!Y101),IF(C100="true",Calcs!P101,Calcs!I101))</f>
        <v>0.72767999999999999</v>
      </c>
      <c r="Q100" s="67">
        <f>IF(C100="true","0",(VLOOKUP(J100,Chg_Factors!B$18:D$30,3,FALSE)))</f>
        <v>15.16</v>
      </c>
      <c r="R100" s="68">
        <f t="shared" si="8"/>
        <v>1</v>
      </c>
      <c r="S100" s="69" t="str">
        <f>IF(C100="true","0",(VLOOKUP(Inputs!F100,Chg_Factors!B$2:D$5,3,FALSE)))</f>
        <v>1.0</v>
      </c>
      <c r="T100" s="67" t="str">
        <f>(VLOOKUP(Inputs!H100,Chg_Factors!B$6:D$8,3,FALSE))</f>
        <v>0.16</v>
      </c>
      <c r="U100" s="67" t="str">
        <f>(VLOOKUP(Inputs!I100,Chg_Factors!B$9:D$12,3,FALSE))</f>
        <v>0.6</v>
      </c>
      <c r="V100" s="70" t="str">
        <f t="shared" si="13"/>
        <v>S126 x 1.0</v>
      </c>
      <c r="W100" s="67" t="str">
        <f>IF(AND(L100 = "true",C100="false"),"S127 x "&amp; (IF(Inputs!L100=Reduction_Values!B$2,Reduction_Values!D$2,Reduction_Values!D$3)),"")</f>
        <v/>
      </c>
      <c r="X100" s="67" t="str">
        <f>IF(M100="true",(VLOOKUP(F100,Reduction_Values!C$4:F$7,4,FALSE)),"")</f>
        <v>S130U x 0.5</v>
      </c>
      <c r="Y100" s="67" t="str">
        <f>IF(C100="true",(VLOOKUP(Inputs!G100,Chg_Factors!B$13:D$17,3,FALSE)),"0.0")</f>
        <v>0.0</v>
      </c>
      <c r="Z100" s="67" t="str">
        <f>IF(Inputs!C100="true",(IF(Inputs!J100=Chg_Factors!B$31,(VLOOKUP(Inputs!D100,Chg_Factors!C$31:D$32,2,FALSE)),IF(Inputs!J100=Chg_Factors!B$33,(VLOOKUP(Inputs!D100,Chg_Factors!C$33:D$34,2,FALSE)),IF(Inputs!J100=Chg_Factors!B$35,(VLOOKUP(Inputs!D100,Chg_Factors!C$35:D$36,2,FALSE)),IF(Inputs!J100=Chg_Factors!B$37,(VLOOKUP(Inputs!D100,Chg_Factors!C$37:D$38,2,FALSE)),IF(Inputs!J100=Chg_Factors!B$39,(VLOOKUP(Inputs!D100,Chg_Factors!C$39:D$40,2,FALSE)),IF(Inputs!J100=Chg_Factors!B$41,(VLOOKUP(Inputs!D100,Chg_Factors!C$41:D$42,2,FALSE)),IF(Inputs!J100=Chg_Factors!B$43,(VLOOKUP(Inputs!D100,Chg_Factors!C$43:D$44,2,FALSE)),IF(Inputs!J100=Chg_Factors!B$45,(VLOOKUP(Inputs!D100,Chg_Factors!C$45:D$46,2,FALSE)),IF(Inputs!J100=Chg_Factors!B$47,(VLOOKUP(Inputs!D100,Chg_Factors!C$47:D$48,2,FALSE)),IF(Inputs!J100=Chg_Factors!B$49,(VLOOKUP(Inputs!D100,Chg_Factors!C$49:D$50,2,FALSE)),IF(Inputs!J100=Chg_Factors!B$51,(VLOOKUP(Inputs!D100,Chg_Factors!C$51:D$52,2,FALSE)),IF(Inputs!J100=Chg_Factors!B$53,(VLOOKUP(Inputs!D100,Chg_Factors!C$53:D$54,2,FALSE)),IF(Inputs!J100=Chg_Factors!B$55,(VLOOKUP(Inputs!D100,Chg_Factors!C$55:D$56,2,FALSE)))))))))))))))),"0.0")</f>
        <v>0.0</v>
      </c>
      <c r="AA100" s="68">
        <f>IF(B100="true",(Calcs!R101),IF(C100="true",0,Calcs!B101))</f>
        <v>1</v>
      </c>
      <c r="AB100" s="68">
        <f>IF(B100="true",(Calcs!S101),IF(C100="true",Calcs!K101,Calcs!C101))</f>
        <v>0.16</v>
      </c>
      <c r="AC100" s="68">
        <f>IF(B100="true",(Calcs!T101),IF(C100="true",Calcs!L101,Calcs!D101))</f>
        <v>9.6000000000000002E-2</v>
      </c>
      <c r="AD100" s="68">
        <f t="shared" si="9"/>
        <v>1</v>
      </c>
      <c r="AE100" s="68">
        <f>IF(B100="true",Calcs!V101,IF(C100="true",Calcs!N101,Calcs!F101))</f>
        <v>1.45536</v>
      </c>
      <c r="AF100" s="68">
        <f>IF(B100="true",(Calcs!W101),IF(C100="true",0,Calcs!G101))</f>
        <v>1.45536</v>
      </c>
      <c r="AG100" s="68">
        <f>IF(B100="true",(Calcs!X101),IF(C100="true",Calcs!O101,Calcs!H101))</f>
        <v>0.72767999999999999</v>
      </c>
      <c r="AH100" s="61" t="str">
        <f t="shared" si="10"/>
        <v>true</v>
      </c>
      <c r="AI100" s="61" t="str">
        <f t="shared" si="11"/>
        <v>false</v>
      </c>
      <c r="AJ100" s="68">
        <f>IF(B100="true",0,IF(C100="true",Calcs!M101,0))</f>
        <v>0</v>
      </c>
      <c r="AK100" s="61" t="str">
        <f t="shared" si="12"/>
        <v>false</v>
      </c>
      <c r="AL100" s="68">
        <f>IF(B100="true",0,IF(C100="true",Calcs!J101,0))</f>
        <v>0</v>
      </c>
      <c r="AM100" s="68">
        <f>IF(B100="true",Calcs!U101,IF(C100="true",0,Calcs!E101))</f>
        <v>1.45536</v>
      </c>
    </row>
    <row r="101" spans="1:39" ht="14.25" customHeight="1" x14ac:dyDescent="0.2">
      <c r="A101" s="58">
        <v>100</v>
      </c>
      <c r="B101" s="65" t="s">
        <v>101</v>
      </c>
      <c r="C101" s="65" t="s">
        <v>101</v>
      </c>
      <c r="D101" s="59" t="s">
        <v>101</v>
      </c>
      <c r="E101" s="62">
        <v>1.0009999999999999</v>
      </c>
      <c r="F101" s="61" t="s">
        <v>89</v>
      </c>
      <c r="G101" s="79"/>
      <c r="H101" s="79" t="s">
        <v>18</v>
      </c>
      <c r="I101" s="79" t="s">
        <v>19</v>
      </c>
      <c r="J101" s="79" t="s">
        <v>27</v>
      </c>
      <c r="K101" s="63">
        <v>1</v>
      </c>
      <c r="L101" s="77" t="s">
        <v>101</v>
      </c>
      <c r="M101" s="77" t="s">
        <v>101</v>
      </c>
      <c r="N101" s="62">
        <v>309</v>
      </c>
      <c r="O101" s="62">
        <v>365</v>
      </c>
      <c r="P101" s="66">
        <f>IF(B101="true",(Calcs!Y102),IF(C101="true",Calcs!P102,Calcs!I102))</f>
        <v>1.1562224646575341</v>
      </c>
      <c r="Q101" s="67">
        <f>IF(C101="true","0",(VLOOKUP(J101,Chg_Factors!B$18:D$30,3,FALSE)))</f>
        <v>15.16</v>
      </c>
      <c r="R101" s="68">
        <f t="shared" si="8"/>
        <v>1.0009999999999999</v>
      </c>
      <c r="S101" s="69" t="str">
        <f>IF(C101="true","0",(VLOOKUP(Inputs!F101,Chg_Factors!B$2:D$5,3,FALSE)))</f>
        <v>3.0</v>
      </c>
      <c r="T101" s="67" t="str">
        <f>(VLOOKUP(Inputs!H101,Chg_Factors!B$6:D$8,3,FALSE))</f>
        <v>1.0</v>
      </c>
      <c r="U101" s="67" t="str">
        <f>(VLOOKUP(Inputs!I101,Chg_Factors!B$9:D$12,3,FALSE))</f>
        <v>0.03</v>
      </c>
      <c r="V101" s="70" t="str">
        <f t="shared" si="13"/>
        <v>S126 x 1.0</v>
      </c>
      <c r="W101" s="67" t="str">
        <f>IF(AND(L101 = "true",C101="false"),"S127 x "&amp; (IF(Inputs!L101=Reduction_Values!B$2,Reduction_Values!D$2,Reduction_Values!D$3)),"")</f>
        <v/>
      </c>
      <c r="X101" s="67" t="str">
        <f>IF(M101="true",(VLOOKUP(F101,Reduction_Values!C$4:F$7,4,FALSE)),"")</f>
        <v/>
      </c>
      <c r="Y101" s="67" t="str">
        <f>IF(C101="true",(VLOOKUP(Inputs!G101,Chg_Factors!B$13:D$17,3,FALSE)),"0.0")</f>
        <v>0.0</v>
      </c>
      <c r="Z101" s="67" t="str">
        <f>IF(Inputs!C101="true",(IF(Inputs!J101=Chg_Factors!B$31,(VLOOKUP(Inputs!D101,Chg_Factors!C$31:D$32,2,FALSE)),IF(Inputs!J101=Chg_Factors!B$33,(VLOOKUP(Inputs!D101,Chg_Factors!C$33:D$34,2,FALSE)),IF(Inputs!J101=Chg_Factors!B$35,(VLOOKUP(Inputs!D101,Chg_Factors!C$35:D$36,2,FALSE)),IF(Inputs!J101=Chg_Factors!B$37,(VLOOKUP(Inputs!D101,Chg_Factors!C$37:D$38,2,FALSE)),IF(Inputs!J101=Chg_Factors!B$39,(VLOOKUP(Inputs!D101,Chg_Factors!C$39:D$40,2,FALSE)),IF(Inputs!J101=Chg_Factors!B$41,(VLOOKUP(Inputs!D101,Chg_Factors!C$41:D$42,2,FALSE)),IF(Inputs!J101=Chg_Factors!B$43,(VLOOKUP(Inputs!D101,Chg_Factors!C$43:D$44,2,FALSE)),IF(Inputs!J101=Chg_Factors!B$45,(VLOOKUP(Inputs!D101,Chg_Factors!C$45:D$46,2,FALSE)),IF(Inputs!J101=Chg_Factors!B$47,(VLOOKUP(Inputs!D101,Chg_Factors!C$47:D$48,2,FALSE)),IF(Inputs!J101=Chg_Factors!B$49,(VLOOKUP(Inputs!D101,Chg_Factors!C$49:D$50,2,FALSE)),IF(Inputs!J101=Chg_Factors!B$51,(VLOOKUP(Inputs!D101,Chg_Factors!C$51:D$52,2,FALSE)),IF(Inputs!J101=Chg_Factors!B$53,(VLOOKUP(Inputs!D101,Chg_Factors!C$53:D$54,2,FALSE)),IF(Inputs!J101=Chg_Factors!B$55,(VLOOKUP(Inputs!D101,Chg_Factors!C$55:D$56,2,FALSE)))))))))))))))),"0.0")</f>
        <v>0.0</v>
      </c>
      <c r="AA101" s="68">
        <f>IF(B101="true",(Calcs!R102),IF(C101="true",0,Calcs!B102))</f>
        <v>3.0029999999999997</v>
      </c>
      <c r="AB101" s="68">
        <f>IF(B101="true",(Calcs!S102),IF(C101="true",Calcs!K102,Calcs!C102))</f>
        <v>3.0029999999999997</v>
      </c>
      <c r="AC101" s="68">
        <f>IF(B101="true",(Calcs!T102),IF(C101="true",Calcs!L102,Calcs!D102))</f>
        <v>9.008999999999999E-2</v>
      </c>
      <c r="AD101" s="68">
        <f t="shared" si="9"/>
        <v>1.0009999999999999</v>
      </c>
      <c r="AE101" s="68">
        <f>IF(B101="true",Calcs!V102,IF(C101="true",Calcs!N102,Calcs!F102))</f>
        <v>1.3657643999999998</v>
      </c>
      <c r="AF101" s="68">
        <f>IF(B101="true",(Calcs!W102),IF(C101="true",0,Calcs!G102))</f>
        <v>1.3657643999999998</v>
      </c>
      <c r="AG101" s="68">
        <f>IF(B101="true",(Calcs!X102),IF(C101="true",Calcs!O102,Calcs!H102))</f>
        <v>1.3657643999999998</v>
      </c>
      <c r="AH101" s="61" t="str">
        <f t="shared" si="10"/>
        <v>false</v>
      </c>
      <c r="AI101" s="61" t="str">
        <f t="shared" si="11"/>
        <v>false</v>
      </c>
      <c r="AJ101" s="68">
        <f>IF(B101="true",0,IF(C101="true",Calcs!M102,0))</f>
        <v>0</v>
      </c>
      <c r="AK101" s="61" t="str">
        <f t="shared" si="12"/>
        <v>false</v>
      </c>
      <c r="AL101" s="68">
        <f>IF(B101="true",0,IF(C101="true",Calcs!J102,0))</f>
        <v>0</v>
      </c>
      <c r="AM101" s="68">
        <f>IF(B101="true",Calcs!U102,IF(C101="true",0,Calcs!E102))</f>
        <v>1.3657643999999998</v>
      </c>
    </row>
    <row r="102" spans="1:39" ht="14.25" customHeight="1" x14ac:dyDescent="0.2">
      <c r="A102" s="58">
        <v>101</v>
      </c>
      <c r="B102" s="65" t="s">
        <v>101</v>
      </c>
      <c r="C102" s="65" t="s">
        <v>101</v>
      </c>
      <c r="D102" s="59" t="s">
        <v>101</v>
      </c>
      <c r="E102" s="62">
        <v>321</v>
      </c>
      <c r="F102" s="61" t="s">
        <v>89</v>
      </c>
      <c r="G102" s="79"/>
      <c r="H102" s="79" t="s">
        <v>10</v>
      </c>
      <c r="I102" s="79" t="s">
        <v>21</v>
      </c>
      <c r="J102" s="79" t="s">
        <v>12</v>
      </c>
      <c r="K102" s="80">
        <v>0.4</v>
      </c>
      <c r="L102" s="77" t="s">
        <v>101</v>
      </c>
      <c r="M102" s="77" t="s">
        <v>101</v>
      </c>
      <c r="N102" s="62">
        <v>355</v>
      </c>
      <c r="O102" s="62">
        <v>355</v>
      </c>
      <c r="P102" s="66">
        <f>IF(B102="true",(Calcs!Y103),IF(C102="true",Calcs!P103,Calcs!I103))</f>
        <v>50.864889600000012</v>
      </c>
      <c r="Q102" s="67">
        <f>IF(C102="true","0",(VLOOKUP(J102,Chg_Factors!B$18:D$30,3,FALSE)))</f>
        <v>27.51</v>
      </c>
      <c r="R102" s="68">
        <f t="shared" si="8"/>
        <v>321</v>
      </c>
      <c r="S102" s="69" t="str">
        <f>IF(C102="true","0",(VLOOKUP(Inputs!F102,Chg_Factors!B$2:D$5,3,FALSE)))</f>
        <v>3.0</v>
      </c>
      <c r="T102" s="67" t="str">
        <f>(VLOOKUP(Inputs!H102,Chg_Factors!B$6:D$8,3,FALSE))</f>
        <v>1.6</v>
      </c>
      <c r="U102" s="67" t="str">
        <f>(VLOOKUP(Inputs!I102,Chg_Factors!B$9:D$12,3,FALSE))</f>
        <v>0.003</v>
      </c>
      <c r="V102" s="70" t="str">
        <f t="shared" si="13"/>
        <v>S126 x 0.4</v>
      </c>
      <c r="W102" s="67" t="str">
        <f>IF(AND(L102 = "true",C102="false"),"S127 x "&amp; (IF(Inputs!L102=Reduction_Values!B$2,Reduction_Values!D$2,Reduction_Values!D$3)),"")</f>
        <v/>
      </c>
      <c r="X102" s="67" t="str">
        <f>IF(M102="true",(VLOOKUP(F102,Reduction_Values!C$4:F$7,4,FALSE)),"")</f>
        <v/>
      </c>
      <c r="Y102" s="67" t="str">
        <f>IF(C102="true",(VLOOKUP(Inputs!G102,Chg_Factors!B$13:D$17,3,FALSE)),"0.0")</f>
        <v>0.0</v>
      </c>
      <c r="Z102" s="67" t="str">
        <f>IF(Inputs!C102="true",(IF(Inputs!J102=Chg_Factors!B$31,(VLOOKUP(Inputs!D102,Chg_Factors!C$31:D$32,2,FALSE)),IF(Inputs!J102=Chg_Factors!B$33,(VLOOKUP(Inputs!D102,Chg_Factors!C$33:D$34,2,FALSE)),IF(Inputs!J102=Chg_Factors!B$35,(VLOOKUP(Inputs!D102,Chg_Factors!C$35:D$36,2,FALSE)),IF(Inputs!J102=Chg_Factors!B$37,(VLOOKUP(Inputs!D102,Chg_Factors!C$37:D$38,2,FALSE)),IF(Inputs!J102=Chg_Factors!B$39,(VLOOKUP(Inputs!D102,Chg_Factors!C$39:D$40,2,FALSE)),IF(Inputs!J102=Chg_Factors!B$41,(VLOOKUP(Inputs!D102,Chg_Factors!C$41:D$42,2,FALSE)),IF(Inputs!J102=Chg_Factors!B$43,(VLOOKUP(Inputs!D102,Chg_Factors!C$43:D$44,2,FALSE)),IF(Inputs!J102=Chg_Factors!B$45,(VLOOKUP(Inputs!D102,Chg_Factors!C$45:D$46,2,FALSE)),IF(Inputs!J102=Chg_Factors!B$47,(VLOOKUP(Inputs!D102,Chg_Factors!C$47:D$48,2,FALSE)),IF(Inputs!J102=Chg_Factors!B$49,(VLOOKUP(Inputs!D102,Chg_Factors!C$49:D$50,2,FALSE)),IF(Inputs!J102=Chg_Factors!B$51,(VLOOKUP(Inputs!D102,Chg_Factors!C$51:D$52,2,FALSE)),IF(Inputs!J102=Chg_Factors!B$53,(VLOOKUP(Inputs!D102,Chg_Factors!C$53:D$54,2,FALSE)),IF(Inputs!J102=Chg_Factors!B$55,(VLOOKUP(Inputs!D102,Chg_Factors!C$55:D$56,2,FALSE)))))))))))))))),"0.0")</f>
        <v>0.0</v>
      </c>
      <c r="AA102" s="68">
        <f>IF(B102="true",(Calcs!R103),IF(C102="true",0,Calcs!B103))</f>
        <v>963</v>
      </c>
      <c r="AB102" s="68">
        <f>IF(B102="true",(Calcs!S103),IF(C102="true",Calcs!K103,Calcs!C103))</f>
        <v>1540.8000000000002</v>
      </c>
      <c r="AC102" s="68">
        <f>IF(B102="true",(Calcs!T103),IF(C102="true",Calcs!L103,Calcs!D103))</f>
        <v>4.6224000000000007</v>
      </c>
      <c r="AD102" s="68">
        <f t="shared" si="9"/>
        <v>321</v>
      </c>
      <c r="AE102" s="68">
        <f>IF(B102="true",Calcs!V103,IF(C102="true",Calcs!N103,Calcs!F103))</f>
        <v>50.864889600000012</v>
      </c>
      <c r="AF102" s="68">
        <f>IF(B102="true",(Calcs!W103),IF(C102="true",0,Calcs!G103))</f>
        <v>50.864889600000012</v>
      </c>
      <c r="AG102" s="68">
        <f>IF(B102="true",(Calcs!X103),IF(C102="true",Calcs!O103,Calcs!H103))</f>
        <v>50.864889600000012</v>
      </c>
      <c r="AH102" s="61" t="str">
        <f t="shared" si="10"/>
        <v>false</v>
      </c>
      <c r="AI102" s="61" t="str">
        <f t="shared" si="11"/>
        <v>false</v>
      </c>
      <c r="AJ102" s="68">
        <f>IF(B102="true",0,IF(C102="true",Calcs!M103,0))</f>
        <v>0</v>
      </c>
      <c r="AK102" s="61" t="str">
        <f t="shared" si="12"/>
        <v>false</v>
      </c>
      <c r="AL102" s="68">
        <f>IF(B102="true",0,IF(C102="true",Calcs!J103,0))</f>
        <v>0</v>
      </c>
      <c r="AM102" s="68">
        <f>IF(B102="true",Calcs!U103,IF(C102="true",0,Calcs!E103))</f>
        <v>127.16222400000002</v>
      </c>
    </row>
    <row r="103" spans="1:39" ht="14.25" customHeight="1" x14ac:dyDescent="0.2">
      <c r="A103" s="58">
        <v>102</v>
      </c>
      <c r="B103" s="65" t="s">
        <v>101</v>
      </c>
      <c r="C103" s="65" t="s">
        <v>101</v>
      </c>
      <c r="D103" s="59" t="s">
        <v>101</v>
      </c>
      <c r="E103" s="62">
        <v>2.2120000000000002</v>
      </c>
      <c r="F103" s="61" t="s">
        <v>89</v>
      </c>
      <c r="G103" s="61"/>
      <c r="H103" s="61" t="s">
        <v>14</v>
      </c>
      <c r="I103" s="61" t="s">
        <v>11</v>
      </c>
      <c r="J103" s="61" t="s">
        <v>140</v>
      </c>
      <c r="K103" s="63">
        <v>1</v>
      </c>
      <c r="L103" s="65" t="s">
        <v>102</v>
      </c>
      <c r="M103" s="65" t="s">
        <v>102</v>
      </c>
      <c r="N103" s="62">
        <v>365</v>
      </c>
      <c r="O103" s="62">
        <v>365</v>
      </c>
      <c r="P103" s="66">
        <f>IF(B103="true",(Calcs!Y104),IF(C103="true",Calcs!P104,Calcs!I104))</f>
        <v>8.7197039965121199</v>
      </c>
      <c r="Q103" s="67">
        <f>IF(C103="true","0",(VLOOKUP(J103,Chg_Factors!B$18:D$30,3,FALSE)))</f>
        <v>19.71</v>
      </c>
      <c r="R103" s="68">
        <f t="shared" si="8"/>
        <v>2.2120000000000002</v>
      </c>
      <c r="S103" s="69" t="str">
        <f>IF(C103="true","0",(VLOOKUP(Inputs!F103,Chg_Factors!B$2:D$5,3,FALSE)))</f>
        <v>3.0</v>
      </c>
      <c r="T103" s="67" t="str">
        <f>(VLOOKUP(Inputs!H103,Chg_Factors!B$6:D$8,3,FALSE))</f>
        <v>0.16</v>
      </c>
      <c r="U103" s="67" t="str">
        <f>(VLOOKUP(Inputs!I103,Chg_Factors!B$9:D$12,3,FALSE))</f>
        <v>1.0</v>
      </c>
      <c r="V103" s="70" t="str">
        <f t="shared" si="13"/>
        <v>S126 x 1.0</v>
      </c>
      <c r="W103" s="67" t="str">
        <f>IF(AND(L103 = "true",C103="false"),"S127 x "&amp; (IF(Inputs!L103=Reduction_Values!B$2,Reduction_Values!D$2,Reduction_Values!D$3)),"")</f>
        <v>S127 x 0.5</v>
      </c>
      <c r="X103" s="67" t="str">
        <f>IF(M103="true",(VLOOKUP(F103,Reduction_Values!C$4:F$7,4,FALSE)),"")</f>
        <v>S130S x 0.833</v>
      </c>
      <c r="Y103" s="67" t="str">
        <f>IF(C103="true",(VLOOKUP(Inputs!G103,Chg_Factors!B$13:D$17,3,FALSE)),"0.0")</f>
        <v>0.0</v>
      </c>
      <c r="Z103" s="67" t="str">
        <f>IF(Inputs!C103="true",(IF(Inputs!J103=Chg_Factors!B$31,(VLOOKUP(Inputs!D103,Chg_Factors!C$31:D$32,2,FALSE)),IF(Inputs!J103=Chg_Factors!B$33,(VLOOKUP(Inputs!D103,Chg_Factors!C$33:D$34,2,FALSE)),IF(Inputs!J103=Chg_Factors!B$35,(VLOOKUP(Inputs!D103,Chg_Factors!C$35:D$36,2,FALSE)),IF(Inputs!J103=Chg_Factors!B$37,(VLOOKUP(Inputs!D103,Chg_Factors!C$37:D$38,2,FALSE)),IF(Inputs!J103=Chg_Factors!B$39,(VLOOKUP(Inputs!D103,Chg_Factors!C$39:D$40,2,FALSE)),IF(Inputs!J103=Chg_Factors!B$41,(VLOOKUP(Inputs!D103,Chg_Factors!C$41:D$42,2,FALSE)),IF(Inputs!J103=Chg_Factors!B$43,(VLOOKUP(Inputs!D103,Chg_Factors!C$43:D$44,2,FALSE)),IF(Inputs!J103=Chg_Factors!B$45,(VLOOKUP(Inputs!D103,Chg_Factors!C$45:D$46,2,FALSE)),IF(Inputs!J103=Chg_Factors!B$47,(VLOOKUP(Inputs!D103,Chg_Factors!C$47:D$48,2,FALSE)),IF(Inputs!J103=Chg_Factors!B$49,(VLOOKUP(Inputs!D103,Chg_Factors!C$49:D$50,2,FALSE)),IF(Inputs!J103=Chg_Factors!B$51,(VLOOKUP(Inputs!D103,Chg_Factors!C$51:D$52,2,FALSE)),IF(Inputs!J103=Chg_Factors!B$53,(VLOOKUP(Inputs!D103,Chg_Factors!C$53:D$54,2,FALSE)),IF(Inputs!J103=Chg_Factors!B$55,(VLOOKUP(Inputs!D103,Chg_Factors!C$55:D$56,2,FALSE)))))))))))))))),"0.0")</f>
        <v>0.0</v>
      </c>
      <c r="AA103" s="68">
        <f>IF(B103="true",(Calcs!R104),IF(C103="true",0,Calcs!B104))</f>
        <v>6.636000000000001</v>
      </c>
      <c r="AB103" s="68">
        <f>IF(B103="true",(Calcs!S104),IF(C103="true",Calcs!K104,Calcs!C104))</f>
        <v>1.0617600000000003</v>
      </c>
      <c r="AC103" s="68">
        <f>IF(B103="true",(Calcs!T104),IF(C103="true",Calcs!L104,Calcs!D104))</f>
        <v>1.0617600000000003</v>
      </c>
      <c r="AD103" s="68">
        <f t="shared" si="9"/>
        <v>2.2120000000000002</v>
      </c>
      <c r="AE103" s="68">
        <f>IF(B103="true",Calcs!V104,IF(C103="true",Calcs!N104,Calcs!F104))</f>
        <v>20.927289600000005</v>
      </c>
      <c r="AF103" s="68">
        <f>IF(B103="true",(Calcs!W104),IF(C103="true",0,Calcs!G104))</f>
        <v>10.463644800000003</v>
      </c>
      <c r="AG103" s="68">
        <f>IF(B103="true",(Calcs!X104),IF(C103="true",Calcs!O104,Calcs!H104))</f>
        <v>8.7197039965121199</v>
      </c>
      <c r="AH103" s="61" t="str">
        <f t="shared" si="10"/>
        <v>false</v>
      </c>
      <c r="AI103" s="61" t="str">
        <f t="shared" si="11"/>
        <v>false</v>
      </c>
      <c r="AJ103" s="68">
        <f>IF(B103="true",0,IF(C103="true",Calcs!M104,0))</f>
        <v>0</v>
      </c>
      <c r="AK103" s="61" t="str">
        <f t="shared" si="12"/>
        <v>false</v>
      </c>
      <c r="AL103" s="68">
        <f>IF(B103="true",0,IF(C103="true",Calcs!J104,0))</f>
        <v>0</v>
      </c>
      <c r="AM103" s="68">
        <f>IF(B103="true",Calcs!U104,IF(C103="true",0,Calcs!E104))</f>
        <v>20.927289600000005</v>
      </c>
    </row>
    <row r="104" spans="1:39" ht="14.25" customHeight="1" x14ac:dyDescent="0.2">
      <c r="A104" s="58">
        <v>103</v>
      </c>
      <c r="B104" s="65" t="s">
        <v>102</v>
      </c>
      <c r="C104" s="65" t="s">
        <v>101</v>
      </c>
      <c r="D104" s="65" t="s">
        <v>101</v>
      </c>
      <c r="E104" s="62">
        <v>0.999</v>
      </c>
      <c r="F104" s="61" t="s">
        <v>90</v>
      </c>
      <c r="G104" s="61" t="s">
        <v>90</v>
      </c>
      <c r="H104" s="61" t="s">
        <v>18</v>
      </c>
      <c r="I104" s="61" t="s">
        <v>11</v>
      </c>
      <c r="J104" s="61" t="s">
        <v>17</v>
      </c>
      <c r="K104" s="63">
        <v>1</v>
      </c>
      <c r="L104" s="65" t="s">
        <v>102</v>
      </c>
      <c r="M104" s="65" t="s">
        <v>102</v>
      </c>
      <c r="N104" s="62">
        <v>0</v>
      </c>
      <c r="O104" s="62">
        <v>0</v>
      </c>
      <c r="P104" s="66">
        <f>IF(B104="true",(Calcs!Y105),IF(C104="true",Calcs!P105,Calcs!I105))</f>
        <v>18.668812492532474</v>
      </c>
      <c r="Q104" s="67">
        <f>IF(C104="true","0",(VLOOKUP(J104,Chg_Factors!B$18:D$30,3,FALSE)))</f>
        <v>14.95</v>
      </c>
      <c r="R104" s="68">
        <f t="shared" si="8"/>
        <v>0.999</v>
      </c>
      <c r="S104" s="69" t="str">
        <f>IF(C104="true","0",(VLOOKUP(Inputs!F104,Chg_Factors!B$2:D$5,3,FALSE)))</f>
        <v>3.0</v>
      </c>
      <c r="T104" s="67" t="str">
        <f>(VLOOKUP(Inputs!H104,Chg_Factors!B$6:D$8,3,FALSE))</f>
        <v>1.0</v>
      </c>
      <c r="U104" s="67" t="str">
        <f>(VLOOKUP(Inputs!I104,Chg_Factors!B$9:D$12,3,FALSE))</f>
        <v>1.0</v>
      </c>
      <c r="V104" s="70" t="str">
        <f t="shared" si="13"/>
        <v>S126 x 1.0</v>
      </c>
      <c r="W104" s="67" t="str">
        <f>IF(AND(L104 = "true",C104="false"),"S127 x "&amp; (IF(Inputs!L104=Reduction_Values!B$2,Reduction_Values!D$2,Reduction_Values!D$3)),"")</f>
        <v>S127 x 0.5</v>
      </c>
      <c r="X104" s="67" t="str">
        <f>IF(M104="true",(VLOOKUP(F104,Reduction_Values!C$4:F$7,4,FALSE)),"")</f>
        <v>S130S x 0.833</v>
      </c>
      <c r="Y104" s="67" t="str">
        <f>IF(C104="true",(VLOOKUP(Inputs!G104,Chg_Factors!B$13:D$17,3,FALSE)),"0.0")</f>
        <v>0.0</v>
      </c>
      <c r="Z104" s="67" t="str">
        <f>IF(Inputs!C104="true",(IF(Inputs!J104=Chg_Factors!B$31,(VLOOKUP(Inputs!D104,Chg_Factors!C$31:D$32,2,FALSE)),IF(Inputs!J104=Chg_Factors!B$33,(VLOOKUP(Inputs!D104,Chg_Factors!C$33:D$34,2,FALSE)),IF(Inputs!J104=Chg_Factors!B$35,(VLOOKUP(Inputs!D104,Chg_Factors!C$35:D$36,2,FALSE)),IF(Inputs!J104=Chg_Factors!B$37,(VLOOKUP(Inputs!D104,Chg_Factors!C$37:D$38,2,FALSE)),IF(Inputs!J104=Chg_Factors!B$39,(VLOOKUP(Inputs!D104,Chg_Factors!C$39:D$40,2,FALSE)),IF(Inputs!J104=Chg_Factors!B$41,(VLOOKUP(Inputs!D104,Chg_Factors!C$41:D$42,2,FALSE)),IF(Inputs!J104=Chg_Factors!B$43,(VLOOKUP(Inputs!D104,Chg_Factors!C$43:D$44,2,FALSE)),IF(Inputs!J104=Chg_Factors!B$45,(VLOOKUP(Inputs!D104,Chg_Factors!C$45:D$46,2,FALSE)),IF(Inputs!J104=Chg_Factors!B$47,(VLOOKUP(Inputs!D104,Chg_Factors!C$47:D$48,2,FALSE)),IF(Inputs!J104=Chg_Factors!B$49,(VLOOKUP(Inputs!D104,Chg_Factors!C$49:D$50,2,FALSE)),IF(Inputs!J104=Chg_Factors!B$51,(VLOOKUP(Inputs!D104,Chg_Factors!C$51:D$52,2,FALSE)),IF(Inputs!J104=Chg_Factors!B$53,(VLOOKUP(Inputs!D104,Chg_Factors!C$53:D$54,2,FALSE)),IF(Inputs!J104=Chg_Factors!B$55,(VLOOKUP(Inputs!D104,Chg_Factors!C$55:D$56,2,FALSE)))))))))))))))),"0.0")</f>
        <v>0.0</v>
      </c>
      <c r="AA104" s="68">
        <f>IF(B104="true",(Calcs!R105),IF(C104="true",0,Calcs!B105))</f>
        <v>2.9969999999999999</v>
      </c>
      <c r="AB104" s="68">
        <f>IF(B104="true",(Calcs!S105),IF(C104="true",Calcs!K105,Calcs!C105))</f>
        <v>2.9969999999999999</v>
      </c>
      <c r="AC104" s="68">
        <f>IF(B104="true",(Calcs!T105),IF(C104="true",Calcs!L105,Calcs!D105))</f>
        <v>2.9969999999999999</v>
      </c>
      <c r="AD104" s="68">
        <f t="shared" si="9"/>
        <v>0.999</v>
      </c>
      <c r="AE104" s="68">
        <f>IF(B104="true",Calcs!V105,IF(C104="true",Calcs!N105,Calcs!F105))</f>
        <v>44.805149999999998</v>
      </c>
      <c r="AF104" s="68">
        <f>IF(B104="true",(Calcs!W105),IF(C104="true",0,Calcs!G105))</f>
        <v>22.402574999999999</v>
      </c>
      <c r="AG104" s="68">
        <f>IF(B104="true",(Calcs!X105),IF(C104="true",Calcs!O105,Calcs!H105))</f>
        <v>18.668812492532474</v>
      </c>
      <c r="AH104" s="61" t="str">
        <f t="shared" si="10"/>
        <v>true</v>
      </c>
      <c r="AI104" s="61" t="str">
        <f t="shared" si="11"/>
        <v>false</v>
      </c>
      <c r="AJ104" s="68">
        <f>IF(B104="true",0,IF(C104="true",Calcs!M105,0))</f>
        <v>0</v>
      </c>
      <c r="AK104" s="61" t="str">
        <f t="shared" si="12"/>
        <v>false</v>
      </c>
      <c r="AL104" s="68">
        <f>IF(B104="true",0,IF(C104="true",Calcs!J105,0))</f>
        <v>0</v>
      </c>
      <c r="AM104" s="68">
        <f>IF(B104="true",Calcs!U105,IF(C104="true",0,Calcs!E105))</f>
        <v>44.805149999999998</v>
      </c>
    </row>
    <row r="105" spans="1:39" ht="14.25" customHeight="1" x14ac:dyDescent="0.2">
      <c r="A105" s="58">
        <v>104</v>
      </c>
      <c r="B105" s="65" t="s">
        <v>101</v>
      </c>
      <c r="C105" s="65" t="s">
        <v>101</v>
      </c>
      <c r="D105" s="59" t="s">
        <v>101</v>
      </c>
      <c r="E105" s="62">
        <v>8180</v>
      </c>
      <c r="F105" s="61" t="s">
        <v>90</v>
      </c>
      <c r="G105" s="79"/>
      <c r="H105" s="79" t="s">
        <v>10</v>
      </c>
      <c r="I105" s="79" t="s">
        <v>15</v>
      </c>
      <c r="J105" s="79" t="s">
        <v>141</v>
      </c>
      <c r="K105" s="63">
        <v>1</v>
      </c>
      <c r="L105" s="77" t="s">
        <v>101</v>
      </c>
      <c r="M105" s="77" t="s">
        <v>101</v>
      </c>
      <c r="N105" s="62">
        <v>0</v>
      </c>
      <c r="O105" s="62">
        <v>2</v>
      </c>
      <c r="P105" s="66">
        <f>IF(B105="true",(Calcs!Y106),IF(C105="true",Calcs!P106,Calcs!I106))</f>
        <v>0</v>
      </c>
      <c r="Q105" s="67">
        <f>IF(C105="true","0",(VLOOKUP(J105,Chg_Factors!B$18:D$30,3,FALSE)))</f>
        <v>19.71</v>
      </c>
      <c r="R105" s="68">
        <f t="shared" ref="R105:R113" si="14">E105</f>
        <v>8180</v>
      </c>
      <c r="S105" s="69" t="str">
        <f>IF(C105="true","0",(VLOOKUP(Inputs!F105,Chg_Factors!B$2:D$5,3,FALSE)))</f>
        <v>3.0</v>
      </c>
      <c r="T105" s="67" t="str">
        <f>(VLOOKUP(Inputs!H105,Chg_Factors!B$6:D$8,3,FALSE))</f>
        <v>1.6</v>
      </c>
      <c r="U105" s="67" t="str">
        <f>(VLOOKUP(Inputs!I105,Chg_Factors!B$9:D$12,3,FALSE))</f>
        <v>0.6</v>
      </c>
      <c r="V105" s="70" t="str">
        <f t="shared" si="13"/>
        <v>S126 x 1.0</v>
      </c>
      <c r="W105" s="67" t="str">
        <f>IF(AND(L105 = "true",C105="false"),"S127 x "&amp; (IF(Inputs!L105=Reduction_Values!B$2,Reduction_Values!D$2,Reduction_Values!D$3)),"")</f>
        <v/>
      </c>
      <c r="X105" s="67" t="str">
        <f>IF(M105="true",(VLOOKUP(F105,Reduction_Values!C$4:F$7,4,FALSE)),"")</f>
        <v/>
      </c>
      <c r="Y105" s="67" t="str">
        <f>IF(C105="true",(VLOOKUP(Inputs!G105,Chg_Factors!B$13:D$17,3,FALSE)),"0.0")</f>
        <v>0.0</v>
      </c>
      <c r="Z105" s="67" t="str">
        <f>IF(Inputs!C105="true",(IF(Inputs!J105=Chg_Factors!B$31,(VLOOKUP(Inputs!D105,Chg_Factors!C$31:D$32,2,FALSE)),IF(Inputs!J105=Chg_Factors!B$33,(VLOOKUP(Inputs!D105,Chg_Factors!C$33:D$34,2,FALSE)),IF(Inputs!J105=Chg_Factors!B$35,(VLOOKUP(Inputs!D105,Chg_Factors!C$35:D$36,2,FALSE)),IF(Inputs!J105=Chg_Factors!B$37,(VLOOKUP(Inputs!D105,Chg_Factors!C$37:D$38,2,FALSE)),IF(Inputs!J105=Chg_Factors!B$39,(VLOOKUP(Inputs!D105,Chg_Factors!C$39:D$40,2,FALSE)),IF(Inputs!J105=Chg_Factors!B$41,(VLOOKUP(Inputs!D105,Chg_Factors!C$41:D$42,2,FALSE)),IF(Inputs!J105=Chg_Factors!B$43,(VLOOKUP(Inputs!D105,Chg_Factors!C$43:D$44,2,FALSE)),IF(Inputs!J105=Chg_Factors!B$45,(VLOOKUP(Inputs!D105,Chg_Factors!C$45:D$46,2,FALSE)),IF(Inputs!J105=Chg_Factors!B$47,(VLOOKUP(Inputs!D105,Chg_Factors!C$47:D$48,2,FALSE)),IF(Inputs!J105=Chg_Factors!B$49,(VLOOKUP(Inputs!D105,Chg_Factors!C$49:D$50,2,FALSE)),IF(Inputs!J105=Chg_Factors!B$51,(VLOOKUP(Inputs!D105,Chg_Factors!C$51:D$52,2,FALSE)),IF(Inputs!J105=Chg_Factors!B$53,(VLOOKUP(Inputs!D105,Chg_Factors!C$53:D$54,2,FALSE)),IF(Inputs!J105=Chg_Factors!B$55,(VLOOKUP(Inputs!D105,Chg_Factors!C$55:D$56,2,FALSE)))))))))))))))),"0.0")</f>
        <v>0.0</v>
      </c>
      <c r="AA105" s="68">
        <f>IF(B105="true",(Calcs!R106),IF(C105="true",0,Calcs!B106))</f>
        <v>24540</v>
      </c>
      <c r="AB105" s="68">
        <f>IF(B105="true",(Calcs!S106),IF(C105="true",Calcs!K106,Calcs!C106))</f>
        <v>39264</v>
      </c>
      <c r="AC105" s="68">
        <f>IF(B105="true",(Calcs!T106),IF(C105="true",Calcs!L106,Calcs!D106))</f>
        <v>23558.399999999998</v>
      </c>
      <c r="AD105" s="68">
        <f t="shared" si="9"/>
        <v>8180</v>
      </c>
      <c r="AE105" s="68">
        <f>IF(B105="true",Calcs!V106,IF(C105="true",Calcs!N106,Calcs!F106))</f>
        <v>464336.06399999995</v>
      </c>
      <c r="AF105" s="68">
        <f>IF(B105="true",(Calcs!W106),IF(C105="true",0,Calcs!G106))</f>
        <v>464336.06399999995</v>
      </c>
      <c r="AG105" s="68">
        <f>IF(B105="true",(Calcs!X106),IF(C105="true",Calcs!O106,Calcs!H106))</f>
        <v>464336.06399999995</v>
      </c>
      <c r="AH105" s="61" t="str">
        <f t="shared" si="10"/>
        <v>false</v>
      </c>
      <c r="AI105" s="61" t="str">
        <f t="shared" si="11"/>
        <v>false</v>
      </c>
      <c r="AJ105" s="68">
        <f>IF(B105="true",0,IF(C105="true",Calcs!M106,0))</f>
        <v>0</v>
      </c>
      <c r="AK105" s="61" t="str">
        <f t="shared" si="12"/>
        <v>false</v>
      </c>
      <c r="AL105" s="68">
        <f>IF(B105="true",0,IF(C105="true",Calcs!J106,0))</f>
        <v>0</v>
      </c>
      <c r="AM105" s="68">
        <f>IF(B105="true",Calcs!U106,IF(C105="true",0,Calcs!E106))</f>
        <v>464336.06399999995</v>
      </c>
    </row>
    <row r="106" spans="1:39" ht="14.25" customHeight="1" x14ac:dyDescent="0.2">
      <c r="A106" s="58">
        <v>105</v>
      </c>
      <c r="B106" s="65" t="s">
        <v>101</v>
      </c>
      <c r="C106" s="65" t="s">
        <v>102</v>
      </c>
      <c r="D106" s="65" t="s">
        <v>101</v>
      </c>
      <c r="E106" s="62">
        <v>3.1</v>
      </c>
      <c r="F106" s="61" t="s">
        <v>13</v>
      </c>
      <c r="G106" s="79" t="s">
        <v>13</v>
      </c>
      <c r="H106" s="79" t="s">
        <v>14</v>
      </c>
      <c r="I106" s="79" t="s">
        <v>19</v>
      </c>
      <c r="J106" s="79" t="s">
        <v>20</v>
      </c>
      <c r="K106" s="63">
        <v>1</v>
      </c>
      <c r="L106" s="77" t="s">
        <v>101</v>
      </c>
      <c r="M106" s="77" t="s">
        <v>101</v>
      </c>
      <c r="N106" s="62">
        <v>365</v>
      </c>
      <c r="O106" s="62">
        <v>365</v>
      </c>
      <c r="P106" s="66">
        <f>IF(B106="true",(Calcs!Y107),IF(C106="true",Calcs!P107,Calcs!I107))</f>
        <v>0</v>
      </c>
      <c r="Q106" s="67" t="str">
        <f>IF(C106="true","0",(VLOOKUP(J106,Chg_Factors!B$18:D$30,3,FALSE)))</f>
        <v>0</v>
      </c>
      <c r="R106" s="68">
        <f t="shared" si="14"/>
        <v>3.1</v>
      </c>
      <c r="S106" s="69" t="str">
        <f>IF(C106="true","0",(VLOOKUP(Inputs!F106,Chg_Factors!B$2:D$5,3,FALSE)))</f>
        <v>0</v>
      </c>
      <c r="T106" s="67" t="str">
        <f>(VLOOKUP(Inputs!H106,Chg_Factors!B$6:D$8,3,FALSE))</f>
        <v>0.16</v>
      </c>
      <c r="U106" s="67" t="str">
        <f>(VLOOKUP(Inputs!I106,Chg_Factors!B$9:D$12,3,FALSE))</f>
        <v>0.03</v>
      </c>
      <c r="V106" s="70" t="str">
        <f t="shared" si="13"/>
        <v>S126 x 1.0</v>
      </c>
      <c r="W106" s="67" t="str">
        <f>IF(AND(L106 = "true",C106="false"),"S127 x "&amp; (IF(Inputs!L106=Reduction_Values!B$2,Reduction_Values!D$2,Reduction_Values!D$3)),"")</f>
        <v/>
      </c>
      <c r="X106" s="67" t="str">
        <f>IF(M106="true",(VLOOKUP(F106,Reduction_Values!C$4:F$7,4,FALSE)),"")</f>
        <v/>
      </c>
      <c r="Y106" s="67" t="str">
        <f>IF(C106="true",(VLOOKUP(Inputs!G106,Chg_Factors!B$13:D$17,3,FALSE)),"0.0")</f>
        <v>1.0</v>
      </c>
      <c r="Z106" s="67" t="str">
        <f>IF(Inputs!C106="true",(IF(Inputs!J106=Chg_Factors!B$31,(VLOOKUP(Inputs!D106,Chg_Factors!C$31:D$32,2,FALSE)),IF(Inputs!J106=Chg_Factors!B$33,(VLOOKUP(Inputs!D106,Chg_Factors!C$33:D$34,2,FALSE)),IF(Inputs!J106=Chg_Factors!B$35,(VLOOKUP(Inputs!D106,Chg_Factors!C$35:D$36,2,FALSE)),IF(Inputs!J106=Chg_Factors!B$37,(VLOOKUP(Inputs!D106,Chg_Factors!C$37:D$38,2,FALSE)),IF(Inputs!J106=Chg_Factors!B$39,(VLOOKUP(Inputs!D106,Chg_Factors!C$39:D$40,2,FALSE)),IF(Inputs!J106=Chg_Factors!B$41,(VLOOKUP(Inputs!D106,Chg_Factors!C$41:D$42,2,FALSE)),IF(Inputs!J106=Chg_Factors!B$43,(VLOOKUP(Inputs!D106,Chg_Factors!C$43:D$44,2,FALSE)),IF(Inputs!J106=Chg_Factors!B$45,(VLOOKUP(Inputs!D106,Chg_Factors!C$45:D$46,2,FALSE)),IF(Inputs!J106=Chg_Factors!B$47,(VLOOKUP(Inputs!D106,Chg_Factors!C$47:D$48,2,FALSE)),IF(Inputs!J106=Chg_Factors!B$49,(VLOOKUP(Inputs!D106,Chg_Factors!C$49:D$50,2,FALSE)),IF(Inputs!J106=Chg_Factors!B$51,(VLOOKUP(Inputs!D106,Chg_Factors!C$51:D$52,2,FALSE)),IF(Inputs!J106=Chg_Factors!B$53,(VLOOKUP(Inputs!D106,Chg_Factors!C$53:D$54,2,FALSE)),IF(Inputs!J106=Chg_Factors!B$55,(VLOOKUP(Inputs!D106,Chg_Factors!C$55:D$56,2,FALSE)))))))))))))))),"0.0")</f>
        <v>0.00</v>
      </c>
      <c r="AA106" s="68">
        <f>IF(B106="true",(Calcs!R107),IF(C106="true",0,Calcs!B107))</f>
        <v>0</v>
      </c>
      <c r="AB106" s="68">
        <f>IF(B106="true",(Calcs!S107),IF(C106="true",Calcs!K107,Calcs!C107))</f>
        <v>0.49600000000000005</v>
      </c>
      <c r="AC106" s="68">
        <f>IF(B106="true",(Calcs!T107),IF(C106="true",Calcs!L107,Calcs!D107))</f>
        <v>1.4880000000000001E-2</v>
      </c>
      <c r="AD106" s="68">
        <f t="shared" si="9"/>
        <v>3.1</v>
      </c>
      <c r="AE106" s="68">
        <f>IF(B106="true",Calcs!V107,IF(C106="true",Calcs!N107,Calcs!F107))</f>
        <v>0</v>
      </c>
      <c r="AF106" s="68">
        <f>IF(B106="true",(Calcs!W107),IF(C106="true",0,Calcs!G107))</f>
        <v>0</v>
      </c>
      <c r="AG106" s="68">
        <f>IF(B106="true",(Calcs!X107),IF(C106="true",Calcs!O107,Calcs!H107))</f>
        <v>0</v>
      </c>
      <c r="AH106" s="61" t="str">
        <f t="shared" si="10"/>
        <v>false</v>
      </c>
      <c r="AI106" s="61" t="str">
        <f t="shared" si="11"/>
        <v>false</v>
      </c>
      <c r="AJ106" s="68">
        <f>IF(B106="true",0,IF(C106="true",Calcs!M107,0))</f>
        <v>0</v>
      </c>
      <c r="AK106" s="61" t="str">
        <f t="shared" si="12"/>
        <v>true</v>
      </c>
      <c r="AL106" s="68">
        <f>IF(B106="true",0,IF(C106="true",Calcs!J107,0))</f>
        <v>3.1</v>
      </c>
      <c r="AM106" s="68">
        <f>IF(B106="true",Calcs!U107,IF(C106="true",0,Calcs!E107))</f>
        <v>0</v>
      </c>
    </row>
    <row r="107" spans="1:39" ht="14.25" customHeight="1" x14ac:dyDescent="0.2">
      <c r="A107" s="58">
        <v>106</v>
      </c>
      <c r="B107" s="65" t="s">
        <v>101</v>
      </c>
      <c r="C107" s="65" t="s">
        <v>102</v>
      </c>
      <c r="D107" s="65" t="s">
        <v>101</v>
      </c>
      <c r="E107" s="62">
        <v>8.9999999999999993E-3</v>
      </c>
      <c r="F107" s="61" t="s">
        <v>13</v>
      </c>
      <c r="G107" s="61" t="s">
        <v>16</v>
      </c>
      <c r="H107" s="61" t="s">
        <v>18</v>
      </c>
      <c r="I107" s="61" t="s">
        <v>21</v>
      </c>
      <c r="J107" s="61" t="s">
        <v>141</v>
      </c>
      <c r="K107" s="63">
        <v>1</v>
      </c>
      <c r="L107" s="65" t="s">
        <v>101</v>
      </c>
      <c r="M107" s="65" t="s">
        <v>102</v>
      </c>
      <c r="N107" s="62">
        <v>214</v>
      </c>
      <c r="O107" s="62">
        <v>366</v>
      </c>
      <c r="P107" s="66">
        <f>IF(B107="true",(Calcs!Y108),IF(C107="true",Calcs!P108,Calcs!I108))</f>
        <v>2.0380868852459016E-5</v>
      </c>
      <c r="Q107" s="67" t="str">
        <f>IF(C107="true","0",(VLOOKUP(J107,Chg_Factors!B$18:D$30,3,FALSE)))</f>
        <v>0</v>
      </c>
      <c r="R107" s="68">
        <f t="shared" si="14"/>
        <v>8.9999999999999993E-3</v>
      </c>
      <c r="S107" s="69" t="str">
        <f>IF(C107="true","0",(VLOOKUP(Inputs!F107,Chg_Factors!B$2:D$5,3,FALSE)))</f>
        <v>0</v>
      </c>
      <c r="T107" s="67" t="str">
        <f>(VLOOKUP(Inputs!H107,Chg_Factors!B$6:D$8,3,FALSE))</f>
        <v>1.0</v>
      </c>
      <c r="U107" s="67" t="str">
        <f>(VLOOKUP(Inputs!I107,Chg_Factors!B$9:D$12,3,FALSE))</f>
        <v>0.003</v>
      </c>
      <c r="V107" s="70" t="str">
        <f t="shared" si="13"/>
        <v>S126 x 1.0</v>
      </c>
      <c r="W107" s="67" t="str">
        <f>IF(AND(L107 = "true",C107="false"),"S127 x "&amp; (IF(Inputs!L107=Reduction_Values!B$2,Reduction_Values!D$2,Reduction_Values!D$3)),"")</f>
        <v/>
      </c>
      <c r="X107" s="67" t="str">
        <f>IF(M107="true",(VLOOKUP(F107,Reduction_Values!C$4:F$7,4,FALSE)),"")</f>
        <v>S130U x 0.5</v>
      </c>
      <c r="Y107" s="67" t="str">
        <f>IF(C107="true",(VLOOKUP(Inputs!G107,Chg_Factors!B$13:D$17,3,FALSE)),"0.0")</f>
        <v>0.2</v>
      </c>
      <c r="Z107" s="67" t="str">
        <f>IF(Inputs!C107="true",(IF(Inputs!J107=Chg_Factors!B$31,(VLOOKUP(Inputs!D107,Chg_Factors!C$31:D$32,2,FALSE)),IF(Inputs!J107=Chg_Factors!B$33,(VLOOKUP(Inputs!D107,Chg_Factors!C$33:D$34,2,FALSE)),IF(Inputs!J107=Chg_Factors!B$35,(VLOOKUP(Inputs!D107,Chg_Factors!C$35:D$36,2,FALSE)),IF(Inputs!J107=Chg_Factors!B$37,(VLOOKUP(Inputs!D107,Chg_Factors!C$37:D$38,2,FALSE)),IF(Inputs!J107=Chg_Factors!B$39,(VLOOKUP(Inputs!D107,Chg_Factors!C$39:D$40,2,FALSE)),IF(Inputs!J107=Chg_Factors!B$41,(VLOOKUP(Inputs!D107,Chg_Factors!C$41:D$42,2,FALSE)),IF(Inputs!J107=Chg_Factors!B$43,(VLOOKUP(Inputs!D107,Chg_Factors!C$43:D$44,2,FALSE)),IF(Inputs!J107=Chg_Factors!B$45,(VLOOKUP(Inputs!D107,Chg_Factors!C$45:D$46,2,FALSE)),IF(Inputs!J107=Chg_Factors!B$47,(VLOOKUP(Inputs!D107,Chg_Factors!C$47:D$48,2,FALSE)),IF(Inputs!J107=Chg_Factors!B$49,(VLOOKUP(Inputs!D107,Chg_Factors!C$49:D$50,2,FALSE)),IF(Inputs!J107=Chg_Factors!B$51,(VLOOKUP(Inputs!D107,Chg_Factors!C$51:D$52,2,FALSE)),IF(Inputs!J107=Chg_Factors!B$53,(VLOOKUP(Inputs!D107,Chg_Factors!C$53:D$54,2,FALSE)),IF(Inputs!J107=Chg_Factors!B$55,(VLOOKUP(Inputs!D107,Chg_Factors!C$55:D$56,2,FALSE)))))))))))))))),"0.0")</f>
        <v>12.91</v>
      </c>
      <c r="AA107" s="68">
        <f>IF(B107="true",(Calcs!R108),IF(C107="true",0,Calcs!B108))</f>
        <v>0</v>
      </c>
      <c r="AB107" s="68">
        <f>IF(B107="true",(Calcs!S108),IF(C107="true",Calcs!K108,Calcs!C108))</f>
        <v>1.8E-3</v>
      </c>
      <c r="AC107" s="68">
        <f>IF(B107="true",(Calcs!T108),IF(C107="true",Calcs!L108,Calcs!D108))</f>
        <v>5.4E-6</v>
      </c>
      <c r="AD107" s="68">
        <f t="shared" si="9"/>
        <v>8.9999999999999993E-3</v>
      </c>
      <c r="AE107" s="68">
        <f>IF(B107="true",Calcs!V108,IF(C107="true",Calcs!N108,Calcs!F108))</f>
        <v>6.9714000000000004E-5</v>
      </c>
      <c r="AF107" s="68">
        <f>IF(B107="true",(Calcs!W108),IF(C107="true",0,Calcs!G108))</f>
        <v>0</v>
      </c>
      <c r="AG107" s="68">
        <f>IF(B107="true",(Calcs!X108),IF(C107="true",Calcs!O108,Calcs!H108))</f>
        <v>3.4857000000000002E-5</v>
      </c>
      <c r="AH107" s="61" t="str">
        <f t="shared" si="10"/>
        <v>false</v>
      </c>
      <c r="AI107" s="61" t="str">
        <f t="shared" si="11"/>
        <v>false</v>
      </c>
      <c r="AJ107" s="68">
        <f>IF(B107="true",0,IF(C107="true",Calcs!M108,0))</f>
        <v>6.9714000000000004E-5</v>
      </c>
      <c r="AK107" s="61" t="str">
        <f t="shared" si="12"/>
        <v>true</v>
      </c>
      <c r="AL107" s="68">
        <f>IF(B107="true",0,IF(C107="true",Calcs!J108,0))</f>
        <v>1.8E-3</v>
      </c>
      <c r="AM107" s="68">
        <f>IF(B107="true",Calcs!U108,IF(C107="true",0,Calcs!E108))</f>
        <v>0</v>
      </c>
    </row>
    <row r="108" spans="1:39" ht="14.25" customHeight="1" x14ac:dyDescent="0.2">
      <c r="A108" s="58">
        <v>107</v>
      </c>
      <c r="B108" s="65" t="s">
        <v>101</v>
      </c>
      <c r="C108" s="65" t="s">
        <v>101</v>
      </c>
      <c r="D108" s="59" t="s">
        <v>101</v>
      </c>
      <c r="E108" s="61">
        <v>100.2</v>
      </c>
      <c r="F108" s="61" t="s">
        <v>16</v>
      </c>
      <c r="G108" s="79"/>
      <c r="H108" s="79" t="s">
        <v>18</v>
      </c>
      <c r="I108" s="79" t="s">
        <v>11</v>
      </c>
      <c r="J108" s="79" t="s">
        <v>22</v>
      </c>
      <c r="K108" s="80">
        <v>0.5</v>
      </c>
      <c r="L108" s="77" t="s">
        <v>101</v>
      </c>
      <c r="M108" s="77" t="s">
        <v>101</v>
      </c>
      <c r="N108" s="62">
        <v>366</v>
      </c>
      <c r="O108" s="62">
        <v>366</v>
      </c>
      <c r="P108" s="66">
        <f>IF(B108="true",(Calcs!Y109),IF(C108="true",Calcs!P109,Calcs!I109))</f>
        <v>125.95140000000002</v>
      </c>
      <c r="Q108" s="67">
        <f>IF(C108="true","0",(VLOOKUP(J108,Chg_Factors!B$18:D$30,3,FALSE)))</f>
        <v>12.57</v>
      </c>
      <c r="R108" s="68">
        <f t="shared" si="14"/>
        <v>100.2</v>
      </c>
      <c r="S108" s="69" t="str">
        <f>IF(C108="true","0",(VLOOKUP(Inputs!F108,Chg_Factors!B$2:D$5,3,FALSE)))</f>
        <v>0.2</v>
      </c>
      <c r="T108" s="67" t="str">
        <f>(VLOOKUP(Inputs!H108,Chg_Factors!B$6:D$8,3,FALSE))</f>
        <v>1.0</v>
      </c>
      <c r="U108" s="67" t="str">
        <f>(VLOOKUP(Inputs!I108,Chg_Factors!B$9:D$12,3,FALSE))</f>
        <v>1.0</v>
      </c>
      <c r="V108" s="70" t="str">
        <f t="shared" si="13"/>
        <v>S126 x 0.5</v>
      </c>
      <c r="W108" s="67" t="str">
        <f>IF(AND(L108 = "true",C108="false"),"S127 x "&amp; (IF(Inputs!L108=Reduction_Values!B$2,Reduction_Values!D$2,Reduction_Values!D$3)),"")</f>
        <v/>
      </c>
      <c r="X108" s="67" t="str">
        <f>IF(M108="true",(VLOOKUP(F108,Reduction_Values!C$4:F$7,4,FALSE)),"")</f>
        <v/>
      </c>
      <c r="Y108" s="67" t="str">
        <f>IF(C108="true",(VLOOKUP(Inputs!G108,Chg_Factors!B$13:D$17,3,FALSE)),"0.0")</f>
        <v>0.0</v>
      </c>
      <c r="Z108" s="67" t="str">
        <f>IF(Inputs!C108="true",(IF(Inputs!J108=Chg_Factors!B$31,(VLOOKUP(Inputs!D108,Chg_Factors!C$31:D$32,2,FALSE)),IF(Inputs!J108=Chg_Factors!B$33,(VLOOKUP(Inputs!D108,Chg_Factors!C$33:D$34,2,FALSE)),IF(Inputs!J108=Chg_Factors!B$35,(VLOOKUP(Inputs!D108,Chg_Factors!C$35:D$36,2,FALSE)),IF(Inputs!J108=Chg_Factors!B$37,(VLOOKUP(Inputs!D108,Chg_Factors!C$37:D$38,2,FALSE)),IF(Inputs!J108=Chg_Factors!B$39,(VLOOKUP(Inputs!D108,Chg_Factors!C$39:D$40,2,FALSE)),IF(Inputs!J108=Chg_Factors!B$41,(VLOOKUP(Inputs!D108,Chg_Factors!C$41:D$42,2,FALSE)),IF(Inputs!J108=Chg_Factors!B$43,(VLOOKUP(Inputs!D108,Chg_Factors!C$43:D$44,2,FALSE)),IF(Inputs!J108=Chg_Factors!B$45,(VLOOKUP(Inputs!D108,Chg_Factors!C$45:D$46,2,FALSE)),IF(Inputs!J108=Chg_Factors!B$47,(VLOOKUP(Inputs!D108,Chg_Factors!C$47:D$48,2,FALSE)),IF(Inputs!J108=Chg_Factors!B$49,(VLOOKUP(Inputs!D108,Chg_Factors!C$49:D$50,2,FALSE)),IF(Inputs!J108=Chg_Factors!B$51,(VLOOKUP(Inputs!D108,Chg_Factors!C$51:D$52,2,FALSE)),IF(Inputs!J108=Chg_Factors!B$53,(VLOOKUP(Inputs!D108,Chg_Factors!C$53:D$54,2,FALSE)),IF(Inputs!J108=Chg_Factors!B$55,(VLOOKUP(Inputs!D108,Chg_Factors!C$55:D$56,2,FALSE)))))))))))))))),"0.0")</f>
        <v>0.0</v>
      </c>
      <c r="AA108" s="68">
        <f>IF(B108="true",(Calcs!R109),IF(C108="true",0,Calcs!B109))</f>
        <v>20.040000000000003</v>
      </c>
      <c r="AB108" s="68">
        <f>IF(B108="true",(Calcs!S109),IF(C108="true",Calcs!K109,Calcs!C109))</f>
        <v>20.040000000000003</v>
      </c>
      <c r="AC108" s="68">
        <f>IF(B108="true",(Calcs!T109),IF(C108="true",Calcs!L109,Calcs!D109))</f>
        <v>20.040000000000003</v>
      </c>
      <c r="AD108" s="68">
        <f t="shared" si="9"/>
        <v>100.2</v>
      </c>
      <c r="AE108" s="68">
        <f>IF(B108="true",Calcs!V109,IF(C108="true",Calcs!N109,Calcs!F109))</f>
        <v>125.95140000000002</v>
      </c>
      <c r="AF108" s="68">
        <f>IF(B108="true",(Calcs!W109),IF(C108="true",0,Calcs!G109))</f>
        <v>125.95140000000002</v>
      </c>
      <c r="AG108" s="68">
        <f>IF(B108="true",(Calcs!X109),IF(C108="true",Calcs!O109,Calcs!H109))</f>
        <v>125.95140000000002</v>
      </c>
      <c r="AH108" s="61" t="str">
        <f t="shared" si="10"/>
        <v>false</v>
      </c>
      <c r="AI108" s="61" t="str">
        <f t="shared" si="11"/>
        <v>false</v>
      </c>
      <c r="AJ108" s="68">
        <f>IF(B108="true",0,IF(C108="true",Calcs!M109,0))</f>
        <v>0</v>
      </c>
      <c r="AK108" s="61" t="str">
        <f t="shared" si="12"/>
        <v>false</v>
      </c>
      <c r="AL108" s="68">
        <f>IF(B108="true",0,IF(C108="true",Calcs!J109,0))</f>
        <v>0</v>
      </c>
      <c r="AM108" s="68">
        <f>IF(B108="true",Calcs!U109,IF(C108="true",0,Calcs!E109))</f>
        <v>251.90280000000004</v>
      </c>
    </row>
    <row r="109" spans="1:39" ht="14.25" customHeight="1" x14ac:dyDescent="0.2">
      <c r="A109" s="58">
        <v>108</v>
      </c>
      <c r="B109" s="65" t="s">
        <v>101</v>
      </c>
      <c r="C109" s="65" t="s">
        <v>101</v>
      </c>
      <c r="D109" s="59" t="s">
        <v>101</v>
      </c>
      <c r="E109" s="61">
        <v>14.3185</v>
      </c>
      <c r="F109" s="61" t="s">
        <v>13</v>
      </c>
      <c r="G109" s="61"/>
      <c r="H109" s="79" t="s">
        <v>10</v>
      </c>
      <c r="I109" s="79" t="s">
        <v>11</v>
      </c>
      <c r="J109" s="60" t="s">
        <v>142</v>
      </c>
      <c r="K109" s="63">
        <v>1</v>
      </c>
      <c r="L109" s="65" t="s">
        <v>102</v>
      </c>
      <c r="M109" s="77" t="s">
        <v>101</v>
      </c>
      <c r="N109" s="61">
        <v>134</v>
      </c>
      <c r="O109" s="61">
        <v>214</v>
      </c>
      <c r="P109" s="66">
        <f>IF(B109="true",(Calcs!Y110),IF(C109="true",Calcs!P110,Calcs!I110))</f>
        <v>108.73709771962618</v>
      </c>
      <c r="Q109" s="67">
        <f>IF(C109="true","0",(VLOOKUP(J109,Chg_Factors!B$18:D$30,3,FALSE)))</f>
        <v>15.16</v>
      </c>
      <c r="R109" s="68">
        <f t="shared" si="14"/>
        <v>14.3185</v>
      </c>
      <c r="S109" s="69" t="str">
        <f>IF(C109="true","0",(VLOOKUP(Inputs!F109,Chg_Factors!B$2:D$5,3,FALSE)))</f>
        <v>1.0</v>
      </c>
      <c r="T109" s="67" t="str">
        <f>(VLOOKUP(Inputs!H109,Chg_Factors!B$6:D$8,3,FALSE))</f>
        <v>1.6</v>
      </c>
      <c r="U109" s="67" t="str">
        <f>(VLOOKUP(Inputs!I109,Chg_Factors!B$9:D$12,3,FALSE))</f>
        <v>1.0</v>
      </c>
      <c r="V109" s="70" t="str">
        <f t="shared" si="13"/>
        <v>S126 x 1.0</v>
      </c>
      <c r="W109" s="67" t="str">
        <f>IF(AND(L109 = "true",C109="false"),"S127 x "&amp; (IF(Inputs!L109=Reduction_Values!B$2,Reduction_Values!D$2,Reduction_Values!D$3)),"")</f>
        <v>S127 x 0.5</v>
      </c>
      <c r="X109" s="67" t="str">
        <f>IF(M109="true",(VLOOKUP(F109,Reduction_Values!C$4:F$7,4,FALSE)),"")</f>
        <v/>
      </c>
      <c r="Y109" s="67" t="str">
        <f>IF(C109="true",(VLOOKUP(Inputs!G109,Chg_Factors!B$13:D$17,3,FALSE)),"0.0")</f>
        <v>0.0</v>
      </c>
      <c r="Z109" s="67" t="str">
        <f>IF(Inputs!C109="true",(IF(Inputs!J109=Chg_Factors!B$31,(VLOOKUP(Inputs!D109,Chg_Factors!C$31:D$32,2,FALSE)),IF(Inputs!J109=Chg_Factors!B$33,(VLOOKUP(Inputs!D109,Chg_Factors!C$33:D$34,2,FALSE)),IF(Inputs!J109=Chg_Factors!B$35,(VLOOKUP(Inputs!D109,Chg_Factors!C$35:D$36,2,FALSE)),IF(Inputs!J109=Chg_Factors!B$37,(VLOOKUP(Inputs!D109,Chg_Factors!C$37:D$38,2,FALSE)),IF(Inputs!J109=Chg_Factors!B$39,(VLOOKUP(Inputs!D109,Chg_Factors!C$39:D$40,2,FALSE)),IF(Inputs!J109=Chg_Factors!B$41,(VLOOKUP(Inputs!D109,Chg_Factors!C$41:D$42,2,FALSE)),IF(Inputs!J109=Chg_Factors!B$43,(VLOOKUP(Inputs!D109,Chg_Factors!C$43:D$44,2,FALSE)),IF(Inputs!J109=Chg_Factors!B$45,(VLOOKUP(Inputs!D109,Chg_Factors!C$45:D$46,2,FALSE)),IF(Inputs!J109=Chg_Factors!B$47,(VLOOKUP(Inputs!D109,Chg_Factors!C$47:D$48,2,FALSE)),IF(Inputs!J109=Chg_Factors!B$49,(VLOOKUP(Inputs!D109,Chg_Factors!C$49:D$50,2,FALSE)),IF(Inputs!J109=Chg_Factors!B$51,(VLOOKUP(Inputs!D109,Chg_Factors!C$51:D$52,2,FALSE)),IF(Inputs!J109=Chg_Factors!B$53,(VLOOKUP(Inputs!D109,Chg_Factors!C$53:D$54,2,FALSE)),IF(Inputs!J109=Chg_Factors!B$55,(VLOOKUP(Inputs!D109,Chg_Factors!C$55:D$56,2,FALSE)))))))))))))))),"0.0")</f>
        <v>0.0</v>
      </c>
      <c r="AA109" s="68">
        <f>IF(B109="true",(Calcs!R110),IF(C109="true",0,Calcs!B110))</f>
        <v>14.3185</v>
      </c>
      <c r="AB109" s="68">
        <f>IF(B109="true",(Calcs!S110),IF(C109="true",Calcs!K110,Calcs!C110))</f>
        <v>22.909600000000001</v>
      </c>
      <c r="AC109" s="68">
        <f>IF(B109="true",(Calcs!T110),IF(C109="true",Calcs!L110,Calcs!D110))</f>
        <v>22.909600000000001</v>
      </c>
      <c r="AD109" s="68">
        <f t="shared" si="9"/>
        <v>14.3185</v>
      </c>
      <c r="AE109" s="68">
        <f>IF(B109="true",Calcs!V110,IF(C109="true",Calcs!N110,Calcs!F110))</f>
        <v>347.30953600000004</v>
      </c>
      <c r="AF109" s="68">
        <f>IF(B109="true",(Calcs!W110),IF(C109="true",0,Calcs!G110))</f>
        <v>173.65476800000002</v>
      </c>
      <c r="AG109" s="68">
        <f>IF(B109="true",(Calcs!X110),IF(C109="true",Calcs!O110,Calcs!H110))</f>
        <v>173.65476800000002</v>
      </c>
      <c r="AH109" s="61" t="str">
        <f t="shared" si="10"/>
        <v>false</v>
      </c>
      <c r="AI109" s="61" t="str">
        <f t="shared" si="11"/>
        <v>false</v>
      </c>
      <c r="AJ109" s="68">
        <f>IF(B109="true",0,IF(C109="true",Calcs!M110,0))</f>
        <v>0</v>
      </c>
      <c r="AK109" s="61" t="str">
        <f t="shared" si="12"/>
        <v>false</v>
      </c>
      <c r="AL109" s="68">
        <f>IF(B109="true",0,IF(C109="true",Calcs!J110,0))</f>
        <v>0</v>
      </c>
      <c r="AM109" s="68">
        <f>IF(B109="true",Calcs!U110,IF(C109="true",0,Calcs!E110))</f>
        <v>347.30953600000004</v>
      </c>
    </row>
    <row r="110" spans="1:39" ht="14.25" customHeight="1" x14ac:dyDescent="0.2">
      <c r="A110" s="58">
        <v>109</v>
      </c>
      <c r="B110" s="65" t="s">
        <v>101</v>
      </c>
      <c r="C110" s="65" t="s">
        <v>102</v>
      </c>
      <c r="D110" s="65" t="s">
        <v>101</v>
      </c>
      <c r="E110" s="61">
        <v>5.4</v>
      </c>
      <c r="F110" s="61" t="s">
        <v>13</v>
      </c>
      <c r="G110" s="61" t="s">
        <v>13</v>
      </c>
      <c r="H110" s="79" t="s">
        <v>18</v>
      </c>
      <c r="I110" s="79" t="s">
        <v>15</v>
      </c>
      <c r="J110" s="79" t="s">
        <v>24</v>
      </c>
      <c r="K110" s="80">
        <v>0.5</v>
      </c>
      <c r="L110" s="77" t="s">
        <v>101</v>
      </c>
      <c r="M110" s="77" t="s">
        <v>101</v>
      </c>
      <c r="N110" s="61">
        <v>366</v>
      </c>
      <c r="O110" s="61">
        <v>366</v>
      </c>
      <c r="P110" s="66">
        <f>IF(B110="true",(Calcs!Y111),IF(C110="true",Calcs!P111,Calcs!I111))</f>
        <v>1.3446</v>
      </c>
      <c r="Q110" s="67" t="str">
        <f>IF(C110="true","0",(VLOOKUP(J110,Chg_Factors!B$18:D$30,3,FALSE)))</f>
        <v>0</v>
      </c>
      <c r="R110" s="68">
        <f t="shared" si="14"/>
        <v>5.4</v>
      </c>
      <c r="S110" s="69" t="str">
        <f>IF(C110="true","0",(VLOOKUP(Inputs!F110,Chg_Factors!B$2:D$5,3,FALSE)))</f>
        <v>0</v>
      </c>
      <c r="T110" s="67" t="str">
        <f>(VLOOKUP(Inputs!H110,Chg_Factors!B$6:D$8,3,FALSE))</f>
        <v>1.0</v>
      </c>
      <c r="U110" s="67" t="str">
        <f>(VLOOKUP(Inputs!I110,Chg_Factors!B$9:D$12,3,FALSE))</f>
        <v>0.6</v>
      </c>
      <c r="V110" s="70" t="str">
        <f t="shared" si="13"/>
        <v>S126 x 0.5</v>
      </c>
      <c r="W110" s="67" t="str">
        <f>IF(AND(L110 = "true",C110="false"),"S127 x "&amp; (IF(Inputs!L110=Reduction_Values!B$2,Reduction_Values!D$2,Reduction_Values!D$3)),"")</f>
        <v/>
      </c>
      <c r="X110" s="67" t="str">
        <f>IF(M110="true",(VLOOKUP(F110,Reduction_Values!C$4:F$7,4,FALSE)),"")</f>
        <v/>
      </c>
      <c r="Y110" s="67" t="str">
        <f>IF(C110="true",(VLOOKUP(Inputs!G110,Chg_Factors!B$13:D$17,3,FALSE)),"0.0")</f>
        <v>1.0</v>
      </c>
      <c r="Z110" s="67" t="str">
        <f>IF(Inputs!C110="true",(IF(Inputs!J110=Chg_Factors!B$31,(VLOOKUP(Inputs!D110,Chg_Factors!C$31:D$32,2,FALSE)),IF(Inputs!J110=Chg_Factors!B$33,(VLOOKUP(Inputs!D110,Chg_Factors!C$33:D$34,2,FALSE)),IF(Inputs!J110=Chg_Factors!B$35,(VLOOKUP(Inputs!D110,Chg_Factors!C$35:D$36,2,FALSE)),IF(Inputs!J110=Chg_Factors!B$37,(VLOOKUP(Inputs!D110,Chg_Factors!C$37:D$38,2,FALSE)),IF(Inputs!J110=Chg_Factors!B$39,(VLOOKUP(Inputs!D110,Chg_Factors!C$39:D$40,2,FALSE)),IF(Inputs!J110=Chg_Factors!B$41,(VLOOKUP(Inputs!D110,Chg_Factors!C$41:D$42,2,FALSE)),IF(Inputs!J110=Chg_Factors!B$43,(VLOOKUP(Inputs!D110,Chg_Factors!C$43:D$44,2,FALSE)),IF(Inputs!J110=Chg_Factors!B$45,(VLOOKUP(Inputs!D110,Chg_Factors!C$45:D$46,2,FALSE)),IF(Inputs!J110=Chg_Factors!B$47,(VLOOKUP(Inputs!D110,Chg_Factors!C$47:D$48,2,FALSE)),IF(Inputs!J110=Chg_Factors!B$49,(VLOOKUP(Inputs!D110,Chg_Factors!C$49:D$50,2,FALSE)),IF(Inputs!J110=Chg_Factors!B$51,(VLOOKUP(Inputs!D110,Chg_Factors!C$51:D$52,2,FALSE)),IF(Inputs!J110=Chg_Factors!B$53,(VLOOKUP(Inputs!D110,Chg_Factors!C$53:D$54,2,FALSE)),IF(Inputs!J110=Chg_Factors!B$55,(VLOOKUP(Inputs!D110,Chg_Factors!C$55:D$56,2,FALSE)))))))))))))))),"0.0")</f>
        <v>0.83</v>
      </c>
      <c r="AA110" s="68">
        <f>IF(B110="true",(Calcs!R111),IF(C110="true",0,Calcs!B111))</f>
        <v>0</v>
      </c>
      <c r="AB110" s="68">
        <f>IF(B110="true",(Calcs!S111),IF(C110="true",Calcs!K111,Calcs!C111))</f>
        <v>5.4</v>
      </c>
      <c r="AC110" s="68">
        <f>IF(B110="true",(Calcs!T111),IF(C110="true",Calcs!L111,Calcs!D111))</f>
        <v>3.24</v>
      </c>
      <c r="AD110" s="68">
        <f t="shared" si="9"/>
        <v>5.4</v>
      </c>
      <c r="AE110" s="68">
        <f>IF(B110="true",Calcs!V111,IF(C110="true",Calcs!N111,Calcs!F111))</f>
        <v>1.3446</v>
      </c>
      <c r="AF110" s="68">
        <f>IF(B110="true",(Calcs!W111),IF(C110="true",0,Calcs!G111))</f>
        <v>0</v>
      </c>
      <c r="AG110" s="68">
        <f>IF(B110="true",(Calcs!X111),IF(C110="true",Calcs!O111,Calcs!H111))</f>
        <v>1.3446</v>
      </c>
      <c r="AH110" s="61" t="str">
        <f t="shared" si="10"/>
        <v>false</v>
      </c>
      <c r="AI110" s="61" t="str">
        <f t="shared" si="11"/>
        <v>false</v>
      </c>
      <c r="AJ110" s="68">
        <f>IF(B110="true",0,IF(C110="true",Calcs!M111,0))</f>
        <v>2.6892</v>
      </c>
      <c r="AK110" s="61" t="str">
        <f t="shared" si="12"/>
        <v>true</v>
      </c>
      <c r="AL110" s="68">
        <f>IF(B110="true",0,IF(C110="true",Calcs!J111,0))</f>
        <v>5.4</v>
      </c>
      <c r="AM110" s="68">
        <f>IF(B110="true",Calcs!U111,IF(C110="true",0,Calcs!E111))</f>
        <v>0</v>
      </c>
    </row>
    <row r="111" spans="1:39" ht="14.25" customHeight="1" x14ac:dyDescent="0.2">
      <c r="A111" s="58">
        <v>110</v>
      </c>
      <c r="B111" s="65" t="s">
        <v>101</v>
      </c>
      <c r="C111" s="65" t="s">
        <v>102</v>
      </c>
      <c r="D111" s="65" t="s">
        <v>101</v>
      </c>
      <c r="E111" s="61">
        <v>32.991</v>
      </c>
      <c r="F111" s="61" t="s">
        <v>13</v>
      </c>
      <c r="G111" s="79" t="s">
        <v>139</v>
      </c>
      <c r="H111" s="79" t="s">
        <v>10</v>
      </c>
      <c r="I111" s="79" t="s">
        <v>11</v>
      </c>
      <c r="J111" s="79" t="s">
        <v>24</v>
      </c>
      <c r="K111" s="63">
        <v>1</v>
      </c>
      <c r="L111" s="77" t="s">
        <v>101</v>
      </c>
      <c r="M111" s="77" t="s">
        <v>101</v>
      </c>
      <c r="N111" s="61">
        <v>31</v>
      </c>
      <c r="O111" s="61">
        <v>245</v>
      </c>
      <c r="P111" s="66">
        <f>IF(B111="true",(Calcs!Y112),IF(C111="true",Calcs!P112,Calcs!I112))</f>
        <v>5.5435652571428564</v>
      </c>
      <c r="Q111" s="67" t="str">
        <f>IF(C111="true","0",(VLOOKUP(J111,Chg_Factors!B$18:D$30,3,FALSE)))</f>
        <v>0</v>
      </c>
      <c r="R111" s="68">
        <f t="shared" si="14"/>
        <v>32.991</v>
      </c>
      <c r="S111" s="69" t="str">
        <f>IF(C111="true","0",(VLOOKUP(Inputs!F111,Chg_Factors!B$2:D$5,3,FALSE)))</f>
        <v>0</v>
      </c>
      <c r="T111" s="67" t="str">
        <f>(VLOOKUP(Inputs!H111,Chg_Factors!B$6:D$8,3,FALSE))</f>
        <v>1.6</v>
      </c>
      <c r="U111" s="67" t="str">
        <f>(VLOOKUP(Inputs!I111,Chg_Factors!B$9:D$12,3,FALSE))</f>
        <v>1.0</v>
      </c>
      <c r="V111" s="70" t="str">
        <f t="shared" si="13"/>
        <v>S126 x 1.0</v>
      </c>
      <c r="W111" s="67" t="str">
        <f>IF(AND(L111 = "true",C111="false"),"S127 x "&amp; (IF(Inputs!L111=Reduction_Values!B$2,Reduction_Values!D$2,Reduction_Values!D$3)),"")</f>
        <v/>
      </c>
      <c r="X111" s="67" t="str">
        <f>IF(M111="true",(VLOOKUP(F111,Reduction_Values!C$4:F$7,4,FALSE)),"")</f>
        <v/>
      </c>
      <c r="Y111" s="67" t="str">
        <f>IF(C111="true",(VLOOKUP(Inputs!G111,Chg_Factors!B$13:D$17,3,FALSE)),"0.0")</f>
        <v>1.0</v>
      </c>
      <c r="Z111" s="67" t="str">
        <f>IF(Inputs!C111="true",(IF(Inputs!J111=Chg_Factors!B$31,(VLOOKUP(Inputs!D111,Chg_Factors!C$31:D$32,2,FALSE)),IF(Inputs!J111=Chg_Factors!B$33,(VLOOKUP(Inputs!D111,Chg_Factors!C$33:D$34,2,FALSE)),IF(Inputs!J111=Chg_Factors!B$35,(VLOOKUP(Inputs!D111,Chg_Factors!C$35:D$36,2,FALSE)),IF(Inputs!J111=Chg_Factors!B$37,(VLOOKUP(Inputs!D111,Chg_Factors!C$37:D$38,2,FALSE)),IF(Inputs!J111=Chg_Factors!B$39,(VLOOKUP(Inputs!D111,Chg_Factors!C$39:D$40,2,FALSE)),IF(Inputs!J111=Chg_Factors!B$41,(VLOOKUP(Inputs!D111,Chg_Factors!C$41:D$42,2,FALSE)),IF(Inputs!J111=Chg_Factors!B$43,(VLOOKUP(Inputs!D111,Chg_Factors!C$43:D$44,2,FALSE)),IF(Inputs!J111=Chg_Factors!B$45,(VLOOKUP(Inputs!D111,Chg_Factors!C$45:D$46,2,FALSE)),IF(Inputs!J111=Chg_Factors!B$47,(VLOOKUP(Inputs!D111,Chg_Factors!C$47:D$48,2,FALSE)),IF(Inputs!J111=Chg_Factors!B$49,(VLOOKUP(Inputs!D111,Chg_Factors!C$49:D$50,2,FALSE)),IF(Inputs!J111=Chg_Factors!B$51,(VLOOKUP(Inputs!D111,Chg_Factors!C$51:D$52,2,FALSE)),IF(Inputs!J111=Chg_Factors!B$53,(VLOOKUP(Inputs!D111,Chg_Factors!C$53:D$54,2,FALSE)),IF(Inputs!J111=Chg_Factors!B$55,(VLOOKUP(Inputs!D111,Chg_Factors!C$55:D$56,2,FALSE)))))))))))))))),"0.0")</f>
        <v>0.83</v>
      </c>
      <c r="AA111" s="68">
        <f>IF(B111="true",(Calcs!R112),IF(C111="true",0,Calcs!B112))</f>
        <v>0</v>
      </c>
      <c r="AB111" s="68">
        <f>IF(B111="true",(Calcs!S112),IF(C111="true",Calcs!K112,Calcs!C112))</f>
        <v>52.785600000000002</v>
      </c>
      <c r="AC111" s="68">
        <f>IF(B111="true",(Calcs!T112),IF(C111="true",Calcs!L112,Calcs!D112))</f>
        <v>52.785600000000002</v>
      </c>
      <c r="AD111" s="68">
        <f t="shared" si="9"/>
        <v>32.991</v>
      </c>
      <c r="AE111" s="68">
        <f>IF(B111="true",Calcs!V112,IF(C111="true",Calcs!N112,Calcs!F112))</f>
        <v>43.812047999999997</v>
      </c>
      <c r="AF111" s="68">
        <f>IF(B111="true",(Calcs!W112),IF(C111="true",0,Calcs!G112))</f>
        <v>0</v>
      </c>
      <c r="AG111" s="68">
        <f>IF(B111="true",(Calcs!X112),IF(C111="true",Calcs!O112,Calcs!H112))</f>
        <v>43.812047999999997</v>
      </c>
      <c r="AH111" s="61" t="str">
        <f t="shared" si="10"/>
        <v>false</v>
      </c>
      <c r="AI111" s="61" t="str">
        <f t="shared" si="11"/>
        <v>false</v>
      </c>
      <c r="AJ111" s="68">
        <f>IF(B111="true",0,IF(C111="true",Calcs!M112,0))</f>
        <v>43.812047999999997</v>
      </c>
      <c r="AK111" s="61" t="str">
        <f t="shared" si="12"/>
        <v>true</v>
      </c>
      <c r="AL111" s="68">
        <f>IF(B111="true",0,IF(C111="true",Calcs!J112,0))</f>
        <v>32.991</v>
      </c>
      <c r="AM111" s="68">
        <f>IF(B111="true",Calcs!U112,IF(C111="true",0,Calcs!E112))</f>
        <v>0</v>
      </c>
    </row>
    <row r="112" spans="1:39" ht="14.25" customHeight="1" x14ac:dyDescent="0.2">
      <c r="A112" s="58">
        <v>111</v>
      </c>
      <c r="B112" s="65" t="s">
        <v>101</v>
      </c>
      <c r="C112" s="65" t="s">
        <v>101</v>
      </c>
      <c r="D112" s="59" t="s">
        <v>101</v>
      </c>
      <c r="E112" s="61">
        <v>99.091999999999999</v>
      </c>
      <c r="F112" s="61" t="s">
        <v>90</v>
      </c>
      <c r="G112" s="61"/>
      <c r="H112" s="79" t="s">
        <v>10</v>
      </c>
      <c r="I112" s="79" t="s">
        <v>11</v>
      </c>
      <c r="J112" s="79" t="s">
        <v>136</v>
      </c>
      <c r="K112" s="63">
        <v>1</v>
      </c>
      <c r="L112" s="77" t="s">
        <v>101</v>
      </c>
      <c r="M112" s="77" t="s">
        <v>101</v>
      </c>
      <c r="N112" s="61">
        <v>287</v>
      </c>
      <c r="O112" s="61">
        <v>365</v>
      </c>
      <c r="P112" s="66">
        <f>IF(B112="true",(Calcs!Y113),IF(C112="true",Calcs!P113,Calcs!I113))</f>
        <v>7371.4935168000002</v>
      </c>
      <c r="Q112" s="67">
        <f>IF(C112="true","0",(VLOOKUP(J112,Chg_Factors!B$18:D$30,3,FALSE)))</f>
        <v>19.71</v>
      </c>
      <c r="R112" s="68">
        <f t="shared" si="14"/>
        <v>99.091999999999999</v>
      </c>
      <c r="S112" s="69" t="str">
        <f>IF(C112="true","0",(VLOOKUP(Inputs!F112,Chg_Factors!B$2:D$5,3,FALSE)))</f>
        <v>3.0</v>
      </c>
      <c r="T112" s="67" t="str">
        <f>(VLOOKUP(Inputs!H112,Chg_Factors!B$6:D$8,3,FALSE))</f>
        <v>1.6</v>
      </c>
      <c r="U112" s="67" t="str">
        <f>(VLOOKUP(Inputs!I112,Chg_Factors!B$9:D$12,3,FALSE))</f>
        <v>1.0</v>
      </c>
      <c r="V112" s="70" t="str">
        <f t="shared" si="13"/>
        <v>S126 x 1.0</v>
      </c>
      <c r="W112" s="67" t="str">
        <f>IF(AND(L112 = "true",C112="false"),"S127 x "&amp; (IF(Inputs!L112=Reduction_Values!B$2,Reduction_Values!D$2,Reduction_Values!D$3)),"")</f>
        <v/>
      </c>
      <c r="X112" s="67" t="str">
        <f>IF(M112="true",(VLOOKUP(F112,Reduction_Values!C$4:F$7,4,FALSE)),"")</f>
        <v/>
      </c>
      <c r="Y112" s="67" t="str">
        <f>IF(C112="true",(VLOOKUP(Inputs!G112,Chg_Factors!B$13:D$17,3,FALSE)),"0.0")</f>
        <v>0.0</v>
      </c>
      <c r="Z112" s="67" t="str">
        <f>IF(Inputs!C112="true",(IF(Inputs!J112=Chg_Factors!B$31,(VLOOKUP(Inputs!D112,Chg_Factors!C$31:D$32,2,FALSE)),IF(Inputs!J112=Chg_Factors!B$33,(VLOOKUP(Inputs!D112,Chg_Factors!C$33:D$34,2,FALSE)),IF(Inputs!J112=Chg_Factors!B$35,(VLOOKUP(Inputs!D112,Chg_Factors!C$35:D$36,2,FALSE)),IF(Inputs!J112=Chg_Factors!B$37,(VLOOKUP(Inputs!D112,Chg_Factors!C$37:D$38,2,FALSE)),IF(Inputs!J112=Chg_Factors!B$39,(VLOOKUP(Inputs!D112,Chg_Factors!C$39:D$40,2,FALSE)),IF(Inputs!J112=Chg_Factors!B$41,(VLOOKUP(Inputs!D112,Chg_Factors!C$41:D$42,2,FALSE)),IF(Inputs!J112=Chg_Factors!B$43,(VLOOKUP(Inputs!D112,Chg_Factors!C$43:D$44,2,FALSE)),IF(Inputs!J112=Chg_Factors!B$45,(VLOOKUP(Inputs!D112,Chg_Factors!C$45:D$46,2,FALSE)),IF(Inputs!J112=Chg_Factors!B$47,(VLOOKUP(Inputs!D112,Chg_Factors!C$47:D$48,2,FALSE)),IF(Inputs!J112=Chg_Factors!B$49,(VLOOKUP(Inputs!D112,Chg_Factors!C$49:D$50,2,FALSE)),IF(Inputs!J112=Chg_Factors!B$51,(VLOOKUP(Inputs!D112,Chg_Factors!C$51:D$52,2,FALSE)),IF(Inputs!J112=Chg_Factors!B$53,(VLOOKUP(Inputs!D112,Chg_Factors!C$53:D$54,2,FALSE)),IF(Inputs!J112=Chg_Factors!B$55,(VLOOKUP(Inputs!D112,Chg_Factors!C$55:D$56,2,FALSE)))))))))))))))),"0.0")</f>
        <v>0.0</v>
      </c>
      <c r="AA112" s="68">
        <f>IF(B112="true",(Calcs!R113),IF(C112="true",0,Calcs!B113))</f>
        <v>297.27600000000001</v>
      </c>
      <c r="AB112" s="68">
        <f>IF(B112="true",(Calcs!S113),IF(C112="true",Calcs!K113,Calcs!C113))</f>
        <v>475.64160000000004</v>
      </c>
      <c r="AC112" s="68">
        <f>IF(B112="true",(Calcs!T113),IF(C112="true",Calcs!L113,Calcs!D113))</f>
        <v>475.64160000000004</v>
      </c>
      <c r="AD112" s="68">
        <f t="shared" si="9"/>
        <v>99.091999999999999</v>
      </c>
      <c r="AE112" s="68">
        <f>IF(B112="true",Calcs!V113,IF(C112="true",Calcs!N113,Calcs!F113))</f>
        <v>9374.8959360000008</v>
      </c>
      <c r="AF112" s="68">
        <f>IF(B112="true",(Calcs!W113),IF(C112="true",0,Calcs!G113))</f>
        <v>9374.8959360000008</v>
      </c>
      <c r="AG112" s="68">
        <f>IF(B112="true",(Calcs!X113),IF(C112="true",Calcs!O113,Calcs!H113))</f>
        <v>9374.8959360000008</v>
      </c>
      <c r="AH112" s="61" t="str">
        <f t="shared" si="10"/>
        <v>false</v>
      </c>
      <c r="AI112" s="61" t="str">
        <f t="shared" si="11"/>
        <v>false</v>
      </c>
      <c r="AJ112" s="68">
        <f>IF(B112="true",0,IF(C112="true",Calcs!M113,0))</f>
        <v>0</v>
      </c>
      <c r="AK112" s="61" t="str">
        <f t="shared" si="12"/>
        <v>false</v>
      </c>
      <c r="AL112" s="68">
        <f>IF(B112="true",0,IF(C112="true",Calcs!J113,0))</f>
        <v>0</v>
      </c>
      <c r="AM112" s="68">
        <f>IF(B112="true",Calcs!U113,IF(C112="true",0,Calcs!E113))</f>
        <v>9374.8959360000008</v>
      </c>
    </row>
    <row r="113" spans="1:39" ht="14.25" customHeight="1" x14ac:dyDescent="0.2">
      <c r="A113" s="58">
        <v>112</v>
      </c>
      <c r="B113" s="65" t="s">
        <v>102</v>
      </c>
      <c r="C113" s="65" t="s">
        <v>101</v>
      </c>
      <c r="D113" s="65" t="s">
        <v>101</v>
      </c>
      <c r="E113" s="61">
        <v>75</v>
      </c>
      <c r="F113" s="61" t="s">
        <v>90</v>
      </c>
      <c r="G113" s="61" t="s">
        <v>9</v>
      </c>
      <c r="H113" s="79" t="s">
        <v>14</v>
      </c>
      <c r="I113" s="79" t="s">
        <v>11</v>
      </c>
      <c r="J113" s="79" t="s">
        <v>141</v>
      </c>
      <c r="K113" s="63">
        <v>1</v>
      </c>
      <c r="L113" s="65" t="s">
        <v>102</v>
      </c>
      <c r="M113" s="77" t="s">
        <v>101</v>
      </c>
      <c r="N113" s="62">
        <v>0</v>
      </c>
      <c r="O113" s="62">
        <v>0</v>
      </c>
      <c r="P113" s="66">
        <f>IF(B113="true",(Calcs!Y114),IF(C113="true",Calcs!P114,Calcs!I114))</f>
        <v>354.78000000000003</v>
      </c>
      <c r="Q113" s="67">
        <f>IF(C113="true","0",(VLOOKUP(J113,Chg_Factors!B$18:D$30,3,FALSE)))</f>
        <v>19.71</v>
      </c>
      <c r="R113" s="68">
        <f t="shared" si="14"/>
        <v>75</v>
      </c>
      <c r="S113" s="69" t="str">
        <f>IF(C113="true","0",(VLOOKUP(Inputs!F113,Chg_Factors!B$2:D$5,3,FALSE)))</f>
        <v>3.0</v>
      </c>
      <c r="T113" s="67" t="str">
        <f>(VLOOKUP(Inputs!H113,Chg_Factors!B$6:D$8,3,FALSE))</f>
        <v>0.16</v>
      </c>
      <c r="U113" s="67" t="str">
        <f>(VLOOKUP(Inputs!I113,Chg_Factors!B$9:D$12,3,FALSE))</f>
        <v>1.0</v>
      </c>
      <c r="V113" s="70" t="str">
        <f t="shared" si="13"/>
        <v>S126 x 1.0</v>
      </c>
      <c r="W113" s="67" t="str">
        <f>IF(AND(L113 = "true",C113="false"),"S127 x "&amp; (IF(Inputs!L113=Reduction_Values!B$2,Reduction_Values!D$2,Reduction_Values!D$3)),"")</f>
        <v>S127 x 0.5</v>
      </c>
      <c r="X113" s="67" t="str">
        <f>IF(M113="true",(VLOOKUP(F113,Reduction_Values!C$4:F$7,4,FALSE)),"")</f>
        <v/>
      </c>
      <c r="Y113" s="67" t="str">
        <f>IF(C113="true",(VLOOKUP(Inputs!G113,Chg_Factors!B$13:D$17,3,FALSE)),"0.0")</f>
        <v>0.0</v>
      </c>
      <c r="Z113" s="67" t="str">
        <f>IF(Inputs!C113="true",(IF(Inputs!J113=Chg_Factors!B$31,(VLOOKUP(Inputs!D113,Chg_Factors!C$31:D$32,2,FALSE)),IF(Inputs!J113=Chg_Factors!B$33,(VLOOKUP(Inputs!D113,Chg_Factors!C$33:D$34,2,FALSE)),IF(Inputs!J113=Chg_Factors!B$35,(VLOOKUP(Inputs!D113,Chg_Factors!C$35:D$36,2,FALSE)),IF(Inputs!J113=Chg_Factors!B$37,(VLOOKUP(Inputs!D113,Chg_Factors!C$37:D$38,2,FALSE)),IF(Inputs!J113=Chg_Factors!B$39,(VLOOKUP(Inputs!D113,Chg_Factors!C$39:D$40,2,FALSE)),IF(Inputs!J113=Chg_Factors!B$41,(VLOOKUP(Inputs!D113,Chg_Factors!C$41:D$42,2,FALSE)),IF(Inputs!J113=Chg_Factors!B$43,(VLOOKUP(Inputs!D113,Chg_Factors!C$43:D$44,2,FALSE)),IF(Inputs!J113=Chg_Factors!B$45,(VLOOKUP(Inputs!D113,Chg_Factors!C$45:D$46,2,FALSE)),IF(Inputs!J113=Chg_Factors!B$47,(VLOOKUP(Inputs!D113,Chg_Factors!C$47:D$48,2,FALSE)),IF(Inputs!J113=Chg_Factors!B$49,(VLOOKUP(Inputs!D113,Chg_Factors!C$49:D$50,2,FALSE)),IF(Inputs!J113=Chg_Factors!B$51,(VLOOKUP(Inputs!D113,Chg_Factors!C$51:D$52,2,FALSE)),IF(Inputs!J113=Chg_Factors!B$53,(VLOOKUP(Inputs!D113,Chg_Factors!C$53:D$54,2,FALSE)),IF(Inputs!J113=Chg_Factors!B$55,(VLOOKUP(Inputs!D113,Chg_Factors!C$55:D$56,2,FALSE)))))))))))))))),"0.0")</f>
        <v>0.0</v>
      </c>
      <c r="AA113" s="68">
        <f>IF(B113="true",(Calcs!R114),IF(C113="true",0,Calcs!B114))</f>
        <v>225</v>
      </c>
      <c r="AB113" s="68">
        <f>IF(B113="true",(Calcs!S114),IF(C113="true",Calcs!K114,Calcs!C114))</f>
        <v>36</v>
      </c>
      <c r="AC113" s="68">
        <f>IF(B113="true",(Calcs!T114),IF(C113="true",Calcs!L114,Calcs!D114))</f>
        <v>36</v>
      </c>
      <c r="AD113" s="68">
        <f t="shared" si="9"/>
        <v>75</v>
      </c>
      <c r="AE113" s="68">
        <f>IF(B113="true",Calcs!V114,IF(C113="true",Calcs!N114,Calcs!F114))</f>
        <v>709.56000000000006</v>
      </c>
      <c r="AF113" s="68">
        <f>IF(B113="true",(Calcs!W114),IF(C113="true",0,Calcs!G114))</f>
        <v>354.78000000000003</v>
      </c>
      <c r="AG113" s="68">
        <f>IF(B113="true",(Calcs!X114),IF(C113="true",Calcs!O114,Calcs!H114))</f>
        <v>354.78000000000003</v>
      </c>
      <c r="AH113" s="61" t="str">
        <f t="shared" si="10"/>
        <v>true</v>
      </c>
      <c r="AI113" s="61" t="str">
        <f t="shared" si="11"/>
        <v>false</v>
      </c>
      <c r="AJ113" s="68">
        <f>IF(B113="true",0,IF(C113="true",Calcs!M114,0))</f>
        <v>0</v>
      </c>
      <c r="AK113" s="61" t="str">
        <f t="shared" si="12"/>
        <v>false</v>
      </c>
      <c r="AL113" s="68">
        <f>IF(B113="true",0,IF(C113="true",Calcs!J114,0))</f>
        <v>0</v>
      </c>
      <c r="AM113" s="68">
        <f>IF(B113="true",Calcs!U114,IF(C113="true",0,Calcs!E114))</f>
        <v>709.56000000000006</v>
      </c>
    </row>
    <row r="114" spans="1:39" ht="14.25" customHeight="1" x14ac:dyDescent="0.2">
      <c r="A114" s="58">
        <v>113</v>
      </c>
      <c r="B114" s="65" t="s">
        <v>101</v>
      </c>
      <c r="C114" s="65" t="s">
        <v>102</v>
      </c>
      <c r="D114" s="65" t="s">
        <v>101</v>
      </c>
      <c r="E114" s="62">
        <v>202.202</v>
      </c>
      <c r="F114" s="61" t="s">
        <v>16</v>
      </c>
      <c r="G114" s="79" t="s">
        <v>89</v>
      </c>
      <c r="H114" s="62" t="s">
        <v>18</v>
      </c>
      <c r="I114" s="79" t="s">
        <v>21</v>
      </c>
      <c r="J114" s="79" t="s">
        <v>140</v>
      </c>
      <c r="K114" s="80">
        <v>0.5</v>
      </c>
      <c r="L114" s="77" t="s">
        <v>101</v>
      </c>
      <c r="M114" s="77" t="s">
        <v>101</v>
      </c>
      <c r="N114" s="62">
        <v>6</v>
      </c>
      <c r="O114" s="62">
        <v>45</v>
      </c>
      <c r="P114" s="66">
        <f>IF(B114="true",(Calcs!Y115),IF(C114="true",Calcs!P115,Calcs!I115))</f>
        <v>0.52208556399999995</v>
      </c>
      <c r="Q114" s="67" t="str">
        <f>IF(C114="true","0",(VLOOKUP(J114,Chg_Factors!B$18:D$30,3,FALSE)))</f>
        <v>0</v>
      </c>
      <c r="R114" s="68">
        <f t="shared" ref="R114" si="15">E114</f>
        <v>202.202</v>
      </c>
      <c r="S114" s="69" t="str">
        <f>IF(C114="true","0",(VLOOKUP(Inputs!F114,Chg_Factors!B$2:D$5,3,FALSE)))</f>
        <v>0</v>
      </c>
      <c r="T114" s="67" t="str">
        <f>(VLOOKUP(Inputs!H114,Chg_Factors!B$6:D$8,3,FALSE))</f>
        <v>1.0</v>
      </c>
      <c r="U114" s="67" t="str">
        <f>(VLOOKUP(Inputs!I114,Chg_Factors!B$9:D$12,3,FALSE))</f>
        <v>0.003</v>
      </c>
      <c r="V114" s="70" t="str">
        <f t="shared" si="13"/>
        <v>S126 x 0.5</v>
      </c>
      <c r="W114" s="67" t="str">
        <f>IF(AND(L114 = "true",C114="false"),"S127 x "&amp; (IF(Inputs!L114=Reduction_Values!B$2,Reduction_Values!D$2,Reduction_Values!D$3)),"")</f>
        <v/>
      </c>
      <c r="X114" s="67" t="str">
        <f>IF(M114="true",(VLOOKUP(F114,Reduction_Values!C$4:F$7,4,FALSE)),"")</f>
        <v/>
      </c>
      <c r="Y114" s="67" t="str">
        <f>IF(C114="true",(VLOOKUP(Inputs!G114,Chg_Factors!B$13:D$17,3,FALSE)),"0.0")</f>
        <v>1.0</v>
      </c>
      <c r="Z114" s="67" t="str">
        <f>IF(Inputs!C114="true",(IF(Inputs!J114=Chg_Factors!B$31,(VLOOKUP(Inputs!D114,Chg_Factors!C$31:D$32,2,FALSE)),IF(Inputs!J114=Chg_Factors!B$33,(VLOOKUP(Inputs!D114,Chg_Factors!C$33:D$34,2,FALSE)),IF(Inputs!J114=Chg_Factors!B$35,(VLOOKUP(Inputs!D114,Chg_Factors!C$35:D$36,2,FALSE)),IF(Inputs!J114=Chg_Factors!B$37,(VLOOKUP(Inputs!D114,Chg_Factors!C$37:D$38,2,FALSE)),IF(Inputs!J114=Chg_Factors!B$39,(VLOOKUP(Inputs!D114,Chg_Factors!C$39:D$40,2,FALSE)),IF(Inputs!J114=Chg_Factors!B$41,(VLOOKUP(Inputs!D114,Chg_Factors!C$41:D$42,2,FALSE)),IF(Inputs!J114=Chg_Factors!B$43,(VLOOKUP(Inputs!D114,Chg_Factors!C$43:D$44,2,FALSE)),IF(Inputs!J114=Chg_Factors!B$45,(VLOOKUP(Inputs!D114,Chg_Factors!C$45:D$46,2,FALSE)),IF(Inputs!J114=Chg_Factors!B$47,(VLOOKUP(Inputs!D114,Chg_Factors!C$47:D$48,2,FALSE)),IF(Inputs!J114=Chg_Factors!B$49,(VLOOKUP(Inputs!D114,Chg_Factors!C$49:D$50,2,FALSE)),IF(Inputs!J114=Chg_Factors!B$51,(VLOOKUP(Inputs!D114,Chg_Factors!C$51:D$52,2,FALSE)),IF(Inputs!J114=Chg_Factors!B$53,(VLOOKUP(Inputs!D114,Chg_Factors!C$53:D$54,2,FALSE)),IF(Inputs!J114=Chg_Factors!B$55,(VLOOKUP(Inputs!D114,Chg_Factors!C$55:D$56,2,FALSE)))))))))))))))),"0.0")</f>
        <v>12.91</v>
      </c>
      <c r="AA114" s="68">
        <f>IF(B114="true",(Calcs!R115),IF(C114="true",0,Calcs!B115))</f>
        <v>0</v>
      </c>
      <c r="AB114" s="68">
        <f>IF(B114="true",(Calcs!S115),IF(C114="true",Calcs!K115,Calcs!C115))</f>
        <v>202.202</v>
      </c>
      <c r="AC114" s="68">
        <f>IF(B114="true",(Calcs!T115),IF(C114="true",Calcs!L115,Calcs!D115))</f>
        <v>0.60660599999999998</v>
      </c>
      <c r="AD114" s="68">
        <f t="shared" si="9"/>
        <v>202.202</v>
      </c>
      <c r="AE114" s="68">
        <f>IF(B114="true",Calcs!V115,IF(C114="true",Calcs!N115,Calcs!F115))</f>
        <v>3.9156417299999999</v>
      </c>
      <c r="AF114" s="68">
        <f>IF(B114="true",(Calcs!W115),IF(C114="true",0,Calcs!G115))</f>
        <v>0</v>
      </c>
      <c r="AG114" s="68">
        <f>IF(B114="true",(Calcs!X115),IF(C114="true",Calcs!O115,Calcs!H115))</f>
        <v>3.9156417299999999</v>
      </c>
      <c r="AH114" s="61" t="str">
        <f t="shared" si="10"/>
        <v>false</v>
      </c>
      <c r="AI114" s="61" t="str">
        <f t="shared" si="11"/>
        <v>false</v>
      </c>
      <c r="AJ114" s="68">
        <f>IF(B114="true",0,IF(C114="true",Calcs!M115,0))</f>
        <v>7.8312834599999999</v>
      </c>
      <c r="AK114" s="61" t="str">
        <f t="shared" si="12"/>
        <v>true</v>
      </c>
      <c r="AL114" s="68">
        <f>IF(B114="true",0,IF(C114="true",Calcs!J115,0))</f>
        <v>202.202</v>
      </c>
      <c r="AM114" s="68">
        <f>IF(B114="true",Calcs!U115,IF(C114="true",0,Calcs!E115))</f>
        <v>0</v>
      </c>
    </row>
    <row r="115" spans="1:39" ht="14.25" customHeight="1" x14ac:dyDescent="0.2">
      <c r="A115" s="58">
        <v>114</v>
      </c>
      <c r="B115" s="61" t="s">
        <v>102</v>
      </c>
      <c r="C115" s="61" t="s">
        <v>101</v>
      </c>
      <c r="D115" s="61" t="s">
        <v>101</v>
      </c>
      <c r="E115" s="61">
        <v>0</v>
      </c>
      <c r="F115" s="61" t="s">
        <v>90</v>
      </c>
      <c r="G115" s="61" t="s">
        <v>13</v>
      </c>
      <c r="H115" s="61" t="s">
        <v>14</v>
      </c>
      <c r="I115" s="61" t="s">
        <v>19</v>
      </c>
      <c r="J115" s="61" t="s">
        <v>140</v>
      </c>
      <c r="K115" s="66">
        <v>1</v>
      </c>
      <c r="L115" s="61" t="s">
        <v>101</v>
      </c>
      <c r="M115" s="61" t="s">
        <v>101</v>
      </c>
      <c r="N115" s="62">
        <v>0</v>
      </c>
      <c r="O115" s="62">
        <v>0</v>
      </c>
      <c r="P115" s="66">
        <f>IF(B115="true",(Calcs!Y116),IF(C115="true",Calcs!P116,Calcs!I116))</f>
        <v>0</v>
      </c>
      <c r="Q115" s="67">
        <f>IF(C115="true","0",(VLOOKUP(J115,Chg_Factors!B$18:D$30,3,FALSE)))</f>
        <v>19.71</v>
      </c>
      <c r="R115" s="68">
        <f t="shared" ref="R115:R131" si="16">E115</f>
        <v>0</v>
      </c>
      <c r="S115" s="69" t="str">
        <f>IF(C115="true","0",(VLOOKUP(Inputs!F115,Chg_Factors!B$2:D$5,3,FALSE)))</f>
        <v>3.0</v>
      </c>
      <c r="T115" s="67" t="str">
        <f>(VLOOKUP(Inputs!H115,Chg_Factors!B$6:D$8,3,FALSE))</f>
        <v>0.16</v>
      </c>
      <c r="U115" s="67" t="str">
        <f>(VLOOKUP(Inputs!I115,Chg_Factors!B$9:D$12,3,FALSE))</f>
        <v>0.03</v>
      </c>
      <c r="V115" s="70" t="str">
        <f t="shared" ref="V115:V131" si="17">IF(K115=1,("S126 x "&amp;K115&amp;".0"),IF(K115=0,("S126 x "&amp;K115&amp;".0"),("S126 x "&amp;K115)))</f>
        <v>S126 x 1.0</v>
      </c>
      <c r="W115" s="67" t="str">
        <f>IF(AND(L115 = "true",C115="false"),"S127 x "&amp; (IF(Inputs!L115=Reduction_Values!B$2,Reduction_Values!D$2,Reduction_Values!D$3)),"")</f>
        <v/>
      </c>
      <c r="X115" s="67" t="str">
        <f>IF(M115="true",(VLOOKUP(F115,Reduction_Values!C$4:F$7,4,FALSE)),"")</f>
        <v/>
      </c>
      <c r="Y115" s="67" t="str">
        <f>IF(C115="true",(VLOOKUP(Inputs!G115,Chg_Factors!B$13:D$17,3,FALSE)),"0.0")</f>
        <v>0.0</v>
      </c>
      <c r="Z115" s="67" t="str">
        <f>IF(Inputs!C115="true",(IF(Inputs!J115=Chg_Factors!B$31,(VLOOKUP(Inputs!D115,Chg_Factors!C$31:D$32,2,FALSE)),IF(Inputs!J115=Chg_Factors!B$33,(VLOOKUP(Inputs!D115,Chg_Factors!C$33:D$34,2,FALSE)),IF(Inputs!J115=Chg_Factors!B$35,(VLOOKUP(Inputs!D115,Chg_Factors!C$35:D$36,2,FALSE)),IF(Inputs!J115=Chg_Factors!B$37,(VLOOKUP(Inputs!D115,Chg_Factors!C$37:D$38,2,FALSE)),IF(Inputs!J115=Chg_Factors!B$39,(VLOOKUP(Inputs!D115,Chg_Factors!C$39:D$40,2,FALSE)),IF(Inputs!J115=Chg_Factors!B$41,(VLOOKUP(Inputs!D115,Chg_Factors!C$41:D$42,2,FALSE)),IF(Inputs!J115=Chg_Factors!B$43,(VLOOKUP(Inputs!D115,Chg_Factors!C$43:D$44,2,FALSE)),IF(Inputs!J115=Chg_Factors!B$45,(VLOOKUP(Inputs!D115,Chg_Factors!C$45:D$46,2,FALSE)),IF(Inputs!J115=Chg_Factors!B$47,(VLOOKUP(Inputs!D115,Chg_Factors!C$47:D$48,2,FALSE)),IF(Inputs!J115=Chg_Factors!B$49,(VLOOKUP(Inputs!D115,Chg_Factors!C$49:D$50,2,FALSE)),IF(Inputs!J115=Chg_Factors!B$51,(VLOOKUP(Inputs!D115,Chg_Factors!C$51:D$52,2,FALSE)),IF(Inputs!J115=Chg_Factors!B$53,(VLOOKUP(Inputs!D115,Chg_Factors!C$53:D$54,2,FALSE)),IF(Inputs!J115=Chg_Factors!B$55,(VLOOKUP(Inputs!D115,Chg_Factors!C$55:D$56,2,FALSE)))))))))))))))),"0.0")</f>
        <v>0.0</v>
      </c>
      <c r="AA115" s="68">
        <f>IF(B115="true",(Calcs!R116),IF(C115="true",0,Calcs!B116))</f>
        <v>0</v>
      </c>
      <c r="AB115" s="68">
        <f>IF(B115="true",(Calcs!S116),IF(C115="true",Calcs!K116,Calcs!C116))</f>
        <v>0</v>
      </c>
      <c r="AC115" s="68">
        <f>IF(B115="true",(Calcs!T116),IF(C115="true",Calcs!L116,Calcs!D116))</f>
        <v>0</v>
      </c>
      <c r="AD115" s="68">
        <f t="shared" ref="AD115:AD131" si="18">E115</f>
        <v>0</v>
      </c>
      <c r="AE115" s="68">
        <f>IF(B115="true",Calcs!V116,IF(C115="true",Calcs!N116,Calcs!F116))</f>
        <v>0</v>
      </c>
      <c r="AF115" s="68">
        <f>IF(B115="true",(Calcs!W116),IF(C115="true",0,Calcs!G116))</f>
        <v>0</v>
      </c>
      <c r="AG115" s="68">
        <f>IF(B115="true",(Calcs!X116),IF(C115="true",Calcs!O116,Calcs!H116))</f>
        <v>0</v>
      </c>
      <c r="AH115" s="61" t="str">
        <f t="shared" ref="AH115:AH131" si="19">B115</f>
        <v>true</v>
      </c>
      <c r="AI115" s="61" t="str">
        <f t="shared" ref="AI115:AI131" si="20">D115</f>
        <v>false</v>
      </c>
      <c r="AJ115" s="68">
        <f>IF(B115="true",0,IF(C115="true",Calcs!M116,0))</f>
        <v>0</v>
      </c>
      <c r="AK115" s="61" t="str">
        <f t="shared" ref="AK115:AK131" si="21">C115</f>
        <v>false</v>
      </c>
      <c r="AL115" s="68">
        <f>IF(B115="true",0,IF(C115="true",Calcs!J116,0))</f>
        <v>0</v>
      </c>
      <c r="AM115" s="68">
        <f>IF(B115="true",Calcs!U116,IF(C115="true",0,Calcs!E116))</f>
        <v>0</v>
      </c>
    </row>
    <row r="116" spans="1:39" ht="14.25" customHeight="1" x14ac:dyDescent="0.2">
      <c r="A116" s="58">
        <v>115</v>
      </c>
      <c r="B116" s="61" t="s">
        <v>102</v>
      </c>
      <c r="C116" s="61" t="s">
        <v>101</v>
      </c>
      <c r="D116" s="61" t="s">
        <v>101</v>
      </c>
      <c r="E116" s="61">
        <v>1E-3</v>
      </c>
      <c r="F116" s="61" t="s">
        <v>16</v>
      </c>
      <c r="G116" s="61" t="s">
        <v>13</v>
      </c>
      <c r="H116" s="61" t="s">
        <v>10</v>
      </c>
      <c r="I116" s="61" t="s">
        <v>15</v>
      </c>
      <c r="J116" s="61" t="s">
        <v>142</v>
      </c>
      <c r="K116" s="66">
        <v>1</v>
      </c>
      <c r="L116" s="61" t="s">
        <v>101</v>
      </c>
      <c r="M116" s="61" t="s">
        <v>101</v>
      </c>
      <c r="N116" s="62">
        <v>0</v>
      </c>
      <c r="O116" s="62">
        <v>0</v>
      </c>
      <c r="P116" s="66">
        <f>IF(B116="true",(Calcs!Y117),IF(C116="true",Calcs!P117,Calcs!I117))</f>
        <v>2.9107199999999999E-3</v>
      </c>
      <c r="Q116" s="67">
        <f>IF(C116="true","0",(VLOOKUP(J116,Chg_Factors!B$18:D$30,3,FALSE)))</f>
        <v>15.16</v>
      </c>
      <c r="R116" s="68">
        <f t="shared" si="16"/>
        <v>1E-3</v>
      </c>
      <c r="S116" s="69" t="str">
        <f>IF(C116="true","0",(VLOOKUP(Inputs!F116,Chg_Factors!B$2:D$5,3,FALSE)))</f>
        <v>0.2</v>
      </c>
      <c r="T116" s="67" t="str">
        <f>(VLOOKUP(Inputs!H116,Chg_Factors!B$6:D$8,3,FALSE))</f>
        <v>1.6</v>
      </c>
      <c r="U116" s="67" t="str">
        <f>(VLOOKUP(Inputs!I116,Chg_Factors!B$9:D$12,3,FALSE))</f>
        <v>0.6</v>
      </c>
      <c r="V116" s="70" t="str">
        <f t="shared" si="17"/>
        <v>S126 x 1.0</v>
      </c>
      <c r="W116" s="67" t="str">
        <f>IF(AND(L116 = "true",C116="false"),"S127 x "&amp; (IF(Inputs!L116=Reduction_Values!B$2,Reduction_Values!D$2,Reduction_Values!D$3)),"")</f>
        <v/>
      </c>
      <c r="X116" s="67" t="str">
        <f>IF(M116="true",(VLOOKUP(F116,Reduction_Values!C$4:F$7,4,FALSE)),"")</f>
        <v/>
      </c>
      <c r="Y116" s="67" t="str">
        <f>IF(C116="true",(VLOOKUP(Inputs!G116,Chg_Factors!B$13:D$17,3,FALSE)),"0.0")</f>
        <v>0.0</v>
      </c>
      <c r="Z116" s="67" t="str">
        <f>IF(Inputs!C116="true",(IF(Inputs!J116=Chg_Factors!B$31,(VLOOKUP(Inputs!D116,Chg_Factors!C$31:D$32,2,FALSE)),IF(Inputs!J116=Chg_Factors!B$33,(VLOOKUP(Inputs!D116,Chg_Factors!C$33:D$34,2,FALSE)),IF(Inputs!J116=Chg_Factors!B$35,(VLOOKUP(Inputs!D116,Chg_Factors!C$35:D$36,2,FALSE)),IF(Inputs!J116=Chg_Factors!B$37,(VLOOKUP(Inputs!D116,Chg_Factors!C$37:D$38,2,FALSE)),IF(Inputs!J116=Chg_Factors!B$39,(VLOOKUP(Inputs!D116,Chg_Factors!C$39:D$40,2,FALSE)),IF(Inputs!J116=Chg_Factors!B$41,(VLOOKUP(Inputs!D116,Chg_Factors!C$41:D$42,2,FALSE)),IF(Inputs!J116=Chg_Factors!B$43,(VLOOKUP(Inputs!D116,Chg_Factors!C$43:D$44,2,FALSE)),IF(Inputs!J116=Chg_Factors!B$45,(VLOOKUP(Inputs!D116,Chg_Factors!C$45:D$46,2,FALSE)),IF(Inputs!J116=Chg_Factors!B$47,(VLOOKUP(Inputs!D116,Chg_Factors!C$47:D$48,2,FALSE)),IF(Inputs!J116=Chg_Factors!B$49,(VLOOKUP(Inputs!D116,Chg_Factors!C$49:D$50,2,FALSE)),IF(Inputs!J116=Chg_Factors!B$51,(VLOOKUP(Inputs!D116,Chg_Factors!C$51:D$52,2,FALSE)),IF(Inputs!J116=Chg_Factors!B$53,(VLOOKUP(Inputs!D116,Chg_Factors!C$53:D$54,2,FALSE)),IF(Inputs!J116=Chg_Factors!B$55,(VLOOKUP(Inputs!D116,Chg_Factors!C$55:D$56,2,FALSE)))))))))))))))),"0.0")</f>
        <v>0.0</v>
      </c>
      <c r="AA116" s="68">
        <f>IF(B116="true",(Calcs!R117),IF(C116="true",0,Calcs!B117))</f>
        <v>2.0000000000000001E-4</v>
      </c>
      <c r="AB116" s="68">
        <f>IF(B116="true",(Calcs!S117),IF(C116="true",Calcs!K117,Calcs!C117))</f>
        <v>3.2000000000000003E-4</v>
      </c>
      <c r="AC116" s="68">
        <f>IF(B116="true",(Calcs!T117),IF(C116="true",Calcs!L117,Calcs!D117))</f>
        <v>1.92E-4</v>
      </c>
      <c r="AD116" s="68">
        <f t="shared" si="18"/>
        <v>1E-3</v>
      </c>
      <c r="AE116" s="68">
        <f>IF(B116="true",Calcs!V117,IF(C116="true",Calcs!N117,Calcs!F117))</f>
        <v>2.9107199999999999E-3</v>
      </c>
      <c r="AF116" s="68">
        <f>IF(B116="true",(Calcs!W117),IF(C116="true",0,Calcs!G117))</f>
        <v>2.9107199999999999E-3</v>
      </c>
      <c r="AG116" s="68">
        <f>IF(B116="true",(Calcs!X117),IF(C116="true",Calcs!O117,Calcs!H117))</f>
        <v>2.9107199999999999E-3</v>
      </c>
      <c r="AH116" s="61" t="str">
        <f t="shared" si="19"/>
        <v>true</v>
      </c>
      <c r="AI116" s="61" t="str">
        <f t="shared" si="20"/>
        <v>false</v>
      </c>
      <c r="AJ116" s="68">
        <f>IF(B116="true",0,IF(C116="true",Calcs!M117,0))</f>
        <v>0</v>
      </c>
      <c r="AK116" s="61" t="str">
        <f t="shared" si="21"/>
        <v>false</v>
      </c>
      <c r="AL116" s="68">
        <f>IF(B116="true",0,IF(C116="true",Calcs!J117,0))</f>
        <v>0</v>
      </c>
      <c r="AM116" s="68">
        <f>IF(B116="true",Calcs!U117,IF(C116="true",0,Calcs!E117))</f>
        <v>2.9107199999999999E-3</v>
      </c>
    </row>
    <row r="117" spans="1:39" ht="14.25" customHeight="1" x14ac:dyDescent="0.2">
      <c r="A117" s="58">
        <v>116</v>
      </c>
      <c r="B117" s="61" t="s">
        <v>102</v>
      </c>
      <c r="C117" s="61" t="s">
        <v>101</v>
      </c>
      <c r="D117" s="61" t="s">
        <v>101</v>
      </c>
      <c r="E117" s="61">
        <v>1E-3</v>
      </c>
      <c r="F117" s="61" t="s">
        <v>13</v>
      </c>
      <c r="G117" s="61" t="s">
        <v>13</v>
      </c>
      <c r="H117" s="61" t="s">
        <v>10</v>
      </c>
      <c r="I117" s="61" t="s">
        <v>11</v>
      </c>
      <c r="J117" s="61" t="s">
        <v>24</v>
      </c>
      <c r="K117" s="66">
        <v>1</v>
      </c>
      <c r="L117" s="61" t="s">
        <v>101</v>
      </c>
      <c r="M117" s="61" t="s">
        <v>102</v>
      </c>
      <c r="N117" s="62">
        <v>0</v>
      </c>
      <c r="O117" s="62">
        <v>0</v>
      </c>
      <c r="P117" s="66">
        <f>IF(B117="true",(Calcs!Y118),IF(C117="true",Calcs!P118,Calcs!I118))</f>
        <v>1.1072E-2</v>
      </c>
      <c r="Q117" s="67">
        <f>IF(C117="true","0",(VLOOKUP(J117,Chg_Factors!B$18:D$30,3,FALSE)))</f>
        <v>13.84</v>
      </c>
      <c r="R117" s="68">
        <f t="shared" si="16"/>
        <v>1E-3</v>
      </c>
      <c r="S117" s="69" t="str">
        <f>IF(C117="true","0",(VLOOKUP(Inputs!F117,Chg_Factors!B$2:D$5,3,FALSE)))</f>
        <v>1.0</v>
      </c>
      <c r="T117" s="67" t="str">
        <f>(VLOOKUP(Inputs!H117,Chg_Factors!B$6:D$8,3,FALSE))</f>
        <v>1.6</v>
      </c>
      <c r="U117" s="67" t="str">
        <f>(VLOOKUP(Inputs!I117,Chg_Factors!B$9:D$12,3,FALSE))</f>
        <v>1.0</v>
      </c>
      <c r="V117" s="70" t="str">
        <f t="shared" si="17"/>
        <v>S126 x 1.0</v>
      </c>
      <c r="W117" s="67" t="str">
        <f>IF(AND(L117 = "true",C117="false"),"S127 x "&amp; (IF(Inputs!L117=Reduction_Values!B$2,Reduction_Values!D$2,Reduction_Values!D$3)),"")</f>
        <v/>
      </c>
      <c r="X117" s="67" t="str">
        <f>IF(M117="true",(VLOOKUP(F117,Reduction_Values!C$4:F$7,4,FALSE)),"")</f>
        <v>S130U x 0.5</v>
      </c>
      <c r="Y117" s="67" t="str">
        <f>IF(C117="true",(VLOOKUP(Inputs!G117,Chg_Factors!B$13:D$17,3,FALSE)),"0.0")</f>
        <v>0.0</v>
      </c>
      <c r="Z117" s="67" t="str">
        <f>IF(Inputs!C117="true",(IF(Inputs!J117=Chg_Factors!B$31,(VLOOKUP(Inputs!D117,Chg_Factors!C$31:D$32,2,FALSE)),IF(Inputs!J117=Chg_Factors!B$33,(VLOOKUP(Inputs!D117,Chg_Factors!C$33:D$34,2,FALSE)),IF(Inputs!J117=Chg_Factors!B$35,(VLOOKUP(Inputs!D117,Chg_Factors!C$35:D$36,2,FALSE)),IF(Inputs!J117=Chg_Factors!B$37,(VLOOKUP(Inputs!D117,Chg_Factors!C$37:D$38,2,FALSE)),IF(Inputs!J117=Chg_Factors!B$39,(VLOOKUP(Inputs!D117,Chg_Factors!C$39:D$40,2,FALSE)),IF(Inputs!J117=Chg_Factors!B$41,(VLOOKUP(Inputs!D117,Chg_Factors!C$41:D$42,2,FALSE)),IF(Inputs!J117=Chg_Factors!B$43,(VLOOKUP(Inputs!D117,Chg_Factors!C$43:D$44,2,FALSE)),IF(Inputs!J117=Chg_Factors!B$45,(VLOOKUP(Inputs!D117,Chg_Factors!C$45:D$46,2,FALSE)),IF(Inputs!J117=Chg_Factors!B$47,(VLOOKUP(Inputs!D117,Chg_Factors!C$47:D$48,2,FALSE)),IF(Inputs!J117=Chg_Factors!B$49,(VLOOKUP(Inputs!D117,Chg_Factors!C$49:D$50,2,FALSE)),IF(Inputs!J117=Chg_Factors!B$51,(VLOOKUP(Inputs!D117,Chg_Factors!C$51:D$52,2,FALSE)),IF(Inputs!J117=Chg_Factors!B$53,(VLOOKUP(Inputs!D117,Chg_Factors!C$53:D$54,2,FALSE)),IF(Inputs!J117=Chg_Factors!B$55,(VLOOKUP(Inputs!D117,Chg_Factors!C$55:D$56,2,FALSE)))))))))))))))),"0.0")</f>
        <v>0.0</v>
      </c>
      <c r="AA117" s="68">
        <f>IF(B117="true",(Calcs!R118),IF(C117="true",0,Calcs!B118))</f>
        <v>1E-3</v>
      </c>
      <c r="AB117" s="68">
        <f>IF(B117="true",(Calcs!S118),IF(C117="true",Calcs!K118,Calcs!C118))</f>
        <v>1.6000000000000001E-3</v>
      </c>
      <c r="AC117" s="68">
        <f>IF(B117="true",(Calcs!T118),IF(C117="true",Calcs!L118,Calcs!D118))</f>
        <v>1.6000000000000001E-3</v>
      </c>
      <c r="AD117" s="68">
        <f t="shared" si="18"/>
        <v>1E-3</v>
      </c>
      <c r="AE117" s="68">
        <f>IF(B117="true",Calcs!V118,IF(C117="true",Calcs!N118,Calcs!F118))</f>
        <v>2.2144E-2</v>
      </c>
      <c r="AF117" s="68">
        <f>IF(B117="true",(Calcs!W118),IF(C117="true",0,Calcs!G118))</f>
        <v>2.2144E-2</v>
      </c>
      <c r="AG117" s="68">
        <f>IF(B117="true",(Calcs!X118),IF(C117="true",Calcs!O118,Calcs!H118))</f>
        <v>1.1072E-2</v>
      </c>
      <c r="AH117" s="61" t="str">
        <f t="shared" si="19"/>
        <v>true</v>
      </c>
      <c r="AI117" s="61" t="str">
        <f t="shared" si="20"/>
        <v>false</v>
      </c>
      <c r="AJ117" s="68">
        <f>IF(B117="true",0,IF(C117="true",Calcs!M118,0))</f>
        <v>0</v>
      </c>
      <c r="AK117" s="61" t="str">
        <f t="shared" si="21"/>
        <v>false</v>
      </c>
      <c r="AL117" s="68">
        <f>IF(B117="true",0,IF(C117="true",Calcs!J118,0))</f>
        <v>0</v>
      </c>
      <c r="AM117" s="68">
        <f>IF(B117="true",Calcs!U118,IF(C117="true",0,Calcs!E118))</f>
        <v>2.2144E-2</v>
      </c>
    </row>
    <row r="118" spans="1:39" ht="14.25" customHeight="1" x14ac:dyDescent="0.2">
      <c r="A118" s="58">
        <v>117</v>
      </c>
      <c r="B118" s="61" t="s">
        <v>102</v>
      </c>
      <c r="C118" s="61" t="s">
        <v>101</v>
      </c>
      <c r="D118" s="61" t="s">
        <v>101</v>
      </c>
      <c r="E118" s="61">
        <v>3637</v>
      </c>
      <c r="F118" s="61" t="s">
        <v>90</v>
      </c>
      <c r="G118" s="61" t="s">
        <v>16</v>
      </c>
      <c r="H118" s="61" t="s">
        <v>14</v>
      </c>
      <c r="I118" s="61" t="s">
        <v>11</v>
      </c>
      <c r="J118" s="61" t="s">
        <v>141</v>
      </c>
      <c r="K118" s="66">
        <v>1</v>
      </c>
      <c r="L118" s="61" t="s">
        <v>101</v>
      </c>
      <c r="M118" s="61" t="s">
        <v>102</v>
      </c>
      <c r="N118" s="62">
        <v>0</v>
      </c>
      <c r="O118" s="62">
        <v>0</v>
      </c>
      <c r="P118" s="66">
        <f>IF(B118="true",(Calcs!Y119),IF(C118="true",Calcs!P119,Calcs!I119))</f>
        <v>28674.107988530359</v>
      </c>
      <c r="Q118" s="67">
        <f>IF(C118="true","0",(VLOOKUP(J118,Chg_Factors!B$18:D$30,3,FALSE)))</f>
        <v>19.71</v>
      </c>
      <c r="R118" s="68">
        <f t="shared" si="16"/>
        <v>3637</v>
      </c>
      <c r="S118" s="69" t="str">
        <f>IF(C118="true","0",(VLOOKUP(Inputs!F118,Chg_Factors!B$2:D$5,3,FALSE)))</f>
        <v>3.0</v>
      </c>
      <c r="T118" s="67" t="str">
        <f>(VLOOKUP(Inputs!H118,Chg_Factors!B$6:D$8,3,FALSE))</f>
        <v>0.16</v>
      </c>
      <c r="U118" s="67" t="str">
        <f>(VLOOKUP(Inputs!I118,Chg_Factors!B$9:D$12,3,FALSE))</f>
        <v>1.0</v>
      </c>
      <c r="V118" s="70" t="str">
        <f t="shared" si="17"/>
        <v>S126 x 1.0</v>
      </c>
      <c r="W118" s="67" t="str">
        <f>IF(AND(L118 = "true",C118="false"),"S127 x "&amp; (IF(Inputs!L118=Reduction_Values!B$2,Reduction_Values!D$2,Reduction_Values!D$3)),"")</f>
        <v/>
      </c>
      <c r="X118" s="67" t="str">
        <f>IF(M118="true",(VLOOKUP(F118,Reduction_Values!C$4:F$7,4,FALSE)),"")</f>
        <v>S130S x 0.833</v>
      </c>
      <c r="Y118" s="67" t="str">
        <f>IF(C118="true",(VLOOKUP(Inputs!G118,Chg_Factors!B$13:D$17,3,FALSE)),"0.0")</f>
        <v>0.0</v>
      </c>
      <c r="Z118" s="67" t="str">
        <f>IF(Inputs!C118="true",(IF(Inputs!J118=Chg_Factors!B$31,(VLOOKUP(Inputs!D118,Chg_Factors!C$31:D$32,2,FALSE)),IF(Inputs!J118=Chg_Factors!B$33,(VLOOKUP(Inputs!D118,Chg_Factors!C$33:D$34,2,FALSE)),IF(Inputs!J118=Chg_Factors!B$35,(VLOOKUP(Inputs!D118,Chg_Factors!C$35:D$36,2,FALSE)),IF(Inputs!J118=Chg_Factors!B$37,(VLOOKUP(Inputs!D118,Chg_Factors!C$37:D$38,2,FALSE)),IF(Inputs!J118=Chg_Factors!B$39,(VLOOKUP(Inputs!D118,Chg_Factors!C$39:D$40,2,FALSE)),IF(Inputs!J118=Chg_Factors!B$41,(VLOOKUP(Inputs!D118,Chg_Factors!C$41:D$42,2,FALSE)),IF(Inputs!J118=Chg_Factors!B$43,(VLOOKUP(Inputs!D118,Chg_Factors!C$43:D$44,2,FALSE)),IF(Inputs!J118=Chg_Factors!B$45,(VLOOKUP(Inputs!D118,Chg_Factors!C$45:D$46,2,FALSE)),IF(Inputs!J118=Chg_Factors!B$47,(VLOOKUP(Inputs!D118,Chg_Factors!C$47:D$48,2,FALSE)),IF(Inputs!J118=Chg_Factors!B$49,(VLOOKUP(Inputs!D118,Chg_Factors!C$49:D$50,2,FALSE)),IF(Inputs!J118=Chg_Factors!B$51,(VLOOKUP(Inputs!D118,Chg_Factors!C$51:D$52,2,FALSE)),IF(Inputs!J118=Chg_Factors!B$53,(VLOOKUP(Inputs!D118,Chg_Factors!C$53:D$54,2,FALSE)),IF(Inputs!J118=Chg_Factors!B$55,(VLOOKUP(Inputs!D118,Chg_Factors!C$55:D$56,2,FALSE)))))))))))))))),"0.0")</f>
        <v>0.0</v>
      </c>
      <c r="AA118" s="68">
        <f>IF(B118="true",(Calcs!R119),IF(C118="true",0,Calcs!B119))</f>
        <v>10911</v>
      </c>
      <c r="AB118" s="68">
        <f>IF(B118="true",(Calcs!S119),IF(C118="true",Calcs!K119,Calcs!C119))</f>
        <v>1745.76</v>
      </c>
      <c r="AC118" s="68">
        <f>IF(B118="true",(Calcs!T119),IF(C118="true",Calcs!L119,Calcs!D119))</f>
        <v>1745.76</v>
      </c>
      <c r="AD118" s="68">
        <f t="shared" si="18"/>
        <v>3637</v>
      </c>
      <c r="AE118" s="68">
        <f>IF(B118="true",Calcs!V119,IF(C118="true",Calcs!N119,Calcs!F119))</f>
        <v>34408.929600000003</v>
      </c>
      <c r="AF118" s="68">
        <f>IF(B118="true",(Calcs!W119),IF(C118="true",0,Calcs!G119))</f>
        <v>34408.929600000003</v>
      </c>
      <c r="AG118" s="68">
        <f>IF(B118="true",(Calcs!X119),IF(C118="true",Calcs!O119,Calcs!H119))</f>
        <v>28674.107988530359</v>
      </c>
      <c r="AH118" s="61" t="str">
        <f t="shared" si="19"/>
        <v>true</v>
      </c>
      <c r="AI118" s="61" t="str">
        <f t="shared" si="20"/>
        <v>false</v>
      </c>
      <c r="AJ118" s="68">
        <f>IF(B118="true",0,IF(C118="true",Calcs!M119,0))</f>
        <v>0</v>
      </c>
      <c r="AK118" s="61" t="str">
        <f t="shared" si="21"/>
        <v>false</v>
      </c>
      <c r="AL118" s="68">
        <f>IF(B118="true",0,IF(C118="true",Calcs!J119,0))</f>
        <v>0</v>
      </c>
      <c r="AM118" s="68">
        <f>IF(B118="true",Calcs!U119,IF(C118="true",0,Calcs!E119))</f>
        <v>34408.929600000003</v>
      </c>
    </row>
    <row r="119" spans="1:39" ht="14.25" customHeight="1" x14ac:dyDescent="0.2">
      <c r="A119" s="58">
        <v>118</v>
      </c>
      <c r="B119" s="61" t="s">
        <v>102</v>
      </c>
      <c r="C119" s="61" t="s">
        <v>101</v>
      </c>
      <c r="D119" s="65" t="s">
        <v>101</v>
      </c>
      <c r="E119" s="61">
        <v>1.1000000000000001</v>
      </c>
      <c r="F119" s="61" t="s">
        <v>89</v>
      </c>
      <c r="G119" s="61" t="s">
        <v>13</v>
      </c>
      <c r="H119" s="61" t="s">
        <v>18</v>
      </c>
      <c r="I119" s="61" t="s">
        <v>19</v>
      </c>
      <c r="J119" s="61" t="s">
        <v>140</v>
      </c>
      <c r="K119" s="66">
        <v>1</v>
      </c>
      <c r="L119" s="61" t="s">
        <v>101</v>
      </c>
      <c r="M119" s="61" t="s">
        <v>101</v>
      </c>
      <c r="N119" s="62">
        <v>0</v>
      </c>
      <c r="O119" s="62">
        <v>0</v>
      </c>
      <c r="P119" s="66">
        <f>IF(B119="true",(Calcs!Y120),IF(C119="true",Calcs!P120,Calcs!I120))</f>
        <v>1.9512900000000002</v>
      </c>
      <c r="Q119" s="67">
        <f>IF(C119="true","0",(VLOOKUP(J119,Chg_Factors!B$18:D$30,3,FALSE)))</f>
        <v>19.71</v>
      </c>
      <c r="R119" s="68">
        <f t="shared" si="16"/>
        <v>1.1000000000000001</v>
      </c>
      <c r="S119" s="69" t="str">
        <f>IF(C119="true","0",(VLOOKUP(Inputs!F119,Chg_Factors!B$2:D$5,3,FALSE)))</f>
        <v>3.0</v>
      </c>
      <c r="T119" s="67" t="str">
        <f>(VLOOKUP(Inputs!H119,Chg_Factors!B$6:D$8,3,FALSE))</f>
        <v>1.0</v>
      </c>
      <c r="U119" s="67" t="str">
        <f>(VLOOKUP(Inputs!I119,Chg_Factors!B$9:D$12,3,FALSE))</f>
        <v>0.03</v>
      </c>
      <c r="V119" s="70" t="str">
        <f t="shared" si="17"/>
        <v>S126 x 1.0</v>
      </c>
      <c r="W119" s="67" t="str">
        <f>IF(AND(L119 = "true",C119="false"),"S127 x "&amp; (IF(Inputs!L119=Reduction_Values!B$2,Reduction_Values!D$2,Reduction_Values!D$3)),"")</f>
        <v/>
      </c>
      <c r="X119" s="67" t="str">
        <f>IF(M119="true",(VLOOKUP(F119,Reduction_Values!C$4:F$7,4,FALSE)),"")</f>
        <v/>
      </c>
      <c r="Y119" s="67" t="str">
        <f>IF(C119="true",(VLOOKUP(Inputs!G119,Chg_Factors!B$13:D$17,3,FALSE)),"0.0")</f>
        <v>0.0</v>
      </c>
      <c r="Z119" s="67" t="str">
        <f>IF(Inputs!C119="true",(IF(Inputs!J119=Chg_Factors!B$31,(VLOOKUP(Inputs!D119,Chg_Factors!C$31:D$32,2,FALSE)),IF(Inputs!J119=Chg_Factors!B$33,(VLOOKUP(Inputs!D119,Chg_Factors!C$33:D$34,2,FALSE)),IF(Inputs!J119=Chg_Factors!B$35,(VLOOKUP(Inputs!D119,Chg_Factors!C$35:D$36,2,FALSE)),IF(Inputs!J119=Chg_Factors!B$37,(VLOOKUP(Inputs!D119,Chg_Factors!C$37:D$38,2,FALSE)),IF(Inputs!J119=Chg_Factors!B$39,(VLOOKUP(Inputs!D119,Chg_Factors!C$39:D$40,2,FALSE)),IF(Inputs!J119=Chg_Factors!B$41,(VLOOKUP(Inputs!D119,Chg_Factors!C$41:D$42,2,FALSE)),IF(Inputs!J119=Chg_Factors!B$43,(VLOOKUP(Inputs!D119,Chg_Factors!C$43:D$44,2,FALSE)),IF(Inputs!J119=Chg_Factors!B$45,(VLOOKUP(Inputs!D119,Chg_Factors!C$45:D$46,2,FALSE)),IF(Inputs!J119=Chg_Factors!B$47,(VLOOKUP(Inputs!D119,Chg_Factors!C$47:D$48,2,FALSE)),IF(Inputs!J119=Chg_Factors!B$49,(VLOOKUP(Inputs!D119,Chg_Factors!C$49:D$50,2,FALSE)),IF(Inputs!J119=Chg_Factors!B$51,(VLOOKUP(Inputs!D119,Chg_Factors!C$51:D$52,2,FALSE)),IF(Inputs!J119=Chg_Factors!B$53,(VLOOKUP(Inputs!D119,Chg_Factors!C$53:D$54,2,FALSE)),IF(Inputs!J119=Chg_Factors!B$55,(VLOOKUP(Inputs!D119,Chg_Factors!C$55:D$56,2,FALSE)))))))))))))))),"0.0")</f>
        <v>0.0</v>
      </c>
      <c r="AA119" s="68">
        <f>IF(B119="true",(Calcs!R120),IF(C119="true",0,Calcs!B120))</f>
        <v>3.3000000000000003</v>
      </c>
      <c r="AB119" s="68">
        <f>IF(B119="true",(Calcs!S120),IF(C119="true",Calcs!K120,Calcs!C120))</f>
        <v>3.3000000000000003</v>
      </c>
      <c r="AC119" s="68">
        <f>IF(B119="true",(Calcs!T120),IF(C119="true",Calcs!L120,Calcs!D120))</f>
        <v>9.9000000000000005E-2</v>
      </c>
      <c r="AD119" s="68">
        <f t="shared" si="18"/>
        <v>1.1000000000000001</v>
      </c>
      <c r="AE119" s="68">
        <f>IF(B119="true",Calcs!V120,IF(C119="true",Calcs!N120,Calcs!F120))</f>
        <v>1.9512900000000002</v>
      </c>
      <c r="AF119" s="68">
        <f>IF(B119="true",(Calcs!W120),IF(C119="true",0,Calcs!G120))</f>
        <v>1.9512900000000002</v>
      </c>
      <c r="AG119" s="68">
        <f>IF(B119="true",(Calcs!X120),IF(C119="true",Calcs!O120,Calcs!H120))</f>
        <v>1.9512900000000002</v>
      </c>
      <c r="AH119" s="61" t="str">
        <f t="shared" si="19"/>
        <v>true</v>
      </c>
      <c r="AI119" s="61" t="str">
        <f t="shared" si="20"/>
        <v>false</v>
      </c>
      <c r="AJ119" s="68">
        <f>IF(B119="true",0,IF(C119="true",Calcs!M120,0))</f>
        <v>0</v>
      </c>
      <c r="AK119" s="61" t="str">
        <f t="shared" si="21"/>
        <v>false</v>
      </c>
      <c r="AL119" s="68">
        <f>IF(B119="true",0,IF(C119="true",Calcs!J120,0))</f>
        <v>0</v>
      </c>
      <c r="AM119" s="68">
        <f>IF(B119="true",Calcs!U120,IF(C119="true",0,Calcs!E120))</f>
        <v>1.9512900000000002</v>
      </c>
    </row>
    <row r="120" spans="1:39" ht="14.25" customHeight="1" x14ac:dyDescent="0.2">
      <c r="A120" s="58">
        <v>119</v>
      </c>
      <c r="B120" s="61" t="s">
        <v>102</v>
      </c>
      <c r="C120" s="61" t="s">
        <v>101</v>
      </c>
      <c r="D120" s="61" t="s">
        <v>101</v>
      </c>
      <c r="E120" s="61">
        <v>404.404</v>
      </c>
      <c r="F120" s="61" t="s">
        <v>89</v>
      </c>
      <c r="G120" s="61" t="s">
        <v>90</v>
      </c>
      <c r="H120" s="61" t="s">
        <v>14</v>
      </c>
      <c r="I120" s="61" t="s">
        <v>11</v>
      </c>
      <c r="J120" s="61" t="s">
        <v>136</v>
      </c>
      <c r="K120" s="66">
        <v>1</v>
      </c>
      <c r="L120" s="61" t="s">
        <v>101</v>
      </c>
      <c r="M120" s="61" t="s">
        <v>101</v>
      </c>
      <c r="N120" s="62">
        <v>0</v>
      </c>
      <c r="O120" s="62">
        <v>0</v>
      </c>
      <c r="P120" s="66">
        <f>IF(B120="true",(Calcs!Y121),IF(C120="true",Calcs!P121,Calcs!I121))</f>
        <v>3825.9853632000004</v>
      </c>
      <c r="Q120" s="67">
        <f>IF(C120="true","0",(VLOOKUP(J120,Chg_Factors!B$18:D$30,3,FALSE)))</f>
        <v>19.71</v>
      </c>
      <c r="R120" s="68">
        <f t="shared" si="16"/>
        <v>404.404</v>
      </c>
      <c r="S120" s="69" t="str">
        <f>IF(C120="true","0",(VLOOKUP(Inputs!F120,Chg_Factors!B$2:D$5,3,FALSE)))</f>
        <v>3.0</v>
      </c>
      <c r="T120" s="67" t="str">
        <f>(VLOOKUP(Inputs!H120,Chg_Factors!B$6:D$8,3,FALSE))</f>
        <v>0.16</v>
      </c>
      <c r="U120" s="67" t="str">
        <f>(VLOOKUP(Inputs!I120,Chg_Factors!B$9:D$12,3,FALSE))</f>
        <v>1.0</v>
      </c>
      <c r="V120" s="70" t="str">
        <f t="shared" si="17"/>
        <v>S126 x 1.0</v>
      </c>
      <c r="W120" s="67" t="str">
        <f>IF(AND(L120 = "true",C120="false"),"S127 x "&amp; (IF(Inputs!L120=Reduction_Values!B$2,Reduction_Values!D$2,Reduction_Values!D$3)),"")</f>
        <v/>
      </c>
      <c r="X120" s="67" t="str">
        <f>IF(M120="true",(VLOOKUP(F120,Reduction_Values!C$4:F$7,4,FALSE)),"")</f>
        <v/>
      </c>
      <c r="Y120" s="67" t="str">
        <f>IF(C120="true",(VLOOKUP(Inputs!G120,Chg_Factors!B$13:D$17,3,FALSE)),"0.0")</f>
        <v>0.0</v>
      </c>
      <c r="Z120" s="67" t="str">
        <f>IF(Inputs!C120="true",(IF(Inputs!J120=Chg_Factors!B$31,(VLOOKUP(Inputs!D120,Chg_Factors!C$31:D$32,2,FALSE)),IF(Inputs!J120=Chg_Factors!B$33,(VLOOKUP(Inputs!D120,Chg_Factors!C$33:D$34,2,FALSE)),IF(Inputs!J120=Chg_Factors!B$35,(VLOOKUP(Inputs!D120,Chg_Factors!C$35:D$36,2,FALSE)),IF(Inputs!J120=Chg_Factors!B$37,(VLOOKUP(Inputs!D120,Chg_Factors!C$37:D$38,2,FALSE)),IF(Inputs!J120=Chg_Factors!B$39,(VLOOKUP(Inputs!D120,Chg_Factors!C$39:D$40,2,FALSE)),IF(Inputs!J120=Chg_Factors!B$41,(VLOOKUP(Inputs!D120,Chg_Factors!C$41:D$42,2,FALSE)),IF(Inputs!J120=Chg_Factors!B$43,(VLOOKUP(Inputs!D120,Chg_Factors!C$43:D$44,2,FALSE)),IF(Inputs!J120=Chg_Factors!B$45,(VLOOKUP(Inputs!D120,Chg_Factors!C$45:D$46,2,FALSE)),IF(Inputs!J120=Chg_Factors!B$47,(VLOOKUP(Inputs!D120,Chg_Factors!C$47:D$48,2,FALSE)),IF(Inputs!J120=Chg_Factors!B$49,(VLOOKUP(Inputs!D120,Chg_Factors!C$49:D$50,2,FALSE)),IF(Inputs!J120=Chg_Factors!B$51,(VLOOKUP(Inputs!D120,Chg_Factors!C$51:D$52,2,FALSE)),IF(Inputs!J120=Chg_Factors!B$53,(VLOOKUP(Inputs!D120,Chg_Factors!C$53:D$54,2,FALSE)),IF(Inputs!J120=Chg_Factors!B$55,(VLOOKUP(Inputs!D120,Chg_Factors!C$55:D$56,2,FALSE)))))))))))))))),"0.0")</f>
        <v>0.0</v>
      </c>
      <c r="AA120" s="68">
        <f>IF(B120="true",(Calcs!R121),IF(C120="true",0,Calcs!B121))</f>
        <v>1213.212</v>
      </c>
      <c r="AB120" s="68">
        <f>IF(B120="true",(Calcs!S121),IF(C120="true",Calcs!K121,Calcs!C121))</f>
        <v>194.11392000000001</v>
      </c>
      <c r="AC120" s="68">
        <f>IF(B120="true",(Calcs!T121),IF(C120="true",Calcs!L121,Calcs!D121))</f>
        <v>194.11392000000001</v>
      </c>
      <c r="AD120" s="68">
        <f t="shared" si="18"/>
        <v>404.404</v>
      </c>
      <c r="AE120" s="68">
        <f>IF(B120="true",Calcs!V121,IF(C120="true",Calcs!N121,Calcs!F121))</f>
        <v>3825.9853632000004</v>
      </c>
      <c r="AF120" s="68">
        <f>IF(B120="true",(Calcs!W121),IF(C120="true",0,Calcs!G121))</f>
        <v>3825.9853632000004</v>
      </c>
      <c r="AG120" s="68">
        <f>IF(B120="true",(Calcs!X121),IF(C120="true",Calcs!O121,Calcs!H121))</f>
        <v>3825.9853632000004</v>
      </c>
      <c r="AH120" s="61" t="str">
        <f t="shared" si="19"/>
        <v>true</v>
      </c>
      <c r="AI120" s="61" t="str">
        <f t="shared" si="20"/>
        <v>false</v>
      </c>
      <c r="AJ120" s="68">
        <f>IF(B120="true",0,IF(C120="true",Calcs!M121,0))</f>
        <v>0</v>
      </c>
      <c r="AK120" s="61" t="str">
        <f t="shared" si="21"/>
        <v>false</v>
      </c>
      <c r="AL120" s="68">
        <f>IF(B120="true",0,IF(C120="true",Calcs!J121,0))</f>
        <v>0</v>
      </c>
      <c r="AM120" s="68">
        <f>IF(B120="true",Calcs!U121,IF(C120="true",0,Calcs!E121))</f>
        <v>3825.9853632000004</v>
      </c>
    </row>
    <row r="121" spans="1:39" ht="14.25" customHeight="1" x14ac:dyDescent="0.2">
      <c r="A121" s="58">
        <v>120</v>
      </c>
      <c r="B121" s="61" t="s">
        <v>102</v>
      </c>
      <c r="C121" s="61" t="s">
        <v>101</v>
      </c>
      <c r="D121" s="61" t="s">
        <v>101</v>
      </c>
      <c r="E121" s="61">
        <v>2</v>
      </c>
      <c r="F121" s="61" t="s">
        <v>89</v>
      </c>
      <c r="G121" s="61" t="s">
        <v>13</v>
      </c>
      <c r="H121" s="61" t="s">
        <v>18</v>
      </c>
      <c r="I121" s="61" t="s">
        <v>19</v>
      </c>
      <c r="J121" s="61" t="s">
        <v>142</v>
      </c>
      <c r="K121" s="66">
        <v>1</v>
      </c>
      <c r="L121" s="61" t="s">
        <v>101</v>
      </c>
      <c r="M121" s="61" t="s">
        <v>102</v>
      </c>
      <c r="N121" s="62">
        <v>0</v>
      </c>
      <c r="O121" s="62">
        <v>0</v>
      </c>
      <c r="P121" s="66">
        <f>IF(B121="true",(Calcs!Y122),IF(C121="true",Calcs!P122,Calcs!I122))</f>
        <v>2.2739999990904001</v>
      </c>
      <c r="Q121" s="67">
        <f>IF(C121="true","0",(VLOOKUP(J121,Chg_Factors!B$18:D$30,3,FALSE)))</f>
        <v>15.16</v>
      </c>
      <c r="R121" s="68">
        <f t="shared" si="16"/>
        <v>2</v>
      </c>
      <c r="S121" s="69" t="str">
        <f>IF(C121="true","0",(VLOOKUP(Inputs!F121,Chg_Factors!B$2:D$5,3,FALSE)))</f>
        <v>3.0</v>
      </c>
      <c r="T121" s="67" t="str">
        <f>(VLOOKUP(Inputs!H121,Chg_Factors!B$6:D$8,3,FALSE))</f>
        <v>1.0</v>
      </c>
      <c r="U121" s="67" t="str">
        <f>(VLOOKUP(Inputs!I121,Chg_Factors!B$9:D$12,3,FALSE))</f>
        <v>0.03</v>
      </c>
      <c r="V121" s="70" t="str">
        <f t="shared" si="17"/>
        <v>S126 x 1.0</v>
      </c>
      <c r="W121" s="67" t="str">
        <f>IF(AND(L121 = "true",C121="false"),"S127 x "&amp; (IF(Inputs!L121=Reduction_Values!B$2,Reduction_Values!D$2,Reduction_Values!D$3)),"")</f>
        <v/>
      </c>
      <c r="X121" s="67" t="str">
        <f>IF(M121="true",(VLOOKUP(F121,Reduction_Values!C$4:F$7,4,FALSE)),"")</f>
        <v>S130S x 0.833</v>
      </c>
      <c r="Y121" s="67" t="str">
        <f>IF(C121="true",(VLOOKUP(Inputs!G121,Chg_Factors!B$13:D$17,3,FALSE)),"0.0")</f>
        <v>0.0</v>
      </c>
      <c r="Z121" s="67" t="str">
        <f>IF(Inputs!C121="true",(IF(Inputs!J121=Chg_Factors!B$31,(VLOOKUP(Inputs!D121,Chg_Factors!C$31:D$32,2,FALSE)),IF(Inputs!J121=Chg_Factors!B$33,(VLOOKUP(Inputs!D121,Chg_Factors!C$33:D$34,2,FALSE)),IF(Inputs!J121=Chg_Factors!B$35,(VLOOKUP(Inputs!D121,Chg_Factors!C$35:D$36,2,FALSE)),IF(Inputs!J121=Chg_Factors!B$37,(VLOOKUP(Inputs!D121,Chg_Factors!C$37:D$38,2,FALSE)),IF(Inputs!J121=Chg_Factors!B$39,(VLOOKUP(Inputs!D121,Chg_Factors!C$39:D$40,2,FALSE)),IF(Inputs!J121=Chg_Factors!B$41,(VLOOKUP(Inputs!D121,Chg_Factors!C$41:D$42,2,FALSE)),IF(Inputs!J121=Chg_Factors!B$43,(VLOOKUP(Inputs!D121,Chg_Factors!C$43:D$44,2,FALSE)),IF(Inputs!J121=Chg_Factors!B$45,(VLOOKUP(Inputs!D121,Chg_Factors!C$45:D$46,2,FALSE)),IF(Inputs!J121=Chg_Factors!B$47,(VLOOKUP(Inputs!D121,Chg_Factors!C$47:D$48,2,FALSE)),IF(Inputs!J121=Chg_Factors!B$49,(VLOOKUP(Inputs!D121,Chg_Factors!C$49:D$50,2,FALSE)),IF(Inputs!J121=Chg_Factors!B$51,(VLOOKUP(Inputs!D121,Chg_Factors!C$51:D$52,2,FALSE)),IF(Inputs!J121=Chg_Factors!B$53,(VLOOKUP(Inputs!D121,Chg_Factors!C$53:D$54,2,FALSE)),IF(Inputs!J121=Chg_Factors!B$55,(VLOOKUP(Inputs!D121,Chg_Factors!C$55:D$56,2,FALSE)))))))))))))))),"0.0")</f>
        <v>0.0</v>
      </c>
      <c r="AA121" s="68">
        <f>IF(B121="true",(Calcs!R122),IF(C121="true",0,Calcs!B122))</f>
        <v>6</v>
      </c>
      <c r="AB121" s="68">
        <f>IF(B121="true",(Calcs!S122),IF(C121="true",Calcs!K122,Calcs!C122))</f>
        <v>6</v>
      </c>
      <c r="AC121" s="68">
        <f>IF(B121="true",(Calcs!T122),IF(C121="true",Calcs!L122,Calcs!D122))</f>
        <v>0.18</v>
      </c>
      <c r="AD121" s="68">
        <f t="shared" si="18"/>
        <v>2</v>
      </c>
      <c r="AE121" s="68">
        <f>IF(B121="true",Calcs!V122,IF(C121="true",Calcs!N122,Calcs!F122))</f>
        <v>2.7288000000000001</v>
      </c>
      <c r="AF121" s="68">
        <f>IF(B121="true",(Calcs!W122),IF(C121="true",0,Calcs!G122))</f>
        <v>2.7288000000000001</v>
      </c>
      <c r="AG121" s="68">
        <f>IF(B121="true",(Calcs!X122),IF(C121="true",Calcs!O122,Calcs!H122))</f>
        <v>2.2739999990904001</v>
      </c>
      <c r="AH121" s="61" t="str">
        <f t="shared" si="19"/>
        <v>true</v>
      </c>
      <c r="AI121" s="61" t="str">
        <f t="shared" si="20"/>
        <v>false</v>
      </c>
      <c r="AJ121" s="68">
        <f>IF(B121="true",0,IF(C121="true",Calcs!M122,0))</f>
        <v>0</v>
      </c>
      <c r="AK121" s="61" t="str">
        <f t="shared" si="21"/>
        <v>false</v>
      </c>
      <c r="AL121" s="68">
        <f>IF(B121="true",0,IF(C121="true",Calcs!J122,0))</f>
        <v>0</v>
      </c>
      <c r="AM121" s="68">
        <f>IF(B121="true",Calcs!U122,IF(C121="true",0,Calcs!E122))</f>
        <v>2.7288000000000001</v>
      </c>
    </row>
    <row r="122" spans="1:39" ht="14.25" customHeight="1" x14ac:dyDescent="0.2">
      <c r="A122" s="58">
        <v>121</v>
      </c>
      <c r="B122" s="61" t="s">
        <v>102</v>
      </c>
      <c r="C122" s="61" t="s">
        <v>101</v>
      </c>
      <c r="D122" s="61" t="s">
        <v>101</v>
      </c>
      <c r="E122" s="61">
        <v>8.9999999999999993E-3</v>
      </c>
      <c r="F122" s="61" t="s">
        <v>89</v>
      </c>
      <c r="G122" s="61" t="s">
        <v>90</v>
      </c>
      <c r="H122" s="61" t="s">
        <v>10</v>
      </c>
      <c r="I122" s="61" t="s">
        <v>19</v>
      </c>
      <c r="J122" s="61" t="s">
        <v>140</v>
      </c>
      <c r="K122" s="66">
        <v>1</v>
      </c>
      <c r="L122" s="61" t="s">
        <v>101</v>
      </c>
      <c r="M122" s="61" t="s">
        <v>101</v>
      </c>
      <c r="N122" s="62">
        <v>0</v>
      </c>
      <c r="O122" s="62">
        <v>0</v>
      </c>
      <c r="P122" s="66">
        <f>IF(B122="true",(Calcs!Y123),IF(C122="true",Calcs!P123,Calcs!I123))</f>
        <v>2.5544159999999996E-2</v>
      </c>
      <c r="Q122" s="67">
        <f>IF(C122="true","0",(VLOOKUP(J122,Chg_Factors!B$18:D$30,3,FALSE)))</f>
        <v>19.71</v>
      </c>
      <c r="R122" s="68">
        <f t="shared" si="16"/>
        <v>8.9999999999999993E-3</v>
      </c>
      <c r="S122" s="69" t="str">
        <f>IF(C122="true","0",(VLOOKUP(Inputs!F122,Chg_Factors!B$2:D$5,3,FALSE)))</f>
        <v>3.0</v>
      </c>
      <c r="T122" s="67" t="str">
        <f>(VLOOKUP(Inputs!H122,Chg_Factors!B$6:D$8,3,FALSE))</f>
        <v>1.6</v>
      </c>
      <c r="U122" s="67" t="str">
        <f>(VLOOKUP(Inputs!I122,Chg_Factors!B$9:D$12,3,FALSE))</f>
        <v>0.03</v>
      </c>
      <c r="V122" s="70" t="str">
        <f t="shared" si="17"/>
        <v>S126 x 1.0</v>
      </c>
      <c r="W122" s="67" t="str">
        <f>IF(AND(L122 = "true",C122="false"),"S127 x "&amp; (IF(Inputs!L122=Reduction_Values!B$2,Reduction_Values!D$2,Reduction_Values!D$3)),"")</f>
        <v/>
      </c>
      <c r="X122" s="67" t="str">
        <f>IF(M122="true",(VLOOKUP(F122,Reduction_Values!C$4:F$7,4,FALSE)),"")</f>
        <v/>
      </c>
      <c r="Y122" s="67" t="str">
        <f>IF(C122="true",(VLOOKUP(Inputs!G122,Chg_Factors!B$13:D$17,3,FALSE)),"0.0")</f>
        <v>0.0</v>
      </c>
      <c r="Z122" s="67" t="str">
        <f>IF(Inputs!C122="true",(IF(Inputs!J122=Chg_Factors!B$31,(VLOOKUP(Inputs!D122,Chg_Factors!C$31:D$32,2,FALSE)),IF(Inputs!J122=Chg_Factors!B$33,(VLOOKUP(Inputs!D122,Chg_Factors!C$33:D$34,2,FALSE)),IF(Inputs!J122=Chg_Factors!B$35,(VLOOKUP(Inputs!D122,Chg_Factors!C$35:D$36,2,FALSE)),IF(Inputs!J122=Chg_Factors!B$37,(VLOOKUP(Inputs!D122,Chg_Factors!C$37:D$38,2,FALSE)),IF(Inputs!J122=Chg_Factors!B$39,(VLOOKUP(Inputs!D122,Chg_Factors!C$39:D$40,2,FALSE)),IF(Inputs!J122=Chg_Factors!B$41,(VLOOKUP(Inputs!D122,Chg_Factors!C$41:D$42,2,FALSE)),IF(Inputs!J122=Chg_Factors!B$43,(VLOOKUP(Inputs!D122,Chg_Factors!C$43:D$44,2,FALSE)),IF(Inputs!J122=Chg_Factors!B$45,(VLOOKUP(Inputs!D122,Chg_Factors!C$45:D$46,2,FALSE)),IF(Inputs!J122=Chg_Factors!B$47,(VLOOKUP(Inputs!D122,Chg_Factors!C$47:D$48,2,FALSE)),IF(Inputs!J122=Chg_Factors!B$49,(VLOOKUP(Inputs!D122,Chg_Factors!C$49:D$50,2,FALSE)),IF(Inputs!J122=Chg_Factors!B$51,(VLOOKUP(Inputs!D122,Chg_Factors!C$51:D$52,2,FALSE)),IF(Inputs!J122=Chg_Factors!B$53,(VLOOKUP(Inputs!D122,Chg_Factors!C$53:D$54,2,FALSE)),IF(Inputs!J122=Chg_Factors!B$55,(VLOOKUP(Inputs!D122,Chg_Factors!C$55:D$56,2,FALSE)))))))))))))))),"0.0")</f>
        <v>0.0</v>
      </c>
      <c r="AA122" s="68">
        <f>IF(B122="true",(Calcs!R123),IF(C122="true",0,Calcs!B123))</f>
        <v>2.6999999999999996E-2</v>
      </c>
      <c r="AB122" s="68">
        <f>IF(B122="true",(Calcs!S123),IF(C122="true",Calcs!K123,Calcs!C123))</f>
        <v>4.3199999999999995E-2</v>
      </c>
      <c r="AC122" s="68">
        <f>IF(B122="true",(Calcs!T123),IF(C122="true",Calcs!L123,Calcs!D123))</f>
        <v>1.2959999999999998E-3</v>
      </c>
      <c r="AD122" s="68">
        <f t="shared" si="18"/>
        <v>8.9999999999999993E-3</v>
      </c>
      <c r="AE122" s="68">
        <f>IF(B122="true",Calcs!V123,IF(C122="true",Calcs!N123,Calcs!F123))</f>
        <v>2.5544159999999996E-2</v>
      </c>
      <c r="AF122" s="68">
        <f>IF(B122="true",(Calcs!W123),IF(C122="true",0,Calcs!G123))</f>
        <v>2.5544159999999996E-2</v>
      </c>
      <c r="AG122" s="68">
        <f>IF(B122="true",(Calcs!X123),IF(C122="true",Calcs!O123,Calcs!H123))</f>
        <v>2.5544159999999996E-2</v>
      </c>
      <c r="AH122" s="61" t="str">
        <f t="shared" si="19"/>
        <v>true</v>
      </c>
      <c r="AI122" s="61" t="str">
        <f t="shared" si="20"/>
        <v>false</v>
      </c>
      <c r="AJ122" s="68">
        <f>IF(B122="true",0,IF(C122="true",Calcs!M123,0))</f>
        <v>0</v>
      </c>
      <c r="AK122" s="61" t="str">
        <f t="shared" si="21"/>
        <v>false</v>
      </c>
      <c r="AL122" s="68">
        <f>IF(B122="true",0,IF(C122="true",Calcs!J123,0))</f>
        <v>0</v>
      </c>
      <c r="AM122" s="68">
        <f>IF(B122="true",Calcs!U123,IF(C122="true",0,Calcs!E123))</f>
        <v>2.5544159999999996E-2</v>
      </c>
    </row>
    <row r="123" spans="1:39" ht="14.25" customHeight="1" x14ac:dyDescent="0.2">
      <c r="A123" s="58">
        <v>122</v>
      </c>
      <c r="B123" s="61" t="s">
        <v>102</v>
      </c>
      <c r="C123" s="61" t="s">
        <v>101</v>
      </c>
      <c r="D123" s="65" t="s">
        <v>101</v>
      </c>
      <c r="E123" s="61">
        <v>1</v>
      </c>
      <c r="F123" s="61" t="s">
        <v>13</v>
      </c>
      <c r="G123" s="61" t="s">
        <v>13</v>
      </c>
      <c r="H123" s="61" t="s">
        <v>14</v>
      </c>
      <c r="I123" s="61" t="s">
        <v>15</v>
      </c>
      <c r="J123" s="61" t="s">
        <v>141</v>
      </c>
      <c r="K123" s="66">
        <v>1</v>
      </c>
      <c r="L123" s="61" t="s">
        <v>101</v>
      </c>
      <c r="M123" s="61" t="s">
        <v>102</v>
      </c>
      <c r="N123" s="62">
        <v>0</v>
      </c>
      <c r="O123" s="62">
        <v>0</v>
      </c>
      <c r="P123" s="66">
        <f>IF(B123="true",(Calcs!Y124),IF(C123="true",Calcs!P124,Calcs!I124))</f>
        <v>0.94608000000000003</v>
      </c>
      <c r="Q123" s="67">
        <f>IF(C123="true","0",(VLOOKUP(J123,Chg_Factors!B$18:D$30,3,FALSE)))</f>
        <v>19.71</v>
      </c>
      <c r="R123" s="68">
        <f t="shared" si="16"/>
        <v>1</v>
      </c>
      <c r="S123" s="69" t="str">
        <f>IF(C123="true","0",(VLOOKUP(Inputs!F123,Chg_Factors!B$2:D$5,3,FALSE)))</f>
        <v>1.0</v>
      </c>
      <c r="T123" s="67" t="str">
        <f>(VLOOKUP(Inputs!H123,Chg_Factors!B$6:D$8,3,FALSE))</f>
        <v>0.16</v>
      </c>
      <c r="U123" s="67" t="str">
        <f>(VLOOKUP(Inputs!I123,Chg_Factors!B$9:D$12,3,FALSE))</f>
        <v>0.6</v>
      </c>
      <c r="V123" s="70" t="str">
        <f t="shared" si="17"/>
        <v>S126 x 1.0</v>
      </c>
      <c r="W123" s="67" t="str">
        <f>IF(AND(L123 = "true",C123="false"),"S127 x "&amp; (IF(Inputs!L123=Reduction_Values!B$2,Reduction_Values!D$2,Reduction_Values!D$3)),"")</f>
        <v/>
      </c>
      <c r="X123" s="67" t="str">
        <f>IF(M123="true",(VLOOKUP(F123,Reduction_Values!C$4:F$7,4,FALSE)),"")</f>
        <v>S130U x 0.5</v>
      </c>
      <c r="Y123" s="67" t="str">
        <f>IF(C123="true",(VLOOKUP(Inputs!G123,Chg_Factors!B$13:D$17,3,FALSE)),"0.0")</f>
        <v>0.0</v>
      </c>
      <c r="Z123" s="67" t="str">
        <f>IF(Inputs!C123="true",(IF(Inputs!J123=Chg_Factors!B$31,(VLOOKUP(Inputs!D123,Chg_Factors!C$31:D$32,2,FALSE)),IF(Inputs!J123=Chg_Factors!B$33,(VLOOKUP(Inputs!D123,Chg_Factors!C$33:D$34,2,FALSE)),IF(Inputs!J123=Chg_Factors!B$35,(VLOOKUP(Inputs!D123,Chg_Factors!C$35:D$36,2,FALSE)),IF(Inputs!J123=Chg_Factors!B$37,(VLOOKUP(Inputs!D123,Chg_Factors!C$37:D$38,2,FALSE)),IF(Inputs!J123=Chg_Factors!B$39,(VLOOKUP(Inputs!D123,Chg_Factors!C$39:D$40,2,FALSE)),IF(Inputs!J123=Chg_Factors!B$41,(VLOOKUP(Inputs!D123,Chg_Factors!C$41:D$42,2,FALSE)),IF(Inputs!J123=Chg_Factors!B$43,(VLOOKUP(Inputs!D123,Chg_Factors!C$43:D$44,2,FALSE)),IF(Inputs!J123=Chg_Factors!B$45,(VLOOKUP(Inputs!D123,Chg_Factors!C$45:D$46,2,FALSE)),IF(Inputs!J123=Chg_Factors!B$47,(VLOOKUP(Inputs!D123,Chg_Factors!C$47:D$48,2,FALSE)),IF(Inputs!J123=Chg_Factors!B$49,(VLOOKUP(Inputs!D123,Chg_Factors!C$49:D$50,2,FALSE)),IF(Inputs!J123=Chg_Factors!B$51,(VLOOKUP(Inputs!D123,Chg_Factors!C$51:D$52,2,FALSE)),IF(Inputs!J123=Chg_Factors!B$53,(VLOOKUP(Inputs!D123,Chg_Factors!C$53:D$54,2,FALSE)),IF(Inputs!J123=Chg_Factors!B$55,(VLOOKUP(Inputs!D123,Chg_Factors!C$55:D$56,2,FALSE)))))))))))))))),"0.0")</f>
        <v>0.0</v>
      </c>
      <c r="AA123" s="68">
        <f>IF(B123="true",(Calcs!R124),IF(C123="true",0,Calcs!B124))</f>
        <v>1</v>
      </c>
      <c r="AB123" s="68">
        <f>IF(B123="true",(Calcs!S124),IF(C123="true",Calcs!K124,Calcs!C124))</f>
        <v>0.16</v>
      </c>
      <c r="AC123" s="68">
        <f>IF(B123="true",(Calcs!T124),IF(C123="true",Calcs!L124,Calcs!D124))</f>
        <v>9.6000000000000002E-2</v>
      </c>
      <c r="AD123" s="68">
        <f t="shared" si="18"/>
        <v>1</v>
      </c>
      <c r="AE123" s="68">
        <f>IF(B123="true",Calcs!V124,IF(C123="true",Calcs!N124,Calcs!F124))</f>
        <v>1.8921600000000001</v>
      </c>
      <c r="AF123" s="68">
        <f>IF(B123="true",(Calcs!W124),IF(C123="true",0,Calcs!G124))</f>
        <v>1.8921600000000001</v>
      </c>
      <c r="AG123" s="68">
        <f>IF(B123="true",(Calcs!X124),IF(C123="true",Calcs!O124,Calcs!H124))</f>
        <v>0.94608000000000003</v>
      </c>
      <c r="AH123" s="61" t="str">
        <f t="shared" si="19"/>
        <v>true</v>
      </c>
      <c r="AI123" s="61" t="str">
        <f t="shared" si="20"/>
        <v>false</v>
      </c>
      <c r="AJ123" s="68">
        <f>IF(B123="true",0,IF(C123="true",Calcs!M124,0))</f>
        <v>0</v>
      </c>
      <c r="AK123" s="61" t="str">
        <f t="shared" si="21"/>
        <v>false</v>
      </c>
      <c r="AL123" s="68">
        <f>IF(B123="true",0,IF(C123="true",Calcs!J124,0))</f>
        <v>0</v>
      </c>
      <c r="AM123" s="68">
        <f>IF(B123="true",Calcs!U124,IF(C123="true",0,Calcs!E124))</f>
        <v>1.8921600000000001</v>
      </c>
    </row>
    <row r="124" spans="1:39" ht="14.25" customHeight="1" x14ac:dyDescent="0.2">
      <c r="A124" s="58">
        <v>123</v>
      </c>
      <c r="B124" s="61" t="s">
        <v>102</v>
      </c>
      <c r="C124" s="61" t="s">
        <v>101</v>
      </c>
      <c r="D124" s="61" t="s">
        <v>101</v>
      </c>
      <c r="E124" s="61">
        <v>0.999</v>
      </c>
      <c r="F124" s="61" t="s">
        <v>13</v>
      </c>
      <c r="G124" s="61" t="s">
        <v>90</v>
      </c>
      <c r="H124" s="61" t="s">
        <v>18</v>
      </c>
      <c r="I124" s="61" t="s">
        <v>11</v>
      </c>
      <c r="J124" s="61" t="s">
        <v>142</v>
      </c>
      <c r="K124" s="66">
        <v>1</v>
      </c>
      <c r="L124" s="61" t="s">
        <v>102</v>
      </c>
      <c r="M124" s="61" t="s">
        <v>102</v>
      </c>
      <c r="N124" s="62">
        <v>0</v>
      </c>
      <c r="O124" s="62">
        <v>0</v>
      </c>
      <c r="P124" s="66">
        <f>IF(B124="true",(Calcs!Y125),IF(C124="true",Calcs!P125,Calcs!I125))</f>
        <v>3.7862100000000001</v>
      </c>
      <c r="Q124" s="67">
        <f>IF(C124="true","0",(VLOOKUP(J124,Chg_Factors!B$18:D$30,3,FALSE)))</f>
        <v>15.16</v>
      </c>
      <c r="R124" s="68">
        <f t="shared" si="16"/>
        <v>0.999</v>
      </c>
      <c r="S124" s="69" t="str">
        <f>IF(C124="true","0",(VLOOKUP(Inputs!F124,Chg_Factors!B$2:D$5,3,FALSE)))</f>
        <v>1.0</v>
      </c>
      <c r="T124" s="67" t="str">
        <f>(VLOOKUP(Inputs!H124,Chg_Factors!B$6:D$8,3,FALSE))</f>
        <v>1.0</v>
      </c>
      <c r="U124" s="67" t="str">
        <f>(VLOOKUP(Inputs!I124,Chg_Factors!B$9:D$12,3,FALSE))</f>
        <v>1.0</v>
      </c>
      <c r="V124" s="70" t="str">
        <f t="shared" si="17"/>
        <v>S126 x 1.0</v>
      </c>
      <c r="W124" s="67" t="str">
        <f>IF(AND(L124 = "true",C124="false"),"S127 x "&amp; (IF(Inputs!L124=Reduction_Values!B$2,Reduction_Values!D$2,Reduction_Values!D$3)),"")</f>
        <v>S127 x 0.5</v>
      </c>
      <c r="X124" s="67" t="str">
        <f>IF(M124="true",(VLOOKUP(F124,Reduction_Values!C$4:F$7,4,FALSE)),"")</f>
        <v>S130U x 0.5</v>
      </c>
      <c r="Y124" s="67" t="str">
        <f>IF(C124="true",(VLOOKUP(Inputs!G124,Chg_Factors!B$13:D$17,3,FALSE)),"0.0")</f>
        <v>0.0</v>
      </c>
      <c r="Z124" s="67" t="str">
        <f>IF(Inputs!C124="true",(IF(Inputs!J124=Chg_Factors!B$31,(VLOOKUP(Inputs!D124,Chg_Factors!C$31:D$32,2,FALSE)),IF(Inputs!J124=Chg_Factors!B$33,(VLOOKUP(Inputs!D124,Chg_Factors!C$33:D$34,2,FALSE)),IF(Inputs!J124=Chg_Factors!B$35,(VLOOKUP(Inputs!D124,Chg_Factors!C$35:D$36,2,FALSE)),IF(Inputs!J124=Chg_Factors!B$37,(VLOOKUP(Inputs!D124,Chg_Factors!C$37:D$38,2,FALSE)),IF(Inputs!J124=Chg_Factors!B$39,(VLOOKUP(Inputs!D124,Chg_Factors!C$39:D$40,2,FALSE)),IF(Inputs!J124=Chg_Factors!B$41,(VLOOKUP(Inputs!D124,Chg_Factors!C$41:D$42,2,FALSE)),IF(Inputs!J124=Chg_Factors!B$43,(VLOOKUP(Inputs!D124,Chg_Factors!C$43:D$44,2,FALSE)),IF(Inputs!J124=Chg_Factors!B$45,(VLOOKUP(Inputs!D124,Chg_Factors!C$45:D$46,2,FALSE)),IF(Inputs!J124=Chg_Factors!B$47,(VLOOKUP(Inputs!D124,Chg_Factors!C$47:D$48,2,FALSE)),IF(Inputs!J124=Chg_Factors!B$49,(VLOOKUP(Inputs!D124,Chg_Factors!C$49:D$50,2,FALSE)),IF(Inputs!J124=Chg_Factors!B$51,(VLOOKUP(Inputs!D124,Chg_Factors!C$51:D$52,2,FALSE)),IF(Inputs!J124=Chg_Factors!B$53,(VLOOKUP(Inputs!D124,Chg_Factors!C$53:D$54,2,FALSE)),IF(Inputs!J124=Chg_Factors!B$55,(VLOOKUP(Inputs!D124,Chg_Factors!C$55:D$56,2,FALSE)))))))))))))))),"0.0")</f>
        <v>0.0</v>
      </c>
      <c r="AA124" s="68">
        <f>IF(B124="true",(Calcs!R125),IF(C124="true",0,Calcs!B125))</f>
        <v>0.999</v>
      </c>
      <c r="AB124" s="68">
        <f>IF(B124="true",(Calcs!S125),IF(C124="true",Calcs!K125,Calcs!C125))</f>
        <v>0.999</v>
      </c>
      <c r="AC124" s="68">
        <f>IF(B124="true",(Calcs!T125),IF(C124="true",Calcs!L125,Calcs!D125))</f>
        <v>0.999</v>
      </c>
      <c r="AD124" s="68">
        <f t="shared" si="18"/>
        <v>0.999</v>
      </c>
      <c r="AE124" s="68">
        <f>IF(B124="true",Calcs!V125,IF(C124="true",Calcs!N125,Calcs!F125))</f>
        <v>15.14484</v>
      </c>
      <c r="AF124" s="68">
        <f>IF(B124="true",(Calcs!W125),IF(C124="true",0,Calcs!G125))</f>
        <v>7.5724200000000002</v>
      </c>
      <c r="AG124" s="68">
        <f>IF(B124="true",(Calcs!X125),IF(C124="true",Calcs!O125,Calcs!H125))</f>
        <v>3.7862100000000001</v>
      </c>
      <c r="AH124" s="61" t="str">
        <f t="shared" si="19"/>
        <v>true</v>
      </c>
      <c r="AI124" s="61" t="str">
        <f t="shared" si="20"/>
        <v>false</v>
      </c>
      <c r="AJ124" s="68">
        <f>IF(B124="true",0,IF(C124="true",Calcs!M125,0))</f>
        <v>0</v>
      </c>
      <c r="AK124" s="61" t="str">
        <f t="shared" si="21"/>
        <v>false</v>
      </c>
      <c r="AL124" s="68">
        <f>IF(B124="true",0,IF(C124="true",Calcs!J125,0))</f>
        <v>0</v>
      </c>
      <c r="AM124" s="68">
        <f>IF(B124="true",Calcs!U125,IF(C124="true",0,Calcs!E125))</f>
        <v>15.14484</v>
      </c>
    </row>
    <row r="125" spans="1:39" ht="14.25" customHeight="1" x14ac:dyDescent="0.2">
      <c r="A125" s="58">
        <v>124</v>
      </c>
      <c r="B125" s="61" t="s">
        <v>102</v>
      </c>
      <c r="C125" s="61" t="s">
        <v>101</v>
      </c>
      <c r="D125" s="61" t="s">
        <v>101</v>
      </c>
      <c r="E125" s="61">
        <v>75</v>
      </c>
      <c r="F125" s="61" t="s">
        <v>13</v>
      </c>
      <c r="G125" s="61" t="s">
        <v>9</v>
      </c>
      <c r="H125" s="61" t="s">
        <v>14</v>
      </c>
      <c r="I125" s="61" t="s">
        <v>11</v>
      </c>
      <c r="J125" s="61" t="s">
        <v>140</v>
      </c>
      <c r="K125" s="66">
        <v>1</v>
      </c>
      <c r="L125" s="61" t="s">
        <v>102</v>
      </c>
      <c r="M125" s="61" t="s">
        <v>101</v>
      </c>
      <c r="N125" s="62">
        <v>0</v>
      </c>
      <c r="O125" s="62">
        <v>0</v>
      </c>
      <c r="P125" s="66">
        <f>IF(B125="true",(Calcs!Y126),IF(C125="true",Calcs!P126,Calcs!I126))</f>
        <v>118.26</v>
      </c>
      <c r="Q125" s="67">
        <f>IF(C125="true","0",(VLOOKUP(J125,Chg_Factors!B$18:D$30,3,FALSE)))</f>
        <v>19.71</v>
      </c>
      <c r="R125" s="68">
        <f t="shared" si="16"/>
        <v>75</v>
      </c>
      <c r="S125" s="69" t="str">
        <f>IF(C125="true","0",(VLOOKUP(Inputs!F125,Chg_Factors!B$2:D$5,3,FALSE)))</f>
        <v>1.0</v>
      </c>
      <c r="T125" s="67" t="str">
        <f>(VLOOKUP(Inputs!H125,Chg_Factors!B$6:D$8,3,FALSE))</f>
        <v>0.16</v>
      </c>
      <c r="U125" s="67" t="str">
        <f>(VLOOKUP(Inputs!I125,Chg_Factors!B$9:D$12,3,FALSE))</f>
        <v>1.0</v>
      </c>
      <c r="V125" s="70" t="str">
        <f t="shared" si="17"/>
        <v>S126 x 1.0</v>
      </c>
      <c r="W125" s="67" t="str">
        <f>IF(AND(L125 = "true",C125="false"),"S127 x "&amp; (IF(Inputs!L125=Reduction_Values!B$2,Reduction_Values!D$2,Reduction_Values!D$3)),"")</f>
        <v>S127 x 0.5</v>
      </c>
      <c r="X125" s="67" t="str">
        <f>IF(M125="true",(VLOOKUP(F125,Reduction_Values!C$4:F$7,4,FALSE)),"")</f>
        <v/>
      </c>
      <c r="Y125" s="67" t="str">
        <f>IF(C125="true",(VLOOKUP(Inputs!G125,Chg_Factors!B$13:D$17,3,FALSE)),"0.0")</f>
        <v>0.0</v>
      </c>
      <c r="Z125" s="67" t="str">
        <f>IF(Inputs!C125="true",(IF(Inputs!J125=Chg_Factors!B$31,(VLOOKUP(Inputs!D125,Chg_Factors!C$31:D$32,2,FALSE)),IF(Inputs!J125=Chg_Factors!B$33,(VLOOKUP(Inputs!D125,Chg_Factors!C$33:D$34,2,FALSE)),IF(Inputs!J125=Chg_Factors!B$35,(VLOOKUP(Inputs!D125,Chg_Factors!C$35:D$36,2,FALSE)),IF(Inputs!J125=Chg_Factors!B$37,(VLOOKUP(Inputs!D125,Chg_Factors!C$37:D$38,2,FALSE)),IF(Inputs!J125=Chg_Factors!B$39,(VLOOKUP(Inputs!D125,Chg_Factors!C$39:D$40,2,FALSE)),IF(Inputs!J125=Chg_Factors!B$41,(VLOOKUP(Inputs!D125,Chg_Factors!C$41:D$42,2,FALSE)),IF(Inputs!J125=Chg_Factors!B$43,(VLOOKUP(Inputs!D125,Chg_Factors!C$43:D$44,2,FALSE)),IF(Inputs!J125=Chg_Factors!B$45,(VLOOKUP(Inputs!D125,Chg_Factors!C$45:D$46,2,FALSE)),IF(Inputs!J125=Chg_Factors!B$47,(VLOOKUP(Inputs!D125,Chg_Factors!C$47:D$48,2,FALSE)),IF(Inputs!J125=Chg_Factors!B$49,(VLOOKUP(Inputs!D125,Chg_Factors!C$49:D$50,2,FALSE)),IF(Inputs!J125=Chg_Factors!B$51,(VLOOKUP(Inputs!D125,Chg_Factors!C$51:D$52,2,FALSE)),IF(Inputs!J125=Chg_Factors!B$53,(VLOOKUP(Inputs!D125,Chg_Factors!C$53:D$54,2,FALSE)),IF(Inputs!J125=Chg_Factors!B$55,(VLOOKUP(Inputs!D125,Chg_Factors!C$55:D$56,2,FALSE)))))))))))))))),"0.0")</f>
        <v>0.0</v>
      </c>
      <c r="AA125" s="68">
        <f>IF(B125="true",(Calcs!R126),IF(C125="true",0,Calcs!B126))</f>
        <v>75</v>
      </c>
      <c r="AB125" s="68">
        <f>IF(B125="true",(Calcs!S126),IF(C125="true",Calcs!K126,Calcs!C126))</f>
        <v>12</v>
      </c>
      <c r="AC125" s="68">
        <f>IF(B125="true",(Calcs!T126),IF(C125="true",Calcs!L126,Calcs!D126))</f>
        <v>12</v>
      </c>
      <c r="AD125" s="68">
        <f t="shared" si="18"/>
        <v>75</v>
      </c>
      <c r="AE125" s="68">
        <f>IF(B125="true",Calcs!V126,IF(C125="true",Calcs!N126,Calcs!F126))</f>
        <v>236.52</v>
      </c>
      <c r="AF125" s="68">
        <f>IF(B125="true",(Calcs!W126),IF(C125="true",0,Calcs!G126))</f>
        <v>118.26</v>
      </c>
      <c r="AG125" s="68">
        <f>IF(B125="true",(Calcs!X126),IF(C125="true",Calcs!O126,Calcs!H126))</f>
        <v>118.26</v>
      </c>
      <c r="AH125" s="61" t="str">
        <f t="shared" si="19"/>
        <v>true</v>
      </c>
      <c r="AI125" s="61" t="str">
        <f t="shared" si="20"/>
        <v>false</v>
      </c>
      <c r="AJ125" s="68">
        <f>IF(B125="true",0,IF(C125="true",Calcs!M126,0))</f>
        <v>0</v>
      </c>
      <c r="AK125" s="61" t="str">
        <f t="shared" si="21"/>
        <v>false</v>
      </c>
      <c r="AL125" s="68">
        <f>IF(B125="true",0,IF(C125="true",Calcs!J126,0))</f>
        <v>0</v>
      </c>
      <c r="AM125" s="68">
        <f>IF(B125="true",Calcs!U126,IF(C125="true",0,Calcs!E126))</f>
        <v>236.52</v>
      </c>
    </row>
    <row r="126" spans="1:39" ht="14.25" customHeight="1" x14ac:dyDescent="0.2">
      <c r="A126" s="58">
        <v>125</v>
      </c>
      <c r="B126" s="61" t="s">
        <v>101</v>
      </c>
      <c r="C126" s="61" t="s">
        <v>102</v>
      </c>
      <c r="D126" s="61" t="s">
        <v>101</v>
      </c>
      <c r="E126" s="61">
        <v>0</v>
      </c>
      <c r="F126" s="61" t="s">
        <v>16</v>
      </c>
      <c r="G126" s="61" t="s">
        <v>13</v>
      </c>
      <c r="H126" s="61" t="s">
        <v>14</v>
      </c>
      <c r="I126" s="61" t="s">
        <v>11</v>
      </c>
      <c r="J126" s="61" t="s">
        <v>24</v>
      </c>
      <c r="K126" s="66">
        <v>1</v>
      </c>
      <c r="L126" s="61" t="s">
        <v>101</v>
      </c>
      <c r="M126" s="61" t="s">
        <v>101</v>
      </c>
      <c r="N126" s="61">
        <v>214</v>
      </c>
      <c r="O126" s="61">
        <v>366</v>
      </c>
      <c r="P126" s="66">
        <f>IF(B126="true",(Calcs!Y127),IF(C126="true",Calcs!P127,Calcs!I127))</f>
        <v>0</v>
      </c>
      <c r="Q126" s="67" t="str">
        <f>IF(C126="true","0",(VLOOKUP(J126,Chg_Factors!B$18:D$30,3,FALSE)))</f>
        <v>0</v>
      </c>
      <c r="R126" s="68">
        <f t="shared" si="16"/>
        <v>0</v>
      </c>
      <c r="S126" s="69" t="str">
        <f>IF(C126="true","0",(VLOOKUP(Inputs!F126,Chg_Factors!B$2:D$5,3,FALSE)))</f>
        <v>0</v>
      </c>
      <c r="T126" s="67" t="str">
        <f>(VLOOKUP(Inputs!H126,Chg_Factors!B$6:D$8,3,FALSE))</f>
        <v>0.16</v>
      </c>
      <c r="U126" s="67" t="str">
        <f>(VLOOKUP(Inputs!I126,Chg_Factors!B$9:D$12,3,FALSE))</f>
        <v>1.0</v>
      </c>
      <c r="V126" s="70" t="str">
        <f t="shared" si="17"/>
        <v>S126 x 1.0</v>
      </c>
      <c r="W126" s="67" t="str">
        <f>IF(AND(L126 = "true",C126="false"),"S127 x "&amp; (IF(Inputs!L126=Reduction_Values!B$2,Reduction_Values!D$2,Reduction_Values!D$3)),"")</f>
        <v/>
      </c>
      <c r="X126" s="67" t="str">
        <f>IF(M126="true",(VLOOKUP(F126,Reduction_Values!C$4:F$7,4,FALSE)),"")</f>
        <v/>
      </c>
      <c r="Y126" s="67" t="str">
        <f>IF(C126="true",(VLOOKUP(Inputs!G126,Chg_Factors!B$13:D$17,3,FALSE)),"0.0")</f>
        <v>1.0</v>
      </c>
      <c r="Z126" s="67" t="str">
        <f>IF(Inputs!C126="true",(IF(Inputs!J126=Chg_Factors!B$31,(VLOOKUP(Inputs!D126,Chg_Factors!C$31:D$32,2,FALSE)),IF(Inputs!J126=Chg_Factors!B$33,(VLOOKUP(Inputs!D126,Chg_Factors!C$33:D$34,2,FALSE)),IF(Inputs!J126=Chg_Factors!B$35,(VLOOKUP(Inputs!D126,Chg_Factors!C$35:D$36,2,FALSE)),IF(Inputs!J126=Chg_Factors!B$37,(VLOOKUP(Inputs!D126,Chg_Factors!C$37:D$38,2,FALSE)),IF(Inputs!J126=Chg_Factors!B$39,(VLOOKUP(Inputs!D126,Chg_Factors!C$39:D$40,2,FALSE)),IF(Inputs!J126=Chg_Factors!B$41,(VLOOKUP(Inputs!D126,Chg_Factors!C$41:D$42,2,FALSE)),IF(Inputs!J126=Chg_Factors!B$43,(VLOOKUP(Inputs!D126,Chg_Factors!C$43:D$44,2,FALSE)),IF(Inputs!J126=Chg_Factors!B$45,(VLOOKUP(Inputs!D126,Chg_Factors!C$45:D$46,2,FALSE)),IF(Inputs!J126=Chg_Factors!B$47,(VLOOKUP(Inputs!D126,Chg_Factors!C$47:D$48,2,FALSE)),IF(Inputs!J126=Chg_Factors!B$49,(VLOOKUP(Inputs!D126,Chg_Factors!C$49:D$50,2,FALSE)),IF(Inputs!J126=Chg_Factors!B$51,(VLOOKUP(Inputs!D126,Chg_Factors!C$51:D$52,2,FALSE)),IF(Inputs!J126=Chg_Factors!B$53,(VLOOKUP(Inputs!D126,Chg_Factors!C$53:D$54,2,FALSE)),IF(Inputs!J126=Chg_Factors!B$55,(VLOOKUP(Inputs!D126,Chg_Factors!C$55:D$56,2,FALSE)))))))))))))))),"0.0")</f>
        <v>0.83</v>
      </c>
      <c r="AA126" s="68">
        <f>IF(B126="true",(Calcs!R127),IF(C126="true",0,Calcs!B127))</f>
        <v>0</v>
      </c>
      <c r="AB126" s="68">
        <f>IF(B126="true",(Calcs!S127),IF(C126="true",Calcs!K127,Calcs!C127))</f>
        <v>0</v>
      </c>
      <c r="AC126" s="68">
        <f>IF(B126="true",(Calcs!T127),IF(C126="true",Calcs!L127,Calcs!D127))</f>
        <v>0</v>
      </c>
      <c r="AD126" s="68">
        <f t="shared" si="18"/>
        <v>0</v>
      </c>
      <c r="AE126" s="68">
        <f>IF(B126="true",Calcs!V127,IF(C126="true",Calcs!N127,Calcs!F127))</f>
        <v>0</v>
      </c>
      <c r="AF126" s="68">
        <f>IF(B126="true",(Calcs!W127),IF(C126="true",0,Calcs!G127))</f>
        <v>0</v>
      </c>
      <c r="AG126" s="68">
        <f>IF(B126="true",(Calcs!X127),IF(C126="true",Calcs!O127,Calcs!H127))</f>
        <v>0</v>
      </c>
      <c r="AH126" s="61" t="str">
        <f t="shared" si="19"/>
        <v>false</v>
      </c>
      <c r="AI126" s="61" t="str">
        <f t="shared" si="20"/>
        <v>false</v>
      </c>
      <c r="AJ126" s="68">
        <f>IF(B126="true",0,IF(C126="true",Calcs!M127,0))</f>
        <v>0</v>
      </c>
      <c r="AK126" s="61" t="str">
        <f t="shared" si="21"/>
        <v>true</v>
      </c>
      <c r="AL126" s="68">
        <f>IF(B126="true",0,IF(C126="true",Calcs!J127,0))</f>
        <v>0</v>
      </c>
      <c r="AM126" s="68">
        <f>IF(B126="true",Calcs!U127,IF(C126="true",0,Calcs!E127))</f>
        <v>0</v>
      </c>
    </row>
    <row r="127" spans="1:39" ht="14.25" customHeight="1" x14ac:dyDescent="0.2">
      <c r="A127" s="58">
        <v>126</v>
      </c>
      <c r="B127" s="61" t="s">
        <v>101</v>
      </c>
      <c r="C127" s="61" t="s">
        <v>102</v>
      </c>
      <c r="D127" s="61" t="s">
        <v>101</v>
      </c>
      <c r="E127" s="61">
        <v>3.1</v>
      </c>
      <c r="F127" s="79" t="s">
        <v>90</v>
      </c>
      <c r="G127" s="61" t="s">
        <v>13</v>
      </c>
      <c r="H127" s="61" t="s">
        <v>14</v>
      </c>
      <c r="I127" s="61" t="s">
        <v>19</v>
      </c>
      <c r="J127" s="61" t="s">
        <v>141</v>
      </c>
      <c r="K127" s="66">
        <v>1</v>
      </c>
      <c r="L127" s="61" t="s">
        <v>101</v>
      </c>
      <c r="M127" s="61" t="s">
        <v>101</v>
      </c>
      <c r="N127" s="61">
        <v>365</v>
      </c>
      <c r="O127" s="61">
        <v>365</v>
      </c>
      <c r="P127" s="66">
        <f>IF(B127="true",(Calcs!Y128),IF(C127="true",Calcs!P128,Calcs!I128))</f>
        <v>0.19210080000000002</v>
      </c>
      <c r="Q127" s="67" t="str">
        <f>IF(C127="true","0",(VLOOKUP(J127,Chg_Factors!B$18:D$30,3,FALSE)))</f>
        <v>0</v>
      </c>
      <c r="R127" s="68">
        <f t="shared" si="16"/>
        <v>3.1</v>
      </c>
      <c r="S127" s="69" t="str">
        <f>IF(C127="true","0",(VLOOKUP(Inputs!F127,Chg_Factors!B$2:D$5,3,FALSE)))</f>
        <v>0</v>
      </c>
      <c r="T127" s="67" t="str">
        <f>(VLOOKUP(Inputs!H127,Chg_Factors!B$6:D$8,3,FALSE))</f>
        <v>0.16</v>
      </c>
      <c r="U127" s="67" t="str">
        <f>(VLOOKUP(Inputs!I127,Chg_Factors!B$9:D$12,3,FALSE))</f>
        <v>0.03</v>
      </c>
      <c r="V127" s="70" t="str">
        <f t="shared" si="17"/>
        <v>S126 x 1.0</v>
      </c>
      <c r="W127" s="67" t="str">
        <f>IF(AND(L127 = "true",C127="false"),"S127 x "&amp; (IF(Inputs!L127=Reduction_Values!B$2,Reduction_Values!D$2,Reduction_Values!D$3)),"")</f>
        <v/>
      </c>
      <c r="X127" s="67" t="str">
        <f>IF(M127="true",(VLOOKUP(F127,Reduction_Values!C$4:F$7,4,FALSE)),"")</f>
        <v/>
      </c>
      <c r="Y127" s="67" t="str">
        <f>IF(C127="true",(VLOOKUP(Inputs!G127,Chg_Factors!B$13:D$17,3,FALSE)),"0.0")</f>
        <v>1.0</v>
      </c>
      <c r="Z127" s="67" t="str">
        <f>IF(Inputs!C127="true",(IF(Inputs!J127=Chg_Factors!B$31,(VLOOKUP(Inputs!D127,Chg_Factors!C$31:D$32,2,FALSE)),IF(Inputs!J127=Chg_Factors!B$33,(VLOOKUP(Inputs!D127,Chg_Factors!C$33:D$34,2,FALSE)),IF(Inputs!J127=Chg_Factors!B$35,(VLOOKUP(Inputs!D127,Chg_Factors!C$35:D$36,2,FALSE)),IF(Inputs!J127=Chg_Factors!B$37,(VLOOKUP(Inputs!D127,Chg_Factors!C$37:D$38,2,FALSE)),IF(Inputs!J127=Chg_Factors!B$39,(VLOOKUP(Inputs!D127,Chg_Factors!C$39:D$40,2,FALSE)),IF(Inputs!J127=Chg_Factors!B$41,(VLOOKUP(Inputs!D127,Chg_Factors!C$41:D$42,2,FALSE)),IF(Inputs!J127=Chg_Factors!B$43,(VLOOKUP(Inputs!D127,Chg_Factors!C$43:D$44,2,FALSE)),IF(Inputs!J127=Chg_Factors!B$45,(VLOOKUP(Inputs!D127,Chg_Factors!C$45:D$46,2,FALSE)),IF(Inputs!J127=Chg_Factors!B$47,(VLOOKUP(Inputs!D127,Chg_Factors!C$47:D$48,2,FALSE)),IF(Inputs!J127=Chg_Factors!B$49,(VLOOKUP(Inputs!D127,Chg_Factors!C$49:D$50,2,FALSE)),IF(Inputs!J127=Chg_Factors!B$51,(VLOOKUP(Inputs!D127,Chg_Factors!C$51:D$52,2,FALSE)),IF(Inputs!J127=Chg_Factors!B$53,(VLOOKUP(Inputs!D127,Chg_Factors!C$53:D$54,2,FALSE)),IF(Inputs!J127=Chg_Factors!B$55,(VLOOKUP(Inputs!D127,Chg_Factors!C$55:D$56,2,FALSE)))))))))))))))),"0.0")</f>
        <v>12.91</v>
      </c>
      <c r="AA127" s="68">
        <f>IF(B127="true",(Calcs!R128),IF(C127="true",0,Calcs!B128))</f>
        <v>0</v>
      </c>
      <c r="AB127" s="68">
        <f>IF(B127="true",(Calcs!S128),IF(C127="true",Calcs!K128,Calcs!C128))</f>
        <v>0.49600000000000005</v>
      </c>
      <c r="AC127" s="68">
        <f>IF(B127="true",(Calcs!T128),IF(C127="true",Calcs!L128,Calcs!D128))</f>
        <v>1.4880000000000001E-2</v>
      </c>
      <c r="AD127" s="68">
        <f t="shared" si="18"/>
        <v>3.1</v>
      </c>
      <c r="AE127" s="68">
        <f>IF(B127="true",Calcs!V128,IF(C127="true",Calcs!N128,Calcs!F128))</f>
        <v>0.19210080000000002</v>
      </c>
      <c r="AF127" s="68">
        <f>IF(B127="true",(Calcs!W128),IF(C127="true",0,Calcs!G128))</f>
        <v>0</v>
      </c>
      <c r="AG127" s="68">
        <f>IF(B127="true",(Calcs!X128),IF(C127="true",Calcs!O128,Calcs!H128))</f>
        <v>0.19210080000000002</v>
      </c>
      <c r="AH127" s="61" t="str">
        <f t="shared" si="19"/>
        <v>false</v>
      </c>
      <c r="AI127" s="61" t="str">
        <f t="shared" si="20"/>
        <v>false</v>
      </c>
      <c r="AJ127" s="68">
        <f>IF(B127="true",0,IF(C127="true",Calcs!M128,0))</f>
        <v>0.19210080000000002</v>
      </c>
      <c r="AK127" s="61" t="str">
        <f t="shared" si="21"/>
        <v>true</v>
      </c>
      <c r="AL127" s="68">
        <f>IF(B127="true",0,IF(C127="true",Calcs!J128,0))</f>
        <v>3.1</v>
      </c>
      <c r="AM127" s="68">
        <f>IF(B127="true",Calcs!U128,IF(C127="true",0,Calcs!E128))</f>
        <v>0</v>
      </c>
    </row>
    <row r="128" spans="1:39" ht="14.25" customHeight="1" x14ac:dyDescent="0.2">
      <c r="A128" s="58">
        <v>127</v>
      </c>
      <c r="B128" s="61" t="s">
        <v>101</v>
      </c>
      <c r="C128" s="61" t="s">
        <v>102</v>
      </c>
      <c r="D128" s="61" t="s">
        <v>101</v>
      </c>
      <c r="E128" s="61">
        <v>8.9999999999999993E-3</v>
      </c>
      <c r="F128" s="61" t="s">
        <v>13</v>
      </c>
      <c r="G128" s="61" t="s">
        <v>16</v>
      </c>
      <c r="H128" s="61" t="s">
        <v>18</v>
      </c>
      <c r="I128" s="61" t="s">
        <v>21</v>
      </c>
      <c r="J128" s="61" t="s">
        <v>142</v>
      </c>
      <c r="K128" s="66">
        <v>1</v>
      </c>
      <c r="L128" s="61" t="s">
        <v>101</v>
      </c>
      <c r="M128" s="61" t="s">
        <v>102</v>
      </c>
      <c r="N128" s="61">
        <v>214</v>
      </c>
      <c r="O128" s="61">
        <v>366</v>
      </c>
      <c r="P128" s="66">
        <f>IF(B128="true",(Calcs!Y129),IF(C128="true",Calcs!P129,Calcs!I129))</f>
        <v>1.3718803278688524E-5</v>
      </c>
      <c r="Q128" s="67" t="str">
        <f>IF(C128="true","0",(VLOOKUP(J128,Chg_Factors!B$18:D$30,3,FALSE)))</f>
        <v>0</v>
      </c>
      <c r="R128" s="68">
        <f t="shared" si="16"/>
        <v>8.9999999999999993E-3</v>
      </c>
      <c r="S128" s="69" t="str">
        <f>IF(C128="true","0",(VLOOKUP(Inputs!F128,Chg_Factors!B$2:D$5,3,FALSE)))</f>
        <v>0</v>
      </c>
      <c r="T128" s="67" t="str">
        <f>(VLOOKUP(Inputs!H128,Chg_Factors!B$6:D$8,3,FALSE))</f>
        <v>1.0</v>
      </c>
      <c r="U128" s="67" t="str">
        <f>(VLOOKUP(Inputs!I128,Chg_Factors!B$9:D$12,3,FALSE))</f>
        <v>0.003</v>
      </c>
      <c r="V128" s="70" t="str">
        <f t="shared" si="17"/>
        <v>S126 x 1.0</v>
      </c>
      <c r="W128" s="67" t="str">
        <f>IF(AND(L128 = "true",C128="false"),"S127 x "&amp; (IF(Inputs!L128=Reduction_Values!B$2,Reduction_Values!D$2,Reduction_Values!D$3)),"")</f>
        <v/>
      </c>
      <c r="X128" s="67" t="str">
        <f>IF(M128="true",(VLOOKUP(F128,Reduction_Values!C$4:F$7,4,FALSE)),"")</f>
        <v>S130U x 0.5</v>
      </c>
      <c r="Y128" s="67" t="str">
        <f>IF(C128="true",(VLOOKUP(Inputs!G128,Chg_Factors!B$13:D$17,3,FALSE)),"0.0")</f>
        <v>0.2</v>
      </c>
      <c r="Z128" s="67" t="str">
        <f>IF(Inputs!C128="true",(IF(Inputs!J128=Chg_Factors!B$31,(VLOOKUP(Inputs!D128,Chg_Factors!C$31:D$32,2,FALSE)),IF(Inputs!J128=Chg_Factors!B$33,(VLOOKUP(Inputs!D128,Chg_Factors!C$33:D$34,2,FALSE)),IF(Inputs!J128=Chg_Factors!B$35,(VLOOKUP(Inputs!D128,Chg_Factors!C$35:D$36,2,FALSE)),IF(Inputs!J128=Chg_Factors!B$37,(VLOOKUP(Inputs!D128,Chg_Factors!C$37:D$38,2,FALSE)),IF(Inputs!J128=Chg_Factors!B$39,(VLOOKUP(Inputs!D128,Chg_Factors!C$39:D$40,2,FALSE)),IF(Inputs!J128=Chg_Factors!B$41,(VLOOKUP(Inputs!D128,Chg_Factors!C$41:D$42,2,FALSE)),IF(Inputs!J128=Chg_Factors!B$43,(VLOOKUP(Inputs!D128,Chg_Factors!C$43:D$44,2,FALSE)),IF(Inputs!J128=Chg_Factors!B$45,(VLOOKUP(Inputs!D128,Chg_Factors!C$45:D$46,2,FALSE)),IF(Inputs!J128=Chg_Factors!B$47,(VLOOKUP(Inputs!D128,Chg_Factors!C$47:D$48,2,FALSE)),IF(Inputs!J128=Chg_Factors!B$49,(VLOOKUP(Inputs!D128,Chg_Factors!C$49:D$50,2,FALSE)),IF(Inputs!J128=Chg_Factors!B$51,(VLOOKUP(Inputs!D128,Chg_Factors!C$51:D$52,2,FALSE)),IF(Inputs!J128=Chg_Factors!B$53,(VLOOKUP(Inputs!D128,Chg_Factors!C$53:D$54,2,FALSE)),IF(Inputs!J128=Chg_Factors!B$55,(VLOOKUP(Inputs!D128,Chg_Factors!C$55:D$56,2,FALSE)))))))))))))))),"0.0")</f>
        <v>8.69</v>
      </c>
      <c r="AA128" s="68">
        <f>IF(B128="true",(Calcs!R129),IF(C128="true",0,Calcs!B129))</f>
        <v>0</v>
      </c>
      <c r="AB128" s="68">
        <f>IF(B128="true",(Calcs!S129),IF(C128="true",Calcs!K129,Calcs!C129))</f>
        <v>1.8E-3</v>
      </c>
      <c r="AC128" s="68">
        <f>IF(B128="true",(Calcs!T129),IF(C128="true",Calcs!L129,Calcs!D129))</f>
        <v>5.4E-6</v>
      </c>
      <c r="AD128" s="68">
        <f t="shared" si="18"/>
        <v>8.9999999999999993E-3</v>
      </c>
      <c r="AE128" s="68">
        <f>IF(B128="true",Calcs!V129,IF(C128="true",Calcs!N129,Calcs!F129))</f>
        <v>4.6925999999999998E-5</v>
      </c>
      <c r="AF128" s="68">
        <f>IF(B128="true",(Calcs!W129),IF(C128="true",0,Calcs!G129))</f>
        <v>0</v>
      </c>
      <c r="AG128" s="68">
        <f>IF(B128="true",(Calcs!X129),IF(C128="true",Calcs!O129,Calcs!H129))</f>
        <v>2.3462999999999999E-5</v>
      </c>
      <c r="AH128" s="61" t="str">
        <f t="shared" si="19"/>
        <v>false</v>
      </c>
      <c r="AI128" s="61" t="str">
        <f t="shared" si="20"/>
        <v>false</v>
      </c>
      <c r="AJ128" s="68">
        <f>IF(B128="true",0,IF(C128="true",Calcs!M129,0))</f>
        <v>4.6925999999999998E-5</v>
      </c>
      <c r="AK128" s="61" t="str">
        <f t="shared" si="21"/>
        <v>true</v>
      </c>
      <c r="AL128" s="68">
        <f>IF(B128="true",0,IF(C128="true",Calcs!J129,0))</f>
        <v>1.8E-3</v>
      </c>
      <c r="AM128" s="68">
        <f>IF(B128="true",Calcs!U129,IF(C128="true",0,Calcs!E129))</f>
        <v>0</v>
      </c>
    </row>
    <row r="129" spans="1:39" ht="14.25" customHeight="1" x14ac:dyDescent="0.2">
      <c r="A129" s="58">
        <v>128</v>
      </c>
      <c r="B129" s="61" t="s">
        <v>101</v>
      </c>
      <c r="C129" s="61" t="s">
        <v>102</v>
      </c>
      <c r="D129" s="61" t="s">
        <v>101</v>
      </c>
      <c r="E129" s="61">
        <v>5.4</v>
      </c>
      <c r="F129" s="61" t="s">
        <v>89</v>
      </c>
      <c r="G129" s="61" t="s">
        <v>13</v>
      </c>
      <c r="H129" s="61" t="s">
        <v>18</v>
      </c>
      <c r="I129" s="61" t="s">
        <v>15</v>
      </c>
      <c r="J129" s="61" t="s">
        <v>142</v>
      </c>
      <c r="K129" s="66">
        <v>0.5</v>
      </c>
      <c r="L129" s="61" t="s">
        <v>101</v>
      </c>
      <c r="M129" s="61" t="s">
        <v>101</v>
      </c>
      <c r="N129" s="61">
        <v>366</v>
      </c>
      <c r="O129" s="61">
        <v>366</v>
      </c>
      <c r="P129" s="66">
        <f>IF(B129="true",(Calcs!Y130),IF(C129="true",Calcs!P130,Calcs!I130))</f>
        <v>14.0778</v>
      </c>
      <c r="Q129" s="67" t="str">
        <f>IF(C129="true","0",(VLOOKUP(J129,Chg_Factors!B$18:D$30,3,FALSE)))</f>
        <v>0</v>
      </c>
      <c r="R129" s="68">
        <f t="shared" si="16"/>
        <v>5.4</v>
      </c>
      <c r="S129" s="69" t="str">
        <f>IF(C129="true","0",(VLOOKUP(Inputs!F129,Chg_Factors!B$2:D$5,3,FALSE)))</f>
        <v>0</v>
      </c>
      <c r="T129" s="67" t="str">
        <f>(VLOOKUP(Inputs!H129,Chg_Factors!B$6:D$8,3,FALSE))</f>
        <v>1.0</v>
      </c>
      <c r="U129" s="67" t="str">
        <f>(VLOOKUP(Inputs!I129,Chg_Factors!B$9:D$12,3,FALSE))</f>
        <v>0.6</v>
      </c>
      <c r="V129" s="70" t="str">
        <f t="shared" si="17"/>
        <v>S126 x 0.5</v>
      </c>
      <c r="W129" s="67" t="str">
        <f>IF(AND(L129 = "true",C129="false"),"S127 x "&amp; (IF(Inputs!L129=Reduction_Values!B$2,Reduction_Values!D$2,Reduction_Values!D$3)),"")</f>
        <v/>
      </c>
      <c r="X129" s="67" t="str">
        <f>IF(M129="true",(VLOOKUP(F129,Reduction_Values!C$4:F$7,4,FALSE)),"")</f>
        <v/>
      </c>
      <c r="Y129" s="67" t="str">
        <f>IF(C129="true",(VLOOKUP(Inputs!G129,Chg_Factors!B$13:D$17,3,FALSE)),"0.0")</f>
        <v>1.0</v>
      </c>
      <c r="Z129" s="67" t="str">
        <f>IF(Inputs!C129="true",(IF(Inputs!J129=Chg_Factors!B$31,(VLOOKUP(Inputs!D129,Chg_Factors!C$31:D$32,2,FALSE)),IF(Inputs!J129=Chg_Factors!B$33,(VLOOKUP(Inputs!D129,Chg_Factors!C$33:D$34,2,FALSE)),IF(Inputs!J129=Chg_Factors!B$35,(VLOOKUP(Inputs!D129,Chg_Factors!C$35:D$36,2,FALSE)),IF(Inputs!J129=Chg_Factors!B$37,(VLOOKUP(Inputs!D129,Chg_Factors!C$37:D$38,2,FALSE)),IF(Inputs!J129=Chg_Factors!B$39,(VLOOKUP(Inputs!D129,Chg_Factors!C$39:D$40,2,FALSE)),IF(Inputs!J129=Chg_Factors!B$41,(VLOOKUP(Inputs!D129,Chg_Factors!C$41:D$42,2,FALSE)),IF(Inputs!J129=Chg_Factors!B$43,(VLOOKUP(Inputs!D129,Chg_Factors!C$43:D$44,2,FALSE)),IF(Inputs!J129=Chg_Factors!B$45,(VLOOKUP(Inputs!D129,Chg_Factors!C$45:D$46,2,FALSE)),IF(Inputs!J129=Chg_Factors!B$47,(VLOOKUP(Inputs!D129,Chg_Factors!C$47:D$48,2,FALSE)),IF(Inputs!J129=Chg_Factors!B$49,(VLOOKUP(Inputs!D129,Chg_Factors!C$49:D$50,2,FALSE)),IF(Inputs!J129=Chg_Factors!B$51,(VLOOKUP(Inputs!D129,Chg_Factors!C$51:D$52,2,FALSE)),IF(Inputs!J129=Chg_Factors!B$53,(VLOOKUP(Inputs!D129,Chg_Factors!C$53:D$54,2,FALSE)),IF(Inputs!J129=Chg_Factors!B$55,(VLOOKUP(Inputs!D129,Chg_Factors!C$55:D$56,2,FALSE)))))))))))))))),"0.0")</f>
        <v>8.69</v>
      </c>
      <c r="AA129" s="68">
        <f>IF(B129="true",(Calcs!R130),IF(C129="true",0,Calcs!B130))</f>
        <v>0</v>
      </c>
      <c r="AB129" s="68">
        <f>IF(B129="true",(Calcs!S130),IF(C129="true",Calcs!K130,Calcs!C130))</f>
        <v>5.4</v>
      </c>
      <c r="AC129" s="68">
        <f>IF(B129="true",(Calcs!T130),IF(C129="true",Calcs!L130,Calcs!D130))</f>
        <v>3.24</v>
      </c>
      <c r="AD129" s="68">
        <f t="shared" si="18"/>
        <v>5.4</v>
      </c>
      <c r="AE129" s="68">
        <f>IF(B129="true",Calcs!V130,IF(C129="true",Calcs!N130,Calcs!F130))</f>
        <v>14.0778</v>
      </c>
      <c r="AF129" s="68">
        <f>IF(B129="true",(Calcs!W130),IF(C129="true",0,Calcs!G130))</f>
        <v>0</v>
      </c>
      <c r="AG129" s="68">
        <f>IF(B129="true",(Calcs!X130),IF(C129="true",Calcs!O130,Calcs!H130))</f>
        <v>14.0778</v>
      </c>
      <c r="AH129" s="61" t="str">
        <f t="shared" si="19"/>
        <v>false</v>
      </c>
      <c r="AI129" s="61" t="str">
        <f t="shared" si="20"/>
        <v>false</v>
      </c>
      <c r="AJ129" s="68">
        <f>IF(B129="true",0,IF(C129="true",Calcs!M130,0))</f>
        <v>28.1556</v>
      </c>
      <c r="AK129" s="61" t="str">
        <f t="shared" si="21"/>
        <v>true</v>
      </c>
      <c r="AL129" s="68">
        <f>IF(B129="true",0,IF(C129="true",Calcs!J130,0))</f>
        <v>5.4</v>
      </c>
      <c r="AM129" s="68">
        <f>IF(B129="true",Calcs!U130,IF(C129="true",0,Calcs!E130))</f>
        <v>0</v>
      </c>
    </row>
    <row r="130" spans="1:39" ht="14.25" customHeight="1" x14ac:dyDescent="0.2">
      <c r="A130" s="58">
        <v>129</v>
      </c>
      <c r="B130" s="61" t="s">
        <v>101</v>
      </c>
      <c r="C130" s="61" t="s">
        <v>102</v>
      </c>
      <c r="D130" s="61" t="s">
        <v>101</v>
      </c>
      <c r="E130" s="61">
        <v>32.991</v>
      </c>
      <c r="F130" s="61" t="s">
        <v>89</v>
      </c>
      <c r="G130" s="61" t="s">
        <v>139</v>
      </c>
      <c r="H130" s="61" t="s">
        <v>10</v>
      </c>
      <c r="I130" s="61" t="s">
        <v>11</v>
      </c>
      <c r="J130" s="61" t="s">
        <v>24</v>
      </c>
      <c r="K130" s="66">
        <v>1</v>
      </c>
      <c r="L130" s="61" t="s">
        <v>101</v>
      </c>
      <c r="M130" s="61" t="s">
        <v>101</v>
      </c>
      <c r="N130" s="61">
        <v>31</v>
      </c>
      <c r="O130" s="61">
        <v>245</v>
      </c>
      <c r="P130" s="66">
        <f>IF(B130="true",(Calcs!Y131),IF(C130="true",Calcs!P131,Calcs!I131))</f>
        <v>5.5435652571428564</v>
      </c>
      <c r="Q130" s="67" t="str">
        <f>IF(C130="true","0",(VLOOKUP(J130,Chg_Factors!B$18:D$30,3,FALSE)))</f>
        <v>0</v>
      </c>
      <c r="R130" s="68">
        <f t="shared" si="16"/>
        <v>32.991</v>
      </c>
      <c r="S130" s="69" t="str">
        <f>IF(C130="true","0",(VLOOKUP(Inputs!F130,Chg_Factors!B$2:D$5,3,FALSE)))</f>
        <v>0</v>
      </c>
      <c r="T130" s="67" t="str">
        <f>(VLOOKUP(Inputs!H130,Chg_Factors!B$6:D$8,3,FALSE))</f>
        <v>1.6</v>
      </c>
      <c r="U130" s="67" t="str">
        <f>(VLOOKUP(Inputs!I130,Chg_Factors!B$9:D$12,3,FALSE))</f>
        <v>1.0</v>
      </c>
      <c r="V130" s="70" t="str">
        <f t="shared" si="17"/>
        <v>S126 x 1.0</v>
      </c>
      <c r="W130" s="67" t="str">
        <f>IF(AND(L130 = "true",C130="false"),"S127 x "&amp; (IF(Inputs!L130=Reduction_Values!B$2,Reduction_Values!D$2,Reduction_Values!D$3)),"")</f>
        <v/>
      </c>
      <c r="X130" s="67" t="str">
        <f>IF(M130="true",(VLOOKUP(F130,Reduction_Values!C$4:F$7,4,FALSE)),"")</f>
        <v/>
      </c>
      <c r="Y130" s="67" t="str">
        <f>IF(C130="true",(VLOOKUP(Inputs!G130,Chg_Factors!B$13:D$17,3,FALSE)),"0.0")</f>
        <v>1.0</v>
      </c>
      <c r="Z130" s="67" t="str">
        <f>IF(Inputs!C130="true",(IF(Inputs!J130=Chg_Factors!B$31,(VLOOKUP(Inputs!D130,Chg_Factors!C$31:D$32,2,FALSE)),IF(Inputs!J130=Chg_Factors!B$33,(VLOOKUP(Inputs!D130,Chg_Factors!C$33:D$34,2,FALSE)),IF(Inputs!J130=Chg_Factors!B$35,(VLOOKUP(Inputs!D130,Chg_Factors!C$35:D$36,2,FALSE)),IF(Inputs!J130=Chg_Factors!B$37,(VLOOKUP(Inputs!D130,Chg_Factors!C$37:D$38,2,FALSE)),IF(Inputs!J130=Chg_Factors!B$39,(VLOOKUP(Inputs!D130,Chg_Factors!C$39:D$40,2,FALSE)),IF(Inputs!J130=Chg_Factors!B$41,(VLOOKUP(Inputs!D130,Chg_Factors!C$41:D$42,2,FALSE)),IF(Inputs!J130=Chg_Factors!B$43,(VLOOKUP(Inputs!D130,Chg_Factors!C$43:D$44,2,FALSE)),IF(Inputs!J130=Chg_Factors!B$45,(VLOOKUP(Inputs!D130,Chg_Factors!C$45:D$46,2,FALSE)),IF(Inputs!J130=Chg_Factors!B$47,(VLOOKUP(Inputs!D130,Chg_Factors!C$47:D$48,2,FALSE)),IF(Inputs!J130=Chg_Factors!B$49,(VLOOKUP(Inputs!D130,Chg_Factors!C$49:D$50,2,FALSE)),IF(Inputs!J130=Chg_Factors!B$51,(VLOOKUP(Inputs!D130,Chg_Factors!C$51:D$52,2,FALSE)),IF(Inputs!J130=Chg_Factors!B$53,(VLOOKUP(Inputs!D130,Chg_Factors!C$53:D$54,2,FALSE)),IF(Inputs!J130=Chg_Factors!B$55,(VLOOKUP(Inputs!D130,Chg_Factors!C$55:D$56,2,FALSE)))))))))))))))),"0.0")</f>
        <v>0.83</v>
      </c>
      <c r="AA130" s="68">
        <f>IF(B130="true",(Calcs!R131),IF(C130="true",0,Calcs!B131))</f>
        <v>0</v>
      </c>
      <c r="AB130" s="68">
        <f>IF(B130="true",(Calcs!S131),IF(C130="true",Calcs!K131,Calcs!C131))</f>
        <v>52.785600000000002</v>
      </c>
      <c r="AC130" s="68">
        <f>IF(B130="true",(Calcs!T131),IF(C130="true",Calcs!L131,Calcs!D131))</f>
        <v>52.785600000000002</v>
      </c>
      <c r="AD130" s="68">
        <f t="shared" si="18"/>
        <v>32.991</v>
      </c>
      <c r="AE130" s="68">
        <f>IF(B130="true",Calcs!V131,IF(C130="true",Calcs!N131,Calcs!F131))</f>
        <v>43.812047999999997</v>
      </c>
      <c r="AF130" s="68">
        <f>IF(B130="true",(Calcs!W131),IF(C130="true",0,Calcs!G131))</f>
        <v>0</v>
      </c>
      <c r="AG130" s="68">
        <f>IF(B130="true",(Calcs!X131),IF(C130="true",Calcs!O131,Calcs!H131))</f>
        <v>43.812047999999997</v>
      </c>
      <c r="AH130" s="61" t="str">
        <f t="shared" si="19"/>
        <v>false</v>
      </c>
      <c r="AI130" s="61" t="str">
        <f t="shared" si="20"/>
        <v>false</v>
      </c>
      <c r="AJ130" s="68">
        <f>IF(B130="true",0,IF(C130="true",Calcs!M131,0))</f>
        <v>43.812047999999997</v>
      </c>
      <c r="AK130" s="61" t="str">
        <f t="shared" si="21"/>
        <v>true</v>
      </c>
      <c r="AL130" s="68">
        <f>IF(B130="true",0,IF(C130="true",Calcs!J131,0))</f>
        <v>32.991</v>
      </c>
      <c r="AM130" s="68">
        <f>IF(B130="true",Calcs!U131,IF(C130="true",0,Calcs!E131))</f>
        <v>0</v>
      </c>
    </row>
    <row r="131" spans="1:39" ht="14.25" customHeight="1" x14ac:dyDescent="0.2">
      <c r="A131" s="58">
        <v>130</v>
      </c>
      <c r="B131" s="61" t="s">
        <v>101</v>
      </c>
      <c r="C131" s="61" t="s">
        <v>102</v>
      </c>
      <c r="D131" s="65" t="s">
        <v>102</v>
      </c>
      <c r="E131" s="61">
        <v>202.202</v>
      </c>
      <c r="F131" s="61" t="s">
        <v>16</v>
      </c>
      <c r="G131" s="61" t="s">
        <v>89</v>
      </c>
      <c r="H131" s="61" t="s">
        <v>18</v>
      </c>
      <c r="I131" s="61" t="s">
        <v>21</v>
      </c>
      <c r="J131" s="61" t="s">
        <v>140</v>
      </c>
      <c r="K131" s="66">
        <v>0.5</v>
      </c>
      <c r="L131" s="61" t="s">
        <v>101</v>
      </c>
      <c r="M131" s="61" t="s">
        <v>101</v>
      </c>
      <c r="N131" s="61">
        <v>6</v>
      </c>
      <c r="O131" s="61">
        <v>45</v>
      </c>
      <c r="P131" s="66">
        <f>IF(B131="true",(Calcs!Y132),IF(C131="true",Calcs!P132,Calcs!I132))</f>
        <v>0</v>
      </c>
      <c r="Q131" s="67" t="str">
        <f>IF(C131="true","0",(VLOOKUP(J131,Chg_Factors!B$18:D$30,3,FALSE)))</f>
        <v>0</v>
      </c>
      <c r="R131" s="68">
        <f t="shared" si="16"/>
        <v>202.202</v>
      </c>
      <c r="S131" s="69" t="str">
        <f>IF(C131="true","0",(VLOOKUP(Inputs!F131,Chg_Factors!B$2:D$5,3,FALSE)))</f>
        <v>0</v>
      </c>
      <c r="T131" s="67" t="str">
        <f>(VLOOKUP(Inputs!H131,Chg_Factors!B$6:D$8,3,FALSE))</f>
        <v>1.0</v>
      </c>
      <c r="U131" s="67" t="str">
        <f>(VLOOKUP(Inputs!I131,Chg_Factors!B$9:D$12,3,FALSE))</f>
        <v>0.003</v>
      </c>
      <c r="V131" s="70" t="str">
        <f t="shared" si="17"/>
        <v>S126 x 0.5</v>
      </c>
      <c r="W131" s="67" t="str">
        <f>IF(AND(L131 = "true",C131="false"),"S127 x "&amp; (IF(Inputs!L131=Reduction_Values!B$2,Reduction_Values!D$2,Reduction_Values!D$3)),"")</f>
        <v/>
      </c>
      <c r="X131" s="67" t="str">
        <f>IF(M131="true",(VLOOKUP(F131,Reduction_Values!C$4:F$7,4,FALSE)),"")</f>
        <v/>
      </c>
      <c r="Y131" s="67" t="str">
        <f>IF(C131="true",(VLOOKUP(Inputs!G131,Chg_Factors!B$13:D$17,3,FALSE)),"0.0")</f>
        <v>1.0</v>
      </c>
      <c r="Z131" s="67" t="str">
        <f>IF(Inputs!C131="true",(IF(Inputs!J131=Chg_Factors!B$31,(VLOOKUP(Inputs!D131,Chg_Factors!C$31:D$32,2,FALSE)),IF(Inputs!J131=Chg_Factors!B$33,(VLOOKUP(Inputs!D131,Chg_Factors!C$33:D$34,2,FALSE)),IF(Inputs!J131=Chg_Factors!B$35,(VLOOKUP(Inputs!D131,Chg_Factors!C$35:D$36,2,FALSE)),IF(Inputs!J131=Chg_Factors!B$37,(VLOOKUP(Inputs!D131,Chg_Factors!C$37:D$38,2,FALSE)),IF(Inputs!J131=Chg_Factors!B$39,(VLOOKUP(Inputs!D131,Chg_Factors!C$39:D$40,2,FALSE)),IF(Inputs!J131=Chg_Factors!B$41,(VLOOKUP(Inputs!D131,Chg_Factors!C$41:D$42,2,FALSE)),IF(Inputs!J131=Chg_Factors!B$43,(VLOOKUP(Inputs!D131,Chg_Factors!C$43:D$44,2,FALSE)),IF(Inputs!J131=Chg_Factors!B$45,(VLOOKUP(Inputs!D131,Chg_Factors!C$45:D$46,2,FALSE)),IF(Inputs!J131=Chg_Factors!B$47,(VLOOKUP(Inputs!D131,Chg_Factors!C$47:D$48,2,FALSE)),IF(Inputs!J131=Chg_Factors!B$49,(VLOOKUP(Inputs!D131,Chg_Factors!C$49:D$50,2,FALSE)),IF(Inputs!J131=Chg_Factors!B$51,(VLOOKUP(Inputs!D131,Chg_Factors!C$51:D$52,2,FALSE)),IF(Inputs!J131=Chg_Factors!B$53,(VLOOKUP(Inputs!D131,Chg_Factors!C$53:D$54,2,FALSE)),IF(Inputs!J131=Chg_Factors!B$55,(VLOOKUP(Inputs!D131,Chg_Factors!C$55:D$56,2,FALSE)))))))))))))))),"0.0")</f>
        <v>0.00</v>
      </c>
      <c r="AA131" s="68">
        <f>IF(B131="true",(Calcs!R132),IF(C131="true",0,Calcs!B132))</f>
        <v>0</v>
      </c>
      <c r="AB131" s="68">
        <f>IF(B131="true",(Calcs!S132),IF(C131="true",Calcs!K132,Calcs!C132))</f>
        <v>202.202</v>
      </c>
      <c r="AC131" s="68">
        <f>IF(B131="true",(Calcs!T132),IF(C131="true",Calcs!L132,Calcs!D132))</f>
        <v>0.60660599999999998</v>
      </c>
      <c r="AD131" s="68">
        <f t="shared" si="18"/>
        <v>202.202</v>
      </c>
      <c r="AE131" s="68">
        <f>IF(B131="true",Calcs!V132,IF(C131="true",Calcs!N132,Calcs!F132))</f>
        <v>0</v>
      </c>
      <c r="AF131" s="68">
        <f>IF(B131="true",(Calcs!W132),IF(C131="true",0,Calcs!G132))</f>
        <v>0</v>
      </c>
      <c r="AG131" s="68">
        <f>IF(B131="true",(Calcs!X132),IF(C131="true",Calcs!O132,Calcs!H132))</f>
        <v>0</v>
      </c>
      <c r="AH131" s="61" t="str">
        <f t="shared" si="19"/>
        <v>false</v>
      </c>
      <c r="AI131" s="61" t="str">
        <f t="shared" si="20"/>
        <v>true</v>
      </c>
      <c r="AJ131" s="68">
        <f>IF(B131="true",0,IF(C131="true",Calcs!M132,0))</f>
        <v>0</v>
      </c>
      <c r="AK131" s="61" t="str">
        <f t="shared" si="21"/>
        <v>true</v>
      </c>
      <c r="AL131" s="68">
        <f>IF(B131="true",0,IF(C131="true",Calcs!J132,0))</f>
        <v>202.202</v>
      </c>
      <c r="AM131" s="68">
        <f>IF(B131="true",Calcs!U132,IF(C131="true",0,Calcs!E132))</f>
        <v>0</v>
      </c>
    </row>
  </sheetData>
  <autoFilter ref="A1:AM131" xr:uid="{00000000-0009-0000-0000-000000000000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32"/>
  <sheetViews>
    <sheetView workbookViewId="0">
      <pane ySplit="2" topLeftCell="A3" activePane="bottomLeft" state="frozen"/>
      <selection pane="bottomLeft" activeCell="G29" sqref="G29"/>
    </sheetView>
  </sheetViews>
  <sheetFormatPr defaultRowHeight="15" x14ac:dyDescent="0.2"/>
  <cols>
    <col min="1" max="1" width="11.44140625" style="1" customWidth="1"/>
    <col min="2" max="2" width="14.109375" style="27" customWidth="1"/>
    <col min="3" max="4" width="8.88671875" style="4"/>
    <col min="5" max="5" width="11.44140625" style="4" customWidth="1"/>
    <col min="6" max="7" width="10.6640625" style="4" customWidth="1"/>
    <col min="8" max="8" width="10.109375" style="4" customWidth="1"/>
    <col min="9" max="9" width="10.5546875" style="4" customWidth="1"/>
    <col min="10" max="10" width="11.21875" style="27" customWidth="1"/>
    <col min="11" max="12" width="8.88671875" style="4"/>
    <col min="13" max="13" width="11.44140625" style="4" customWidth="1"/>
    <col min="14" max="14" width="10.88671875" style="4" customWidth="1"/>
    <col min="15" max="15" width="8.88671875" style="4"/>
    <col min="16" max="16" width="11.21875" style="4" customWidth="1"/>
    <col min="17" max="17" width="14.6640625" style="3" customWidth="1"/>
    <col min="18" max="18" width="8.88671875" style="26"/>
    <col min="19" max="19" width="10" style="3" customWidth="1"/>
    <col min="20" max="20" width="8" style="6" customWidth="1"/>
    <col min="21" max="21" width="8.88671875" style="3"/>
    <col min="22" max="22" width="27.6640625" style="6" customWidth="1"/>
    <col min="23" max="24" width="8.88671875" style="6"/>
    <col min="25" max="25" width="9.88671875" style="3" customWidth="1"/>
    <col min="26" max="27" width="8.88671875" style="1"/>
  </cols>
  <sheetData>
    <row r="1" spans="1:27" s="5" customFormat="1" x14ac:dyDescent="0.2">
      <c r="A1" s="88" t="s">
        <v>81</v>
      </c>
      <c r="B1" s="89"/>
      <c r="C1" s="89"/>
      <c r="D1" s="89"/>
      <c r="E1" s="89"/>
      <c r="F1" s="89"/>
      <c r="G1" s="89"/>
      <c r="H1" s="89"/>
      <c r="I1" s="89"/>
      <c r="J1" s="90" t="s">
        <v>82</v>
      </c>
      <c r="K1" s="91"/>
      <c r="L1" s="91"/>
      <c r="M1" s="91"/>
      <c r="N1" s="91"/>
      <c r="O1" s="91"/>
      <c r="P1" s="91"/>
      <c r="Q1" s="92" t="s">
        <v>85</v>
      </c>
      <c r="R1" s="93"/>
      <c r="S1" s="93"/>
      <c r="T1" s="93"/>
      <c r="U1" s="93"/>
      <c r="V1" s="93"/>
      <c r="W1" s="93"/>
      <c r="X1" s="93"/>
      <c r="Y1" s="93"/>
      <c r="Z1" s="6"/>
      <c r="AA1" s="6"/>
    </row>
    <row r="2" spans="1:27" s="8" customFormat="1" ht="24" x14ac:dyDescent="0.2">
      <c r="A2" s="82" t="s">
        <v>1</v>
      </c>
      <c r="B2" s="83" t="s">
        <v>2</v>
      </c>
      <c r="C2" s="84" t="s">
        <v>3</v>
      </c>
      <c r="D2" s="84" t="s">
        <v>4</v>
      </c>
      <c r="E2" s="84" t="s">
        <v>5</v>
      </c>
      <c r="F2" s="84" t="s">
        <v>6</v>
      </c>
      <c r="G2" s="84" t="s">
        <v>8</v>
      </c>
      <c r="H2" s="84" t="s">
        <v>7</v>
      </c>
      <c r="I2" s="84" t="s">
        <v>79</v>
      </c>
      <c r="J2" s="83" t="s">
        <v>80</v>
      </c>
      <c r="K2" s="84" t="s">
        <v>3</v>
      </c>
      <c r="L2" s="84" t="s">
        <v>4</v>
      </c>
      <c r="M2" s="84" t="s">
        <v>83</v>
      </c>
      <c r="N2" s="84" t="s">
        <v>6</v>
      </c>
      <c r="O2" s="84" t="s">
        <v>7</v>
      </c>
      <c r="P2" s="84" t="s">
        <v>84</v>
      </c>
      <c r="Q2" s="82" t="s">
        <v>86</v>
      </c>
      <c r="R2" s="83" t="s">
        <v>28</v>
      </c>
      <c r="S2" s="82" t="s">
        <v>3</v>
      </c>
      <c r="T2" s="82" t="s">
        <v>4</v>
      </c>
      <c r="U2" s="82" t="s">
        <v>5</v>
      </c>
      <c r="V2" s="84" t="s">
        <v>6</v>
      </c>
      <c r="W2" s="84" t="s">
        <v>88</v>
      </c>
      <c r="X2" s="84" t="s">
        <v>7</v>
      </c>
      <c r="Y2" s="82" t="s">
        <v>87</v>
      </c>
      <c r="Z2" s="2"/>
      <c r="AA2" s="2"/>
    </row>
    <row r="3" spans="1:27" s="8" customFormat="1" ht="15.75" x14ac:dyDescent="0.2">
      <c r="A3" s="85">
        <f>Inputs!E2</f>
        <v>10785</v>
      </c>
      <c r="B3" s="86">
        <f>A3*(VLOOKUP(Inputs!F2,Chg_Factors!B$2:D$5,3,FALSE))</f>
        <v>32355</v>
      </c>
      <c r="C3" s="87">
        <f>B3*(VLOOKUP(Inputs!H2,Chg_Factors!B$6:D$8,3,FALSE))</f>
        <v>32355</v>
      </c>
      <c r="D3" s="87">
        <f>C3*(VLOOKUP(Inputs!I2,Chg_Factors!B$9:D$12,3,FALSE))</f>
        <v>19413</v>
      </c>
      <c r="E3" s="87">
        <f>D3*(VLOOKUP(Inputs!J2,Chg_Factors!B$18:D$30,3,FALSE))</f>
        <v>382630.23000000004</v>
      </c>
      <c r="F3" s="87">
        <f>IF(Inputs!K2="null",E3,E3*(Inputs!K2))</f>
        <v>191315.11500000002</v>
      </c>
      <c r="G3" s="87">
        <f>F3*(IF(Inputs!L2=Reduction_Values!B$2,Reduction_Values!D$2,Reduction_Values!D$3))</f>
        <v>191315.11500000002</v>
      </c>
      <c r="H3" s="87">
        <f>G3*IF(Inputs!M2=Reduction_Values!B$4,(VLOOKUP(Inputs!F2,Reduction_Values!C$4:D$7,2,FALSE)),(VLOOKUP(Inputs!F2,Reduction_Values!C$8:D$11,2,FALSE)))</f>
        <v>159429.26243622831</v>
      </c>
      <c r="I3" s="87">
        <f>(Inputs!N2/Inputs!O2)*Calcs!H3</f>
        <v>103672.58049131786</v>
      </c>
      <c r="J3" s="86" t="str">
        <f>IF(Inputs!C2="true",(A3*(VLOOKUP(Inputs!G2,Chg_Factors!B$13:D$17,3,FALSE))),"")</f>
        <v/>
      </c>
      <c r="K3" s="87" t="str">
        <f>IF(Inputs!C2="true",J3*(VLOOKUP(Inputs!H2,Chg_Factors!B$6:D$8,3,FALSE)),"")</f>
        <v/>
      </c>
      <c r="L3" s="87" t="str">
        <f>IF(Inputs!C2="true",K3*(VLOOKUP(Inputs!I2,Chg_Factors!B$9:D$12,3,FALSE)),"")</f>
        <v/>
      </c>
      <c r="M3" s="87" t="str">
        <f>IF(Inputs!C2="true",L3*(IF(Inputs!J2=Chg_Factors!B$31,(VLOOKUP(Inputs!D2,Chg_Factors!C$31:D$32,2,FALSE)),IF(Inputs!J2=Chg_Factors!B$33,(VLOOKUP(Inputs!D2,Chg_Factors!C$33:D$34,2,FALSE)),IF(Inputs!J2=Chg_Factors!B$35,(VLOOKUP(Inputs!D2,Chg_Factors!C$35:D$36,2,FALSE)),IF(Inputs!J2=Chg_Factors!B$37,(VLOOKUP(Inputs!D2,Chg_Factors!C$37:D$38,2,FALSE)),IF(Inputs!J2=Chg_Factors!B$39,(VLOOKUP(Inputs!D2,Chg_Factors!C$39:D$40,2,FALSE)),IF(Inputs!J2=Chg_Factors!B$41,(VLOOKUP(Inputs!D2,Chg_Factors!C$41:D$42,2,FALSE)),IF(Inputs!J2=Chg_Factors!B$43,(VLOOKUP(Inputs!D2,Chg_Factors!C$43:D$44,2,FALSE)),IF(Inputs!J2=Chg_Factors!B$45,(VLOOKUP(Inputs!D2,Chg_Factors!C$45:D$46,2,FALSE)),IF(Inputs!J2=Chg_Factors!B$47,(VLOOKUP(Inputs!D2,Chg_Factors!C$47:D$48,2,FALSE)),IF(Inputs!J2=Chg_Factors!B$49,(VLOOKUP(Inputs!D2,Chg_Factors!C$49:D$50,2,FALSE)),IF(Inputs!J2=Chg_Factors!B$51,(VLOOKUP(Inputs!D2,Chg_Factors!C$51:D$52,2,FALSE)),IF(Inputs!J2=Chg_Factors!B$53,(VLOOKUP(Inputs!D2,Chg_Factors!C$53:D$54,2,FALSE)),IF(Inputs!J2=Chg_Factors!B$55,(VLOOKUP(Inputs!D2,Chg_Factors!C$55:D$56,2,FALSE)))))))))))))))),"")</f>
        <v/>
      </c>
      <c r="N3" s="87" t="str">
        <f>IF(Inputs!C2="true",IF(Inputs!K2="null",M3,M3*(Inputs!K2)),"")</f>
        <v/>
      </c>
      <c r="O3" s="87" t="str">
        <f>IF(Inputs!C2="true",N3*IF(Inputs!M2=Reduction_Values!B$4,(VLOOKUP(Inputs!F2,Reduction_Values!C$4:D$7,2,FALSE)),(VLOOKUP(Inputs!F2,Reduction_Values!C$8:D$11,2,FALSE))),"")</f>
        <v/>
      </c>
      <c r="P3" s="87" t="str">
        <f>IF(Inputs!C2="true",(Inputs!N2/Inputs!O2)*Calcs!O3,"")</f>
        <v/>
      </c>
      <c r="Q3" s="85">
        <f>Inputs!E2</f>
        <v>10785</v>
      </c>
      <c r="R3" s="86">
        <f>Q3*(VLOOKUP(Inputs!F2,Chg_Factors!B$2:D$5,3,FALSE))</f>
        <v>32355</v>
      </c>
      <c r="S3" s="85">
        <f>R3*(VLOOKUP(Inputs!H2,Chg_Factors!B$6:D$8,3,FALSE))</f>
        <v>32355</v>
      </c>
      <c r="T3" s="85">
        <f>S3*(VLOOKUP(Inputs!I2,Chg_Factors!B$9:D$12,3,FALSE))</f>
        <v>19413</v>
      </c>
      <c r="U3" s="85">
        <f>T3*(VLOOKUP(Inputs!J2,Chg_Factors!B$18:D$30,3,FALSE))</f>
        <v>382630.23000000004</v>
      </c>
      <c r="V3" s="85">
        <f>IF(Inputs!K2="null",U3,U3*(Inputs!K2))</f>
        <v>191315.11500000002</v>
      </c>
      <c r="W3" s="85">
        <f>V3*(IF(Inputs!L2=Reduction_Values!B$2,Reduction_Values!D$2,Reduction_Values!D$3))</f>
        <v>191315.11500000002</v>
      </c>
      <c r="X3" s="85">
        <f>W3*IF(Inputs!M2=Reduction_Values!B$4,(VLOOKUP(Inputs!F2,Reduction_Values!C$4:D$7,2,FALSE)),(VLOOKUP(Inputs!F2,Reduction_Values!C$8:D$11,2,FALSE)))</f>
        <v>159429.26243622831</v>
      </c>
      <c r="Y3" s="85">
        <f t="shared" ref="Y3:Y66" si="0">X3</f>
        <v>159429.26243622831</v>
      </c>
      <c r="Z3" s="2"/>
      <c r="AA3" s="2"/>
    </row>
    <row r="4" spans="1:27" s="8" customFormat="1" ht="15.75" x14ac:dyDescent="0.2">
      <c r="A4" s="85">
        <f>Inputs!E3</f>
        <v>6.4827000000000004</v>
      </c>
      <c r="B4" s="86">
        <f>A4*(VLOOKUP(Inputs!F3,Chg_Factors!B$2:D$5,3,FALSE))</f>
        <v>6.4827000000000004</v>
      </c>
      <c r="C4" s="87">
        <f>B4*(VLOOKUP(Inputs!H3,Chg_Factors!B$6:D$8,3,FALSE))</f>
        <v>6.4827000000000004</v>
      </c>
      <c r="D4" s="87">
        <f>C4*(VLOOKUP(Inputs!I3,Chg_Factors!B$9:D$12,3,FALSE))</f>
        <v>3.8896199999999999</v>
      </c>
      <c r="E4" s="87">
        <f>D4*(VLOOKUP(Inputs!J3,Chg_Factors!B$18:D$30,3,FALSE))</f>
        <v>53.832340799999997</v>
      </c>
      <c r="F4" s="87">
        <f>IF(Inputs!K3="null",E4,E4*(Inputs!K3))</f>
        <v>53.832340799999997</v>
      </c>
      <c r="G4" s="87">
        <f>F4*(IF(Inputs!L3=Reduction_Values!B$2,Reduction_Values!D$2,Reduction_Values!D$3))</f>
        <v>53.832340799999997</v>
      </c>
      <c r="H4" s="87">
        <f>G4*IF(Inputs!M3=Reduction_Values!B$4,(VLOOKUP(Inputs!F3,Reduction_Values!C$4:D$7,2,FALSE)),(VLOOKUP(Inputs!F3,Reduction_Values!C$8:D$11,2,FALSE)))</f>
        <v>53.832340799999997</v>
      </c>
      <c r="I4" s="87">
        <f>(Inputs!N3/Inputs!O3)*Calcs!H4</f>
        <v>30.887408655737701</v>
      </c>
      <c r="J4" s="86" t="str">
        <f>IF(Inputs!C3="true",(A4*(VLOOKUP(Inputs!G3,Chg_Factors!B$13:D$17,3,FALSE))),"")</f>
        <v/>
      </c>
      <c r="K4" s="87" t="str">
        <f>IF(Inputs!C3="true",J4*(VLOOKUP(Inputs!H3,Chg_Factors!B$6:D$8,3,FALSE)),"")</f>
        <v/>
      </c>
      <c r="L4" s="87" t="str">
        <f>IF(Inputs!C3="true",K4*(VLOOKUP(Inputs!I3,Chg_Factors!B$9:D$12,3,FALSE)),"")</f>
        <v/>
      </c>
      <c r="M4" s="87" t="str">
        <f>IF(Inputs!C3="true",L4*(IF(Inputs!J3=Chg_Factors!B$31,(VLOOKUP(Inputs!D3,Chg_Factors!C$31:D$32,2,FALSE)),IF(Inputs!J3=Chg_Factors!B$33,(VLOOKUP(Inputs!D3,Chg_Factors!C$33:D$34,2,FALSE)),IF(Inputs!J3=Chg_Factors!B$35,(VLOOKUP(Inputs!D3,Chg_Factors!C$35:D$36,2,FALSE)),IF(Inputs!J3=Chg_Factors!B$37,(VLOOKUP(Inputs!D3,Chg_Factors!C$37:D$38,2,FALSE)),IF(Inputs!J3=Chg_Factors!B$39,(VLOOKUP(Inputs!D3,Chg_Factors!C$39:D$40,2,FALSE)),IF(Inputs!J3=Chg_Factors!B$41,(VLOOKUP(Inputs!D3,Chg_Factors!C$41:D$42,2,FALSE)),IF(Inputs!J3=Chg_Factors!B$43,(VLOOKUP(Inputs!D3,Chg_Factors!C$43:D$44,2,FALSE)),IF(Inputs!J3=Chg_Factors!B$45,(VLOOKUP(Inputs!D3,Chg_Factors!C$45:D$46,2,FALSE)),IF(Inputs!J3=Chg_Factors!B$47,(VLOOKUP(Inputs!D3,Chg_Factors!C$47:D$48,2,FALSE)),IF(Inputs!J3=Chg_Factors!B$49,(VLOOKUP(Inputs!D3,Chg_Factors!C$49:D$50,2,FALSE)),IF(Inputs!J3=Chg_Factors!B$51,(VLOOKUP(Inputs!D3,Chg_Factors!C$51:D$52,2,FALSE)),IF(Inputs!J3=Chg_Factors!B$53,(VLOOKUP(Inputs!D3,Chg_Factors!C$53:D$54,2,FALSE)),IF(Inputs!J3=Chg_Factors!B$55,(VLOOKUP(Inputs!D3,Chg_Factors!C$55:D$56,2,FALSE)))))))))))))))),"")</f>
        <v/>
      </c>
      <c r="N4" s="87" t="str">
        <f>IF(Inputs!C3="true",IF(Inputs!K3="null",M4,M4*(Inputs!K3)),"")</f>
        <v/>
      </c>
      <c r="O4" s="87" t="str">
        <f>IF(Inputs!C3="true",N4*IF(Inputs!M3=Reduction_Values!B$4,(VLOOKUP(Inputs!F3,Reduction_Values!C$4:D$7,2,FALSE)),(VLOOKUP(Inputs!F3,Reduction_Values!C$8:D$11,2,FALSE))),"")</f>
        <v/>
      </c>
      <c r="P4" s="87" t="str">
        <f>IF(Inputs!C3="true",(Inputs!N3/Inputs!O3)*Calcs!O4,"")</f>
        <v/>
      </c>
      <c r="Q4" s="85">
        <f>Inputs!E3</f>
        <v>6.4827000000000004</v>
      </c>
      <c r="R4" s="86">
        <f>Q4*(VLOOKUP(Inputs!F3,Chg_Factors!B$2:D$5,3,FALSE))</f>
        <v>6.4827000000000004</v>
      </c>
      <c r="S4" s="85">
        <f>R4*(VLOOKUP(Inputs!H3,Chg_Factors!B$6:D$8,3,FALSE))</f>
        <v>6.4827000000000004</v>
      </c>
      <c r="T4" s="85">
        <f>S4*(VLOOKUP(Inputs!I3,Chg_Factors!B$9:D$12,3,FALSE))</f>
        <v>3.8896199999999999</v>
      </c>
      <c r="U4" s="85">
        <f>T4*(VLOOKUP(Inputs!J3,Chg_Factors!B$18:D$30,3,FALSE))</f>
        <v>53.832340799999997</v>
      </c>
      <c r="V4" s="85">
        <f>IF(Inputs!K3="null",U4,U4*(Inputs!K3))</f>
        <v>53.832340799999997</v>
      </c>
      <c r="W4" s="85">
        <f>V4*(IF(Inputs!L3=Reduction_Values!B$2,Reduction_Values!D$2,Reduction_Values!D$3))</f>
        <v>53.832340799999997</v>
      </c>
      <c r="X4" s="85">
        <f>W4*IF(Inputs!M3=Reduction_Values!B$4,(VLOOKUP(Inputs!F3,Reduction_Values!C$4:D$7,2,FALSE)),(VLOOKUP(Inputs!F3,Reduction_Values!C$8:D$11,2,FALSE)))</f>
        <v>53.832340799999997</v>
      </c>
      <c r="Y4" s="85">
        <f t="shared" si="0"/>
        <v>53.832340799999997</v>
      </c>
      <c r="Z4" s="2"/>
      <c r="AA4" s="2"/>
    </row>
    <row r="5" spans="1:27" s="8" customFormat="1" ht="15.75" x14ac:dyDescent="0.2">
      <c r="A5" s="85">
        <f>Inputs!E4</f>
        <v>12.502000000000001</v>
      </c>
      <c r="B5" s="86">
        <f>A5*(VLOOKUP(Inputs!F4,Chg_Factors!B$2:D$5,3,FALSE))</f>
        <v>12.502000000000001</v>
      </c>
      <c r="C5" s="87">
        <f>B5*(VLOOKUP(Inputs!H4,Chg_Factors!B$6:D$8,3,FALSE))</f>
        <v>2.0003200000000003</v>
      </c>
      <c r="D5" s="87">
        <f>C5*(VLOOKUP(Inputs!I4,Chg_Factors!B$9:D$12,3,FALSE))</f>
        <v>2.0003200000000003</v>
      </c>
      <c r="E5" s="87">
        <f>D5*(VLOOKUP(Inputs!J4,Chg_Factors!B$18:D$30,3,FALSE))</f>
        <v>39.426307200000011</v>
      </c>
      <c r="F5" s="87">
        <f>IF(Inputs!K4="null",E5,E5*(Inputs!K4))</f>
        <v>39.426307200000011</v>
      </c>
      <c r="G5" s="87">
        <f>F5*(IF(Inputs!L4=Reduction_Values!B$2,Reduction_Values!D$2,Reduction_Values!D$3))</f>
        <v>39.426307200000011</v>
      </c>
      <c r="H5" s="87">
        <f>G5*IF(Inputs!M4=Reduction_Values!B$4,(VLOOKUP(Inputs!F4,Reduction_Values!C$4:D$7,2,FALSE)),(VLOOKUP(Inputs!F4,Reduction_Values!C$8:D$11,2,FALSE)))</f>
        <v>39.426307200000011</v>
      </c>
      <c r="I5" s="87">
        <f>(Inputs!N4/Inputs!O4)*Calcs!H5</f>
        <v>39.426307200000011</v>
      </c>
      <c r="J5" s="86" t="str">
        <f>IF(Inputs!C4="true",(A5*(VLOOKUP(Inputs!G4,Chg_Factors!B$13:D$17,3,FALSE))),"")</f>
        <v/>
      </c>
      <c r="K5" s="87" t="str">
        <f>IF(Inputs!C4="true",J5*(VLOOKUP(Inputs!H4,Chg_Factors!B$6:D$8,3,FALSE)),"")</f>
        <v/>
      </c>
      <c r="L5" s="87" t="str">
        <f>IF(Inputs!C4="true",K5*(VLOOKUP(Inputs!I4,Chg_Factors!B$9:D$12,3,FALSE)),"")</f>
        <v/>
      </c>
      <c r="M5" s="87" t="str">
        <f>IF(Inputs!C4="true",L5*(IF(Inputs!J4=Chg_Factors!B$31,(VLOOKUP(Inputs!D4,Chg_Factors!C$31:D$32,2,FALSE)),IF(Inputs!J4=Chg_Factors!B$33,(VLOOKUP(Inputs!D4,Chg_Factors!C$33:D$34,2,FALSE)),IF(Inputs!J4=Chg_Factors!B$35,(VLOOKUP(Inputs!D4,Chg_Factors!C$35:D$36,2,FALSE)),IF(Inputs!J4=Chg_Factors!B$37,(VLOOKUP(Inputs!D4,Chg_Factors!C$37:D$38,2,FALSE)),IF(Inputs!J4=Chg_Factors!B$39,(VLOOKUP(Inputs!D4,Chg_Factors!C$39:D$40,2,FALSE)),IF(Inputs!J4=Chg_Factors!B$41,(VLOOKUP(Inputs!D4,Chg_Factors!C$41:D$42,2,FALSE)),IF(Inputs!J4=Chg_Factors!B$43,(VLOOKUP(Inputs!D4,Chg_Factors!C$43:D$44,2,FALSE)),IF(Inputs!J4=Chg_Factors!B$45,(VLOOKUP(Inputs!D4,Chg_Factors!C$45:D$46,2,FALSE)),IF(Inputs!J4=Chg_Factors!B$47,(VLOOKUP(Inputs!D4,Chg_Factors!C$47:D$48,2,FALSE)),IF(Inputs!J4=Chg_Factors!B$49,(VLOOKUP(Inputs!D4,Chg_Factors!C$49:D$50,2,FALSE)),IF(Inputs!J4=Chg_Factors!B$51,(VLOOKUP(Inputs!D4,Chg_Factors!C$51:D$52,2,FALSE)),IF(Inputs!J4=Chg_Factors!B$53,(VLOOKUP(Inputs!D4,Chg_Factors!C$53:D$54,2,FALSE)),IF(Inputs!J4=Chg_Factors!B$55,(VLOOKUP(Inputs!D4,Chg_Factors!C$55:D$56,2,FALSE)))))))))))))))),"")</f>
        <v/>
      </c>
      <c r="N5" s="87" t="str">
        <f>IF(Inputs!C4="true",IF(Inputs!K4="null",M5,M5*(Inputs!K4)),"")</f>
        <v/>
      </c>
      <c r="O5" s="87" t="str">
        <f>IF(Inputs!C4="true",N5*IF(Inputs!M4=Reduction_Values!B$4,(VLOOKUP(Inputs!F4,Reduction_Values!C$4:D$7,2,FALSE)),(VLOOKUP(Inputs!F4,Reduction_Values!C$8:D$11,2,FALSE))),"")</f>
        <v/>
      </c>
      <c r="P5" s="87" t="str">
        <f>IF(Inputs!C4="true",(Inputs!N4/Inputs!O4)*Calcs!O5,"")</f>
        <v/>
      </c>
      <c r="Q5" s="85">
        <f>Inputs!E4</f>
        <v>12.502000000000001</v>
      </c>
      <c r="R5" s="86">
        <f>Q5*(VLOOKUP(Inputs!F4,Chg_Factors!B$2:D$5,3,FALSE))</f>
        <v>12.502000000000001</v>
      </c>
      <c r="S5" s="85">
        <f>R5*(VLOOKUP(Inputs!H4,Chg_Factors!B$6:D$8,3,FALSE))</f>
        <v>2.0003200000000003</v>
      </c>
      <c r="T5" s="85">
        <f>S5*(VLOOKUP(Inputs!I4,Chg_Factors!B$9:D$12,3,FALSE))</f>
        <v>2.0003200000000003</v>
      </c>
      <c r="U5" s="85">
        <f>T5*(VLOOKUP(Inputs!J4,Chg_Factors!B$18:D$30,3,FALSE))</f>
        <v>39.426307200000011</v>
      </c>
      <c r="V5" s="85">
        <f>IF(Inputs!K4="null",U5,U5*(Inputs!K4))</f>
        <v>39.426307200000011</v>
      </c>
      <c r="W5" s="85">
        <f>V5*(IF(Inputs!L4=Reduction_Values!B$2,Reduction_Values!D$2,Reduction_Values!D$3))</f>
        <v>39.426307200000011</v>
      </c>
      <c r="X5" s="85">
        <f>W5*IF(Inputs!M4=Reduction_Values!B$4,(VLOOKUP(Inputs!F4,Reduction_Values!C$4:D$7,2,FALSE)),(VLOOKUP(Inputs!F4,Reduction_Values!C$8:D$11,2,FALSE)))</f>
        <v>39.426307200000011</v>
      </c>
      <c r="Y5" s="85">
        <f t="shared" si="0"/>
        <v>39.426307200000011</v>
      </c>
      <c r="Z5" s="2"/>
      <c r="AA5" s="2"/>
    </row>
    <row r="6" spans="1:27" s="8" customFormat="1" ht="15.75" x14ac:dyDescent="0.2">
      <c r="A6" s="85">
        <f>Inputs!E5</f>
        <v>2722.277</v>
      </c>
      <c r="B6" s="86">
        <f>A6*(VLOOKUP(Inputs!F5,Chg_Factors!B$2:D$5,3,FALSE))</f>
        <v>2722.277</v>
      </c>
      <c r="C6" s="87">
        <f>B6*(VLOOKUP(Inputs!H5,Chg_Factors!B$6:D$8,3,FALSE))</f>
        <v>435.56432000000001</v>
      </c>
      <c r="D6" s="87">
        <f>C6*(VLOOKUP(Inputs!I5,Chg_Factors!B$9:D$12,3,FALSE))</f>
        <v>435.56432000000001</v>
      </c>
      <c r="E6" s="87">
        <f>D6*(VLOOKUP(Inputs!J5,Chg_Factors!B$18:D$30,3,FALSE))</f>
        <v>6603.1550912000002</v>
      </c>
      <c r="F6" s="87">
        <f>IF(Inputs!K5="null",E6,E6*(Inputs!K5))</f>
        <v>6603.1550912000002</v>
      </c>
      <c r="G6" s="87">
        <f>F6*(IF(Inputs!L5=Reduction_Values!B$2,Reduction_Values!D$2,Reduction_Values!D$3))</f>
        <v>6603.1550912000002</v>
      </c>
      <c r="H6" s="87">
        <f>G6*IF(Inputs!M5=Reduction_Values!B$4,(VLOOKUP(Inputs!F5,Reduction_Values!C$4:D$7,2,FALSE)),(VLOOKUP(Inputs!F5,Reduction_Values!C$8:D$11,2,FALSE)))</f>
        <v>6603.1550912000002</v>
      </c>
      <c r="I6" s="87">
        <f>(Inputs!N5/Inputs!O5)*Calcs!H6</f>
        <v>6603.1550912000002</v>
      </c>
      <c r="J6" s="86" t="str">
        <f>IF(Inputs!C5="true",(A6*(VLOOKUP(Inputs!G5,Chg_Factors!B$13:D$17,3,FALSE))),"")</f>
        <v/>
      </c>
      <c r="K6" s="87" t="str">
        <f>IF(Inputs!C5="true",J6*(VLOOKUP(Inputs!H5,Chg_Factors!B$6:D$8,3,FALSE)),"")</f>
        <v/>
      </c>
      <c r="L6" s="87" t="str">
        <f>IF(Inputs!C5="true",K6*(VLOOKUP(Inputs!I5,Chg_Factors!B$9:D$12,3,FALSE)),"")</f>
        <v/>
      </c>
      <c r="M6" s="87" t="str">
        <f>IF(Inputs!C5="true",L6*(IF(Inputs!J5=Chg_Factors!B$31,(VLOOKUP(Inputs!D5,Chg_Factors!C$31:D$32,2,FALSE)),IF(Inputs!J5=Chg_Factors!B$33,(VLOOKUP(Inputs!D5,Chg_Factors!C$33:D$34,2,FALSE)),IF(Inputs!J5=Chg_Factors!B$35,(VLOOKUP(Inputs!D5,Chg_Factors!C$35:D$36,2,FALSE)),IF(Inputs!J5=Chg_Factors!B$37,(VLOOKUP(Inputs!D5,Chg_Factors!C$37:D$38,2,FALSE)),IF(Inputs!J5=Chg_Factors!B$39,(VLOOKUP(Inputs!D5,Chg_Factors!C$39:D$40,2,FALSE)),IF(Inputs!J5=Chg_Factors!B$41,(VLOOKUP(Inputs!D5,Chg_Factors!C$41:D$42,2,FALSE)),IF(Inputs!J5=Chg_Factors!B$43,(VLOOKUP(Inputs!D5,Chg_Factors!C$43:D$44,2,FALSE)),IF(Inputs!J5=Chg_Factors!B$45,(VLOOKUP(Inputs!D5,Chg_Factors!C$45:D$46,2,FALSE)),IF(Inputs!J5=Chg_Factors!B$47,(VLOOKUP(Inputs!D5,Chg_Factors!C$47:D$48,2,FALSE)),IF(Inputs!J5=Chg_Factors!B$49,(VLOOKUP(Inputs!D5,Chg_Factors!C$49:D$50,2,FALSE)),IF(Inputs!J5=Chg_Factors!B$51,(VLOOKUP(Inputs!D5,Chg_Factors!C$51:D$52,2,FALSE)),IF(Inputs!J5=Chg_Factors!B$53,(VLOOKUP(Inputs!D5,Chg_Factors!C$53:D$54,2,FALSE)),IF(Inputs!J5=Chg_Factors!B$55,(VLOOKUP(Inputs!D5,Chg_Factors!C$55:D$56,2,FALSE)))))))))))))))),"")</f>
        <v/>
      </c>
      <c r="N6" s="87" t="str">
        <f>IF(Inputs!C5="true",IF(Inputs!K5="null",M6,M6*(Inputs!K5)),"")</f>
        <v/>
      </c>
      <c r="O6" s="87" t="str">
        <f>IF(Inputs!C5="true",N6*IF(Inputs!M5=Reduction_Values!B$4,(VLOOKUP(Inputs!F5,Reduction_Values!C$4:D$7,2,FALSE)),(VLOOKUP(Inputs!F5,Reduction_Values!C$8:D$11,2,FALSE))),"")</f>
        <v/>
      </c>
      <c r="P6" s="87" t="str">
        <f>IF(Inputs!C5="true",(Inputs!N5/Inputs!O5)*Calcs!O6,"")</f>
        <v/>
      </c>
      <c r="Q6" s="85">
        <f>Inputs!E5</f>
        <v>2722.277</v>
      </c>
      <c r="R6" s="86">
        <f>Q6*(VLOOKUP(Inputs!F5,Chg_Factors!B$2:D$5,3,FALSE))</f>
        <v>2722.277</v>
      </c>
      <c r="S6" s="85">
        <f>R6*(VLOOKUP(Inputs!H5,Chg_Factors!B$6:D$8,3,FALSE))</f>
        <v>435.56432000000001</v>
      </c>
      <c r="T6" s="85">
        <f>S6*(VLOOKUP(Inputs!I5,Chg_Factors!B$9:D$12,3,FALSE))</f>
        <v>435.56432000000001</v>
      </c>
      <c r="U6" s="85">
        <f>T6*(VLOOKUP(Inputs!J5,Chg_Factors!B$18:D$30,3,FALSE))</f>
        <v>6603.1550912000002</v>
      </c>
      <c r="V6" s="85">
        <f>IF(Inputs!K5="null",U6,U6*(Inputs!K5))</f>
        <v>6603.1550912000002</v>
      </c>
      <c r="W6" s="85">
        <f>V6*(IF(Inputs!L5=Reduction_Values!B$2,Reduction_Values!D$2,Reduction_Values!D$3))</f>
        <v>6603.1550912000002</v>
      </c>
      <c r="X6" s="85">
        <f>W6*IF(Inputs!M5=Reduction_Values!B$4,(VLOOKUP(Inputs!F5,Reduction_Values!C$4:D$7,2,FALSE)),(VLOOKUP(Inputs!F5,Reduction_Values!C$8:D$11,2,FALSE)))</f>
        <v>6603.1550912000002</v>
      </c>
      <c r="Y6" s="85">
        <f t="shared" si="0"/>
        <v>6603.1550912000002</v>
      </c>
      <c r="Z6" s="2"/>
      <c r="AA6" s="2"/>
    </row>
    <row r="7" spans="1:27" s="8" customFormat="1" ht="15.75" x14ac:dyDescent="0.2">
      <c r="A7" s="85">
        <f>Inputs!E6</f>
        <v>27.277000000000001</v>
      </c>
      <c r="B7" s="86">
        <f>A7*(VLOOKUP(Inputs!F6,Chg_Factors!B$2:D$5,3,FALSE))</f>
        <v>27.277000000000001</v>
      </c>
      <c r="C7" s="87">
        <f>B7*(VLOOKUP(Inputs!H6,Chg_Factors!B$6:D$8,3,FALSE))</f>
        <v>4.3643200000000002</v>
      </c>
      <c r="D7" s="87">
        <f>C7*(VLOOKUP(Inputs!I6,Chg_Factors!B$9:D$12,3,FALSE))</f>
        <v>4.3643200000000002</v>
      </c>
      <c r="E7" s="87">
        <f>D7*(VLOOKUP(Inputs!J6,Chg_Factors!B$18:D$30,3,FALSE))</f>
        <v>86.020747200000002</v>
      </c>
      <c r="F7" s="87">
        <f>IF(Inputs!K6="null",E7,E7*(Inputs!K6))</f>
        <v>86.020747200000002</v>
      </c>
      <c r="G7" s="87">
        <f>F7*(IF(Inputs!L6=Reduction_Values!B$2,Reduction_Values!D$2,Reduction_Values!D$3))</f>
        <v>86.020747200000002</v>
      </c>
      <c r="H7" s="87">
        <f>G7*IF(Inputs!M6=Reduction_Values!B$4,(VLOOKUP(Inputs!F6,Reduction_Values!C$4:D$7,2,FALSE)),(VLOOKUP(Inputs!F6,Reduction_Values!C$8:D$11,2,FALSE)))</f>
        <v>86.020747200000002</v>
      </c>
      <c r="I7" s="87">
        <f>(Inputs!N6/Inputs!O6)*Calcs!H7</f>
        <v>86.020747200000002</v>
      </c>
      <c r="J7" s="86">
        <f>IF(Inputs!C6="true",(A7*(VLOOKUP(Inputs!G6,Chg_Factors!B$13:D$17,3,FALSE))),"")</f>
        <v>27.277000000000001</v>
      </c>
      <c r="K7" s="87">
        <f>IF(Inputs!C6="true",J7*(VLOOKUP(Inputs!H6,Chg_Factors!B$6:D$8,3,FALSE)),"")</f>
        <v>4.3643200000000002</v>
      </c>
      <c r="L7" s="87">
        <f>IF(Inputs!C6="true",K7*(VLOOKUP(Inputs!I6,Chg_Factors!B$9:D$12,3,FALSE)),"")</f>
        <v>4.3643200000000002</v>
      </c>
      <c r="M7" s="87">
        <f>IF(Inputs!C6="true",L7*(IF(Inputs!J6=Chg_Factors!B$31,(VLOOKUP(Inputs!D6,Chg_Factors!C$31:D$32,2,FALSE)),IF(Inputs!J6=Chg_Factors!B$33,(VLOOKUP(Inputs!D6,Chg_Factors!C$33:D$34,2,FALSE)),IF(Inputs!J6=Chg_Factors!B$35,(VLOOKUP(Inputs!D6,Chg_Factors!C$35:D$36,2,FALSE)),IF(Inputs!J6=Chg_Factors!B$37,(VLOOKUP(Inputs!D6,Chg_Factors!C$37:D$38,2,FALSE)),IF(Inputs!J6=Chg_Factors!B$39,(VLOOKUP(Inputs!D6,Chg_Factors!C$39:D$40,2,FALSE)),IF(Inputs!J6=Chg_Factors!B$41,(VLOOKUP(Inputs!D6,Chg_Factors!C$41:D$42,2,FALSE)),IF(Inputs!J6=Chg_Factors!B$43,(VLOOKUP(Inputs!D6,Chg_Factors!C$43:D$44,2,FALSE)),IF(Inputs!J6=Chg_Factors!B$45,(VLOOKUP(Inputs!D6,Chg_Factors!C$45:D$46,2,FALSE)),IF(Inputs!J6=Chg_Factors!B$47,(VLOOKUP(Inputs!D6,Chg_Factors!C$47:D$48,2,FALSE)),IF(Inputs!J6=Chg_Factors!B$49,(VLOOKUP(Inputs!D6,Chg_Factors!C$49:D$50,2,FALSE)),IF(Inputs!J6=Chg_Factors!B$51,(VLOOKUP(Inputs!D6,Chg_Factors!C$51:D$52,2,FALSE)),IF(Inputs!J6=Chg_Factors!B$53,(VLOOKUP(Inputs!D6,Chg_Factors!C$53:D$54,2,FALSE)),IF(Inputs!J6=Chg_Factors!B$55,(VLOOKUP(Inputs!D6,Chg_Factors!C$55:D$56,2,FALSE)))))))))))))))),"")</f>
        <v>56.3433712</v>
      </c>
      <c r="N7" s="87">
        <f>IF(Inputs!C6="true",IF(Inputs!K6="null",M7,M7*(Inputs!K6)),"")</f>
        <v>56.3433712</v>
      </c>
      <c r="O7" s="87">
        <f>IF(Inputs!C6="true",N7*IF(Inputs!M6=Reduction_Values!B$4,(VLOOKUP(Inputs!F6,Reduction_Values!C$4:D$7,2,FALSE)),(VLOOKUP(Inputs!F6,Reduction_Values!C$8:D$11,2,FALSE))),"")</f>
        <v>56.3433712</v>
      </c>
      <c r="P7" s="87">
        <f>IF(Inputs!C6="true",(Inputs!N6/Inputs!O6)*Calcs!O7,"")</f>
        <v>56.3433712</v>
      </c>
      <c r="Q7" s="85">
        <f>Inputs!E6</f>
        <v>27.277000000000001</v>
      </c>
      <c r="R7" s="86">
        <f>Q7*(VLOOKUP(Inputs!F6,Chg_Factors!B$2:D$5,3,FALSE))</f>
        <v>27.277000000000001</v>
      </c>
      <c r="S7" s="85">
        <f>R7*(VLOOKUP(Inputs!H6,Chg_Factors!B$6:D$8,3,FALSE))</f>
        <v>4.3643200000000002</v>
      </c>
      <c r="T7" s="85">
        <f>S7*(VLOOKUP(Inputs!I6,Chg_Factors!B$9:D$12,3,FALSE))</f>
        <v>4.3643200000000002</v>
      </c>
      <c r="U7" s="85">
        <f>T7*(VLOOKUP(Inputs!J6,Chg_Factors!B$18:D$30,3,FALSE))</f>
        <v>86.020747200000002</v>
      </c>
      <c r="V7" s="85">
        <f>IF(Inputs!K6="null",U7,U7*(Inputs!K6))</f>
        <v>86.020747200000002</v>
      </c>
      <c r="W7" s="85">
        <f>V7*(IF(Inputs!L6=Reduction_Values!B$2,Reduction_Values!D$2,Reduction_Values!D$3))</f>
        <v>86.020747200000002</v>
      </c>
      <c r="X7" s="85">
        <f>W7*IF(Inputs!M6=Reduction_Values!B$4,(VLOOKUP(Inputs!F6,Reduction_Values!C$4:D$7,2,FALSE)),(VLOOKUP(Inputs!F6,Reduction_Values!C$8:D$11,2,FALSE)))</f>
        <v>86.020747200000002</v>
      </c>
      <c r="Y7" s="85">
        <f t="shared" si="0"/>
        <v>86.020747200000002</v>
      </c>
      <c r="Z7" s="2"/>
      <c r="AA7" s="2"/>
    </row>
    <row r="8" spans="1:27" s="8" customFormat="1" ht="15.75" x14ac:dyDescent="0.2">
      <c r="A8" s="85">
        <f>Inputs!E7</f>
        <v>20.457999999999998</v>
      </c>
      <c r="B8" s="86">
        <f>A8*(VLOOKUP(Inputs!F7,Chg_Factors!B$2:D$5,3,FALSE))</f>
        <v>4.0915999999999997</v>
      </c>
      <c r="C8" s="87">
        <f>B8*(VLOOKUP(Inputs!H7,Chg_Factors!B$6:D$8,3,FALSE))</f>
        <v>6.5465599999999995</v>
      </c>
      <c r="D8" s="87">
        <f>C8*(VLOOKUP(Inputs!I7,Chg_Factors!B$9:D$12,3,FALSE))</f>
        <v>6.5465599999999995</v>
      </c>
      <c r="E8" s="87">
        <f>D8*(VLOOKUP(Inputs!J7,Chg_Factors!B$18:D$30,3,FALSE))</f>
        <v>90.604390399999986</v>
      </c>
      <c r="F8" s="87">
        <f>IF(Inputs!K7="null",E8,E8*(Inputs!K7))</f>
        <v>90.604390399999986</v>
      </c>
      <c r="G8" s="87">
        <f>F8*(IF(Inputs!L7=Reduction_Values!B$2,Reduction_Values!D$2,Reduction_Values!D$3))</f>
        <v>45.302195199999993</v>
      </c>
      <c r="H8" s="87">
        <f>G8*IF(Inputs!M7=Reduction_Values!B$4,(VLOOKUP(Inputs!F7,Reduction_Values!C$4:D$7,2,FALSE)),(VLOOKUP(Inputs!F7,Reduction_Values!C$8:D$11,2,FALSE)))</f>
        <v>45.302195199999993</v>
      </c>
      <c r="I8" s="87">
        <f>(Inputs!N7/Inputs!O7)*Calcs!H8</f>
        <v>25.702061766530608</v>
      </c>
      <c r="J8" s="86" t="str">
        <f>IF(Inputs!C7="true",(A8*(VLOOKUP(Inputs!G7,Chg_Factors!B$13:D$17,3,FALSE))),"")</f>
        <v/>
      </c>
      <c r="K8" s="87" t="str">
        <f>IF(Inputs!C7="true",J8*(VLOOKUP(Inputs!H7,Chg_Factors!B$6:D$8,3,FALSE)),"")</f>
        <v/>
      </c>
      <c r="L8" s="87" t="str">
        <f>IF(Inputs!C7="true",K8*(VLOOKUP(Inputs!I7,Chg_Factors!B$9:D$12,3,FALSE)),"")</f>
        <v/>
      </c>
      <c r="M8" s="87" t="str">
        <f>IF(Inputs!C7="true",L8*(IF(Inputs!J7=Chg_Factors!B$31,(VLOOKUP(Inputs!D7,Chg_Factors!C$31:D$32,2,FALSE)),IF(Inputs!J7=Chg_Factors!B$33,(VLOOKUP(Inputs!D7,Chg_Factors!C$33:D$34,2,FALSE)),IF(Inputs!J7=Chg_Factors!B$35,(VLOOKUP(Inputs!D7,Chg_Factors!C$35:D$36,2,FALSE)),IF(Inputs!J7=Chg_Factors!B$37,(VLOOKUP(Inputs!D7,Chg_Factors!C$37:D$38,2,FALSE)),IF(Inputs!J7=Chg_Factors!B$39,(VLOOKUP(Inputs!D7,Chg_Factors!C$39:D$40,2,FALSE)),IF(Inputs!J7=Chg_Factors!B$41,(VLOOKUP(Inputs!D7,Chg_Factors!C$41:D$42,2,FALSE)),IF(Inputs!J7=Chg_Factors!B$43,(VLOOKUP(Inputs!D7,Chg_Factors!C$43:D$44,2,FALSE)),IF(Inputs!J7=Chg_Factors!B$45,(VLOOKUP(Inputs!D7,Chg_Factors!C$45:D$46,2,FALSE)),IF(Inputs!J7=Chg_Factors!B$47,(VLOOKUP(Inputs!D7,Chg_Factors!C$47:D$48,2,FALSE)),IF(Inputs!J7=Chg_Factors!B$49,(VLOOKUP(Inputs!D7,Chg_Factors!C$49:D$50,2,FALSE)),IF(Inputs!J7=Chg_Factors!B$51,(VLOOKUP(Inputs!D7,Chg_Factors!C$51:D$52,2,FALSE)),IF(Inputs!J7=Chg_Factors!B$53,(VLOOKUP(Inputs!D7,Chg_Factors!C$53:D$54,2,FALSE)),IF(Inputs!J7=Chg_Factors!B$55,(VLOOKUP(Inputs!D7,Chg_Factors!C$55:D$56,2,FALSE)))))))))))))))),"")</f>
        <v/>
      </c>
      <c r="N8" s="87" t="str">
        <f>IF(Inputs!C7="true",IF(Inputs!K7="null",M8,M8*(Inputs!K7)),"")</f>
        <v/>
      </c>
      <c r="O8" s="87" t="str">
        <f>IF(Inputs!C7="true",N8*IF(Inputs!M7=Reduction_Values!B$4,(VLOOKUP(Inputs!F7,Reduction_Values!C$4:D$7,2,FALSE)),(VLOOKUP(Inputs!F7,Reduction_Values!C$8:D$11,2,FALSE))),"")</f>
        <v/>
      </c>
      <c r="P8" s="87" t="str">
        <f>IF(Inputs!C7="true",(Inputs!N7/Inputs!O7)*Calcs!O8,"")</f>
        <v/>
      </c>
      <c r="Q8" s="85">
        <f>Inputs!E7</f>
        <v>20.457999999999998</v>
      </c>
      <c r="R8" s="86">
        <f>Q8*(VLOOKUP(Inputs!F7,Chg_Factors!B$2:D$5,3,FALSE))</f>
        <v>4.0915999999999997</v>
      </c>
      <c r="S8" s="85">
        <f>R8*(VLOOKUP(Inputs!H7,Chg_Factors!B$6:D$8,3,FALSE))</f>
        <v>6.5465599999999995</v>
      </c>
      <c r="T8" s="85">
        <f>S8*(VLOOKUP(Inputs!I7,Chg_Factors!B$9:D$12,3,FALSE))</f>
        <v>6.5465599999999995</v>
      </c>
      <c r="U8" s="85">
        <f>T8*(VLOOKUP(Inputs!J7,Chg_Factors!B$18:D$30,3,FALSE))</f>
        <v>90.604390399999986</v>
      </c>
      <c r="V8" s="85">
        <f>IF(Inputs!K7="null",U8,U8*(Inputs!K7))</f>
        <v>90.604390399999986</v>
      </c>
      <c r="W8" s="85">
        <f>V8*(IF(Inputs!L7=Reduction_Values!B$2,Reduction_Values!D$2,Reduction_Values!D$3))</f>
        <v>45.302195199999993</v>
      </c>
      <c r="X8" s="85">
        <f>W8*IF(Inputs!M7=Reduction_Values!B$4,(VLOOKUP(Inputs!F7,Reduction_Values!C$4:D$7,2,FALSE)),(VLOOKUP(Inputs!F7,Reduction_Values!C$8:D$11,2,FALSE)))</f>
        <v>45.302195199999993</v>
      </c>
      <c r="Y8" s="85">
        <f t="shared" si="0"/>
        <v>45.302195199999993</v>
      </c>
      <c r="Z8" s="2"/>
      <c r="AA8" s="2"/>
    </row>
    <row r="9" spans="1:27" s="8" customFormat="1" ht="15.75" x14ac:dyDescent="0.2">
      <c r="A9" s="85">
        <f>Inputs!E8</f>
        <v>3.4089999999999998</v>
      </c>
      <c r="B9" s="86">
        <f>A9*(VLOOKUP(Inputs!F8,Chg_Factors!B$2:D$5,3,FALSE))</f>
        <v>0.68179999999999996</v>
      </c>
      <c r="C9" s="87">
        <f>B9*(VLOOKUP(Inputs!H8,Chg_Factors!B$6:D$8,3,FALSE))</f>
        <v>1.0908800000000001</v>
      </c>
      <c r="D9" s="87">
        <f>C9*(VLOOKUP(Inputs!I8,Chg_Factors!B$9:D$12,3,FALSE))</f>
        <v>1.0908800000000001</v>
      </c>
      <c r="E9" s="87">
        <f>D9*(VLOOKUP(Inputs!J8,Chg_Factors!B$18:D$30,3,FALSE))</f>
        <v>21.501244800000002</v>
      </c>
      <c r="F9" s="87">
        <f>IF(Inputs!K8="null",E9,E9*(Inputs!K8))</f>
        <v>21.501244800000002</v>
      </c>
      <c r="G9" s="87">
        <f>F9*(IF(Inputs!L8=Reduction_Values!B$2,Reduction_Values!D$2,Reduction_Values!D$3))</f>
        <v>10.750622400000001</v>
      </c>
      <c r="H9" s="87">
        <f>G9*IF(Inputs!M8=Reduction_Values!B$4,(VLOOKUP(Inputs!F8,Reduction_Values!C$4:D$7,2,FALSE)),(VLOOKUP(Inputs!F8,Reduction_Values!C$8:D$11,2,FALSE)))</f>
        <v>10.750622400000001</v>
      </c>
      <c r="I9" s="87">
        <f>(Inputs!N8/Inputs!O8)*Calcs!H9</f>
        <v>1.3602828342857143</v>
      </c>
      <c r="J9" s="86" t="str">
        <f>IF(Inputs!C8="true",(A9*(VLOOKUP(Inputs!G8,Chg_Factors!B$13:D$17,3,FALSE))),"")</f>
        <v/>
      </c>
      <c r="K9" s="87" t="str">
        <f>IF(Inputs!C8="true",J9*(VLOOKUP(Inputs!H8,Chg_Factors!B$6:D$8,3,FALSE)),"")</f>
        <v/>
      </c>
      <c r="L9" s="87" t="str">
        <f>IF(Inputs!C8="true",K9*(VLOOKUP(Inputs!I8,Chg_Factors!B$9:D$12,3,FALSE)),"")</f>
        <v/>
      </c>
      <c r="M9" s="87" t="str">
        <f>IF(Inputs!C8="true",L9*(IF(Inputs!J8=Chg_Factors!B$31,(VLOOKUP(Inputs!D8,Chg_Factors!C$31:D$32,2,FALSE)),IF(Inputs!J8=Chg_Factors!B$33,(VLOOKUP(Inputs!D8,Chg_Factors!C$33:D$34,2,FALSE)),IF(Inputs!J8=Chg_Factors!B$35,(VLOOKUP(Inputs!D8,Chg_Factors!C$35:D$36,2,FALSE)),IF(Inputs!J8=Chg_Factors!B$37,(VLOOKUP(Inputs!D8,Chg_Factors!C$37:D$38,2,FALSE)),IF(Inputs!J8=Chg_Factors!B$39,(VLOOKUP(Inputs!D8,Chg_Factors!C$39:D$40,2,FALSE)),IF(Inputs!J8=Chg_Factors!B$41,(VLOOKUP(Inputs!D8,Chg_Factors!C$41:D$42,2,FALSE)),IF(Inputs!J8=Chg_Factors!B$43,(VLOOKUP(Inputs!D8,Chg_Factors!C$43:D$44,2,FALSE)),IF(Inputs!J8=Chg_Factors!B$45,(VLOOKUP(Inputs!D8,Chg_Factors!C$45:D$46,2,FALSE)),IF(Inputs!J8=Chg_Factors!B$47,(VLOOKUP(Inputs!D8,Chg_Factors!C$47:D$48,2,FALSE)),IF(Inputs!J8=Chg_Factors!B$49,(VLOOKUP(Inputs!D8,Chg_Factors!C$49:D$50,2,FALSE)),IF(Inputs!J8=Chg_Factors!B$51,(VLOOKUP(Inputs!D8,Chg_Factors!C$51:D$52,2,FALSE)),IF(Inputs!J8=Chg_Factors!B$53,(VLOOKUP(Inputs!D8,Chg_Factors!C$53:D$54,2,FALSE)),IF(Inputs!J8=Chg_Factors!B$55,(VLOOKUP(Inputs!D8,Chg_Factors!C$55:D$56,2,FALSE)))))))))))))))),"")</f>
        <v/>
      </c>
      <c r="N9" s="87" t="str">
        <f>IF(Inputs!C8="true",IF(Inputs!K8="null",M9,M9*(Inputs!K8)),"")</f>
        <v/>
      </c>
      <c r="O9" s="87" t="str">
        <f>IF(Inputs!C8="true",N9*IF(Inputs!M8=Reduction_Values!B$4,(VLOOKUP(Inputs!F8,Reduction_Values!C$4:D$7,2,FALSE)),(VLOOKUP(Inputs!F8,Reduction_Values!C$8:D$11,2,FALSE))),"")</f>
        <v/>
      </c>
      <c r="P9" s="87" t="str">
        <f>IF(Inputs!C8="true",(Inputs!N8/Inputs!O8)*Calcs!O9,"")</f>
        <v/>
      </c>
      <c r="Q9" s="85">
        <f>Inputs!E8</f>
        <v>3.4089999999999998</v>
      </c>
      <c r="R9" s="86">
        <f>Q9*(VLOOKUP(Inputs!F8,Chg_Factors!B$2:D$5,3,FALSE))</f>
        <v>0.68179999999999996</v>
      </c>
      <c r="S9" s="85">
        <f>R9*(VLOOKUP(Inputs!H8,Chg_Factors!B$6:D$8,3,FALSE))</f>
        <v>1.0908800000000001</v>
      </c>
      <c r="T9" s="85">
        <f>S9*(VLOOKUP(Inputs!I8,Chg_Factors!B$9:D$12,3,FALSE))</f>
        <v>1.0908800000000001</v>
      </c>
      <c r="U9" s="85">
        <f>T9*(VLOOKUP(Inputs!J8,Chg_Factors!B$18:D$30,3,FALSE))</f>
        <v>21.501244800000002</v>
      </c>
      <c r="V9" s="85">
        <f>IF(Inputs!K8="null",U9,U9*(Inputs!K8))</f>
        <v>21.501244800000002</v>
      </c>
      <c r="W9" s="85">
        <f>V9*(IF(Inputs!L8=Reduction_Values!B$2,Reduction_Values!D$2,Reduction_Values!D$3))</f>
        <v>10.750622400000001</v>
      </c>
      <c r="X9" s="85">
        <f>W9*IF(Inputs!M8=Reduction_Values!B$4,(VLOOKUP(Inputs!F8,Reduction_Values!C$4:D$7,2,FALSE)),(VLOOKUP(Inputs!F8,Reduction_Values!C$8:D$11,2,FALSE)))</f>
        <v>10.750622400000001</v>
      </c>
      <c r="Y9" s="85">
        <f t="shared" si="0"/>
        <v>10.750622400000001</v>
      </c>
      <c r="Z9" s="2"/>
      <c r="AA9" s="2"/>
    </row>
    <row r="10" spans="1:27" s="8" customFormat="1" ht="15.75" x14ac:dyDescent="0.2">
      <c r="A10" s="85">
        <f>Inputs!E9</f>
        <v>3.8050000000000002</v>
      </c>
      <c r="B10" s="86">
        <f>A10*(VLOOKUP(Inputs!F9,Chg_Factors!B$2:D$5,3,FALSE))</f>
        <v>11.415000000000001</v>
      </c>
      <c r="C10" s="87">
        <f>B10*(VLOOKUP(Inputs!H9,Chg_Factors!B$6:D$8,3,FALSE))</f>
        <v>18.264000000000003</v>
      </c>
      <c r="D10" s="87">
        <f>C10*(VLOOKUP(Inputs!I9,Chg_Factors!B$9:D$12,3,FALSE))</f>
        <v>18.264000000000003</v>
      </c>
      <c r="E10" s="87">
        <f>D10*(VLOOKUP(Inputs!J9,Chg_Factors!B$18:D$30,3,FALSE))</f>
        <v>502.4426400000001</v>
      </c>
      <c r="F10" s="87">
        <f>IF(Inputs!K9="null",E10,E10*(Inputs!K9))</f>
        <v>50.244264000000015</v>
      </c>
      <c r="G10" s="87">
        <f>F10*(IF(Inputs!L9=Reduction_Values!B$2,Reduction_Values!D$2,Reduction_Values!D$3))</f>
        <v>50.244264000000015</v>
      </c>
      <c r="H10" s="87">
        <f>G10*IF(Inputs!M9=Reduction_Values!B$4,(VLOOKUP(Inputs!F9,Reduction_Values!C$4:D$7,2,FALSE)),(VLOOKUP(Inputs!F9,Reduction_Values!C$8:D$11,2,FALSE)))</f>
        <v>50.244264000000015</v>
      </c>
      <c r="I10" s="87">
        <f>(Inputs!N9/Inputs!O9)*Calcs!H10</f>
        <v>50.106984590163947</v>
      </c>
      <c r="J10" s="86" t="str">
        <f>IF(Inputs!C9="true",(A10*(VLOOKUP(Inputs!G9,Chg_Factors!B$13:D$17,3,FALSE))),"")</f>
        <v/>
      </c>
      <c r="K10" s="87" t="str">
        <f>IF(Inputs!C9="true",J10*(VLOOKUP(Inputs!H9,Chg_Factors!B$6:D$8,3,FALSE)),"")</f>
        <v/>
      </c>
      <c r="L10" s="87" t="str">
        <f>IF(Inputs!C9="true",K10*(VLOOKUP(Inputs!I9,Chg_Factors!B$9:D$12,3,FALSE)),"")</f>
        <v/>
      </c>
      <c r="M10" s="87" t="str">
        <f>IF(Inputs!C9="true",L10*(IF(Inputs!J9=Chg_Factors!B$31,(VLOOKUP(Inputs!D9,Chg_Factors!C$31:D$32,2,FALSE)),IF(Inputs!J9=Chg_Factors!B$33,(VLOOKUP(Inputs!D9,Chg_Factors!C$33:D$34,2,FALSE)),IF(Inputs!J9=Chg_Factors!B$35,(VLOOKUP(Inputs!D9,Chg_Factors!C$35:D$36,2,FALSE)),IF(Inputs!J9=Chg_Factors!B$37,(VLOOKUP(Inputs!D9,Chg_Factors!C$37:D$38,2,FALSE)),IF(Inputs!J9=Chg_Factors!B$39,(VLOOKUP(Inputs!D9,Chg_Factors!C$39:D$40,2,FALSE)),IF(Inputs!J9=Chg_Factors!B$41,(VLOOKUP(Inputs!D9,Chg_Factors!C$41:D$42,2,FALSE)),IF(Inputs!J9=Chg_Factors!B$43,(VLOOKUP(Inputs!D9,Chg_Factors!C$43:D$44,2,FALSE)),IF(Inputs!J9=Chg_Factors!B$45,(VLOOKUP(Inputs!D9,Chg_Factors!C$45:D$46,2,FALSE)),IF(Inputs!J9=Chg_Factors!B$47,(VLOOKUP(Inputs!D9,Chg_Factors!C$47:D$48,2,FALSE)),IF(Inputs!J9=Chg_Factors!B$49,(VLOOKUP(Inputs!D9,Chg_Factors!C$49:D$50,2,FALSE)),IF(Inputs!J9=Chg_Factors!B$51,(VLOOKUP(Inputs!D9,Chg_Factors!C$51:D$52,2,FALSE)),IF(Inputs!J9=Chg_Factors!B$53,(VLOOKUP(Inputs!D9,Chg_Factors!C$53:D$54,2,FALSE)),IF(Inputs!J9=Chg_Factors!B$55,(VLOOKUP(Inputs!D9,Chg_Factors!C$55:D$56,2,FALSE)))))))))))))))),"")</f>
        <v/>
      </c>
      <c r="N10" s="87" t="str">
        <f>IF(Inputs!C9="true",IF(Inputs!K9="null",M10,M10*(Inputs!K9)),"")</f>
        <v/>
      </c>
      <c r="O10" s="87" t="str">
        <f>IF(Inputs!C9="true",N10*IF(Inputs!M9=Reduction_Values!B$4,(VLOOKUP(Inputs!F9,Reduction_Values!C$4:D$7,2,FALSE)),(VLOOKUP(Inputs!F9,Reduction_Values!C$8:D$11,2,FALSE))),"")</f>
        <v/>
      </c>
      <c r="P10" s="87" t="str">
        <f>IF(Inputs!C9="true",(Inputs!N9/Inputs!O9)*Calcs!O10,"")</f>
        <v/>
      </c>
      <c r="Q10" s="85">
        <f>Inputs!E9</f>
        <v>3.8050000000000002</v>
      </c>
      <c r="R10" s="86">
        <f>Q10*(VLOOKUP(Inputs!F9,Chg_Factors!B$2:D$5,3,FALSE))</f>
        <v>11.415000000000001</v>
      </c>
      <c r="S10" s="85">
        <f>R10*(VLOOKUP(Inputs!H9,Chg_Factors!B$6:D$8,3,FALSE))</f>
        <v>18.264000000000003</v>
      </c>
      <c r="T10" s="85">
        <f>S10*(VLOOKUP(Inputs!I9,Chg_Factors!B$9:D$12,3,FALSE))</f>
        <v>18.264000000000003</v>
      </c>
      <c r="U10" s="85">
        <f>T10*(VLOOKUP(Inputs!J9,Chg_Factors!B$18:D$30,3,FALSE))</f>
        <v>502.4426400000001</v>
      </c>
      <c r="V10" s="85">
        <f>IF(Inputs!K9="null",U10,U10*(Inputs!K9))</f>
        <v>50.244264000000015</v>
      </c>
      <c r="W10" s="85">
        <f>V10*(IF(Inputs!L9=Reduction_Values!B$2,Reduction_Values!D$2,Reduction_Values!D$3))</f>
        <v>50.244264000000015</v>
      </c>
      <c r="X10" s="85">
        <f>W10*IF(Inputs!M9=Reduction_Values!B$4,(VLOOKUP(Inputs!F9,Reduction_Values!C$4:D$7,2,FALSE)),(VLOOKUP(Inputs!F9,Reduction_Values!C$8:D$11,2,FALSE)))</f>
        <v>50.244264000000015</v>
      </c>
      <c r="Y10" s="85">
        <f t="shared" si="0"/>
        <v>50.244264000000015</v>
      </c>
      <c r="Z10" s="2"/>
      <c r="AA10" s="2"/>
    </row>
    <row r="11" spans="1:27" s="5" customFormat="1" ht="17.25" customHeight="1" x14ac:dyDescent="0.2">
      <c r="A11" s="85">
        <f>Inputs!E10</f>
        <v>1001.22</v>
      </c>
      <c r="B11" s="86">
        <f>A11*(VLOOKUP(Inputs!F10,Chg_Factors!B$2:D$5,3,FALSE))</f>
        <v>1001.22</v>
      </c>
      <c r="C11" s="87">
        <f>B11*(VLOOKUP(Inputs!H10,Chg_Factors!B$6:D$8,3,FALSE))</f>
        <v>1601.9520000000002</v>
      </c>
      <c r="D11" s="87">
        <f>C11*(VLOOKUP(Inputs!I10,Chg_Factors!B$9:D$12,3,FALSE))</f>
        <v>1601.9520000000002</v>
      </c>
      <c r="E11" s="87">
        <f>D11*(VLOOKUP(Inputs!J10,Chg_Factors!B$18:D$30,3,FALSE))</f>
        <v>24285.592320000003</v>
      </c>
      <c r="F11" s="87">
        <f>IF(Inputs!K10="null",E11,E11*(Inputs!K10))</f>
        <v>24285.592320000003</v>
      </c>
      <c r="G11" s="87">
        <f>F11*(IF(Inputs!L10=Reduction_Values!B$2,Reduction_Values!D$2,Reduction_Values!D$3))</f>
        <v>24285.592320000003</v>
      </c>
      <c r="H11" s="87">
        <f>G11*IF(Inputs!M10=Reduction_Values!B$4,(VLOOKUP(Inputs!F10,Reduction_Values!C$4:D$7,2,FALSE)),(VLOOKUP(Inputs!F10,Reduction_Values!C$8:D$11,2,FALSE)))</f>
        <v>24285.592320000003</v>
      </c>
      <c r="I11" s="87">
        <f>(Inputs!N10/Inputs!O10)*Calcs!H11</f>
        <v>1942.8473856000003</v>
      </c>
      <c r="J11" s="86" t="str">
        <f>IF(Inputs!C10="true",(A11*(VLOOKUP(Inputs!G10,Chg_Factors!B$13:D$17,3,FALSE))),"")</f>
        <v/>
      </c>
      <c r="K11" s="87" t="str">
        <f>IF(Inputs!C10="true",J11*(VLOOKUP(Inputs!H10,Chg_Factors!B$6:D$8,3,FALSE)),"")</f>
        <v/>
      </c>
      <c r="L11" s="87" t="str">
        <f>IF(Inputs!C10="true",K11*(VLOOKUP(Inputs!I10,Chg_Factors!B$9:D$12,3,FALSE)),"")</f>
        <v/>
      </c>
      <c r="M11" s="87" t="str">
        <f>IF(Inputs!C10="true",L11*(IF(Inputs!J10=Chg_Factors!B$31,(VLOOKUP(Inputs!D10,Chg_Factors!C$31:D$32,2,FALSE)),IF(Inputs!J10=Chg_Factors!B$33,(VLOOKUP(Inputs!D10,Chg_Factors!C$33:D$34,2,FALSE)),IF(Inputs!J10=Chg_Factors!B$35,(VLOOKUP(Inputs!D10,Chg_Factors!C$35:D$36,2,FALSE)),IF(Inputs!J10=Chg_Factors!B$37,(VLOOKUP(Inputs!D10,Chg_Factors!C$37:D$38,2,FALSE)),IF(Inputs!J10=Chg_Factors!B$39,(VLOOKUP(Inputs!D10,Chg_Factors!C$39:D$40,2,FALSE)),IF(Inputs!J10=Chg_Factors!B$41,(VLOOKUP(Inputs!D10,Chg_Factors!C$41:D$42,2,FALSE)),IF(Inputs!J10=Chg_Factors!B$43,(VLOOKUP(Inputs!D10,Chg_Factors!C$43:D$44,2,FALSE)),IF(Inputs!J10=Chg_Factors!B$45,(VLOOKUP(Inputs!D10,Chg_Factors!C$45:D$46,2,FALSE)),IF(Inputs!J10=Chg_Factors!B$47,(VLOOKUP(Inputs!D10,Chg_Factors!C$47:D$48,2,FALSE)),IF(Inputs!J10=Chg_Factors!B$49,(VLOOKUP(Inputs!D10,Chg_Factors!C$49:D$50,2,FALSE)),IF(Inputs!J10=Chg_Factors!B$51,(VLOOKUP(Inputs!D10,Chg_Factors!C$51:D$52,2,FALSE)),IF(Inputs!J10=Chg_Factors!B$53,(VLOOKUP(Inputs!D10,Chg_Factors!C$53:D$54,2,FALSE)),IF(Inputs!J10=Chg_Factors!B$55,(VLOOKUP(Inputs!D10,Chg_Factors!C$55:D$56,2,FALSE)))))))))))))))),"")</f>
        <v/>
      </c>
      <c r="N11" s="87" t="str">
        <f>IF(Inputs!C10="true",IF(Inputs!K10="null",M11,M11*(Inputs!K10)),"")</f>
        <v/>
      </c>
      <c r="O11" s="87" t="str">
        <f>IF(Inputs!C10="true",N11*IF(Inputs!M10=Reduction_Values!B$4,(VLOOKUP(Inputs!F10,Reduction_Values!C$4:D$7,2,FALSE)),(VLOOKUP(Inputs!F10,Reduction_Values!C$8:D$11,2,FALSE))),"")</f>
        <v/>
      </c>
      <c r="P11" s="87" t="str">
        <f>IF(Inputs!C10="true",(Inputs!N10/Inputs!O10)*Calcs!O11,"")</f>
        <v/>
      </c>
      <c r="Q11" s="85">
        <f>Inputs!E10</f>
        <v>1001.22</v>
      </c>
      <c r="R11" s="86">
        <f>Q11*(VLOOKUP(Inputs!F10,Chg_Factors!B$2:D$5,3,FALSE))</f>
        <v>1001.22</v>
      </c>
      <c r="S11" s="85">
        <f>R11*(VLOOKUP(Inputs!H10,Chg_Factors!B$6:D$8,3,FALSE))</f>
        <v>1601.9520000000002</v>
      </c>
      <c r="T11" s="85">
        <f>S11*(VLOOKUP(Inputs!I10,Chg_Factors!B$9:D$12,3,FALSE))</f>
        <v>1601.9520000000002</v>
      </c>
      <c r="U11" s="85">
        <f>T11*(VLOOKUP(Inputs!J10,Chg_Factors!B$18:D$30,3,FALSE))</f>
        <v>24285.592320000003</v>
      </c>
      <c r="V11" s="85">
        <f>IF(Inputs!K10="null",U11,U11*(Inputs!K10))</f>
        <v>24285.592320000003</v>
      </c>
      <c r="W11" s="85">
        <f>V11*(IF(Inputs!L10=Reduction_Values!B$2,Reduction_Values!D$2,Reduction_Values!D$3))</f>
        <v>24285.592320000003</v>
      </c>
      <c r="X11" s="85">
        <f>W11*IF(Inputs!M10=Reduction_Values!B$4,(VLOOKUP(Inputs!F10,Reduction_Values!C$4:D$7,2,FALSE)),(VLOOKUP(Inputs!F10,Reduction_Values!C$8:D$11,2,FALSE)))</f>
        <v>24285.592320000003</v>
      </c>
      <c r="Y11" s="85">
        <f t="shared" si="0"/>
        <v>24285.592320000003</v>
      </c>
      <c r="Z11" s="6"/>
      <c r="AA11" s="6"/>
    </row>
    <row r="12" spans="1:27" s="7" customFormat="1" x14ac:dyDescent="0.2">
      <c r="A12" s="85">
        <f>Inputs!E11</f>
        <v>1002</v>
      </c>
      <c r="B12" s="86">
        <f>A12*(VLOOKUP(Inputs!F11,Chg_Factors!B$2:D$5,3,FALSE))</f>
        <v>200.4</v>
      </c>
      <c r="C12" s="87">
        <f>B12*(VLOOKUP(Inputs!H11,Chg_Factors!B$6:D$8,3,FALSE))</f>
        <v>32.064</v>
      </c>
      <c r="D12" s="87">
        <f>C12*(VLOOKUP(Inputs!I11,Chg_Factors!B$9:D$12,3,FALSE))</f>
        <v>32.064</v>
      </c>
      <c r="E12" s="87">
        <f>D12*(VLOOKUP(Inputs!J11,Chg_Factors!B$18:D$30,3,FALSE))</f>
        <v>950.37696000000005</v>
      </c>
      <c r="F12" s="87">
        <f>IF(Inputs!K11="null",E12,E12*(Inputs!K11))</f>
        <v>950.37696000000005</v>
      </c>
      <c r="G12" s="87">
        <f>F12*(IF(Inputs!L11=Reduction_Values!B$2,Reduction_Values!D$2,Reduction_Values!D$3))</f>
        <v>950.37696000000005</v>
      </c>
      <c r="H12" s="87">
        <f>G12*IF(Inputs!M11=Reduction_Values!B$4,(VLOOKUP(Inputs!F11,Reduction_Values!C$4:D$7,2,FALSE)),(VLOOKUP(Inputs!F11,Reduction_Values!C$8:D$11,2,FALSE)))</f>
        <v>475.18848000000003</v>
      </c>
      <c r="I12" s="87" t="e">
        <f>(Inputs!N11/Inputs!O11)*Calcs!H12</f>
        <v>#DIV/0!</v>
      </c>
      <c r="J12" s="86" t="str">
        <f>IF(Inputs!C11="true",(A12*(VLOOKUP(Inputs!G11,Chg_Factors!B$13:D$17,3,FALSE))),"")</f>
        <v/>
      </c>
      <c r="K12" s="87" t="str">
        <f>IF(Inputs!C11="true",J12*(VLOOKUP(Inputs!H11,Chg_Factors!B$6:D$8,3,FALSE)),"")</f>
        <v/>
      </c>
      <c r="L12" s="87" t="str">
        <f>IF(Inputs!C11="true",K12*(VLOOKUP(Inputs!I11,Chg_Factors!B$9:D$12,3,FALSE)),"")</f>
        <v/>
      </c>
      <c r="M12" s="87" t="str">
        <f>IF(Inputs!C11="true",L12*(IF(Inputs!J11=Chg_Factors!B$31,(VLOOKUP(Inputs!D11,Chg_Factors!C$31:D$32,2,FALSE)),IF(Inputs!J11=Chg_Factors!B$33,(VLOOKUP(Inputs!D11,Chg_Factors!C$33:D$34,2,FALSE)),IF(Inputs!J11=Chg_Factors!B$35,(VLOOKUP(Inputs!D11,Chg_Factors!C$35:D$36,2,FALSE)),IF(Inputs!J11=Chg_Factors!B$37,(VLOOKUP(Inputs!D11,Chg_Factors!C$37:D$38,2,FALSE)),IF(Inputs!J11=Chg_Factors!B$39,(VLOOKUP(Inputs!D11,Chg_Factors!C$39:D$40,2,FALSE)),IF(Inputs!J11=Chg_Factors!B$41,(VLOOKUP(Inputs!D11,Chg_Factors!C$41:D$42,2,FALSE)),IF(Inputs!J11=Chg_Factors!B$43,(VLOOKUP(Inputs!D11,Chg_Factors!C$43:D$44,2,FALSE)),IF(Inputs!J11=Chg_Factors!B$45,(VLOOKUP(Inputs!D11,Chg_Factors!C$45:D$46,2,FALSE)),IF(Inputs!J11=Chg_Factors!B$47,(VLOOKUP(Inputs!D11,Chg_Factors!C$47:D$48,2,FALSE)),IF(Inputs!J11=Chg_Factors!B$49,(VLOOKUP(Inputs!D11,Chg_Factors!C$49:D$50,2,FALSE)),IF(Inputs!J11=Chg_Factors!B$51,(VLOOKUP(Inputs!D11,Chg_Factors!C$51:D$52,2,FALSE)),IF(Inputs!J11=Chg_Factors!B$53,(VLOOKUP(Inputs!D11,Chg_Factors!C$53:D$54,2,FALSE)),IF(Inputs!J11=Chg_Factors!B$55,(VLOOKUP(Inputs!D11,Chg_Factors!C$55:D$56,2,FALSE)))))))))))))))),"")</f>
        <v/>
      </c>
      <c r="N12" s="87" t="str">
        <f>IF(Inputs!C11="true",IF(Inputs!K11="null",M12,M12*(Inputs!K11)),"")</f>
        <v/>
      </c>
      <c r="O12" s="87" t="str">
        <f>IF(Inputs!C11="true",N12*IF(Inputs!M11=Reduction_Values!B$4,(VLOOKUP(Inputs!F11,Reduction_Values!C$4:D$7,2,FALSE)),(VLOOKUP(Inputs!F11,Reduction_Values!C$8:D$11,2,FALSE))),"")</f>
        <v/>
      </c>
      <c r="P12" s="87" t="str">
        <f>IF(Inputs!C11="true",(Inputs!N11/Inputs!O11)*Calcs!O12,"")</f>
        <v/>
      </c>
      <c r="Q12" s="85">
        <f>Inputs!E11</f>
        <v>1002</v>
      </c>
      <c r="R12" s="86">
        <f>Q12*(VLOOKUP(Inputs!F11,Chg_Factors!B$2:D$5,3,FALSE))</f>
        <v>200.4</v>
      </c>
      <c r="S12" s="85">
        <f>R12*(VLOOKUP(Inputs!H11,Chg_Factors!B$6:D$8,3,FALSE))</f>
        <v>32.064</v>
      </c>
      <c r="T12" s="85">
        <f>S12*(VLOOKUP(Inputs!I11,Chg_Factors!B$9:D$12,3,FALSE))</f>
        <v>32.064</v>
      </c>
      <c r="U12" s="85">
        <f>T12*(VLOOKUP(Inputs!J11,Chg_Factors!B$18:D$30,3,FALSE))</f>
        <v>950.37696000000005</v>
      </c>
      <c r="V12" s="85">
        <f>IF(Inputs!K11="null",U12,U12*(Inputs!K11))</f>
        <v>950.37696000000005</v>
      </c>
      <c r="W12" s="85">
        <f>V12*(IF(Inputs!L11=Reduction_Values!B$2,Reduction_Values!D$2,Reduction_Values!D$3))</f>
        <v>950.37696000000005</v>
      </c>
      <c r="X12" s="85">
        <f>W12*IF(Inputs!M11=Reduction_Values!B$4,(VLOOKUP(Inputs!F11,Reduction_Values!C$4:D$7,2,FALSE)),(VLOOKUP(Inputs!F11,Reduction_Values!C$8:D$11,2,FALSE)))</f>
        <v>475.18848000000003</v>
      </c>
      <c r="Y12" s="85">
        <f t="shared" si="0"/>
        <v>475.18848000000003</v>
      </c>
      <c r="Z12" s="6"/>
      <c r="AA12" s="6"/>
    </row>
    <row r="13" spans="1:27" s="7" customFormat="1" x14ac:dyDescent="0.2">
      <c r="A13" s="85">
        <f>Inputs!E12</f>
        <v>0.91200000000000003</v>
      </c>
      <c r="B13" s="86">
        <f>A13*(VLOOKUP(Inputs!F12,Chg_Factors!B$2:D$5,3,FALSE))</f>
        <v>2.7360000000000002</v>
      </c>
      <c r="C13" s="87">
        <f>B13*(VLOOKUP(Inputs!H12,Chg_Factors!B$6:D$8,3,FALSE))</f>
        <v>0.43776000000000004</v>
      </c>
      <c r="D13" s="87">
        <f>C13*(VLOOKUP(Inputs!I12,Chg_Factors!B$9:D$12,3,FALSE))</f>
        <v>0.262656</v>
      </c>
      <c r="E13" s="87">
        <f>D13*(VLOOKUP(Inputs!J12,Chg_Factors!B$18:D$30,3,FALSE))</f>
        <v>3.30158592</v>
      </c>
      <c r="F13" s="87">
        <f>IF(Inputs!K12="null",E13,E13*(Inputs!K12))</f>
        <v>3.30158592</v>
      </c>
      <c r="G13" s="87">
        <f>F13*(IF(Inputs!L12=Reduction_Values!B$2,Reduction_Values!D$2,Reduction_Values!D$3))</f>
        <v>3.30158592</v>
      </c>
      <c r="H13" s="87">
        <f>G13*IF(Inputs!M12=Reduction_Values!B$4,(VLOOKUP(Inputs!F12,Reduction_Values!C$4:D$7,2,FALSE)),(VLOOKUP(Inputs!F12,Reduction_Values!C$8:D$11,2,FALSE)))</f>
        <v>3.30158592</v>
      </c>
      <c r="I13" s="87">
        <f>(Inputs!N12/Inputs!O12)*Calcs!H13</f>
        <v>3.30158592</v>
      </c>
      <c r="J13" s="86">
        <f>IF(Inputs!C12="true",(A13*(VLOOKUP(Inputs!G12,Chg_Factors!B$13:D$17,3,FALSE))),"")</f>
        <v>0.18240000000000001</v>
      </c>
      <c r="K13" s="87">
        <f>IF(Inputs!C12="true",J13*(VLOOKUP(Inputs!H12,Chg_Factors!B$6:D$8,3,FALSE)),"")</f>
        <v>2.9184000000000002E-2</v>
      </c>
      <c r="L13" s="87">
        <f>IF(Inputs!C12="true",K13*(VLOOKUP(Inputs!I12,Chg_Factors!B$9:D$12,3,FALSE)),"")</f>
        <v>1.7510399999999999E-2</v>
      </c>
      <c r="M13" s="87">
        <f>IF(Inputs!C12="true",L13*(IF(Inputs!J12=Chg_Factors!B$31,(VLOOKUP(Inputs!D12,Chg_Factors!C$31:D$32,2,FALSE)),IF(Inputs!J12=Chg_Factors!B$33,(VLOOKUP(Inputs!D12,Chg_Factors!C$33:D$34,2,FALSE)),IF(Inputs!J12=Chg_Factors!B$35,(VLOOKUP(Inputs!D12,Chg_Factors!C$35:D$36,2,FALSE)),IF(Inputs!J12=Chg_Factors!B$37,(VLOOKUP(Inputs!D12,Chg_Factors!C$37:D$38,2,FALSE)),IF(Inputs!J12=Chg_Factors!B$39,(VLOOKUP(Inputs!D12,Chg_Factors!C$39:D$40,2,FALSE)),IF(Inputs!J12=Chg_Factors!B$41,(VLOOKUP(Inputs!D12,Chg_Factors!C$41:D$42,2,FALSE)),IF(Inputs!J12=Chg_Factors!B$43,(VLOOKUP(Inputs!D12,Chg_Factors!C$43:D$44,2,FALSE)),IF(Inputs!J12=Chg_Factors!B$45,(VLOOKUP(Inputs!D12,Chg_Factors!C$45:D$46,2,FALSE)),IF(Inputs!J12=Chg_Factors!B$47,(VLOOKUP(Inputs!D12,Chg_Factors!C$47:D$48,2,FALSE)),IF(Inputs!J12=Chg_Factors!B$49,(VLOOKUP(Inputs!D12,Chg_Factors!C$49:D$50,2,FALSE)),IF(Inputs!J12=Chg_Factors!B$51,(VLOOKUP(Inputs!D12,Chg_Factors!C$51:D$52,2,FALSE)),IF(Inputs!J12=Chg_Factors!B$53,(VLOOKUP(Inputs!D12,Chg_Factors!C$53:D$54,2,FALSE)),IF(Inputs!J12=Chg_Factors!B$55,(VLOOKUP(Inputs!D12,Chg_Factors!C$55:D$56,2,FALSE)))))))))))))))),"")</f>
        <v>6.7590143999999991E-2</v>
      </c>
      <c r="N13" s="87">
        <f>IF(Inputs!C12="true",IF(Inputs!K12="null",M13,M13*(Inputs!K12)),"")</f>
        <v>6.7590143999999991E-2</v>
      </c>
      <c r="O13" s="87">
        <f>IF(Inputs!C12="true",N13*IF(Inputs!M12=Reduction_Values!B$4,(VLOOKUP(Inputs!F12,Reduction_Values!C$4:D$7,2,FALSE)),(VLOOKUP(Inputs!F12,Reduction_Values!C$8:D$11,2,FALSE))),"")</f>
        <v>6.7590143999999991E-2</v>
      </c>
      <c r="P13" s="87">
        <f>IF(Inputs!C12="true",(Inputs!N12/Inputs!O12)*Calcs!O13,"")</f>
        <v>6.7590143999999991E-2</v>
      </c>
      <c r="Q13" s="85">
        <f>Inputs!E12</f>
        <v>0.91200000000000003</v>
      </c>
      <c r="R13" s="86">
        <f>Q13*(VLOOKUP(Inputs!F12,Chg_Factors!B$2:D$5,3,FALSE))</f>
        <v>2.7360000000000002</v>
      </c>
      <c r="S13" s="85">
        <f>R13*(VLOOKUP(Inputs!H12,Chg_Factors!B$6:D$8,3,FALSE))</f>
        <v>0.43776000000000004</v>
      </c>
      <c r="T13" s="85">
        <f>S13*(VLOOKUP(Inputs!I12,Chg_Factors!B$9:D$12,3,FALSE))</f>
        <v>0.262656</v>
      </c>
      <c r="U13" s="85">
        <f>T13*(VLOOKUP(Inputs!J12,Chg_Factors!B$18:D$30,3,FALSE))</f>
        <v>3.30158592</v>
      </c>
      <c r="V13" s="85">
        <f>IF(Inputs!K12="null",U13,U13*(Inputs!K12))</f>
        <v>3.30158592</v>
      </c>
      <c r="W13" s="85">
        <f>V13*(IF(Inputs!L12=Reduction_Values!B$2,Reduction_Values!D$2,Reduction_Values!D$3))</f>
        <v>3.30158592</v>
      </c>
      <c r="X13" s="85">
        <f>W13*IF(Inputs!M12=Reduction_Values!B$4,(VLOOKUP(Inputs!F12,Reduction_Values!C$4:D$7,2,FALSE)),(VLOOKUP(Inputs!F12,Reduction_Values!C$8:D$11,2,FALSE)))</f>
        <v>3.30158592</v>
      </c>
      <c r="Y13" s="85">
        <f t="shared" si="0"/>
        <v>3.30158592</v>
      </c>
      <c r="Z13" s="6"/>
      <c r="AA13" s="6"/>
    </row>
    <row r="14" spans="1:27" s="7" customFormat="1" x14ac:dyDescent="0.2">
      <c r="A14" s="85">
        <f>Inputs!E13</f>
        <v>1004</v>
      </c>
      <c r="B14" s="86">
        <f>A14*(VLOOKUP(Inputs!F13,Chg_Factors!B$2:D$5,3,FALSE))</f>
        <v>3012</v>
      </c>
      <c r="C14" s="87">
        <f>B14*(VLOOKUP(Inputs!H13,Chg_Factors!B$6:D$8,3,FALSE))</f>
        <v>3012</v>
      </c>
      <c r="D14" s="87">
        <f>C14*(VLOOKUP(Inputs!I13,Chg_Factors!B$9:D$12,3,FALSE))</f>
        <v>1807.2</v>
      </c>
      <c r="E14" s="87">
        <f>D14*(VLOOKUP(Inputs!J13,Chg_Factors!B$18:D$30,3,FALSE))</f>
        <v>34752.455999999998</v>
      </c>
      <c r="F14" s="87">
        <f>IF(Inputs!K13="null",E14,E14*(Inputs!K13))</f>
        <v>34752.455999999998</v>
      </c>
      <c r="G14" s="87">
        <f>F14*(IF(Inputs!L13=Reduction_Values!B$2,Reduction_Values!D$2,Reduction_Values!D$3))</f>
        <v>34752.455999999998</v>
      </c>
      <c r="H14" s="87">
        <f>G14*IF(Inputs!M13=Reduction_Values!B$4,(VLOOKUP(Inputs!F13,Reduction_Values!C$4:D$7,2,FALSE)),(VLOOKUP(Inputs!F13,Reduction_Values!C$8:D$11,2,FALSE)))</f>
        <v>34752.455999999998</v>
      </c>
      <c r="I14" s="87">
        <f>(Inputs!N13/Inputs!O13)*Calcs!H14</f>
        <v>29420.572339726026</v>
      </c>
      <c r="J14" s="86" t="str">
        <f>IF(Inputs!C13="true",(A14*(VLOOKUP(Inputs!G13,Chg_Factors!B$13:D$17,3,FALSE))),"")</f>
        <v/>
      </c>
      <c r="K14" s="87" t="str">
        <f>IF(Inputs!C13="true",J14*(VLOOKUP(Inputs!H13,Chg_Factors!B$6:D$8,3,FALSE)),"")</f>
        <v/>
      </c>
      <c r="L14" s="87" t="str">
        <f>IF(Inputs!C13="true",K14*(VLOOKUP(Inputs!I13,Chg_Factors!B$9:D$12,3,FALSE)),"")</f>
        <v/>
      </c>
      <c r="M14" s="87" t="str">
        <f>IF(Inputs!C13="true",L14*(IF(Inputs!J13=Chg_Factors!B$31,(VLOOKUP(Inputs!D13,Chg_Factors!C$31:D$32,2,FALSE)),IF(Inputs!J13=Chg_Factors!B$33,(VLOOKUP(Inputs!D13,Chg_Factors!C$33:D$34,2,FALSE)),IF(Inputs!J13=Chg_Factors!B$35,(VLOOKUP(Inputs!D13,Chg_Factors!C$35:D$36,2,FALSE)),IF(Inputs!J13=Chg_Factors!B$37,(VLOOKUP(Inputs!D13,Chg_Factors!C$37:D$38,2,FALSE)),IF(Inputs!J13=Chg_Factors!B$39,(VLOOKUP(Inputs!D13,Chg_Factors!C$39:D$40,2,FALSE)),IF(Inputs!J13=Chg_Factors!B$41,(VLOOKUP(Inputs!D13,Chg_Factors!C$41:D$42,2,FALSE)),IF(Inputs!J13=Chg_Factors!B$43,(VLOOKUP(Inputs!D13,Chg_Factors!C$43:D$44,2,FALSE)),IF(Inputs!J13=Chg_Factors!B$45,(VLOOKUP(Inputs!D13,Chg_Factors!C$45:D$46,2,FALSE)),IF(Inputs!J13=Chg_Factors!B$47,(VLOOKUP(Inputs!D13,Chg_Factors!C$47:D$48,2,FALSE)),IF(Inputs!J13=Chg_Factors!B$49,(VLOOKUP(Inputs!D13,Chg_Factors!C$49:D$50,2,FALSE)),IF(Inputs!J13=Chg_Factors!B$51,(VLOOKUP(Inputs!D13,Chg_Factors!C$51:D$52,2,FALSE)),IF(Inputs!J13=Chg_Factors!B$53,(VLOOKUP(Inputs!D13,Chg_Factors!C$53:D$54,2,FALSE)),IF(Inputs!J13=Chg_Factors!B$55,(VLOOKUP(Inputs!D13,Chg_Factors!C$55:D$56,2,FALSE)))))))))))))))),"")</f>
        <v/>
      </c>
      <c r="N14" s="87" t="str">
        <f>IF(Inputs!C13="true",IF(Inputs!K13="null",M14,M14*(Inputs!K13)),"")</f>
        <v/>
      </c>
      <c r="O14" s="87" t="str">
        <f>IF(Inputs!C13="true",N14*IF(Inputs!M13=Reduction_Values!B$4,(VLOOKUP(Inputs!F13,Reduction_Values!C$4:D$7,2,FALSE)),(VLOOKUP(Inputs!F13,Reduction_Values!C$8:D$11,2,FALSE))),"")</f>
        <v/>
      </c>
      <c r="P14" s="87" t="str">
        <f>IF(Inputs!C13="true",(Inputs!N13/Inputs!O13)*Calcs!O14,"")</f>
        <v/>
      </c>
      <c r="Q14" s="85">
        <f>Inputs!E13</f>
        <v>1004</v>
      </c>
      <c r="R14" s="86">
        <f>Q14*(VLOOKUP(Inputs!F13,Chg_Factors!B$2:D$5,3,FALSE))</f>
        <v>3012</v>
      </c>
      <c r="S14" s="85">
        <f>R14*(VLOOKUP(Inputs!H13,Chg_Factors!B$6:D$8,3,FALSE))</f>
        <v>3012</v>
      </c>
      <c r="T14" s="85">
        <f>S14*(VLOOKUP(Inputs!I13,Chg_Factors!B$9:D$12,3,FALSE))</f>
        <v>1807.2</v>
      </c>
      <c r="U14" s="85">
        <f>T14*(VLOOKUP(Inputs!J13,Chg_Factors!B$18:D$30,3,FALSE))</f>
        <v>34752.455999999998</v>
      </c>
      <c r="V14" s="85">
        <f>IF(Inputs!K13="null",U14,U14*(Inputs!K13))</f>
        <v>34752.455999999998</v>
      </c>
      <c r="W14" s="85">
        <f>V14*(IF(Inputs!L13=Reduction_Values!B$2,Reduction_Values!D$2,Reduction_Values!D$3))</f>
        <v>34752.455999999998</v>
      </c>
      <c r="X14" s="85">
        <f>W14*IF(Inputs!M13=Reduction_Values!B$4,(VLOOKUP(Inputs!F13,Reduction_Values!C$4:D$7,2,FALSE)),(VLOOKUP(Inputs!F13,Reduction_Values!C$8:D$11,2,FALSE)))</f>
        <v>34752.455999999998</v>
      </c>
      <c r="Y14" s="85">
        <f t="shared" si="0"/>
        <v>34752.455999999998</v>
      </c>
      <c r="Z14" s="6"/>
      <c r="AA14" s="6"/>
    </row>
    <row r="15" spans="1:27" s="7" customFormat="1" x14ac:dyDescent="0.2">
      <c r="A15" s="85">
        <f>Inputs!E14</f>
        <v>100050</v>
      </c>
      <c r="B15" s="86">
        <f>A15*(VLOOKUP(Inputs!F14,Chg_Factors!B$2:D$5,3,FALSE))</f>
        <v>100050</v>
      </c>
      <c r="C15" s="87">
        <f>B15*(VLOOKUP(Inputs!H14,Chg_Factors!B$6:D$8,3,FALSE))</f>
        <v>100050</v>
      </c>
      <c r="D15" s="87">
        <f>C15*(VLOOKUP(Inputs!I14,Chg_Factors!B$9:D$12,3,FALSE))</f>
        <v>3001.5</v>
      </c>
      <c r="E15" s="87">
        <f>D15*(VLOOKUP(Inputs!J14,Chg_Factors!B$18:D$30,3,FALSE))</f>
        <v>59159.565000000002</v>
      </c>
      <c r="F15" s="87">
        <f>IF(Inputs!K14="null",E15,E15*(Inputs!K14))</f>
        <v>59159.565000000002</v>
      </c>
      <c r="G15" s="87">
        <f>F15*(IF(Inputs!L14=Reduction_Values!B$2,Reduction_Values!D$2,Reduction_Values!D$3))</f>
        <v>29579.782500000001</v>
      </c>
      <c r="H15" s="87">
        <f>G15*IF(Inputs!M14=Reduction_Values!B$4,(VLOOKUP(Inputs!F14,Reduction_Values!C$4:D$7,2,FALSE)),(VLOOKUP(Inputs!F14,Reduction_Values!C$8:D$11,2,FALSE)))</f>
        <v>29579.782500000001</v>
      </c>
      <c r="I15" s="87">
        <f>(Inputs!N14/Inputs!O14)*Calcs!H15</f>
        <v>28769.377500000002</v>
      </c>
      <c r="J15" s="86" t="str">
        <f>IF(Inputs!C14="true",(A15*(VLOOKUP(Inputs!G14,Chg_Factors!B$13:D$17,3,FALSE))),"")</f>
        <v/>
      </c>
      <c r="K15" s="87" t="str">
        <f>IF(Inputs!C14="true",J15*(VLOOKUP(Inputs!H14,Chg_Factors!B$6:D$8,3,FALSE)),"")</f>
        <v/>
      </c>
      <c r="L15" s="87" t="str">
        <f>IF(Inputs!C14="true",K15*(VLOOKUP(Inputs!I14,Chg_Factors!B$9:D$12,3,FALSE)),"")</f>
        <v/>
      </c>
      <c r="M15" s="87" t="str">
        <f>IF(Inputs!C14="true",L15*(IF(Inputs!J14=Chg_Factors!B$31,(VLOOKUP(Inputs!D14,Chg_Factors!C$31:D$32,2,FALSE)),IF(Inputs!J14=Chg_Factors!B$33,(VLOOKUP(Inputs!D14,Chg_Factors!C$33:D$34,2,FALSE)),IF(Inputs!J14=Chg_Factors!B$35,(VLOOKUP(Inputs!D14,Chg_Factors!C$35:D$36,2,FALSE)),IF(Inputs!J14=Chg_Factors!B$37,(VLOOKUP(Inputs!D14,Chg_Factors!C$37:D$38,2,FALSE)),IF(Inputs!J14=Chg_Factors!B$39,(VLOOKUP(Inputs!D14,Chg_Factors!C$39:D$40,2,FALSE)),IF(Inputs!J14=Chg_Factors!B$41,(VLOOKUP(Inputs!D14,Chg_Factors!C$41:D$42,2,FALSE)),IF(Inputs!J14=Chg_Factors!B$43,(VLOOKUP(Inputs!D14,Chg_Factors!C$43:D$44,2,FALSE)),IF(Inputs!J14=Chg_Factors!B$45,(VLOOKUP(Inputs!D14,Chg_Factors!C$45:D$46,2,FALSE)),IF(Inputs!J14=Chg_Factors!B$47,(VLOOKUP(Inputs!D14,Chg_Factors!C$47:D$48,2,FALSE)),IF(Inputs!J14=Chg_Factors!B$49,(VLOOKUP(Inputs!D14,Chg_Factors!C$49:D$50,2,FALSE)),IF(Inputs!J14=Chg_Factors!B$51,(VLOOKUP(Inputs!D14,Chg_Factors!C$51:D$52,2,FALSE)),IF(Inputs!J14=Chg_Factors!B$53,(VLOOKUP(Inputs!D14,Chg_Factors!C$53:D$54,2,FALSE)),IF(Inputs!J14=Chg_Factors!B$55,(VLOOKUP(Inputs!D14,Chg_Factors!C$55:D$56,2,FALSE)))))))))))))))),"")</f>
        <v/>
      </c>
      <c r="N15" s="87" t="str">
        <f>IF(Inputs!C14="true",IF(Inputs!K14="null",M15,M15*(Inputs!K14)),"")</f>
        <v/>
      </c>
      <c r="O15" s="87" t="str">
        <f>IF(Inputs!C14="true",N15*IF(Inputs!M14=Reduction_Values!B$4,(VLOOKUP(Inputs!F14,Reduction_Values!C$4:D$7,2,FALSE)),(VLOOKUP(Inputs!F14,Reduction_Values!C$8:D$11,2,FALSE))),"")</f>
        <v/>
      </c>
      <c r="P15" s="87" t="str">
        <f>IF(Inputs!C14="true",(Inputs!N14/Inputs!O14)*Calcs!O15,"")</f>
        <v/>
      </c>
      <c r="Q15" s="85">
        <f>Inputs!E14</f>
        <v>100050</v>
      </c>
      <c r="R15" s="86">
        <f>Q15*(VLOOKUP(Inputs!F14,Chg_Factors!B$2:D$5,3,FALSE))</f>
        <v>100050</v>
      </c>
      <c r="S15" s="85">
        <f>R15*(VLOOKUP(Inputs!H14,Chg_Factors!B$6:D$8,3,FALSE))</f>
        <v>100050</v>
      </c>
      <c r="T15" s="85">
        <f>S15*(VLOOKUP(Inputs!I14,Chg_Factors!B$9:D$12,3,FALSE))</f>
        <v>3001.5</v>
      </c>
      <c r="U15" s="85">
        <f>T15*(VLOOKUP(Inputs!J14,Chg_Factors!B$18:D$30,3,FALSE))</f>
        <v>59159.565000000002</v>
      </c>
      <c r="V15" s="85">
        <f>IF(Inputs!K14="null",U15,U15*(Inputs!K14))</f>
        <v>59159.565000000002</v>
      </c>
      <c r="W15" s="85">
        <f>V15*(IF(Inputs!L14=Reduction_Values!B$2,Reduction_Values!D$2,Reduction_Values!D$3))</f>
        <v>29579.782500000001</v>
      </c>
      <c r="X15" s="85">
        <f>W15*IF(Inputs!M14=Reduction_Values!B$4,(VLOOKUP(Inputs!F14,Reduction_Values!C$4:D$7,2,FALSE)),(VLOOKUP(Inputs!F14,Reduction_Values!C$8:D$11,2,FALSE)))</f>
        <v>29579.782500000001</v>
      </c>
      <c r="Y15" s="85">
        <f t="shared" si="0"/>
        <v>29579.782500000001</v>
      </c>
      <c r="Z15" s="6"/>
      <c r="AA15" s="6"/>
    </row>
    <row r="16" spans="1:27" s="7" customFormat="1" x14ac:dyDescent="0.2">
      <c r="A16" s="85">
        <f>Inputs!E15</f>
        <v>100</v>
      </c>
      <c r="B16" s="86">
        <f>A16*(VLOOKUP(Inputs!F15,Chg_Factors!B$2:D$5,3,FALSE))</f>
        <v>20</v>
      </c>
      <c r="C16" s="87">
        <f>B16*(VLOOKUP(Inputs!H15,Chg_Factors!B$6:D$8,3,FALSE))</f>
        <v>32</v>
      </c>
      <c r="D16" s="87">
        <f>C16*(VLOOKUP(Inputs!I15,Chg_Factors!B$9:D$12,3,FALSE))</f>
        <v>0.96</v>
      </c>
      <c r="E16" s="87">
        <f>D16*(VLOOKUP(Inputs!J15,Chg_Factors!B$18:D$30,3,FALSE))</f>
        <v>18.921600000000002</v>
      </c>
      <c r="F16" s="87">
        <f>IF(Inputs!K15="null",E16,E16*(Inputs!K15))</f>
        <v>18.921600000000002</v>
      </c>
      <c r="G16" s="87">
        <f>F16*(IF(Inputs!L15=Reduction_Values!B$2,Reduction_Values!D$2,Reduction_Values!D$3))</f>
        <v>9.4608000000000008</v>
      </c>
      <c r="H16" s="87">
        <f>G16*IF(Inputs!M15=Reduction_Values!B$4,(VLOOKUP(Inputs!F15,Reduction_Values!C$4:D$7,2,FALSE)),(VLOOKUP(Inputs!F15,Reduction_Values!C$8:D$11,2,FALSE)))</f>
        <v>9.4608000000000008</v>
      </c>
      <c r="I16" s="87" t="e">
        <f>(Inputs!N15/Inputs!O15)*Calcs!H16</f>
        <v>#DIV/0!</v>
      </c>
      <c r="J16" s="86" t="str">
        <f>IF(Inputs!C15="true",(A16*(VLOOKUP(Inputs!G15,Chg_Factors!B$13:D$17,3,FALSE))),"")</f>
        <v/>
      </c>
      <c r="K16" s="87" t="str">
        <f>IF(Inputs!C15="true",J16*(VLOOKUP(Inputs!H15,Chg_Factors!B$6:D$8,3,FALSE)),"")</f>
        <v/>
      </c>
      <c r="L16" s="87" t="str">
        <f>IF(Inputs!C15="true",K16*(VLOOKUP(Inputs!I15,Chg_Factors!B$9:D$12,3,FALSE)),"")</f>
        <v/>
      </c>
      <c r="M16" s="87" t="str">
        <f>IF(Inputs!C15="true",L16*(IF(Inputs!J15=Chg_Factors!B$31,(VLOOKUP(Inputs!D15,Chg_Factors!C$31:D$32,2,FALSE)),IF(Inputs!J15=Chg_Factors!B$33,(VLOOKUP(Inputs!D15,Chg_Factors!C$33:D$34,2,FALSE)),IF(Inputs!J15=Chg_Factors!B$35,(VLOOKUP(Inputs!D15,Chg_Factors!C$35:D$36,2,FALSE)),IF(Inputs!J15=Chg_Factors!B$37,(VLOOKUP(Inputs!D15,Chg_Factors!C$37:D$38,2,FALSE)),IF(Inputs!J15=Chg_Factors!B$39,(VLOOKUP(Inputs!D15,Chg_Factors!C$39:D$40,2,FALSE)),IF(Inputs!J15=Chg_Factors!B$41,(VLOOKUP(Inputs!D15,Chg_Factors!C$41:D$42,2,FALSE)),IF(Inputs!J15=Chg_Factors!B$43,(VLOOKUP(Inputs!D15,Chg_Factors!C$43:D$44,2,FALSE)),IF(Inputs!J15=Chg_Factors!B$45,(VLOOKUP(Inputs!D15,Chg_Factors!C$45:D$46,2,FALSE)),IF(Inputs!J15=Chg_Factors!B$47,(VLOOKUP(Inputs!D15,Chg_Factors!C$47:D$48,2,FALSE)),IF(Inputs!J15=Chg_Factors!B$49,(VLOOKUP(Inputs!D15,Chg_Factors!C$49:D$50,2,FALSE)),IF(Inputs!J15=Chg_Factors!B$51,(VLOOKUP(Inputs!D15,Chg_Factors!C$51:D$52,2,FALSE)),IF(Inputs!J15=Chg_Factors!B$53,(VLOOKUP(Inputs!D15,Chg_Factors!C$53:D$54,2,FALSE)),IF(Inputs!J15=Chg_Factors!B$55,(VLOOKUP(Inputs!D15,Chg_Factors!C$55:D$56,2,FALSE)))))))))))))))),"")</f>
        <v/>
      </c>
      <c r="N16" s="87" t="str">
        <f>IF(Inputs!C15="true",IF(Inputs!K15="null",M16,M16*(Inputs!K15)),"")</f>
        <v/>
      </c>
      <c r="O16" s="87" t="str">
        <f>IF(Inputs!C15="true",N16*IF(Inputs!M15=Reduction_Values!B$4,(VLOOKUP(Inputs!F15,Reduction_Values!C$4:D$7,2,FALSE)),(VLOOKUP(Inputs!F15,Reduction_Values!C$8:D$11,2,FALSE))),"")</f>
        <v/>
      </c>
      <c r="P16" s="87" t="str">
        <f>IF(Inputs!C15="true",(Inputs!N15/Inputs!O15)*Calcs!O16,"")</f>
        <v/>
      </c>
      <c r="Q16" s="85">
        <f>Inputs!E15</f>
        <v>100</v>
      </c>
      <c r="R16" s="86">
        <f>Q16*(VLOOKUP(Inputs!F15,Chg_Factors!B$2:D$5,3,FALSE))</f>
        <v>20</v>
      </c>
      <c r="S16" s="85">
        <f>R16*(VLOOKUP(Inputs!H15,Chg_Factors!B$6:D$8,3,FALSE))</f>
        <v>32</v>
      </c>
      <c r="T16" s="85">
        <f>S16*(VLOOKUP(Inputs!I15,Chg_Factors!B$9:D$12,3,FALSE))</f>
        <v>0.96</v>
      </c>
      <c r="U16" s="85">
        <f>T16*(VLOOKUP(Inputs!J15,Chg_Factors!B$18:D$30,3,FALSE))</f>
        <v>18.921600000000002</v>
      </c>
      <c r="V16" s="86">
        <f>IF(Inputs!K15="null",U16,U16*(Inputs!K15))</f>
        <v>18.921600000000002</v>
      </c>
      <c r="W16" s="85">
        <f>V16*(IF(Inputs!L15=Reduction_Values!B$2,Reduction_Values!D$2,Reduction_Values!D$3))</f>
        <v>9.4608000000000008</v>
      </c>
      <c r="X16" s="85">
        <f>W16*IF(Inputs!M15=Reduction_Values!B$4,(VLOOKUP(Inputs!F15,Reduction_Values!C$4:D$7,2,FALSE)),(VLOOKUP(Inputs!F15,Reduction_Values!C$8:D$11,2,FALSE)))</f>
        <v>9.4608000000000008</v>
      </c>
      <c r="Y16" s="85">
        <f t="shared" si="0"/>
        <v>9.4608000000000008</v>
      </c>
      <c r="Z16" s="6"/>
      <c r="AA16" s="6"/>
    </row>
    <row r="17" spans="1:27" s="7" customFormat="1" x14ac:dyDescent="0.2">
      <c r="A17" s="85">
        <f>Inputs!E16</f>
        <v>0.66</v>
      </c>
      <c r="B17" s="86">
        <f>A17*(VLOOKUP(Inputs!F16,Chg_Factors!B$2:D$5,3,FALSE))</f>
        <v>1.98</v>
      </c>
      <c r="C17" s="87">
        <f>B17*(VLOOKUP(Inputs!H16,Chg_Factors!B$6:D$8,3,FALSE))</f>
        <v>3.1680000000000001</v>
      </c>
      <c r="D17" s="87">
        <f>C17*(VLOOKUP(Inputs!I16,Chg_Factors!B$9:D$12,3,FALSE))</f>
        <v>9.5039999999999999E-2</v>
      </c>
      <c r="E17" s="87">
        <f>D17*(VLOOKUP(Inputs!J16,Chg_Factors!B$18:D$30,3,FALSE))</f>
        <v>1.3153535999999999</v>
      </c>
      <c r="F17" s="87">
        <f>IF(Inputs!K16="null",E17,E17*(Inputs!K16))</f>
        <v>1.170664704</v>
      </c>
      <c r="G17" s="87">
        <f>F17*(IF(Inputs!L16=Reduction_Values!B$2,Reduction_Values!D$2,Reduction_Values!D$3))</f>
        <v>1.170664704</v>
      </c>
      <c r="H17" s="87">
        <f>G17*IF(Inputs!M16=Reduction_Values!B$4,(VLOOKUP(Inputs!F16,Reduction_Values!C$4:D$7,2,FALSE)),(VLOOKUP(Inputs!F16,Reduction_Values!C$8:D$11,2,FALSE)))</f>
        <v>0.97555391960977844</v>
      </c>
      <c r="I17" s="87">
        <f>(Inputs!N16/Inputs!O16)*Calcs!H17</f>
        <v>0.97555391960977844</v>
      </c>
      <c r="J17" s="86">
        <f>IF(Inputs!C16="true",(A17*(VLOOKUP(Inputs!G16,Chg_Factors!B$13:D$17,3,FALSE))),"")</f>
        <v>0.66</v>
      </c>
      <c r="K17" s="87">
        <f>IF(Inputs!C16="true",J17*(VLOOKUP(Inputs!H16,Chg_Factors!B$6:D$8,3,FALSE)),"")</f>
        <v>1.056</v>
      </c>
      <c r="L17" s="87">
        <f>IF(Inputs!C16="true",K17*(VLOOKUP(Inputs!I16,Chg_Factors!B$9:D$12,3,FALSE)),"")</f>
        <v>3.168E-2</v>
      </c>
      <c r="M17" s="87">
        <f>IF(Inputs!C16="true",L17*(IF(Inputs!J16=Chg_Factors!B$31,(VLOOKUP(Inputs!D16,Chg_Factors!C$31:D$32,2,FALSE)),IF(Inputs!J16=Chg_Factors!B$33,(VLOOKUP(Inputs!D16,Chg_Factors!C$33:D$34,2,FALSE)),IF(Inputs!J16=Chg_Factors!B$35,(VLOOKUP(Inputs!D16,Chg_Factors!C$35:D$36,2,FALSE)),IF(Inputs!J16=Chg_Factors!B$37,(VLOOKUP(Inputs!D16,Chg_Factors!C$37:D$38,2,FALSE)),IF(Inputs!J16=Chg_Factors!B$39,(VLOOKUP(Inputs!D16,Chg_Factors!C$39:D$40,2,FALSE)),IF(Inputs!J16=Chg_Factors!B$41,(VLOOKUP(Inputs!D16,Chg_Factors!C$41:D$42,2,FALSE)),IF(Inputs!J16=Chg_Factors!B$43,(VLOOKUP(Inputs!D16,Chg_Factors!C$43:D$44,2,FALSE)),IF(Inputs!J16=Chg_Factors!B$45,(VLOOKUP(Inputs!D16,Chg_Factors!C$45:D$46,2,FALSE)),IF(Inputs!J16=Chg_Factors!B$47,(VLOOKUP(Inputs!D16,Chg_Factors!C$47:D$48,2,FALSE)),IF(Inputs!J16=Chg_Factors!B$49,(VLOOKUP(Inputs!D16,Chg_Factors!C$49:D$50,2,FALSE)),IF(Inputs!J16=Chg_Factors!B$51,(VLOOKUP(Inputs!D16,Chg_Factors!C$51:D$52,2,FALSE)),IF(Inputs!J16=Chg_Factors!B$53,(VLOOKUP(Inputs!D16,Chg_Factors!C$53:D$54,2,FALSE)),IF(Inputs!J16=Chg_Factors!B$55,(VLOOKUP(Inputs!D16,Chg_Factors!C$55:D$56,2,FALSE)))))))))))))))),"")</f>
        <v>2.6294399999999999E-2</v>
      </c>
      <c r="N17" s="87">
        <f>IF(Inputs!C16="true",IF(Inputs!K16="null",M17,M17*(Inputs!K16)),"")</f>
        <v>2.3402016000000001E-2</v>
      </c>
      <c r="O17" s="87">
        <f>IF(Inputs!C16="true",N17*IF(Inputs!M16=Reduction_Values!B$4,(VLOOKUP(Inputs!F16,Reduction_Values!C$4:D$7,2,FALSE)),(VLOOKUP(Inputs!F16,Reduction_Values!C$8:D$11,2,FALSE))),"")</f>
        <v>1.9501679992199331E-2</v>
      </c>
      <c r="P17" s="87">
        <f>IF(Inputs!C16="true",(Inputs!N16/Inputs!O16)*Calcs!O17,"")</f>
        <v>1.9501679992199331E-2</v>
      </c>
      <c r="Q17" s="85">
        <f>Inputs!E16</f>
        <v>0.66</v>
      </c>
      <c r="R17" s="86">
        <f>Q17*(VLOOKUP(Inputs!F16,Chg_Factors!B$2:D$5,3,FALSE))</f>
        <v>1.98</v>
      </c>
      <c r="S17" s="85">
        <f>R17*(VLOOKUP(Inputs!H16,Chg_Factors!B$6:D$8,3,FALSE))</f>
        <v>3.1680000000000001</v>
      </c>
      <c r="T17" s="85">
        <f>S17*(VLOOKUP(Inputs!I16,Chg_Factors!B$9:D$12,3,FALSE))</f>
        <v>9.5039999999999999E-2</v>
      </c>
      <c r="U17" s="85">
        <f>T17*(VLOOKUP(Inputs!J16,Chg_Factors!B$18:D$30,3,FALSE))</f>
        <v>1.3153535999999999</v>
      </c>
      <c r="V17" s="85">
        <f>IF(Inputs!K16="null",U17,U17*(Inputs!K16))</f>
        <v>1.170664704</v>
      </c>
      <c r="W17" s="85">
        <f>V17*(IF(Inputs!L16=Reduction_Values!B$2,Reduction_Values!D$2,Reduction_Values!D$3))</f>
        <v>1.170664704</v>
      </c>
      <c r="X17" s="85">
        <f>W17*IF(Inputs!M16=Reduction_Values!B$4,(VLOOKUP(Inputs!F16,Reduction_Values!C$4:D$7,2,FALSE)),(VLOOKUP(Inputs!F16,Reduction_Values!C$8:D$11,2,FALSE)))</f>
        <v>0.97555391960977844</v>
      </c>
      <c r="Y17" s="85">
        <f t="shared" si="0"/>
        <v>0.97555391960977844</v>
      </c>
      <c r="Z17" s="6"/>
      <c r="AA17" s="6"/>
    </row>
    <row r="18" spans="1:27" s="7" customFormat="1" x14ac:dyDescent="0.2">
      <c r="A18" s="85">
        <f>Inputs!E17</f>
        <v>1008</v>
      </c>
      <c r="B18" s="86">
        <f>A18*(VLOOKUP(Inputs!F17,Chg_Factors!B$2:D$5,3,FALSE))</f>
        <v>3024</v>
      </c>
      <c r="C18" s="87">
        <f>B18*(VLOOKUP(Inputs!H17,Chg_Factors!B$6:D$8,3,FALSE))</f>
        <v>483.84000000000003</v>
      </c>
      <c r="D18" s="87">
        <f>C18*(VLOOKUP(Inputs!I17,Chg_Factors!B$9:D$12,3,FALSE))</f>
        <v>1.4515200000000001</v>
      </c>
      <c r="E18" s="87">
        <f>D18*(VLOOKUP(Inputs!J17,Chg_Factors!B$18:D$30,3,FALSE))</f>
        <v>28.609459200000003</v>
      </c>
      <c r="F18" s="87">
        <f>IF(Inputs!K17="null",E18,E18*(Inputs!K17))</f>
        <v>28.609459200000003</v>
      </c>
      <c r="G18" s="87">
        <f>F18*(IF(Inputs!L17=Reduction_Values!B$2,Reduction_Values!D$2,Reduction_Values!D$3))</f>
        <v>28.609459200000003</v>
      </c>
      <c r="H18" s="87">
        <f>G18*IF(Inputs!M17=Reduction_Values!B$4,(VLOOKUP(Inputs!F17,Reduction_Values!C$4:D$7,2,FALSE)),(VLOOKUP(Inputs!F17,Reduction_Values!C$8:D$11,2,FALSE)))</f>
        <v>23.841215990463517</v>
      </c>
      <c r="I18" s="87">
        <f>(Inputs!N17/Inputs!O17)*Calcs!H18</f>
        <v>0</v>
      </c>
      <c r="J18" s="86" t="str">
        <f>IF(Inputs!C17="true",(A18*(VLOOKUP(Inputs!G17,Chg_Factors!B$13:D$17,3,FALSE))),"")</f>
        <v/>
      </c>
      <c r="K18" s="87" t="str">
        <f>IF(Inputs!C17="true",J18*(VLOOKUP(Inputs!H17,Chg_Factors!B$6:D$8,3,FALSE)),"")</f>
        <v/>
      </c>
      <c r="L18" s="87" t="str">
        <f>IF(Inputs!C17="true",K18*(VLOOKUP(Inputs!I17,Chg_Factors!B$9:D$12,3,FALSE)),"")</f>
        <v/>
      </c>
      <c r="M18" s="87" t="str">
        <f>IF(Inputs!C17="true",L18*(IF(Inputs!J17=Chg_Factors!B$31,(VLOOKUP(Inputs!D17,Chg_Factors!C$31:D$32,2,FALSE)),IF(Inputs!J17=Chg_Factors!B$33,(VLOOKUP(Inputs!D17,Chg_Factors!C$33:D$34,2,FALSE)),IF(Inputs!J17=Chg_Factors!B$35,(VLOOKUP(Inputs!D17,Chg_Factors!C$35:D$36,2,FALSE)),IF(Inputs!J17=Chg_Factors!B$37,(VLOOKUP(Inputs!D17,Chg_Factors!C$37:D$38,2,FALSE)),IF(Inputs!J17=Chg_Factors!B$39,(VLOOKUP(Inputs!D17,Chg_Factors!C$39:D$40,2,FALSE)),IF(Inputs!J17=Chg_Factors!B$41,(VLOOKUP(Inputs!D17,Chg_Factors!C$41:D$42,2,FALSE)),IF(Inputs!J17=Chg_Factors!B$43,(VLOOKUP(Inputs!D17,Chg_Factors!C$43:D$44,2,FALSE)),IF(Inputs!J17=Chg_Factors!B$45,(VLOOKUP(Inputs!D17,Chg_Factors!C$45:D$46,2,FALSE)),IF(Inputs!J17=Chg_Factors!B$47,(VLOOKUP(Inputs!D17,Chg_Factors!C$47:D$48,2,FALSE)),IF(Inputs!J17=Chg_Factors!B$49,(VLOOKUP(Inputs!D17,Chg_Factors!C$49:D$50,2,FALSE)),IF(Inputs!J17=Chg_Factors!B$51,(VLOOKUP(Inputs!D17,Chg_Factors!C$51:D$52,2,FALSE)),IF(Inputs!J17=Chg_Factors!B$53,(VLOOKUP(Inputs!D17,Chg_Factors!C$53:D$54,2,FALSE)),IF(Inputs!J17=Chg_Factors!B$55,(VLOOKUP(Inputs!D17,Chg_Factors!C$55:D$56,2,FALSE)))))))))))))))),"")</f>
        <v/>
      </c>
      <c r="N18" s="87" t="str">
        <f>IF(Inputs!C17="true",IF(Inputs!K17="null",M18,M18*(Inputs!K17)),"")</f>
        <v/>
      </c>
      <c r="O18" s="87" t="str">
        <f>IF(Inputs!C17="true",N18*IF(Inputs!M17=Reduction_Values!B$4,(VLOOKUP(Inputs!F17,Reduction_Values!C$4:D$7,2,FALSE)),(VLOOKUP(Inputs!F17,Reduction_Values!C$8:D$11,2,FALSE))),"")</f>
        <v/>
      </c>
      <c r="P18" s="87" t="str">
        <f>IF(Inputs!C17="true",(Inputs!N17/Inputs!O17)*Calcs!O18,"")</f>
        <v/>
      </c>
      <c r="Q18" s="85">
        <f>Inputs!E17</f>
        <v>1008</v>
      </c>
      <c r="R18" s="86">
        <f>Q18*(VLOOKUP(Inputs!F17,Chg_Factors!B$2:D$5,3,FALSE))</f>
        <v>3024</v>
      </c>
      <c r="S18" s="85">
        <f>R18*(VLOOKUP(Inputs!H17,Chg_Factors!B$6:D$8,3,FALSE))</f>
        <v>483.84000000000003</v>
      </c>
      <c r="T18" s="85">
        <f>S18*(VLOOKUP(Inputs!I17,Chg_Factors!B$9:D$12,3,FALSE))</f>
        <v>1.4515200000000001</v>
      </c>
      <c r="U18" s="85">
        <f>T18*(VLOOKUP(Inputs!J17,Chg_Factors!B$18:D$30,3,FALSE))</f>
        <v>28.609459200000003</v>
      </c>
      <c r="V18" s="85">
        <f>IF(Inputs!K17="null",U18,U18*(Inputs!K17))</f>
        <v>28.609459200000003</v>
      </c>
      <c r="W18" s="85">
        <f>V18*(IF(Inputs!L17=Reduction_Values!B$2,Reduction_Values!D$2,Reduction_Values!D$3))</f>
        <v>28.609459200000003</v>
      </c>
      <c r="X18" s="85">
        <f>W18*IF(Inputs!M17=Reduction_Values!B$4,(VLOOKUP(Inputs!F17,Reduction_Values!C$4:D$7,2,FALSE)),(VLOOKUP(Inputs!F17,Reduction_Values!C$8:D$11,2,FALSE)))</f>
        <v>23.841215990463517</v>
      </c>
      <c r="Y18" s="85">
        <f t="shared" si="0"/>
        <v>23.841215990463517</v>
      </c>
      <c r="Z18" s="6"/>
      <c r="AA18" s="6"/>
    </row>
    <row r="19" spans="1:27" s="7" customFormat="1" x14ac:dyDescent="0.2">
      <c r="A19" s="85">
        <f>Inputs!E18</f>
        <v>100</v>
      </c>
      <c r="B19" s="86">
        <f>A19*(VLOOKUP(Inputs!F18,Chg_Factors!B$2:D$5,3,FALSE))</f>
        <v>100</v>
      </c>
      <c r="C19" s="87">
        <f>B19*(VLOOKUP(Inputs!H18,Chg_Factors!B$6:D$8,3,FALSE))</f>
        <v>16</v>
      </c>
      <c r="D19" s="87">
        <f>C19*(VLOOKUP(Inputs!I18,Chg_Factors!B$9:D$12,3,FALSE))</f>
        <v>4.8000000000000001E-2</v>
      </c>
      <c r="E19" s="87">
        <f>D19*(VLOOKUP(Inputs!J18,Chg_Factors!B$18:D$30,3,FALSE))</f>
        <v>0.94608000000000003</v>
      </c>
      <c r="F19" s="87">
        <f>IF(Inputs!K18="null",E19,E19*(Inputs!K18))</f>
        <v>0.85147200000000001</v>
      </c>
      <c r="G19" s="87">
        <f>F19*(IF(Inputs!L18=Reduction_Values!B$2,Reduction_Values!D$2,Reduction_Values!D$3))</f>
        <v>0.85147200000000001</v>
      </c>
      <c r="H19" s="87">
        <f>G19*IF(Inputs!M18=Reduction_Values!B$4,(VLOOKUP(Inputs!F18,Reduction_Values!C$4:D$7,2,FALSE)),(VLOOKUP(Inputs!F18,Reduction_Values!C$8:D$11,2,FALSE)))</f>
        <v>0.85147200000000001</v>
      </c>
      <c r="I19" s="87">
        <f>(Inputs!N18/Inputs!O18)*Calcs!H19</f>
        <v>2.3264262295081967E-3</v>
      </c>
      <c r="J19" s="86" t="str">
        <f>IF(Inputs!C18="true",(A19*(VLOOKUP(Inputs!G18,Chg_Factors!B$13:D$17,3,FALSE))),"")</f>
        <v/>
      </c>
      <c r="K19" s="87" t="str">
        <f>IF(Inputs!C18="true",J19*(VLOOKUP(Inputs!H18,Chg_Factors!B$6:D$8,3,FALSE)),"")</f>
        <v/>
      </c>
      <c r="L19" s="87" t="str">
        <f>IF(Inputs!C18="true",K19*(VLOOKUP(Inputs!I18,Chg_Factors!B$9:D$12,3,FALSE)),"")</f>
        <v/>
      </c>
      <c r="M19" s="87" t="str">
        <f>IF(Inputs!C18="true",L19*(IF(Inputs!J18=Chg_Factors!B$31,(VLOOKUP(Inputs!D18,Chg_Factors!C$31:D$32,2,FALSE)),IF(Inputs!J18=Chg_Factors!B$33,(VLOOKUP(Inputs!D18,Chg_Factors!C$33:D$34,2,FALSE)),IF(Inputs!J18=Chg_Factors!B$35,(VLOOKUP(Inputs!D18,Chg_Factors!C$35:D$36,2,FALSE)),IF(Inputs!J18=Chg_Factors!B$37,(VLOOKUP(Inputs!D18,Chg_Factors!C$37:D$38,2,FALSE)),IF(Inputs!J18=Chg_Factors!B$39,(VLOOKUP(Inputs!D18,Chg_Factors!C$39:D$40,2,FALSE)),IF(Inputs!J18=Chg_Factors!B$41,(VLOOKUP(Inputs!D18,Chg_Factors!C$41:D$42,2,FALSE)),IF(Inputs!J18=Chg_Factors!B$43,(VLOOKUP(Inputs!D18,Chg_Factors!C$43:D$44,2,FALSE)),IF(Inputs!J18=Chg_Factors!B$45,(VLOOKUP(Inputs!D18,Chg_Factors!C$45:D$46,2,FALSE)),IF(Inputs!J18=Chg_Factors!B$47,(VLOOKUP(Inputs!D18,Chg_Factors!C$47:D$48,2,FALSE)),IF(Inputs!J18=Chg_Factors!B$49,(VLOOKUP(Inputs!D18,Chg_Factors!C$49:D$50,2,FALSE)),IF(Inputs!J18=Chg_Factors!B$51,(VLOOKUP(Inputs!D18,Chg_Factors!C$51:D$52,2,FALSE)),IF(Inputs!J18=Chg_Factors!B$53,(VLOOKUP(Inputs!D18,Chg_Factors!C$53:D$54,2,FALSE)),IF(Inputs!J18=Chg_Factors!B$55,(VLOOKUP(Inputs!D18,Chg_Factors!C$55:D$56,2,FALSE)))))))))))))))),"")</f>
        <v/>
      </c>
      <c r="N19" s="87" t="str">
        <f>IF(Inputs!C18="true",IF(Inputs!K18="null",M19,M19*(Inputs!K18)),"")</f>
        <v/>
      </c>
      <c r="O19" s="87" t="str">
        <f>IF(Inputs!C18="true",N19*IF(Inputs!M18=Reduction_Values!B$4,(VLOOKUP(Inputs!F18,Reduction_Values!C$4:D$7,2,FALSE)),(VLOOKUP(Inputs!F18,Reduction_Values!C$8:D$11,2,FALSE))),"")</f>
        <v/>
      </c>
      <c r="P19" s="87" t="str">
        <f>IF(Inputs!C18="true",(Inputs!N18/Inputs!O18)*Calcs!O19,"")</f>
        <v/>
      </c>
      <c r="Q19" s="85">
        <f>Inputs!E18</f>
        <v>100</v>
      </c>
      <c r="R19" s="86">
        <f>Q19*(VLOOKUP(Inputs!F18,Chg_Factors!B$2:D$5,3,FALSE))</f>
        <v>100</v>
      </c>
      <c r="S19" s="85">
        <f>R19*(VLOOKUP(Inputs!H18,Chg_Factors!B$6:D$8,3,FALSE))</f>
        <v>16</v>
      </c>
      <c r="T19" s="85">
        <f>S19*(VLOOKUP(Inputs!I18,Chg_Factors!B$9:D$12,3,FALSE))</f>
        <v>4.8000000000000001E-2</v>
      </c>
      <c r="U19" s="85">
        <f>T19*(VLOOKUP(Inputs!J18,Chg_Factors!B$18:D$30,3,FALSE))</f>
        <v>0.94608000000000003</v>
      </c>
      <c r="V19" s="85">
        <f>IF(Inputs!K18="null",U19,U19*(Inputs!K18))</f>
        <v>0.85147200000000001</v>
      </c>
      <c r="W19" s="85">
        <f>V19*(IF(Inputs!L18=Reduction_Values!B$2,Reduction_Values!D$2,Reduction_Values!D$3))</f>
        <v>0.85147200000000001</v>
      </c>
      <c r="X19" s="85">
        <f>W19*IF(Inputs!M18=Reduction_Values!B$4,(VLOOKUP(Inputs!F18,Reduction_Values!C$4:D$7,2,FALSE)),(VLOOKUP(Inputs!F18,Reduction_Values!C$8:D$11,2,FALSE)))</f>
        <v>0.85147200000000001</v>
      </c>
      <c r="Y19" s="85">
        <f t="shared" si="0"/>
        <v>0.85147200000000001</v>
      </c>
      <c r="Z19" s="6"/>
      <c r="AA19" s="6"/>
    </row>
    <row r="20" spans="1:27" s="7" customFormat="1" x14ac:dyDescent="0.2">
      <c r="A20" s="85">
        <f>Inputs!E19</f>
        <v>0</v>
      </c>
      <c r="B20" s="86">
        <f>A20*(VLOOKUP(Inputs!F19,Chg_Factors!B$2:D$5,3,FALSE))</f>
        <v>0</v>
      </c>
      <c r="C20" s="87">
        <f>B20*(VLOOKUP(Inputs!H19,Chg_Factors!B$6:D$8,3,FALSE))</f>
        <v>0</v>
      </c>
      <c r="D20" s="87">
        <f>C20*(VLOOKUP(Inputs!I19,Chg_Factors!B$9:D$12,3,FALSE))</f>
        <v>0</v>
      </c>
      <c r="E20" s="87">
        <f>D20*(VLOOKUP(Inputs!J19,Chg_Factors!B$18:D$30,3,FALSE))</f>
        <v>0</v>
      </c>
      <c r="F20" s="87">
        <f>IF(Inputs!K19="null",E20,E20*(Inputs!K19))</f>
        <v>0</v>
      </c>
      <c r="G20" s="87">
        <f>F20*(IF(Inputs!L19=Reduction_Values!B$2,Reduction_Values!D$2,Reduction_Values!D$3))</f>
        <v>0</v>
      </c>
      <c r="H20" s="87">
        <f>G20*IF(Inputs!M19=Reduction_Values!B$4,(VLOOKUP(Inputs!F19,Reduction_Values!C$4:D$7,2,FALSE)),(VLOOKUP(Inputs!F19,Reduction_Values!C$8:D$11,2,FALSE)))</f>
        <v>0</v>
      </c>
      <c r="I20" s="87" t="e">
        <f>(Inputs!N19/Inputs!O19)*Calcs!H20</f>
        <v>#DIV/0!</v>
      </c>
      <c r="J20" s="86" t="str">
        <f>IF(Inputs!C19="true",(A20*(VLOOKUP(Inputs!G19,Chg_Factors!B$13:D$17,3,FALSE))),"")</f>
        <v/>
      </c>
      <c r="K20" s="87" t="str">
        <f>IF(Inputs!C19="true",J20*(VLOOKUP(Inputs!H19,Chg_Factors!B$6:D$8,3,FALSE)),"")</f>
        <v/>
      </c>
      <c r="L20" s="87" t="str">
        <f>IF(Inputs!C19="true",K20*(VLOOKUP(Inputs!I19,Chg_Factors!B$9:D$12,3,FALSE)),"")</f>
        <v/>
      </c>
      <c r="M20" s="87" t="str">
        <f>IF(Inputs!C19="true",L20*(IF(Inputs!J19=Chg_Factors!B$31,(VLOOKUP(Inputs!D19,Chg_Factors!C$31:D$32,2,FALSE)),IF(Inputs!J19=Chg_Factors!B$33,(VLOOKUP(Inputs!D19,Chg_Factors!C$33:D$34,2,FALSE)),IF(Inputs!J19=Chg_Factors!B$35,(VLOOKUP(Inputs!D19,Chg_Factors!C$35:D$36,2,FALSE)),IF(Inputs!J19=Chg_Factors!B$37,(VLOOKUP(Inputs!D19,Chg_Factors!C$37:D$38,2,FALSE)),IF(Inputs!J19=Chg_Factors!B$39,(VLOOKUP(Inputs!D19,Chg_Factors!C$39:D$40,2,FALSE)),IF(Inputs!J19=Chg_Factors!B$41,(VLOOKUP(Inputs!D19,Chg_Factors!C$41:D$42,2,FALSE)),IF(Inputs!J19=Chg_Factors!B$43,(VLOOKUP(Inputs!D19,Chg_Factors!C$43:D$44,2,FALSE)),IF(Inputs!J19=Chg_Factors!B$45,(VLOOKUP(Inputs!D19,Chg_Factors!C$45:D$46,2,FALSE)),IF(Inputs!J19=Chg_Factors!B$47,(VLOOKUP(Inputs!D19,Chg_Factors!C$47:D$48,2,FALSE)),IF(Inputs!J19=Chg_Factors!B$49,(VLOOKUP(Inputs!D19,Chg_Factors!C$49:D$50,2,FALSE)),IF(Inputs!J19=Chg_Factors!B$51,(VLOOKUP(Inputs!D19,Chg_Factors!C$51:D$52,2,FALSE)),IF(Inputs!J19=Chg_Factors!B$53,(VLOOKUP(Inputs!D19,Chg_Factors!C$53:D$54,2,FALSE)),IF(Inputs!J19=Chg_Factors!B$55,(VLOOKUP(Inputs!D19,Chg_Factors!C$55:D$56,2,FALSE)))))))))))))))),"")</f>
        <v/>
      </c>
      <c r="N20" s="87" t="str">
        <f>IF(Inputs!C19="true",IF(Inputs!K19="null",M20,M20*(Inputs!K19)),"")</f>
        <v/>
      </c>
      <c r="O20" s="87" t="str">
        <f>IF(Inputs!C19="true",N20*IF(Inputs!M19=Reduction_Values!B$4,(VLOOKUP(Inputs!F19,Reduction_Values!C$4:D$7,2,FALSE)),(VLOOKUP(Inputs!F19,Reduction_Values!C$8:D$11,2,FALSE))),"")</f>
        <v/>
      </c>
      <c r="P20" s="87" t="str">
        <f>IF(Inputs!C19="true",(Inputs!N19/Inputs!O19)*Calcs!O20,"")</f>
        <v/>
      </c>
      <c r="Q20" s="85">
        <f>Inputs!E19</f>
        <v>0</v>
      </c>
      <c r="R20" s="86">
        <f>Q20*(VLOOKUP(Inputs!F19,Chg_Factors!B$2:D$5,3,FALSE))</f>
        <v>0</v>
      </c>
      <c r="S20" s="85">
        <f>R20*(VLOOKUP(Inputs!H19,Chg_Factors!B$6:D$8,3,FALSE))</f>
        <v>0</v>
      </c>
      <c r="T20" s="85">
        <f>S20*(VLOOKUP(Inputs!I19,Chg_Factors!B$9:D$12,3,FALSE))</f>
        <v>0</v>
      </c>
      <c r="U20" s="85">
        <f>T20*(VLOOKUP(Inputs!J19,Chg_Factors!B$18:D$30,3,FALSE))</f>
        <v>0</v>
      </c>
      <c r="V20" s="85">
        <f>IF(Inputs!K19="null",U20,U20*(Inputs!K19))</f>
        <v>0</v>
      </c>
      <c r="W20" s="85">
        <f>V20*(IF(Inputs!L19=Reduction_Values!B$2,Reduction_Values!D$2,Reduction_Values!D$3))</f>
        <v>0</v>
      </c>
      <c r="X20" s="85">
        <f>W20*IF(Inputs!M19=Reduction_Values!B$4,(VLOOKUP(Inputs!F19,Reduction_Values!C$4:D$7,2,FALSE)),(VLOOKUP(Inputs!F19,Reduction_Values!C$8:D$11,2,FALSE)))</f>
        <v>0</v>
      </c>
      <c r="Y20" s="85">
        <f t="shared" si="0"/>
        <v>0</v>
      </c>
      <c r="Z20" s="6"/>
      <c r="AA20" s="6"/>
    </row>
    <row r="21" spans="1:27" s="7" customFormat="1" x14ac:dyDescent="0.2">
      <c r="A21" s="85">
        <f>Inputs!E20</f>
        <v>0</v>
      </c>
      <c r="B21" s="86">
        <f>A21*(VLOOKUP(Inputs!F20,Chg_Factors!B$2:D$5,3,FALSE))</f>
        <v>0</v>
      </c>
      <c r="C21" s="87">
        <f>B21*(VLOOKUP(Inputs!H20,Chg_Factors!B$6:D$8,3,FALSE))</f>
        <v>0</v>
      </c>
      <c r="D21" s="87">
        <f>C21*(VLOOKUP(Inputs!I20,Chg_Factors!B$9:D$12,3,FALSE))</f>
        <v>0</v>
      </c>
      <c r="E21" s="87">
        <f>D21*(VLOOKUP(Inputs!J20,Chg_Factors!B$18:D$30,3,FALSE))</f>
        <v>0</v>
      </c>
      <c r="F21" s="87">
        <f>IF(Inputs!K20="null",E21,E21*(Inputs!K20))</f>
        <v>0</v>
      </c>
      <c r="G21" s="87">
        <f>F21*(IF(Inputs!L20=Reduction_Values!B$2,Reduction_Values!D$2,Reduction_Values!D$3))</f>
        <v>0</v>
      </c>
      <c r="H21" s="87">
        <f>G21*IF(Inputs!M20=Reduction_Values!B$4,(VLOOKUP(Inputs!F20,Reduction_Values!C$4:D$7,2,FALSE)),(VLOOKUP(Inputs!F20,Reduction_Values!C$8:D$11,2,FALSE)))</f>
        <v>0</v>
      </c>
      <c r="I21" s="87">
        <f>(Inputs!N20/Inputs!O20)*Calcs!H21</f>
        <v>0</v>
      </c>
      <c r="J21" s="86">
        <f>IF(Inputs!C20="true",(A21*(VLOOKUP(Inputs!G20,Chg_Factors!B$13:D$17,3,FALSE))),"")</f>
        <v>0</v>
      </c>
      <c r="K21" s="87">
        <f>IF(Inputs!C20="true",J21*(VLOOKUP(Inputs!H20,Chg_Factors!B$6:D$8,3,FALSE)),"")</f>
        <v>0</v>
      </c>
      <c r="L21" s="87">
        <f>IF(Inputs!C20="true",K21*(VLOOKUP(Inputs!I20,Chg_Factors!B$9:D$12,3,FALSE)),"")</f>
        <v>0</v>
      </c>
      <c r="M21" s="87">
        <f>IF(Inputs!C20="true",L21*(IF(Inputs!J20=Chg_Factors!B$31,(VLOOKUP(Inputs!D20,Chg_Factors!C$31:D$32,2,FALSE)),IF(Inputs!J20=Chg_Factors!B$33,(VLOOKUP(Inputs!D20,Chg_Factors!C$33:D$34,2,FALSE)),IF(Inputs!J20=Chg_Factors!B$35,(VLOOKUP(Inputs!D20,Chg_Factors!C$35:D$36,2,FALSE)),IF(Inputs!J20=Chg_Factors!B$37,(VLOOKUP(Inputs!D20,Chg_Factors!C$37:D$38,2,FALSE)),IF(Inputs!J20=Chg_Factors!B$39,(VLOOKUP(Inputs!D20,Chg_Factors!C$39:D$40,2,FALSE)),IF(Inputs!J20=Chg_Factors!B$41,(VLOOKUP(Inputs!D20,Chg_Factors!C$41:D$42,2,FALSE)),IF(Inputs!J20=Chg_Factors!B$43,(VLOOKUP(Inputs!D20,Chg_Factors!C$43:D$44,2,FALSE)),IF(Inputs!J20=Chg_Factors!B$45,(VLOOKUP(Inputs!D20,Chg_Factors!C$45:D$46,2,FALSE)),IF(Inputs!J20=Chg_Factors!B$47,(VLOOKUP(Inputs!D20,Chg_Factors!C$47:D$48,2,FALSE)),IF(Inputs!J20=Chg_Factors!B$49,(VLOOKUP(Inputs!D20,Chg_Factors!C$49:D$50,2,FALSE)),IF(Inputs!J20=Chg_Factors!B$51,(VLOOKUP(Inputs!D20,Chg_Factors!C$51:D$52,2,FALSE)),IF(Inputs!J20=Chg_Factors!B$53,(VLOOKUP(Inputs!D20,Chg_Factors!C$53:D$54,2,FALSE)),IF(Inputs!J20=Chg_Factors!B$55,(VLOOKUP(Inputs!D20,Chg_Factors!C$55:D$56,2,FALSE)))))))))))))))),"")</f>
        <v>0</v>
      </c>
      <c r="N21" s="87">
        <f>IF(Inputs!C20="true",IF(Inputs!K20="null",M21,M21*(Inputs!K20)),"")</f>
        <v>0</v>
      </c>
      <c r="O21" s="87">
        <f>IF(Inputs!C20="true",N21*IF(Inputs!M20=Reduction_Values!B$4,(VLOOKUP(Inputs!F20,Reduction_Values!C$4:D$7,2,FALSE)),(VLOOKUP(Inputs!F20,Reduction_Values!C$8:D$11,2,FALSE))),"")</f>
        <v>0</v>
      </c>
      <c r="P21" s="87">
        <f>IF(Inputs!C20="true",(Inputs!N20/Inputs!O20)*Calcs!O21,"")</f>
        <v>0</v>
      </c>
      <c r="Q21" s="85">
        <f>Inputs!E20</f>
        <v>0</v>
      </c>
      <c r="R21" s="86">
        <f>Q21*(VLOOKUP(Inputs!F20,Chg_Factors!B$2:D$5,3,FALSE))</f>
        <v>0</v>
      </c>
      <c r="S21" s="85">
        <f>R21*(VLOOKUP(Inputs!H20,Chg_Factors!B$6:D$8,3,FALSE))</f>
        <v>0</v>
      </c>
      <c r="T21" s="85">
        <f>S21*(VLOOKUP(Inputs!I20,Chg_Factors!B$9:D$12,3,FALSE))</f>
        <v>0</v>
      </c>
      <c r="U21" s="85">
        <f>T21*(VLOOKUP(Inputs!J20,Chg_Factors!B$18:D$30,3,FALSE))</f>
        <v>0</v>
      </c>
      <c r="V21" s="85">
        <f>IF(Inputs!K20="null",U21,U21*(Inputs!K20))</f>
        <v>0</v>
      </c>
      <c r="W21" s="85">
        <f>V21*(IF(Inputs!L20=Reduction_Values!B$2,Reduction_Values!D$2,Reduction_Values!D$3))</f>
        <v>0</v>
      </c>
      <c r="X21" s="85">
        <f>W21*IF(Inputs!M20=Reduction_Values!B$4,(VLOOKUP(Inputs!F20,Reduction_Values!C$4:D$7,2,FALSE)),(VLOOKUP(Inputs!F20,Reduction_Values!C$8:D$11,2,FALSE)))</f>
        <v>0</v>
      </c>
      <c r="Y21" s="85">
        <f t="shared" si="0"/>
        <v>0</v>
      </c>
      <c r="Z21" s="6"/>
      <c r="AA21" s="6"/>
    </row>
    <row r="22" spans="1:27" s="7" customFormat="1" x14ac:dyDescent="0.2">
      <c r="A22" s="85">
        <f>Inputs!E21</f>
        <v>3637</v>
      </c>
      <c r="B22" s="86">
        <f>A22*(VLOOKUP(Inputs!F21,Chg_Factors!B$2:D$5,3,FALSE))</f>
        <v>10911</v>
      </c>
      <c r="C22" s="87">
        <f>B22*(VLOOKUP(Inputs!H21,Chg_Factors!B$6:D$8,3,FALSE))</f>
        <v>10911</v>
      </c>
      <c r="D22" s="87">
        <f>C22*(VLOOKUP(Inputs!I21,Chg_Factors!B$9:D$12,3,FALSE))</f>
        <v>32.733000000000004</v>
      </c>
      <c r="E22" s="87">
        <f>D22*(VLOOKUP(Inputs!J21,Chg_Factors!B$18:D$30,3,FALSE))</f>
        <v>489.35835000000003</v>
      </c>
      <c r="F22" s="87">
        <f>IF(Inputs!K21="null",E22,E22*(Inputs!K21))</f>
        <v>489.35835000000003</v>
      </c>
      <c r="G22" s="87">
        <f>F22*(IF(Inputs!L21=Reduction_Values!B$2,Reduction_Values!D$2,Reduction_Values!D$3))</f>
        <v>489.35835000000003</v>
      </c>
      <c r="H22" s="87">
        <f>G22*IF(Inputs!M21=Reduction_Values!B$4,(VLOOKUP(Inputs!F21,Reduction_Values!C$4:D$7,2,FALSE)),(VLOOKUP(Inputs!F21,Reduction_Values!C$8:D$11,2,FALSE)))</f>
        <v>489.35835000000003</v>
      </c>
      <c r="I22" s="87">
        <f>(Inputs!N21/Inputs!O21)*Calcs!H22</f>
        <v>57.492920901639351</v>
      </c>
      <c r="J22" s="86" t="str">
        <f>IF(Inputs!C21="true",(A22*(VLOOKUP(Inputs!G21,Chg_Factors!B$13:D$17,3,FALSE))),"")</f>
        <v/>
      </c>
      <c r="K22" s="87" t="str">
        <f>IF(Inputs!C21="true",J22*(VLOOKUP(Inputs!H21,Chg_Factors!B$6:D$8,3,FALSE)),"")</f>
        <v/>
      </c>
      <c r="L22" s="87" t="str">
        <f>IF(Inputs!C21="true",K22*(VLOOKUP(Inputs!I21,Chg_Factors!B$9:D$12,3,FALSE)),"")</f>
        <v/>
      </c>
      <c r="M22" s="87" t="str">
        <f>IF(Inputs!C21="true",L22*(IF(Inputs!J21=Chg_Factors!B$31,(VLOOKUP(Inputs!D21,Chg_Factors!C$31:D$32,2,FALSE)),IF(Inputs!J21=Chg_Factors!B$33,(VLOOKUP(Inputs!D21,Chg_Factors!C$33:D$34,2,FALSE)),IF(Inputs!J21=Chg_Factors!B$35,(VLOOKUP(Inputs!D21,Chg_Factors!C$35:D$36,2,FALSE)),IF(Inputs!J21=Chg_Factors!B$37,(VLOOKUP(Inputs!D21,Chg_Factors!C$37:D$38,2,FALSE)),IF(Inputs!J21=Chg_Factors!B$39,(VLOOKUP(Inputs!D21,Chg_Factors!C$39:D$40,2,FALSE)),IF(Inputs!J21=Chg_Factors!B$41,(VLOOKUP(Inputs!D21,Chg_Factors!C$41:D$42,2,FALSE)),IF(Inputs!J21=Chg_Factors!B$43,(VLOOKUP(Inputs!D21,Chg_Factors!C$43:D$44,2,FALSE)),IF(Inputs!J21=Chg_Factors!B$45,(VLOOKUP(Inputs!D21,Chg_Factors!C$45:D$46,2,FALSE)),IF(Inputs!J21=Chg_Factors!B$47,(VLOOKUP(Inputs!D21,Chg_Factors!C$47:D$48,2,FALSE)),IF(Inputs!J21=Chg_Factors!B$49,(VLOOKUP(Inputs!D21,Chg_Factors!C$49:D$50,2,FALSE)),IF(Inputs!J21=Chg_Factors!B$51,(VLOOKUP(Inputs!D21,Chg_Factors!C$51:D$52,2,FALSE)),IF(Inputs!J21=Chg_Factors!B$53,(VLOOKUP(Inputs!D21,Chg_Factors!C$53:D$54,2,FALSE)),IF(Inputs!J21=Chg_Factors!B$55,(VLOOKUP(Inputs!D21,Chg_Factors!C$55:D$56,2,FALSE)))))))))))))))),"")</f>
        <v/>
      </c>
      <c r="N22" s="87" t="str">
        <f>IF(Inputs!C21="true",IF(Inputs!K21="null",M22,M22*(Inputs!K21)),"")</f>
        <v/>
      </c>
      <c r="O22" s="87" t="str">
        <f>IF(Inputs!C21="true",N22*IF(Inputs!M21=Reduction_Values!B$4,(VLOOKUP(Inputs!F21,Reduction_Values!C$4:D$7,2,FALSE)),(VLOOKUP(Inputs!F21,Reduction_Values!C$8:D$11,2,FALSE))),"")</f>
        <v/>
      </c>
      <c r="P22" s="87" t="str">
        <f>IF(Inputs!C21="true",(Inputs!N21/Inputs!O21)*Calcs!O22,"")</f>
        <v/>
      </c>
      <c r="Q22" s="85">
        <f>Inputs!E21</f>
        <v>3637</v>
      </c>
      <c r="R22" s="86">
        <f>Q22*(VLOOKUP(Inputs!F21,Chg_Factors!B$2:D$5,3,FALSE))</f>
        <v>10911</v>
      </c>
      <c r="S22" s="85">
        <f>R22*(VLOOKUP(Inputs!H21,Chg_Factors!B$6:D$8,3,FALSE))</f>
        <v>10911</v>
      </c>
      <c r="T22" s="85">
        <f>S22*(VLOOKUP(Inputs!I21,Chg_Factors!B$9:D$12,3,FALSE))</f>
        <v>32.733000000000004</v>
      </c>
      <c r="U22" s="85">
        <f>T22*(VLOOKUP(Inputs!J21,Chg_Factors!B$18:D$30,3,FALSE))</f>
        <v>489.35835000000003</v>
      </c>
      <c r="V22" s="85">
        <f>IF(Inputs!K21="null",U22,U22*(Inputs!K21))</f>
        <v>489.35835000000003</v>
      </c>
      <c r="W22" s="85">
        <f>V22*(IF(Inputs!L21=Reduction_Values!B$2,Reduction_Values!D$2,Reduction_Values!D$3))</f>
        <v>489.35835000000003</v>
      </c>
      <c r="X22" s="85">
        <f>W22*IF(Inputs!M21=Reduction_Values!B$4,(VLOOKUP(Inputs!F21,Reduction_Values!C$4:D$7,2,FALSE)),(VLOOKUP(Inputs!F21,Reduction_Values!C$8:D$11,2,FALSE)))</f>
        <v>489.35835000000003</v>
      </c>
      <c r="Y22" s="85">
        <f t="shared" si="0"/>
        <v>489.35835000000003</v>
      </c>
      <c r="Z22" s="6"/>
      <c r="AA22" s="6"/>
    </row>
    <row r="23" spans="1:27" s="7" customFormat="1" x14ac:dyDescent="0.2">
      <c r="A23" s="85">
        <f>Inputs!E22</f>
        <v>99999.9</v>
      </c>
      <c r="B23" s="86">
        <f>A23*(VLOOKUP(Inputs!F22,Chg_Factors!B$2:D$5,3,FALSE))</f>
        <v>99999.9</v>
      </c>
      <c r="C23" s="87">
        <f>B23*(VLOOKUP(Inputs!H22,Chg_Factors!B$6:D$8,3,FALSE))</f>
        <v>15999.983999999999</v>
      </c>
      <c r="D23" s="87">
        <f>C23*(VLOOKUP(Inputs!I22,Chg_Factors!B$9:D$12,3,FALSE))</f>
        <v>15999.983999999999</v>
      </c>
      <c r="E23" s="87">
        <f>D23*(VLOOKUP(Inputs!J22,Chg_Factors!B$18:D$30,3,FALSE))</f>
        <v>242559.75743999999</v>
      </c>
      <c r="F23" s="87">
        <f>IF(Inputs!K22="null",E23,E23*(Inputs!K22))</f>
        <v>26681.573318399998</v>
      </c>
      <c r="G23" s="87">
        <f>F23*(IF(Inputs!L22=Reduction_Values!B$2,Reduction_Values!D$2,Reduction_Values!D$3))</f>
        <v>26681.573318399998</v>
      </c>
      <c r="H23" s="87">
        <f>G23*IF(Inputs!M22=Reduction_Values!B$4,(VLOOKUP(Inputs!F22,Reduction_Values!C$4:D$7,2,FALSE)),(VLOOKUP(Inputs!F22,Reduction_Values!C$8:D$11,2,FALSE)))</f>
        <v>13340.786659199999</v>
      </c>
      <c r="I23" s="87">
        <f>(Inputs!N22/Inputs!O22)*Calcs!H23</f>
        <v>741.15481439999996</v>
      </c>
      <c r="J23" s="86" t="str">
        <f>IF(Inputs!C22="true",(A23*(VLOOKUP(Inputs!G22,Chg_Factors!B$13:D$17,3,FALSE))),"")</f>
        <v/>
      </c>
      <c r="K23" s="87" t="str">
        <f>IF(Inputs!C22="true",J23*(VLOOKUP(Inputs!H22,Chg_Factors!B$6:D$8,3,FALSE)),"")</f>
        <v/>
      </c>
      <c r="L23" s="87" t="str">
        <f>IF(Inputs!C22="true",K23*(VLOOKUP(Inputs!I22,Chg_Factors!B$9:D$12,3,FALSE)),"")</f>
        <v/>
      </c>
      <c r="M23" s="87" t="str">
        <f>IF(Inputs!C22="true",L23*(IF(Inputs!J22=Chg_Factors!B$31,(VLOOKUP(Inputs!D22,Chg_Factors!C$31:D$32,2,FALSE)),IF(Inputs!J22=Chg_Factors!B$33,(VLOOKUP(Inputs!D22,Chg_Factors!C$33:D$34,2,FALSE)),IF(Inputs!J22=Chg_Factors!B$35,(VLOOKUP(Inputs!D22,Chg_Factors!C$35:D$36,2,FALSE)),IF(Inputs!J22=Chg_Factors!B$37,(VLOOKUP(Inputs!D22,Chg_Factors!C$37:D$38,2,FALSE)),IF(Inputs!J22=Chg_Factors!B$39,(VLOOKUP(Inputs!D22,Chg_Factors!C$39:D$40,2,FALSE)),IF(Inputs!J22=Chg_Factors!B$41,(VLOOKUP(Inputs!D22,Chg_Factors!C$41:D$42,2,FALSE)),IF(Inputs!J22=Chg_Factors!B$43,(VLOOKUP(Inputs!D22,Chg_Factors!C$43:D$44,2,FALSE)),IF(Inputs!J22=Chg_Factors!B$45,(VLOOKUP(Inputs!D22,Chg_Factors!C$45:D$46,2,FALSE)),IF(Inputs!J22=Chg_Factors!B$47,(VLOOKUP(Inputs!D22,Chg_Factors!C$47:D$48,2,FALSE)),IF(Inputs!J22=Chg_Factors!B$49,(VLOOKUP(Inputs!D22,Chg_Factors!C$49:D$50,2,FALSE)),IF(Inputs!J22=Chg_Factors!B$51,(VLOOKUP(Inputs!D22,Chg_Factors!C$51:D$52,2,FALSE)),IF(Inputs!J22=Chg_Factors!B$53,(VLOOKUP(Inputs!D22,Chg_Factors!C$53:D$54,2,FALSE)),IF(Inputs!J22=Chg_Factors!B$55,(VLOOKUP(Inputs!D22,Chg_Factors!C$55:D$56,2,FALSE)))))))))))))))),"")</f>
        <v/>
      </c>
      <c r="N23" s="87" t="str">
        <f>IF(Inputs!C22="true",IF(Inputs!K22="null",M23,M23*(Inputs!K22)),"")</f>
        <v/>
      </c>
      <c r="O23" s="87" t="str">
        <f>IF(Inputs!C22="true",N23*IF(Inputs!M22=Reduction_Values!B$4,(VLOOKUP(Inputs!F22,Reduction_Values!C$4:D$7,2,FALSE)),(VLOOKUP(Inputs!F22,Reduction_Values!C$8:D$11,2,FALSE))),"")</f>
        <v/>
      </c>
      <c r="P23" s="87" t="str">
        <f>IF(Inputs!C22="true",(Inputs!N22/Inputs!O22)*Calcs!O23,"")</f>
        <v/>
      </c>
      <c r="Q23" s="85">
        <f>Inputs!E22</f>
        <v>99999.9</v>
      </c>
      <c r="R23" s="86">
        <f>Q23*(VLOOKUP(Inputs!F22,Chg_Factors!B$2:D$5,3,FALSE))</f>
        <v>99999.9</v>
      </c>
      <c r="S23" s="85">
        <f>R23*(VLOOKUP(Inputs!H22,Chg_Factors!B$6:D$8,3,FALSE))</f>
        <v>15999.983999999999</v>
      </c>
      <c r="T23" s="85">
        <f>S23*(VLOOKUP(Inputs!I22,Chg_Factors!B$9:D$12,3,FALSE))</f>
        <v>15999.983999999999</v>
      </c>
      <c r="U23" s="85">
        <f>T23*(VLOOKUP(Inputs!J22,Chg_Factors!B$18:D$30,3,FALSE))</f>
        <v>242559.75743999999</v>
      </c>
      <c r="V23" s="85">
        <f>IF(Inputs!K22="null",U23,U23*(Inputs!K22))</f>
        <v>26681.573318399998</v>
      </c>
      <c r="W23" s="85">
        <f>V23*(IF(Inputs!L22=Reduction_Values!B$2,Reduction_Values!D$2,Reduction_Values!D$3))</f>
        <v>26681.573318399998</v>
      </c>
      <c r="X23" s="85">
        <f>W23*IF(Inputs!M22=Reduction_Values!B$4,(VLOOKUP(Inputs!F22,Reduction_Values!C$4:D$7,2,FALSE)),(VLOOKUP(Inputs!F22,Reduction_Values!C$8:D$11,2,FALSE)))</f>
        <v>13340.786659199999</v>
      </c>
      <c r="Y23" s="85">
        <f t="shared" si="0"/>
        <v>13340.786659199999</v>
      </c>
      <c r="Z23" s="6"/>
      <c r="AA23" s="6"/>
    </row>
    <row r="24" spans="1:27" s="7" customFormat="1" x14ac:dyDescent="0.2">
      <c r="A24" s="85">
        <f>Inputs!E23</f>
        <v>0.01</v>
      </c>
      <c r="B24" s="86">
        <f>A24*(VLOOKUP(Inputs!F23,Chg_Factors!B$2:D$5,3,FALSE))</f>
        <v>0.01</v>
      </c>
      <c r="C24" s="87">
        <f>B24*(VLOOKUP(Inputs!H23,Chg_Factors!B$6:D$8,3,FALSE))</f>
        <v>1.6E-2</v>
      </c>
      <c r="D24" s="87">
        <f>C24*(VLOOKUP(Inputs!I23,Chg_Factors!B$9:D$12,3,FALSE))</f>
        <v>9.5999999999999992E-3</v>
      </c>
      <c r="E24" s="87">
        <f>D24*(VLOOKUP(Inputs!J23,Chg_Factors!B$18:D$30,3,FALSE))</f>
        <v>0.28454399999999996</v>
      </c>
      <c r="F24" s="87">
        <f>IF(Inputs!K23="null",E24,E24*(Inputs!K23))</f>
        <v>0.28454399999999996</v>
      </c>
      <c r="G24" s="87">
        <f>F24*(IF(Inputs!L23=Reduction_Values!B$2,Reduction_Values!D$2,Reduction_Values!D$3))</f>
        <v>0.28454399999999996</v>
      </c>
      <c r="H24" s="87">
        <f>G24*IF(Inputs!M23=Reduction_Values!B$4,(VLOOKUP(Inputs!F23,Reduction_Values!C$4:D$7,2,FALSE)),(VLOOKUP(Inputs!F23,Reduction_Values!C$8:D$11,2,FALSE)))</f>
        <v>0.14227199999999998</v>
      </c>
      <c r="I24" s="87" t="e">
        <f>(Inputs!N23/Inputs!O23)*Calcs!H24</f>
        <v>#DIV/0!</v>
      </c>
      <c r="J24" s="86" t="str">
        <f>IF(Inputs!C23="true",(A24*(VLOOKUP(Inputs!G23,Chg_Factors!B$13:D$17,3,FALSE))),"")</f>
        <v/>
      </c>
      <c r="K24" s="87" t="str">
        <f>IF(Inputs!C23="true",J24*(VLOOKUP(Inputs!H23,Chg_Factors!B$6:D$8,3,FALSE)),"")</f>
        <v/>
      </c>
      <c r="L24" s="87" t="str">
        <f>IF(Inputs!C23="true",K24*(VLOOKUP(Inputs!I23,Chg_Factors!B$9:D$12,3,FALSE)),"")</f>
        <v/>
      </c>
      <c r="M24" s="87" t="str">
        <f>IF(Inputs!C23="true",L24*(IF(Inputs!J23=Chg_Factors!B$31,(VLOOKUP(Inputs!D23,Chg_Factors!C$31:D$32,2,FALSE)),IF(Inputs!J23=Chg_Factors!B$33,(VLOOKUP(Inputs!D23,Chg_Factors!C$33:D$34,2,FALSE)),IF(Inputs!J23=Chg_Factors!B$35,(VLOOKUP(Inputs!D23,Chg_Factors!C$35:D$36,2,FALSE)),IF(Inputs!J23=Chg_Factors!B$37,(VLOOKUP(Inputs!D23,Chg_Factors!C$37:D$38,2,FALSE)),IF(Inputs!J23=Chg_Factors!B$39,(VLOOKUP(Inputs!D23,Chg_Factors!C$39:D$40,2,FALSE)),IF(Inputs!J23=Chg_Factors!B$41,(VLOOKUP(Inputs!D23,Chg_Factors!C$41:D$42,2,FALSE)),IF(Inputs!J23=Chg_Factors!B$43,(VLOOKUP(Inputs!D23,Chg_Factors!C$43:D$44,2,FALSE)),IF(Inputs!J23=Chg_Factors!B$45,(VLOOKUP(Inputs!D23,Chg_Factors!C$45:D$46,2,FALSE)),IF(Inputs!J23=Chg_Factors!B$47,(VLOOKUP(Inputs!D23,Chg_Factors!C$47:D$48,2,FALSE)),IF(Inputs!J23=Chg_Factors!B$49,(VLOOKUP(Inputs!D23,Chg_Factors!C$49:D$50,2,FALSE)),IF(Inputs!J23=Chg_Factors!B$51,(VLOOKUP(Inputs!D23,Chg_Factors!C$51:D$52,2,FALSE)),IF(Inputs!J23=Chg_Factors!B$53,(VLOOKUP(Inputs!D23,Chg_Factors!C$53:D$54,2,FALSE)),IF(Inputs!J23=Chg_Factors!B$55,(VLOOKUP(Inputs!D23,Chg_Factors!C$55:D$56,2,FALSE)))))))))))))))),"")</f>
        <v/>
      </c>
      <c r="N24" s="87" t="str">
        <f>IF(Inputs!C23="true",IF(Inputs!K23="null",M24,M24*(Inputs!K23)),"")</f>
        <v/>
      </c>
      <c r="O24" s="87" t="str">
        <f>IF(Inputs!C23="true",N24*IF(Inputs!M23=Reduction_Values!B$4,(VLOOKUP(Inputs!F23,Reduction_Values!C$4:D$7,2,FALSE)),(VLOOKUP(Inputs!F23,Reduction_Values!C$8:D$11,2,FALSE))),"")</f>
        <v/>
      </c>
      <c r="P24" s="87" t="str">
        <f>IF(Inputs!C23="true",(Inputs!N23/Inputs!O23)*Calcs!O24,"")</f>
        <v/>
      </c>
      <c r="Q24" s="85">
        <f>Inputs!E23</f>
        <v>0.01</v>
      </c>
      <c r="R24" s="86">
        <f>Q24*(VLOOKUP(Inputs!F23,Chg_Factors!B$2:D$5,3,FALSE))</f>
        <v>0.01</v>
      </c>
      <c r="S24" s="85">
        <f>R24*(VLOOKUP(Inputs!H23,Chg_Factors!B$6:D$8,3,FALSE))</f>
        <v>1.6E-2</v>
      </c>
      <c r="T24" s="85">
        <f>S24*(VLOOKUP(Inputs!I23,Chg_Factors!B$9:D$12,3,FALSE))</f>
        <v>9.5999999999999992E-3</v>
      </c>
      <c r="U24" s="85">
        <f>T24*(VLOOKUP(Inputs!J23,Chg_Factors!B$18:D$30,3,FALSE))</f>
        <v>0.28454399999999996</v>
      </c>
      <c r="V24" s="85">
        <f>IF(Inputs!K23="null",U24,U24*(Inputs!K23))</f>
        <v>0.28454399999999996</v>
      </c>
      <c r="W24" s="85">
        <f>V24*(IF(Inputs!L23=Reduction_Values!B$2,Reduction_Values!D$2,Reduction_Values!D$3))</f>
        <v>0.28454399999999996</v>
      </c>
      <c r="X24" s="85">
        <f>W24*IF(Inputs!M23=Reduction_Values!B$4,(VLOOKUP(Inputs!F23,Reduction_Values!C$4:D$7,2,FALSE)),(VLOOKUP(Inputs!F23,Reduction_Values!C$8:D$11,2,FALSE)))</f>
        <v>0.14227199999999998</v>
      </c>
      <c r="Y24" s="85">
        <f t="shared" si="0"/>
        <v>0.14227199999999998</v>
      </c>
      <c r="Z24" s="6"/>
      <c r="AA24" s="6"/>
    </row>
    <row r="25" spans="1:27" s="5" customFormat="1" x14ac:dyDescent="0.2">
      <c r="A25" s="85">
        <f>Inputs!E24</f>
        <v>1001.999</v>
      </c>
      <c r="B25" s="86">
        <f>A25*(VLOOKUP(Inputs!F24,Chg_Factors!B$2:D$5,3,FALSE))</f>
        <v>200.39980000000003</v>
      </c>
      <c r="C25" s="87">
        <f>B25*(VLOOKUP(Inputs!H24,Chg_Factors!B$6:D$8,3,FALSE))</f>
        <v>32.063968000000003</v>
      </c>
      <c r="D25" s="87">
        <f>C25*(VLOOKUP(Inputs!I24,Chg_Factors!B$9:D$12,3,FALSE))</f>
        <v>19.238380800000002</v>
      </c>
      <c r="E25" s="87">
        <f>D25*(VLOOKUP(Inputs!J24,Chg_Factors!B$18:D$30,3,FALSE))</f>
        <v>570.2256069120001</v>
      </c>
      <c r="F25" s="87">
        <f>IF(Inputs!K24="null",E25,E25*(Inputs!K24))</f>
        <v>507.50079015168012</v>
      </c>
      <c r="G25" s="87">
        <f>F25*(IF(Inputs!L24=Reduction_Values!B$2,Reduction_Values!D$2,Reduction_Values!D$3))</f>
        <v>507.50079015168012</v>
      </c>
      <c r="H25" s="87">
        <f>G25*IF(Inputs!M24=Reduction_Values!B$4,(VLOOKUP(Inputs!F24,Reduction_Values!C$4:D$7,2,FALSE)),(VLOOKUP(Inputs!F24,Reduction_Values!C$8:D$11,2,FALSE)))</f>
        <v>507.50079015168012</v>
      </c>
      <c r="I25" s="87">
        <f>(Inputs!N24/Inputs!O24)*Calcs!H25</f>
        <v>499.18110506722633</v>
      </c>
      <c r="J25" s="86">
        <f>IF(Inputs!C24="true",(A25*(VLOOKUP(Inputs!G24,Chg_Factors!B$13:D$17,3,FALSE))),"")</f>
        <v>1001.999</v>
      </c>
      <c r="K25" s="87">
        <f>IF(Inputs!C24="true",J25*(VLOOKUP(Inputs!H24,Chg_Factors!B$6:D$8,3,FALSE)),"")</f>
        <v>160.31984</v>
      </c>
      <c r="L25" s="87">
        <f>IF(Inputs!C24="true",K25*(VLOOKUP(Inputs!I24,Chg_Factors!B$9:D$12,3,FALSE)),"")</f>
        <v>96.191903999999994</v>
      </c>
      <c r="M25" s="87">
        <f>IF(Inputs!C24="true",L25*(IF(Inputs!J24=Chg_Factors!B$31,(VLOOKUP(Inputs!D24,Chg_Factors!C$31:D$32,2,FALSE)),IF(Inputs!J24=Chg_Factors!B$33,(VLOOKUP(Inputs!D24,Chg_Factors!C$33:D$34,2,FALSE)),IF(Inputs!J24=Chg_Factors!B$35,(VLOOKUP(Inputs!D24,Chg_Factors!C$35:D$36,2,FALSE)),IF(Inputs!J24=Chg_Factors!B$37,(VLOOKUP(Inputs!D24,Chg_Factors!C$37:D$38,2,FALSE)),IF(Inputs!J24=Chg_Factors!B$39,(VLOOKUP(Inputs!D24,Chg_Factors!C$39:D$40,2,FALSE)),IF(Inputs!J24=Chg_Factors!B$41,(VLOOKUP(Inputs!D24,Chg_Factors!C$41:D$42,2,FALSE)),IF(Inputs!J24=Chg_Factors!B$43,(VLOOKUP(Inputs!D24,Chg_Factors!C$43:D$44,2,FALSE)),IF(Inputs!J24=Chg_Factors!B$45,(VLOOKUP(Inputs!D24,Chg_Factors!C$45:D$46,2,FALSE)),IF(Inputs!J24=Chg_Factors!B$47,(VLOOKUP(Inputs!D24,Chg_Factors!C$47:D$48,2,FALSE)),IF(Inputs!J24=Chg_Factors!B$49,(VLOOKUP(Inputs!D24,Chg_Factors!C$49:D$50,2,FALSE)),IF(Inputs!J24=Chg_Factors!B$51,(VLOOKUP(Inputs!D24,Chg_Factors!C$51:D$52,2,FALSE)),IF(Inputs!J24=Chg_Factors!B$53,(VLOOKUP(Inputs!D24,Chg_Factors!C$53:D$54,2,FALSE)),IF(Inputs!J24=Chg_Factors!B$55,(VLOOKUP(Inputs!D24,Chg_Factors!C$55:D$56,2,FALSE)))))))))))))))),"")</f>
        <v>0</v>
      </c>
      <c r="N25" s="87">
        <f>IF(Inputs!C24="true",IF(Inputs!K24="null",M25,M25*(Inputs!K24)),"")</f>
        <v>0</v>
      </c>
      <c r="O25" s="87">
        <f>IF(Inputs!C24="true",N25*IF(Inputs!M24=Reduction_Values!B$4,(VLOOKUP(Inputs!F24,Reduction_Values!C$4:D$7,2,FALSE)),(VLOOKUP(Inputs!F24,Reduction_Values!C$8:D$11,2,FALSE))),"")</f>
        <v>0</v>
      </c>
      <c r="P25" s="87">
        <f>IF(Inputs!C24="true",(Inputs!N24/Inputs!O24)*Calcs!O25,"")</f>
        <v>0</v>
      </c>
      <c r="Q25" s="85">
        <f>Inputs!E24</f>
        <v>1001.999</v>
      </c>
      <c r="R25" s="86">
        <f>Q25*(VLOOKUP(Inputs!F24,Chg_Factors!B$2:D$5,3,FALSE))</f>
        <v>200.39980000000003</v>
      </c>
      <c r="S25" s="85">
        <f>R25*(VLOOKUP(Inputs!H24,Chg_Factors!B$6:D$8,3,FALSE))</f>
        <v>32.063968000000003</v>
      </c>
      <c r="T25" s="85">
        <f>S25*(VLOOKUP(Inputs!I24,Chg_Factors!B$9:D$12,3,FALSE))</f>
        <v>19.238380800000002</v>
      </c>
      <c r="U25" s="85">
        <f>T25*(VLOOKUP(Inputs!J24,Chg_Factors!B$18:D$30,3,FALSE))</f>
        <v>570.2256069120001</v>
      </c>
      <c r="V25" s="85">
        <f>IF(Inputs!K24="null",U25,U25*(Inputs!K24))</f>
        <v>507.50079015168012</v>
      </c>
      <c r="W25" s="85">
        <f>V25*(IF(Inputs!L24=Reduction_Values!B$2,Reduction_Values!D$2,Reduction_Values!D$3))</f>
        <v>507.50079015168012</v>
      </c>
      <c r="X25" s="85">
        <f>W25*IF(Inputs!M24=Reduction_Values!B$4,(VLOOKUP(Inputs!F24,Reduction_Values!C$4:D$7,2,FALSE)),(VLOOKUP(Inputs!F24,Reduction_Values!C$8:D$11,2,FALSE)))</f>
        <v>507.50079015168012</v>
      </c>
      <c r="Y25" s="85">
        <f t="shared" si="0"/>
        <v>507.50079015168012</v>
      </c>
      <c r="Z25" s="6"/>
      <c r="AA25" s="6"/>
    </row>
    <row r="26" spans="1:27" s="5" customFormat="1" x14ac:dyDescent="0.2">
      <c r="A26" s="85">
        <f>Inputs!E25</f>
        <v>1002</v>
      </c>
      <c r="B26" s="86">
        <f>A26*(VLOOKUP(Inputs!F25,Chg_Factors!B$2:D$5,3,FALSE))</f>
        <v>3006</v>
      </c>
      <c r="C26" s="87">
        <f>B26*(VLOOKUP(Inputs!H25,Chg_Factors!B$6:D$8,3,FALSE))</f>
        <v>480.96000000000004</v>
      </c>
      <c r="D26" s="87">
        <f>C26*(VLOOKUP(Inputs!I25,Chg_Factors!B$9:D$12,3,FALSE))</f>
        <v>14.428800000000001</v>
      </c>
      <c r="E26" s="87">
        <f>D26*(VLOOKUP(Inputs!J25,Chg_Factors!B$18:D$30,3,FALSE))</f>
        <v>181.37001600000002</v>
      </c>
      <c r="F26" s="87">
        <f>IF(Inputs!K25="null",E26,E26*(Inputs!K25))</f>
        <v>181.37001600000002</v>
      </c>
      <c r="G26" s="87">
        <f>F26*(IF(Inputs!L25=Reduction_Values!B$2,Reduction_Values!D$2,Reduction_Values!D$3))</f>
        <v>181.37001600000002</v>
      </c>
      <c r="H26" s="87">
        <f>G26*IF(Inputs!M25=Reduction_Values!B$4,(VLOOKUP(Inputs!F25,Reduction_Values!C$4:D$7,2,FALSE)),(VLOOKUP(Inputs!F25,Reduction_Values!C$8:D$11,2,FALSE)))</f>
        <v>181.37001600000002</v>
      </c>
      <c r="I26" s="87">
        <f>(Inputs!N25/Inputs!O25)*Calcs!H26</f>
        <v>180.46316592000002</v>
      </c>
      <c r="J26" s="86" t="str">
        <f>IF(Inputs!C25="true",(A26*(VLOOKUP(Inputs!G25,Chg_Factors!B$13:D$17,3,FALSE))),"")</f>
        <v/>
      </c>
      <c r="K26" s="87" t="str">
        <f>IF(Inputs!C25="true",J26*(VLOOKUP(Inputs!H25,Chg_Factors!B$6:D$8,3,FALSE)),"")</f>
        <v/>
      </c>
      <c r="L26" s="87" t="str">
        <f>IF(Inputs!C25="true",K26*(VLOOKUP(Inputs!I25,Chg_Factors!B$9:D$12,3,FALSE)),"")</f>
        <v/>
      </c>
      <c r="M26" s="87" t="str">
        <f>IF(Inputs!C25="true",L26*(IF(Inputs!J25=Chg_Factors!B$31,(VLOOKUP(Inputs!D25,Chg_Factors!C$31:D$32,2,FALSE)),IF(Inputs!J25=Chg_Factors!B$33,(VLOOKUP(Inputs!D25,Chg_Factors!C$33:D$34,2,FALSE)),IF(Inputs!J25=Chg_Factors!B$35,(VLOOKUP(Inputs!D25,Chg_Factors!C$35:D$36,2,FALSE)),IF(Inputs!J25=Chg_Factors!B$37,(VLOOKUP(Inputs!D25,Chg_Factors!C$37:D$38,2,FALSE)),IF(Inputs!J25=Chg_Factors!B$39,(VLOOKUP(Inputs!D25,Chg_Factors!C$39:D$40,2,FALSE)),IF(Inputs!J25=Chg_Factors!B$41,(VLOOKUP(Inputs!D25,Chg_Factors!C$41:D$42,2,FALSE)),IF(Inputs!J25=Chg_Factors!B$43,(VLOOKUP(Inputs!D25,Chg_Factors!C$43:D$44,2,FALSE)),IF(Inputs!J25=Chg_Factors!B$45,(VLOOKUP(Inputs!D25,Chg_Factors!C$45:D$46,2,FALSE)),IF(Inputs!J25=Chg_Factors!B$47,(VLOOKUP(Inputs!D25,Chg_Factors!C$47:D$48,2,FALSE)),IF(Inputs!J25=Chg_Factors!B$49,(VLOOKUP(Inputs!D25,Chg_Factors!C$49:D$50,2,FALSE)),IF(Inputs!J25=Chg_Factors!B$51,(VLOOKUP(Inputs!D25,Chg_Factors!C$51:D$52,2,FALSE)),IF(Inputs!J25=Chg_Factors!B$53,(VLOOKUP(Inputs!D25,Chg_Factors!C$53:D$54,2,FALSE)),IF(Inputs!J25=Chg_Factors!B$55,(VLOOKUP(Inputs!D25,Chg_Factors!C$55:D$56,2,FALSE)))))))))))))))),"")</f>
        <v/>
      </c>
      <c r="N26" s="87" t="str">
        <f>IF(Inputs!C25="true",IF(Inputs!K25="null",M26,M26*(Inputs!K25)),"")</f>
        <v/>
      </c>
      <c r="O26" s="87" t="str">
        <f>IF(Inputs!C25="true",N26*IF(Inputs!M25=Reduction_Values!B$4,(VLOOKUP(Inputs!F25,Reduction_Values!C$4:D$7,2,FALSE)),(VLOOKUP(Inputs!F25,Reduction_Values!C$8:D$11,2,FALSE))),"")</f>
        <v/>
      </c>
      <c r="P26" s="87" t="str">
        <f>IF(Inputs!C25="true",(Inputs!N25/Inputs!O25)*Calcs!O26,"")</f>
        <v/>
      </c>
      <c r="Q26" s="85">
        <f>Inputs!E25</f>
        <v>1002</v>
      </c>
      <c r="R26" s="86">
        <f>Q26*(VLOOKUP(Inputs!F25,Chg_Factors!B$2:D$5,3,FALSE))</f>
        <v>3006</v>
      </c>
      <c r="S26" s="85">
        <f>R26*(VLOOKUP(Inputs!H25,Chg_Factors!B$6:D$8,3,FALSE))</f>
        <v>480.96000000000004</v>
      </c>
      <c r="T26" s="85">
        <f>S26*(VLOOKUP(Inputs!I25,Chg_Factors!B$9:D$12,3,FALSE))</f>
        <v>14.428800000000001</v>
      </c>
      <c r="U26" s="85">
        <f>T26*(VLOOKUP(Inputs!J25,Chg_Factors!B$18:D$30,3,FALSE))</f>
        <v>181.37001600000002</v>
      </c>
      <c r="V26" s="85">
        <f>IF(Inputs!K25="null",U26,U26*(Inputs!K25))</f>
        <v>181.37001600000002</v>
      </c>
      <c r="W26" s="85">
        <f>V26*(IF(Inputs!L25=Reduction_Values!B$2,Reduction_Values!D$2,Reduction_Values!D$3))</f>
        <v>181.37001600000002</v>
      </c>
      <c r="X26" s="85">
        <f>W26*IF(Inputs!M25=Reduction_Values!B$4,(VLOOKUP(Inputs!F25,Reduction_Values!C$4:D$7,2,FALSE)),(VLOOKUP(Inputs!F25,Reduction_Values!C$8:D$11,2,FALSE)))</f>
        <v>181.37001600000002</v>
      </c>
      <c r="Y26" s="85">
        <f t="shared" si="0"/>
        <v>181.37001600000002</v>
      </c>
      <c r="Z26" s="6"/>
      <c r="AA26" s="6"/>
    </row>
    <row r="27" spans="1:27" s="5" customFormat="1" x14ac:dyDescent="0.2">
      <c r="A27" s="85">
        <f>Inputs!E26</f>
        <v>1003.33</v>
      </c>
      <c r="B27" s="86">
        <f>A27*(VLOOKUP(Inputs!F26,Chg_Factors!B$2:D$5,3,FALSE))</f>
        <v>3009.9900000000002</v>
      </c>
      <c r="C27" s="87">
        <f>B27*(VLOOKUP(Inputs!H26,Chg_Factors!B$6:D$8,3,FALSE))</f>
        <v>3009.9900000000002</v>
      </c>
      <c r="D27" s="87">
        <f>C27*(VLOOKUP(Inputs!I26,Chg_Factors!B$9:D$12,3,FALSE))</f>
        <v>3009.9900000000002</v>
      </c>
      <c r="E27" s="87">
        <f>D27*(VLOOKUP(Inputs!J26,Chg_Factors!B$18:D$30,3,FALSE))</f>
        <v>45631.448400000001</v>
      </c>
      <c r="F27" s="87">
        <f>IF(Inputs!K26="null",E27,E27*(Inputs!K26))</f>
        <v>1825.257936</v>
      </c>
      <c r="G27" s="87">
        <f>F27*(IF(Inputs!L26=Reduction_Values!B$2,Reduction_Values!D$2,Reduction_Values!D$3))</f>
        <v>912.62896799999999</v>
      </c>
      <c r="H27" s="87">
        <f>G27*IF(Inputs!M26=Reduction_Values!B$4,(VLOOKUP(Inputs!F26,Reduction_Values!C$4:D$7,2,FALSE)),(VLOOKUP(Inputs!F26,Reduction_Values!C$8:D$11,2,FALSE)))</f>
        <v>912.62896799999999</v>
      </c>
      <c r="I27" s="87">
        <f>(Inputs!N26/Inputs!O26)*Calcs!H27</f>
        <v>894.55710724752475</v>
      </c>
      <c r="J27" s="86" t="str">
        <f>IF(Inputs!C26="true",(A27*(VLOOKUP(Inputs!G26,Chg_Factors!B$13:D$17,3,FALSE))),"")</f>
        <v/>
      </c>
      <c r="K27" s="87" t="str">
        <f>IF(Inputs!C26="true",J27*(VLOOKUP(Inputs!H26,Chg_Factors!B$6:D$8,3,FALSE)),"")</f>
        <v/>
      </c>
      <c r="L27" s="87" t="str">
        <f>IF(Inputs!C26="true",K27*(VLOOKUP(Inputs!I26,Chg_Factors!B$9:D$12,3,FALSE)),"")</f>
        <v/>
      </c>
      <c r="M27" s="87" t="str">
        <f>IF(Inputs!C26="true",L27*(IF(Inputs!J26=Chg_Factors!B$31,(VLOOKUP(Inputs!D26,Chg_Factors!C$31:D$32,2,FALSE)),IF(Inputs!J26=Chg_Factors!B$33,(VLOOKUP(Inputs!D26,Chg_Factors!C$33:D$34,2,FALSE)),IF(Inputs!J26=Chg_Factors!B$35,(VLOOKUP(Inputs!D26,Chg_Factors!C$35:D$36,2,FALSE)),IF(Inputs!J26=Chg_Factors!B$37,(VLOOKUP(Inputs!D26,Chg_Factors!C$37:D$38,2,FALSE)),IF(Inputs!J26=Chg_Factors!B$39,(VLOOKUP(Inputs!D26,Chg_Factors!C$39:D$40,2,FALSE)),IF(Inputs!J26=Chg_Factors!B$41,(VLOOKUP(Inputs!D26,Chg_Factors!C$41:D$42,2,FALSE)),IF(Inputs!J26=Chg_Factors!B$43,(VLOOKUP(Inputs!D26,Chg_Factors!C$43:D$44,2,FALSE)),IF(Inputs!J26=Chg_Factors!B$45,(VLOOKUP(Inputs!D26,Chg_Factors!C$45:D$46,2,FALSE)),IF(Inputs!J26=Chg_Factors!B$47,(VLOOKUP(Inputs!D26,Chg_Factors!C$47:D$48,2,FALSE)),IF(Inputs!J26=Chg_Factors!B$49,(VLOOKUP(Inputs!D26,Chg_Factors!C$49:D$50,2,FALSE)),IF(Inputs!J26=Chg_Factors!B$51,(VLOOKUP(Inputs!D26,Chg_Factors!C$51:D$52,2,FALSE)),IF(Inputs!J26=Chg_Factors!B$53,(VLOOKUP(Inputs!D26,Chg_Factors!C$53:D$54,2,FALSE)),IF(Inputs!J26=Chg_Factors!B$55,(VLOOKUP(Inputs!D26,Chg_Factors!C$55:D$56,2,FALSE)))))))))))))))),"")</f>
        <v/>
      </c>
      <c r="N27" s="87" t="str">
        <f>IF(Inputs!C26="true",IF(Inputs!K26="null",M27,M27*(Inputs!K26)),"")</f>
        <v/>
      </c>
      <c r="O27" s="87" t="str">
        <f>IF(Inputs!C26="true",N27*IF(Inputs!M26=Reduction_Values!B$4,(VLOOKUP(Inputs!F26,Reduction_Values!C$4:D$7,2,FALSE)),(VLOOKUP(Inputs!F26,Reduction_Values!C$8:D$11,2,FALSE))),"")</f>
        <v/>
      </c>
      <c r="P27" s="87" t="str">
        <f>IF(Inputs!C26="true",(Inputs!N26/Inputs!O26)*Calcs!O27,"")</f>
        <v/>
      </c>
      <c r="Q27" s="85">
        <f>Inputs!E26</f>
        <v>1003.33</v>
      </c>
      <c r="R27" s="86">
        <f>Q27*(VLOOKUP(Inputs!F26,Chg_Factors!B$2:D$5,3,FALSE))</f>
        <v>3009.9900000000002</v>
      </c>
      <c r="S27" s="85">
        <f>R27*(VLOOKUP(Inputs!H26,Chg_Factors!B$6:D$8,3,FALSE))</f>
        <v>3009.9900000000002</v>
      </c>
      <c r="T27" s="85">
        <f>S27*(VLOOKUP(Inputs!I26,Chg_Factors!B$9:D$12,3,FALSE))</f>
        <v>3009.9900000000002</v>
      </c>
      <c r="U27" s="85">
        <f>T27*(VLOOKUP(Inputs!J26,Chg_Factors!B$18:D$30,3,FALSE))</f>
        <v>45631.448400000001</v>
      </c>
      <c r="V27" s="85">
        <f>IF(Inputs!K26="null",U27,U27*(Inputs!K26))</f>
        <v>1825.257936</v>
      </c>
      <c r="W27" s="85">
        <f>V27*(IF(Inputs!L26=Reduction_Values!B$2,Reduction_Values!D$2,Reduction_Values!D$3))</f>
        <v>912.62896799999999</v>
      </c>
      <c r="X27" s="85">
        <f>W27*IF(Inputs!M26=Reduction_Values!B$4,(VLOOKUP(Inputs!F26,Reduction_Values!C$4:D$7,2,FALSE)),(VLOOKUP(Inputs!F26,Reduction_Values!C$8:D$11,2,FALSE)))</f>
        <v>912.62896799999999</v>
      </c>
      <c r="Y27" s="85">
        <f t="shared" si="0"/>
        <v>912.62896799999999</v>
      </c>
      <c r="Z27" s="6"/>
      <c r="AA27" s="6"/>
    </row>
    <row r="28" spans="1:27" s="5" customFormat="1" x14ac:dyDescent="0.2">
      <c r="A28" s="85">
        <f>Inputs!E27</f>
        <v>0.77500000000000002</v>
      </c>
      <c r="B28" s="86">
        <f>A28*(VLOOKUP(Inputs!F27,Chg_Factors!B$2:D$5,3,FALSE))</f>
        <v>0.77500000000000002</v>
      </c>
      <c r="C28" s="87">
        <f>B28*(VLOOKUP(Inputs!H27,Chg_Factors!B$6:D$8,3,FALSE))</f>
        <v>0.77500000000000002</v>
      </c>
      <c r="D28" s="87">
        <f>C28*(VLOOKUP(Inputs!I27,Chg_Factors!B$9:D$12,3,FALSE))</f>
        <v>2.325E-2</v>
      </c>
      <c r="E28" s="87">
        <f>D28*(VLOOKUP(Inputs!J27,Chg_Factors!B$18:D$30,3,FALSE))</f>
        <v>0.44709749999999998</v>
      </c>
      <c r="F28" s="87">
        <f>IF(Inputs!K27="null",E28,E28*(Inputs!K27))</f>
        <v>0.44709749999999998</v>
      </c>
      <c r="G28" s="87">
        <f>F28*(IF(Inputs!L27=Reduction_Values!B$2,Reduction_Values!D$2,Reduction_Values!D$3))</f>
        <v>0.22354874999999999</v>
      </c>
      <c r="H28" s="87">
        <f>G28*IF(Inputs!M27=Reduction_Values!B$4,(VLOOKUP(Inputs!F27,Reduction_Values!C$4:D$7,2,FALSE)),(VLOOKUP(Inputs!F27,Reduction_Values!C$8:D$11,2,FALSE)))</f>
        <v>0.22354874999999999</v>
      </c>
      <c r="I28" s="87" t="e">
        <f>(Inputs!N27/Inputs!O27)*Calcs!H28</f>
        <v>#DIV/0!</v>
      </c>
      <c r="J28" s="86" t="str">
        <f>IF(Inputs!C27="true",(A28*(VLOOKUP(Inputs!G27,Chg_Factors!B$13:D$17,3,FALSE))),"")</f>
        <v/>
      </c>
      <c r="K28" s="87" t="str">
        <f>IF(Inputs!C27="true",J28*(VLOOKUP(Inputs!H27,Chg_Factors!B$6:D$8,3,FALSE)),"")</f>
        <v/>
      </c>
      <c r="L28" s="87" t="str">
        <f>IF(Inputs!C27="true",K28*(VLOOKUP(Inputs!I27,Chg_Factors!B$9:D$12,3,FALSE)),"")</f>
        <v/>
      </c>
      <c r="M28" s="87" t="str">
        <f>IF(Inputs!C27="true",L28*(IF(Inputs!J27=Chg_Factors!B$31,(VLOOKUP(Inputs!D27,Chg_Factors!C$31:D$32,2,FALSE)),IF(Inputs!J27=Chg_Factors!B$33,(VLOOKUP(Inputs!D27,Chg_Factors!C$33:D$34,2,FALSE)),IF(Inputs!J27=Chg_Factors!B$35,(VLOOKUP(Inputs!D27,Chg_Factors!C$35:D$36,2,FALSE)),IF(Inputs!J27=Chg_Factors!B$37,(VLOOKUP(Inputs!D27,Chg_Factors!C$37:D$38,2,FALSE)),IF(Inputs!J27=Chg_Factors!B$39,(VLOOKUP(Inputs!D27,Chg_Factors!C$39:D$40,2,FALSE)),IF(Inputs!J27=Chg_Factors!B$41,(VLOOKUP(Inputs!D27,Chg_Factors!C$41:D$42,2,FALSE)),IF(Inputs!J27=Chg_Factors!B$43,(VLOOKUP(Inputs!D27,Chg_Factors!C$43:D$44,2,FALSE)),IF(Inputs!J27=Chg_Factors!B$45,(VLOOKUP(Inputs!D27,Chg_Factors!C$45:D$46,2,FALSE)),IF(Inputs!J27=Chg_Factors!B$47,(VLOOKUP(Inputs!D27,Chg_Factors!C$47:D$48,2,FALSE)),IF(Inputs!J27=Chg_Factors!B$49,(VLOOKUP(Inputs!D27,Chg_Factors!C$49:D$50,2,FALSE)),IF(Inputs!J27=Chg_Factors!B$51,(VLOOKUP(Inputs!D27,Chg_Factors!C$51:D$52,2,FALSE)),IF(Inputs!J27=Chg_Factors!B$53,(VLOOKUP(Inputs!D27,Chg_Factors!C$53:D$54,2,FALSE)),IF(Inputs!J27=Chg_Factors!B$55,(VLOOKUP(Inputs!D27,Chg_Factors!C$55:D$56,2,FALSE)))))))))))))))),"")</f>
        <v/>
      </c>
      <c r="N28" s="87" t="str">
        <f>IF(Inputs!C27="true",IF(Inputs!K27="null",M28,M28*(Inputs!K27)),"")</f>
        <v/>
      </c>
      <c r="O28" s="87" t="str">
        <f>IF(Inputs!C27="true",N28*IF(Inputs!M27=Reduction_Values!B$4,(VLOOKUP(Inputs!F27,Reduction_Values!C$4:D$7,2,FALSE)),(VLOOKUP(Inputs!F27,Reduction_Values!C$8:D$11,2,FALSE))),"")</f>
        <v/>
      </c>
      <c r="P28" s="87" t="str">
        <f>IF(Inputs!C27="true",(Inputs!N27/Inputs!O27)*Calcs!O28,"")</f>
        <v/>
      </c>
      <c r="Q28" s="85">
        <f>Inputs!E27</f>
        <v>0.77500000000000002</v>
      </c>
      <c r="R28" s="86">
        <f>Q28*(VLOOKUP(Inputs!F27,Chg_Factors!B$2:D$5,3,FALSE))</f>
        <v>0.77500000000000002</v>
      </c>
      <c r="S28" s="85">
        <f>R28*(VLOOKUP(Inputs!H27,Chg_Factors!B$6:D$8,3,FALSE))</f>
        <v>0.77500000000000002</v>
      </c>
      <c r="T28" s="85">
        <f>S28*(VLOOKUP(Inputs!I27,Chg_Factors!B$9:D$12,3,FALSE))</f>
        <v>2.325E-2</v>
      </c>
      <c r="U28" s="85">
        <f>T28*(VLOOKUP(Inputs!J27,Chg_Factors!B$18:D$30,3,FALSE))</f>
        <v>0.44709749999999998</v>
      </c>
      <c r="V28" s="85">
        <f>IF(Inputs!K27="null",U28,U28*(Inputs!K27))</f>
        <v>0.44709749999999998</v>
      </c>
      <c r="W28" s="85">
        <f>V28*(IF(Inputs!L27=Reduction_Values!B$2,Reduction_Values!D$2,Reduction_Values!D$3))</f>
        <v>0.22354874999999999</v>
      </c>
      <c r="X28" s="85">
        <f>W28*IF(Inputs!M27=Reduction_Values!B$4,(VLOOKUP(Inputs!F27,Reduction_Values!C$4:D$7,2,FALSE)),(VLOOKUP(Inputs!F27,Reduction_Values!C$8:D$11,2,FALSE)))</f>
        <v>0.22354874999999999</v>
      </c>
      <c r="Y28" s="85">
        <f t="shared" si="0"/>
        <v>0.22354874999999999</v>
      </c>
      <c r="Z28" s="6"/>
      <c r="AA28" s="6"/>
    </row>
    <row r="29" spans="1:27" s="5" customFormat="1" x14ac:dyDescent="0.2">
      <c r="A29" s="85">
        <f>Inputs!E28</f>
        <v>1005.22</v>
      </c>
      <c r="B29" s="86">
        <f>A29*(VLOOKUP(Inputs!F28,Chg_Factors!B$2:D$5,3,FALSE))</f>
        <v>201.04400000000001</v>
      </c>
      <c r="C29" s="87">
        <f>B29*(VLOOKUP(Inputs!H28,Chg_Factors!B$6:D$8,3,FALSE))</f>
        <v>321.67040000000003</v>
      </c>
      <c r="D29" s="87">
        <f>C29*(VLOOKUP(Inputs!I28,Chg_Factors!B$9:D$12,3,FALSE))</f>
        <v>0.96501120000000007</v>
      </c>
      <c r="E29" s="87">
        <f>D29*(VLOOKUP(Inputs!J28,Chg_Factors!B$18:D$30,3,FALSE))</f>
        <v>19.020370752000002</v>
      </c>
      <c r="F29" s="87">
        <f>IF(Inputs!K28="null",E29,E29*(Inputs!K28))</f>
        <v>19.020370752000002</v>
      </c>
      <c r="G29" s="87">
        <f>F29*(IF(Inputs!L28=Reduction_Values!B$2,Reduction_Values!D$2,Reduction_Values!D$3))</f>
        <v>9.5101853760000008</v>
      </c>
      <c r="H29" s="87">
        <f>G29*IF(Inputs!M28=Reduction_Values!B$4,(VLOOKUP(Inputs!F28,Reduction_Values!C$4:D$7,2,FALSE)),(VLOOKUP(Inputs!F28,Reduction_Values!C$8:D$11,2,FALSE)))</f>
        <v>9.5101853760000008</v>
      </c>
      <c r="I29" s="87">
        <f>(Inputs!N28/Inputs!O28)*Calcs!H29</f>
        <v>8.1153581875200018</v>
      </c>
      <c r="J29" s="86">
        <f>IF(Inputs!C28="true",(A29*(VLOOKUP(Inputs!G28,Chg_Factors!B$13:D$17,3,FALSE))),"")</f>
        <v>1005.22</v>
      </c>
      <c r="K29" s="87">
        <f>IF(Inputs!C28="true",J29*(VLOOKUP(Inputs!H28,Chg_Factors!B$6:D$8,3,FALSE)),"")</f>
        <v>1608.3520000000001</v>
      </c>
      <c r="L29" s="87">
        <f>IF(Inputs!C28="true",K29*(VLOOKUP(Inputs!I28,Chg_Factors!B$9:D$12,3,FALSE)),"")</f>
        <v>4.825056</v>
      </c>
      <c r="M29" s="87">
        <f>IF(Inputs!C28="true",L29*(IF(Inputs!J28=Chg_Factors!B$31,(VLOOKUP(Inputs!D28,Chg_Factors!C$31:D$32,2,FALSE)),IF(Inputs!J28=Chg_Factors!B$33,(VLOOKUP(Inputs!D28,Chg_Factors!C$33:D$34,2,FALSE)),IF(Inputs!J28=Chg_Factors!B$35,(VLOOKUP(Inputs!D28,Chg_Factors!C$35:D$36,2,FALSE)),IF(Inputs!J28=Chg_Factors!B$37,(VLOOKUP(Inputs!D28,Chg_Factors!C$37:D$38,2,FALSE)),IF(Inputs!J28=Chg_Factors!B$39,(VLOOKUP(Inputs!D28,Chg_Factors!C$39:D$40,2,FALSE)),IF(Inputs!J28=Chg_Factors!B$41,(VLOOKUP(Inputs!D28,Chg_Factors!C$41:D$42,2,FALSE)),IF(Inputs!J28=Chg_Factors!B$43,(VLOOKUP(Inputs!D28,Chg_Factors!C$43:D$44,2,FALSE)),IF(Inputs!J28=Chg_Factors!B$45,(VLOOKUP(Inputs!D28,Chg_Factors!C$45:D$46,2,FALSE)),IF(Inputs!J28=Chg_Factors!B$47,(VLOOKUP(Inputs!D28,Chg_Factors!C$47:D$48,2,FALSE)),IF(Inputs!J28=Chg_Factors!B$49,(VLOOKUP(Inputs!D28,Chg_Factors!C$49:D$50,2,FALSE)),IF(Inputs!J28=Chg_Factors!B$51,(VLOOKUP(Inputs!D28,Chg_Factors!C$51:D$52,2,FALSE)),IF(Inputs!J28=Chg_Factors!B$53,(VLOOKUP(Inputs!D28,Chg_Factors!C$53:D$54,2,FALSE)),IF(Inputs!J28=Chg_Factors!B$55,(VLOOKUP(Inputs!D28,Chg_Factors!C$55:D$56,2,FALSE)))))))))))))))),"")</f>
        <v>62.29147296</v>
      </c>
      <c r="N29" s="87">
        <f>IF(Inputs!C28="true",IF(Inputs!K28="null",M29,M29*(Inputs!K28)),"")</f>
        <v>62.29147296</v>
      </c>
      <c r="O29" s="87">
        <f>IF(Inputs!C28="true",N29*IF(Inputs!M28=Reduction_Values!B$4,(VLOOKUP(Inputs!F28,Reduction_Values!C$4:D$7,2,FALSE)),(VLOOKUP(Inputs!F28,Reduction_Values!C$8:D$11,2,FALSE))),"")</f>
        <v>62.29147296</v>
      </c>
      <c r="P29" s="87">
        <f>IF(Inputs!C28="true",(Inputs!N28/Inputs!O28)*Calcs!O29,"")</f>
        <v>53.155390259200004</v>
      </c>
      <c r="Q29" s="85">
        <f>Inputs!E28</f>
        <v>1005.22</v>
      </c>
      <c r="R29" s="86">
        <f>Q29*(VLOOKUP(Inputs!F28,Chg_Factors!B$2:D$5,3,FALSE))</f>
        <v>201.04400000000001</v>
      </c>
      <c r="S29" s="85">
        <f>R29*(VLOOKUP(Inputs!H28,Chg_Factors!B$6:D$8,3,FALSE))</f>
        <v>321.67040000000003</v>
      </c>
      <c r="T29" s="85">
        <f>S29*(VLOOKUP(Inputs!I28,Chg_Factors!B$9:D$12,3,FALSE))</f>
        <v>0.96501120000000007</v>
      </c>
      <c r="U29" s="85">
        <f>T29*(VLOOKUP(Inputs!J28,Chg_Factors!B$18:D$30,3,FALSE))</f>
        <v>19.020370752000002</v>
      </c>
      <c r="V29" s="85">
        <f>IF(Inputs!K28="null",U29,U29*(Inputs!K28))</f>
        <v>19.020370752000002</v>
      </c>
      <c r="W29" s="85">
        <f>V29*(IF(Inputs!L28=Reduction_Values!B$2,Reduction_Values!D$2,Reduction_Values!D$3))</f>
        <v>9.5101853760000008</v>
      </c>
      <c r="X29" s="85">
        <f>W29*IF(Inputs!M28=Reduction_Values!B$4,(VLOOKUP(Inputs!F28,Reduction_Values!C$4:D$7,2,FALSE)),(VLOOKUP(Inputs!F28,Reduction_Values!C$8:D$11,2,FALSE)))</f>
        <v>9.5101853760000008</v>
      </c>
      <c r="Y29" s="85">
        <f t="shared" si="0"/>
        <v>9.5101853760000008</v>
      </c>
      <c r="Z29" s="6"/>
      <c r="AA29" s="6"/>
    </row>
    <row r="30" spans="1:27" s="5" customFormat="1" x14ac:dyDescent="0.2">
      <c r="A30" s="85">
        <f>Inputs!E29</f>
        <v>0.123</v>
      </c>
      <c r="B30" s="86">
        <f>A30*(VLOOKUP(Inputs!F29,Chg_Factors!B$2:D$5,3,FALSE))</f>
        <v>0.36899999999999999</v>
      </c>
      <c r="C30" s="87">
        <f>B30*(VLOOKUP(Inputs!H29,Chg_Factors!B$6:D$8,3,FALSE))</f>
        <v>0.59040000000000004</v>
      </c>
      <c r="D30" s="87">
        <f>C30*(VLOOKUP(Inputs!I29,Chg_Factors!B$9:D$12,3,FALSE))</f>
        <v>0.59040000000000004</v>
      </c>
      <c r="E30" s="87">
        <f>D30*(VLOOKUP(Inputs!J29,Chg_Factors!B$18:D$30,3,FALSE))</f>
        <v>11.353392000000001</v>
      </c>
      <c r="F30" s="87">
        <f>IF(Inputs!K29="null",E30,E30*(Inputs!K29))</f>
        <v>0</v>
      </c>
      <c r="G30" s="87">
        <f>F30*(IF(Inputs!L29=Reduction_Values!B$2,Reduction_Values!D$2,Reduction_Values!D$3))</f>
        <v>0</v>
      </c>
      <c r="H30" s="87">
        <f>G30*IF(Inputs!M29=Reduction_Values!B$4,(VLOOKUP(Inputs!F29,Reduction_Values!C$4:D$7,2,FALSE)),(VLOOKUP(Inputs!F29,Reduction_Values!C$8:D$11,2,FALSE)))</f>
        <v>0</v>
      </c>
      <c r="I30" s="87">
        <f>(Inputs!N29/Inputs!O29)*Calcs!H30</f>
        <v>0</v>
      </c>
      <c r="J30" s="86" t="str">
        <f>IF(Inputs!C29="true",(A30*(VLOOKUP(Inputs!G29,Chg_Factors!B$13:D$17,3,FALSE))),"")</f>
        <v/>
      </c>
      <c r="K30" s="87" t="str">
        <f>IF(Inputs!C29="true",J30*(VLOOKUP(Inputs!H29,Chg_Factors!B$6:D$8,3,FALSE)),"")</f>
        <v/>
      </c>
      <c r="L30" s="87" t="str">
        <f>IF(Inputs!C29="true",K30*(VLOOKUP(Inputs!I29,Chg_Factors!B$9:D$12,3,FALSE)),"")</f>
        <v/>
      </c>
      <c r="M30" s="87" t="str">
        <f>IF(Inputs!C29="true",L30*(IF(Inputs!J29=Chg_Factors!B$31,(VLOOKUP(Inputs!D29,Chg_Factors!C$31:D$32,2,FALSE)),IF(Inputs!J29=Chg_Factors!B$33,(VLOOKUP(Inputs!D29,Chg_Factors!C$33:D$34,2,FALSE)),IF(Inputs!J29=Chg_Factors!B$35,(VLOOKUP(Inputs!D29,Chg_Factors!C$35:D$36,2,FALSE)),IF(Inputs!J29=Chg_Factors!B$37,(VLOOKUP(Inputs!D29,Chg_Factors!C$37:D$38,2,FALSE)),IF(Inputs!J29=Chg_Factors!B$39,(VLOOKUP(Inputs!D29,Chg_Factors!C$39:D$40,2,FALSE)),IF(Inputs!J29=Chg_Factors!B$41,(VLOOKUP(Inputs!D29,Chg_Factors!C$41:D$42,2,FALSE)),IF(Inputs!J29=Chg_Factors!B$43,(VLOOKUP(Inputs!D29,Chg_Factors!C$43:D$44,2,FALSE)),IF(Inputs!J29=Chg_Factors!B$45,(VLOOKUP(Inputs!D29,Chg_Factors!C$45:D$46,2,FALSE)),IF(Inputs!J29=Chg_Factors!B$47,(VLOOKUP(Inputs!D29,Chg_Factors!C$47:D$48,2,FALSE)),IF(Inputs!J29=Chg_Factors!B$49,(VLOOKUP(Inputs!D29,Chg_Factors!C$49:D$50,2,FALSE)),IF(Inputs!J29=Chg_Factors!B$51,(VLOOKUP(Inputs!D29,Chg_Factors!C$51:D$52,2,FALSE)),IF(Inputs!J29=Chg_Factors!B$53,(VLOOKUP(Inputs!D29,Chg_Factors!C$53:D$54,2,FALSE)),IF(Inputs!J29=Chg_Factors!B$55,(VLOOKUP(Inputs!D29,Chg_Factors!C$55:D$56,2,FALSE)))))))))))))))),"")</f>
        <v/>
      </c>
      <c r="N30" s="87" t="str">
        <f>IF(Inputs!C29="true",IF(Inputs!K29="null",M30,M30*(Inputs!K29)),"")</f>
        <v/>
      </c>
      <c r="O30" s="87" t="str">
        <f>IF(Inputs!C29="true",N30*IF(Inputs!M29=Reduction_Values!B$4,(VLOOKUP(Inputs!F29,Reduction_Values!C$4:D$7,2,FALSE)),(VLOOKUP(Inputs!F29,Reduction_Values!C$8:D$11,2,FALSE))),"")</f>
        <v/>
      </c>
      <c r="P30" s="87" t="str">
        <f>IF(Inputs!C29="true",(Inputs!N29/Inputs!O29)*Calcs!O30,"")</f>
        <v/>
      </c>
      <c r="Q30" s="85">
        <f>Inputs!E29</f>
        <v>0.123</v>
      </c>
      <c r="R30" s="86">
        <f>Q30*(VLOOKUP(Inputs!F29,Chg_Factors!B$2:D$5,3,FALSE))</f>
        <v>0.36899999999999999</v>
      </c>
      <c r="S30" s="85">
        <f>R30*(VLOOKUP(Inputs!H29,Chg_Factors!B$6:D$8,3,FALSE))</f>
        <v>0.59040000000000004</v>
      </c>
      <c r="T30" s="85">
        <f>S30*(VLOOKUP(Inputs!I29,Chg_Factors!B$9:D$12,3,FALSE))</f>
        <v>0.59040000000000004</v>
      </c>
      <c r="U30" s="85">
        <f>T30*(VLOOKUP(Inputs!J29,Chg_Factors!B$18:D$30,3,FALSE))</f>
        <v>11.353392000000001</v>
      </c>
      <c r="V30" s="85">
        <f>IF(Inputs!K29="null",U30,U30*(Inputs!K29))</f>
        <v>0</v>
      </c>
      <c r="W30" s="85">
        <f>V30*(IF(Inputs!L29=Reduction_Values!B$2,Reduction_Values!D$2,Reduction_Values!D$3))</f>
        <v>0</v>
      </c>
      <c r="X30" s="85">
        <f>W30*IF(Inputs!M29=Reduction_Values!B$4,(VLOOKUP(Inputs!F29,Reduction_Values!C$4:D$7,2,FALSE)),(VLOOKUP(Inputs!F29,Reduction_Values!C$8:D$11,2,FALSE)))</f>
        <v>0</v>
      </c>
      <c r="Y30" s="85">
        <f t="shared" si="0"/>
        <v>0</v>
      </c>
      <c r="Z30" s="6"/>
      <c r="AA30" s="6"/>
    </row>
    <row r="31" spans="1:27" s="5" customFormat="1" x14ac:dyDescent="0.2">
      <c r="A31" s="85">
        <f>Inputs!E30</f>
        <v>1007</v>
      </c>
      <c r="B31" s="86">
        <f>A31*(VLOOKUP(Inputs!F30,Chg_Factors!B$2:D$5,3,FALSE))</f>
        <v>3021</v>
      </c>
      <c r="C31" s="87">
        <f>B31*(VLOOKUP(Inputs!H30,Chg_Factors!B$6:D$8,3,FALSE))</f>
        <v>483.36</v>
      </c>
      <c r="D31" s="87">
        <f>C31*(VLOOKUP(Inputs!I30,Chg_Factors!B$9:D$12,3,FALSE))</f>
        <v>290.01600000000002</v>
      </c>
      <c r="E31" s="87">
        <f>D31*(VLOOKUP(Inputs!J30,Chg_Factors!B$18:D$30,3,FALSE))</f>
        <v>5716.2153600000011</v>
      </c>
      <c r="F31" s="87">
        <f>IF(Inputs!K30="null",E31,E31*(Inputs!K30))</f>
        <v>5716.2153600000011</v>
      </c>
      <c r="G31" s="87">
        <f>F31*(IF(Inputs!L30=Reduction_Values!B$2,Reduction_Values!D$2,Reduction_Values!D$3))</f>
        <v>5716.2153600000011</v>
      </c>
      <c r="H31" s="87">
        <f>G31*IF(Inputs!M30=Reduction_Values!B$4,(VLOOKUP(Inputs!F30,Reduction_Values!C$4:D$7,2,FALSE)),(VLOOKUP(Inputs!F30,Reduction_Values!C$8:D$11,2,FALSE)))</f>
        <v>4763.5127980945954</v>
      </c>
      <c r="I31" s="87">
        <f>(Inputs!N30/Inputs!O30)*Calcs!H31</f>
        <v>4698.4374866452154</v>
      </c>
      <c r="J31" s="86" t="str">
        <f>IF(Inputs!C30="true",(A31*(VLOOKUP(Inputs!G30,Chg_Factors!B$13:D$17,3,FALSE))),"")</f>
        <v/>
      </c>
      <c r="K31" s="87" t="str">
        <f>IF(Inputs!C30="true",J31*(VLOOKUP(Inputs!H30,Chg_Factors!B$6:D$8,3,FALSE)),"")</f>
        <v/>
      </c>
      <c r="L31" s="87" t="str">
        <f>IF(Inputs!C30="true",K31*(VLOOKUP(Inputs!I30,Chg_Factors!B$9:D$12,3,FALSE)),"")</f>
        <v/>
      </c>
      <c r="M31" s="87" t="str">
        <f>IF(Inputs!C30="true",L31*(IF(Inputs!J30=Chg_Factors!B$31,(VLOOKUP(Inputs!D30,Chg_Factors!C$31:D$32,2,FALSE)),IF(Inputs!J30=Chg_Factors!B$33,(VLOOKUP(Inputs!D30,Chg_Factors!C$33:D$34,2,FALSE)),IF(Inputs!J30=Chg_Factors!B$35,(VLOOKUP(Inputs!D30,Chg_Factors!C$35:D$36,2,FALSE)),IF(Inputs!J30=Chg_Factors!B$37,(VLOOKUP(Inputs!D30,Chg_Factors!C$37:D$38,2,FALSE)),IF(Inputs!J30=Chg_Factors!B$39,(VLOOKUP(Inputs!D30,Chg_Factors!C$39:D$40,2,FALSE)),IF(Inputs!J30=Chg_Factors!B$41,(VLOOKUP(Inputs!D30,Chg_Factors!C$41:D$42,2,FALSE)),IF(Inputs!J30=Chg_Factors!B$43,(VLOOKUP(Inputs!D30,Chg_Factors!C$43:D$44,2,FALSE)),IF(Inputs!J30=Chg_Factors!B$45,(VLOOKUP(Inputs!D30,Chg_Factors!C$45:D$46,2,FALSE)),IF(Inputs!J30=Chg_Factors!B$47,(VLOOKUP(Inputs!D30,Chg_Factors!C$47:D$48,2,FALSE)),IF(Inputs!J30=Chg_Factors!B$49,(VLOOKUP(Inputs!D30,Chg_Factors!C$49:D$50,2,FALSE)),IF(Inputs!J30=Chg_Factors!B$51,(VLOOKUP(Inputs!D30,Chg_Factors!C$51:D$52,2,FALSE)),IF(Inputs!J30=Chg_Factors!B$53,(VLOOKUP(Inputs!D30,Chg_Factors!C$53:D$54,2,FALSE)),IF(Inputs!J30=Chg_Factors!B$55,(VLOOKUP(Inputs!D30,Chg_Factors!C$55:D$56,2,FALSE)))))))))))))))),"")</f>
        <v/>
      </c>
      <c r="N31" s="87" t="str">
        <f>IF(Inputs!C30="true",IF(Inputs!K30="null",M31,M31*(Inputs!K30)),"")</f>
        <v/>
      </c>
      <c r="O31" s="87" t="str">
        <f>IF(Inputs!C30="true",N31*IF(Inputs!M30=Reduction_Values!B$4,(VLOOKUP(Inputs!F30,Reduction_Values!C$4:D$7,2,FALSE)),(VLOOKUP(Inputs!F30,Reduction_Values!C$8:D$11,2,FALSE))),"")</f>
        <v/>
      </c>
      <c r="P31" s="87" t="str">
        <f>IF(Inputs!C30="true",(Inputs!N30/Inputs!O30)*Calcs!O31,"")</f>
        <v/>
      </c>
      <c r="Q31" s="85">
        <f>Inputs!E30</f>
        <v>1007</v>
      </c>
      <c r="R31" s="86">
        <f>Q31*(VLOOKUP(Inputs!F30,Chg_Factors!B$2:D$5,3,FALSE))</f>
        <v>3021</v>
      </c>
      <c r="S31" s="85">
        <f>R31*(VLOOKUP(Inputs!H30,Chg_Factors!B$6:D$8,3,FALSE))</f>
        <v>483.36</v>
      </c>
      <c r="T31" s="85">
        <f>S31*(VLOOKUP(Inputs!I30,Chg_Factors!B$9:D$12,3,FALSE))</f>
        <v>290.01600000000002</v>
      </c>
      <c r="U31" s="85">
        <f>T31*(VLOOKUP(Inputs!J30,Chg_Factors!B$18:D$30,3,FALSE))</f>
        <v>5716.2153600000011</v>
      </c>
      <c r="V31" s="85">
        <f>IF(Inputs!K30="null",U31,U31*(Inputs!K30))</f>
        <v>5716.2153600000011</v>
      </c>
      <c r="W31" s="85">
        <f>V31*(IF(Inputs!L30=Reduction_Values!B$2,Reduction_Values!D$2,Reduction_Values!D$3))</f>
        <v>5716.2153600000011</v>
      </c>
      <c r="X31" s="85">
        <f>W31*IF(Inputs!M30=Reduction_Values!B$4,(VLOOKUP(Inputs!F30,Reduction_Values!C$4:D$7,2,FALSE)),(VLOOKUP(Inputs!F30,Reduction_Values!C$8:D$11,2,FALSE)))</f>
        <v>4763.5127980945954</v>
      </c>
      <c r="Y31" s="85">
        <f t="shared" si="0"/>
        <v>4763.5127980945954</v>
      </c>
      <c r="Z31" s="6"/>
      <c r="AA31" s="6"/>
    </row>
    <row r="32" spans="1:27" s="5" customFormat="1" x14ac:dyDescent="0.2">
      <c r="A32" s="85">
        <f>Inputs!E31</f>
        <v>2</v>
      </c>
      <c r="B32" s="86">
        <f>A32*(VLOOKUP(Inputs!F31,Chg_Factors!B$2:D$5,3,FALSE))</f>
        <v>2</v>
      </c>
      <c r="C32" s="87">
        <f>B32*(VLOOKUP(Inputs!H31,Chg_Factors!B$6:D$8,3,FALSE))</f>
        <v>0.32</v>
      </c>
      <c r="D32" s="87">
        <f>C32*(VLOOKUP(Inputs!I31,Chg_Factors!B$9:D$12,3,FALSE))</f>
        <v>0.192</v>
      </c>
      <c r="E32" s="87">
        <f>D32*(VLOOKUP(Inputs!J31,Chg_Factors!B$18:D$30,3,FALSE))</f>
        <v>3.7843200000000001</v>
      </c>
      <c r="F32" s="87">
        <f>IF(Inputs!K31="null",E32,E32*(Inputs!K31))</f>
        <v>3.7843200000000001</v>
      </c>
      <c r="G32" s="87">
        <f>F32*(IF(Inputs!L31=Reduction_Values!B$2,Reduction_Values!D$2,Reduction_Values!D$3))</f>
        <v>3.7843200000000001</v>
      </c>
      <c r="H32" s="87">
        <f>G32*IF(Inputs!M31=Reduction_Values!B$4,(VLOOKUP(Inputs!F31,Reduction_Values!C$4:D$7,2,FALSE)),(VLOOKUP(Inputs!F31,Reduction_Values!C$8:D$11,2,FALSE)))</f>
        <v>3.7843200000000001</v>
      </c>
      <c r="I32" s="87" t="e">
        <f>(Inputs!N31/Inputs!O31)*Calcs!H32</f>
        <v>#DIV/0!</v>
      </c>
      <c r="J32" s="86" t="str">
        <f>IF(Inputs!C31="true",(A32*(VLOOKUP(Inputs!G31,Chg_Factors!B$13:D$17,3,FALSE))),"")</f>
        <v/>
      </c>
      <c r="K32" s="87" t="str">
        <f>IF(Inputs!C31="true",J32*(VLOOKUP(Inputs!H31,Chg_Factors!B$6:D$8,3,FALSE)),"")</f>
        <v/>
      </c>
      <c r="L32" s="87" t="str">
        <f>IF(Inputs!C31="true",K32*(VLOOKUP(Inputs!I31,Chg_Factors!B$9:D$12,3,FALSE)),"")</f>
        <v/>
      </c>
      <c r="M32" s="87" t="str">
        <f>IF(Inputs!C31="true",L32*(IF(Inputs!J31=Chg_Factors!B$31,(VLOOKUP(Inputs!D31,Chg_Factors!C$31:D$32,2,FALSE)),IF(Inputs!J31=Chg_Factors!B$33,(VLOOKUP(Inputs!D31,Chg_Factors!C$33:D$34,2,FALSE)),IF(Inputs!J31=Chg_Factors!B$35,(VLOOKUP(Inputs!D31,Chg_Factors!C$35:D$36,2,FALSE)),IF(Inputs!J31=Chg_Factors!B$37,(VLOOKUP(Inputs!D31,Chg_Factors!C$37:D$38,2,FALSE)),IF(Inputs!J31=Chg_Factors!B$39,(VLOOKUP(Inputs!D31,Chg_Factors!C$39:D$40,2,FALSE)),IF(Inputs!J31=Chg_Factors!B$41,(VLOOKUP(Inputs!D31,Chg_Factors!C$41:D$42,2,FALSE)),IF(Inputs!J31=Chg_Factors!B$43,(VLOOKUP(Inputs!D31,Chg_Factors!C$43:D$44,2,FALSE)),IF(Inputs!J31=Chg_Factors!B$45,(VLOOKUP(Inputs!D31,Chg_Factors!C$45:D$46,2,FALSE)),IF(Inputs!J31=Chg_Factors!B$47,(VLOOKUP(Inputs!D31,Chg_Factors!C$47:D$48,2,FALSE)),IF(Inputs!J31=Chg_Factors!B$49,(VLOOKUP(Inputs!D31,Chg_Factors!C$49:D$50,2,FALSE)),IF(Inputs!J31=Chg_Factors!B$51,(VLOOKUP(Inputs!D31,Chg_Factors!C$51:D$52,2,FALSE)),IF(Inputs!J31=Chg_Factors!B$53,(VLOOKUP(Inputs!D31,Chg_Factors!C$53:D$54,2,FALSE)),IF(Inputs!J31=Chg_Factors!B$55,(VLOOKUP(Inputs!D31,Chg_Factors!C$55:D$56,2,FALSE)))))))))))))))),"")</f>
        <v/>
      </c>
      <c r="N32" s="87" t="str">
        <f>IF(Inputs!C31="true",IF(Inputs!K31="null",M32,M32*(Inputs!K31)),"")</f>
        <v/>
      </c>
      <c r="O32" s="87" t="str">
        <f>IF(Inputs!C31="true",N32*IF(Inputs!M31=Reduction_Values!B$4,(VLOOKUP(Inputs!F31,Reduction_Values!C$4:D$7,2,FALSE)),(VLOOKUP(Inputs!F31,Reduction_Values!C$8:D$11,2,FALSE))),"")</f>
        <v/>
      </c>
      <c r="P32" s="87" t="str">
        <f>IF(Inputs!C31="true",(Inputs!N31/Inputs!O31)*Calcs!O32,"")</f>
        <v/>
      </c>
      <c r="Q32" s="85">
        <f>Inputs!E31</f>
        <v>2</v>
      </c>
      <c r="R32" s="86">
        <f>Q32*(VLOOKUP(Inputs!F31,Chg_Factors!B$2:D$5,3,FALSE))</f>
        <v>2</v>
      </c>
      <c r="S32" s="85">
        <f>R32*(VLOOKUP(Inputs!H31,Chg_Factors!B$6:D$8,3,FALSE))</f>
        <v>0.32</v>
      </c>
      <c r="T32" s="85">
        <f>S32*(VLOOKUP(Inputs!I31,Chg_Factors!B$9:D$12,3,FALSE))</f>
        <v>0.192</v>
      </c>
      <c r="U32" s="85">
        <f>T32*(VLOOKUP(Inputs!J31,Chg_Factors!B$18:D$30,3,FALSE))</f>
        <v>3.7843200000000001</v>
      </c>
      <c r="V32" s="85">
        <f>IF(Inputs!K31="null",U32,U32*(Inputs!K31))</f>
        <v>3.7843200000000001</v>
      </c>
      <c r="W32" s="85">
        <f>V32*(IF(Inputs!L31=Reduction_Values!B$2,Reduction_Values!D$2,Reduction_Values!D$3))</f>
        <v>3.7843200000000001</v>
      </c>
      <c r="X32" s="85">
        <f>W32*IF(Inputs!M31=Reduction_Values!B$4,(VLOOKUP(Inputs!F31,Reduction_Values!C$4:D$7,2,FALSE)),(VLOOKUP(Inputs!F31,Reduction_Values!C$8:D$11,2,FALSE)))</f>
        <v>3.7843200000000001</v>
      </c>
      <c r="Y32" s="85">
        <f t="shared" si="0"/>
        <v>3.7843200000000001</v>
      </c>
      <c r="Z32" s="6"/>
      <c r="AA32" s="6"/>
    </row>
    <row r="33" spans="1:27" s="5" customFormat="1" x14ac:dyDescent="0.2">
      <c r="A33" s="85">
        <f>Inputs!E32</f>
        <v>0.999</v>
      </c>
      <c r="B33" s="86">
        <f>A33*(VLOOKUP(Inputs!F32,Chg_Factors!B$2:D$5,3,FALSE))</f>
        <v>0.19980000000000001</v>
      </c>
      <c r="C33" s="87">
        <f>B33*(VLOOKUP(Inputs!H32,Chg_Factors!B$6:D$8,3,FALSE))</f>
        <v>3.1968000000000003E-2</v>
      </c>
      <c r="D33" s="87">
        <f>C33*(VLOOKUP(Inputs!I32,Chg_Factors!B$9:D$12,3,FALSE))</f>
        <v>9.5904000000000009E-5</v>
      </c>
      <c r="E33" s="87">
        <f>D33*(VLOOKUP(Inputs!J32,Chg_Factors!B$18:D$30,3,FALSE))</f>
        <v>1.45390464E-3</v>
      </c>
      <c r="F33" s="87">
        <f>IF(Inputs!K32="null",E33,E33*(Inputs!K32))</f>
        <v>1.45390464E-3</v>
      </c>
      <c r="G33" s="87">
        <f>F33*(IF(Inputs!L32=Reduction_Values!B$2,Reduction_Values!D$2,Reduction_Values!D$3))</f>
        <v>1.45390464E-3</v>
      </c>
      <c r="H33" s="87">
        <f>G33*IF(Inputs!M32=Reduction_Values!B$4,(VLOOKUP(Inputs!F32,Reduction_Values!C$4:D$7,2,FALSE)),(VLOOKUP(Inputs!F32,Reduction_Values!C$8:D$11,2,FALSE)))</f>
        <v>1.45390464E-3</v>
      </c>
      <c r="I33" s="87">
        <f>(Inputs!N32/Inputs!O32)*Calcs!H33</f>
        <v>1.3439454655462186E-3</v>
      </c>
      <c r="J33" s="86">
        <f>IF(Inputs!C32="true",(A33*(VLOOKUP(Inputs!G32,Chg_Factors!B$13:D$17,3,FALSE))),"")</f>
        <v>0.999</v>
      </c>
      <c r="K33" s="87">
        <f>IF(Inputs!C32="true",J33*(VLOOKUP(Inputs!H32,Chg_Factors!B$6:D$8,3,FALSE)),"")</f>
        <v>0.15984000000000001</v>
      </c>
      <c r="L33" s="87">
        <f>IF(Inputs!C32="true",K33*(VLOOKUP(Inputs!I32,Chg_Factors!B$9:D$12,3,FALSE)),"")</f>
        <v>4.7952000000000004E-4</v>
      </c>
      <c r="M33" s="87">
        <f>IF(Inputs!C32="true",L33*(IF(Inputs!J32=Chg_Factors!B$31,(VLOOKUP(Inputs!D32,Chg_Factors!C$31:D$32,2,FALSE)),IF(Inputs!J32=Chg_Factors!B$33,(VLOOKUP(Inputs!D32,Chg_Factors!C$33:D$34,2,FALSE)),IF(Inputs!J32=Chg_Factors!B$35,(VLOOKUP(Inputs!D32,Chg_Factors!C$35:D$36,2,FALSE)),IF(Inputs!J32=Chg_Factors!B$37,(VLOOKUP(Inputs!D32,Chg_Factors!C$37:D$38,2,FALSE)),IF(Inputs!J32=Chg_Factors!B$39,(VLOOKUP(Inputs!D32,Chg_Factors!C$39:D$40,2,FALSE)),IF(Inputs!J32=Chg_Factors!B$41,(VLOOKUP(Inputs!D32,Chg_Factors!C$41:D$42,2,FALSE)),IF(Inputs!J32=Chg_Factors!B$43,(VLOOKUP(Inputs!D32,Chg_Factors!C$43:D$44,2,FALSE)),IF(Inputs!J32=Chg_Factors!B$45,(VLOOKUP(Inputs!D32,Chg_Factors!C$45:D$46,2,FALSE)),IF(Inputs!J32=Chg_Factors!B$47,(VLOOKUP(Inputs!D32,Chg_Factors!C$47:D$48,2,FALSE)),IF(Inputs!J32=Chg_Factors!B$49,(VLOOKUP(Inputs!D32,Chg_Factors!C$49:D$50,2,FALSE)),IF(Inputs!J32=Chg_Factors!B$51,(VLOOKUP(Inputs!D32,Chg_Factors!C$51:D$52,2,FALSE)),IF(Inputs!J32=Chg_Factors!B$53,(VLOOKUP(Inputs!D32,Chg_Factors!C$53:D$54,2,FALSE)),IF(Inputs!J32=Chg_Factors!B$55,(VLOOKUP(Inputs!D32,Chg_Factors!C$55:D$56,2,FALSE)))))))))))))))),"")</f>
        <v>0</v>
      </c>
      <c r="N33" s="87">
        <f>IF(Inputs!C32="true",IF(Inputs!K32="null",M33,M33*(Inputs!K32)),"")</f>
        <v>0</v>
      </c>
      <c r="O33" s="87">
        <f>IF(Inputs!C32="true",N33*IF(Inputs!M32=Reduction_Values!B$4,(VLOOKUP(Inputs!F32,Reduction_Values!C$4:D$7,2,FALSE)),(VLOOKUP(Inputs!F32,Reduction_Values!C$8:D$11,2,FALSE))),"")</f>
        <v>0</v>
      </c>
      <c r="P33" s="87">
        <f>IF(Inputs!C32="true",(Inputs!N32/Inputs!O32)*Calcs!O33,"")</f>
        <v>0</v>
      </c>
      <c r="Q33" s="85">
        <f>Inputs!E32</f>
        <v>0.999</v>
      </c>
      <c r="R33" s="86">
        <f>Q33*(VLOOKUP(Inputs!F32,Chg_Factors!B$2:D$5,3,FALSE))</f>
        <v>0.19980000000000001</v>
      </c>
      <c r="S33" s="85">
        <f>R33*(VLOOKUP(Inputs!H32,Chg_Factors!B$6:D$8,3,FALSE))</f>
        <v>3.1968000000000003E-2</v>
      </c>
      <c r="T33" s="85">
        <f>S33*(VLOOKUP(Inputs!I32,Chg_Factors!B$9:D$12,3,FALSE))</f>
        <v>9.5904000000000009E-5</v>
      </c>
      <c r="U33" s="85">
        <f>T33*(VLOOKUP(Inputs!J32,Chg_Factors!B$18:D$30,3,FALSE))</f>
        <v>1.45390464E-3</v>
      </c>
      <c r="V33" s="85">
        <f>IF(Inputs!K32="null",U33,U33*(Inputs!K32))</f>
        <v>1.45390464E-3</v>
      </c>
      <c r="W33" s="85">
        <f>V33*(IF(Inputs!L32=Reduction_Values!B$2,Reduction_Values!D$2,Reduction_Values!D$3))</f>
        <v>1.45390464E-3</v>
      </c>
      <c r="X33" s="85">
        <f>W33*IF(Inputs!M32=Reduction_Values!B$4,(VLOOKUP(Inputs!F32,Reduction_Values!C$4:D$7,2,FALSE)),(VLOOKUP(Inputs!F32,Reduction_Values!C$8:D$11,2,FALSE)))</f>
        <v>1.45390464E-3</v>
      </c>
      <c r="Y33" s="85">
        <f t="shared" si="0"/>
        <v>1.45390464E-3</v>
      </c>
      <c r="Z33" s="6"/>
      <c r="AA33" s="6"/>
    </row>
    <row r="34" spans="1:27" s="5" customFormat="1" x14ac:dyDescent="0.2">
      <c r="A34" s="85">
        <f>Inputs!E33</f>
        <v>8180</v>
      </c>
      <c r="B34" s="86">
        <f>A34*(VLOOKUP(Inputs!F33,Chg_Factors!B$2:D$5,3,FALSE))</f>
        <v>24540</v>
      </c>
      <c r="C34" s="87">
        <f>B34*(VLOOKUP(Inputs!H33,Chg_Factors!B$6:D$8,3,FALSE))</f>
        <v>3926.4</v>
      </c>
      <c r="D34" s="87">
        <f>C34*(VLOOKUP(Inputs!I33,Chg_Factors!B$9:D$12,3,FALSE))</f>
        <v>11.779200000000001</v>
      </c>
      <c r="E34" s="87">
        <f>D34*(VLOOKUP(Inputs!J33,Chg_Factors!B$18:D$30,3,FALSE))</f>
        <v>136.99209600000003</v>
      </c>
      <c r="F34" s="87">
        <f>IF(Inputs!K33="null",E34,E34*(Inputs!K33))</f>
        <v>68.496048000000016</v>
      </c>
      <c r="G34" s="87">
        <f>F34*(IF(Inputs!L33=Reduction_Values!B$2,Reduction_Values!D$2,Reduction_Values!D$3))</f>
        <v>68.496048000000016</v>
      </c>
      <c r="H34" s="87">
        <f>G34*IF(Inputs!M33=Reduction_Values!B$4,(VLOOKUP(Inputs!F33,Reduction_Values!C$4:D$7,2,FALSE)),(VLOOKUP(Inputs!F33,Reduction_Values!C$8:D$11,2,FALSE)))</f>
        <v>68.496048000000016</v>
      </c>
      <c r="I34" s="87">
        <f>(Inputs!N33/Inputs!O33)*Calcs!H34</f>
        <v>68.496048000000016</v>
      </c>
      <c r="J34" s="86" t="str">
        <f>IF(Inputs!C33="true",(A34*(VLOOKUP(Inputs!G33,Chg_Factors!B$13:D$17,3,FALSE))),"")</f>
        <v/>
      </c>
      <c r="K34" s="87" t="str">
        <f>IF(Inputs!C33="true",J34*(VLOOKUP(Inputs!H33,Chg_Factors!B$6:D$8,3,FALSE)),"")</f>
        <v/>
      </c>
      <c r="L34" s="87" t="str">
        <f>IF(Inputs!C33="true",K34*(VLOOKUP(Inputs!I33,Chg_Factors!B$9:D$12,3,FALSE)),"")</f>
        <v/>
      </c>
      <c r="M34" s="87" t="str">
        <f>IF(Inputs!C33="true",L34*(IF(Inputs!J33=Chg_Factors!B$31,(VLOOKUP(Inputs!D33,Chg_Factors!C$31:D$32,2,FALSE)),IF(Inputs!J33=Chg_Factors!B$33,(VLOOKUP(Inputs!D33,Chg_Factors!C$33:D$34,2,FALSE)),IF(Inputs!J33=Chg_Factors!B$35,(VLOOKUP(Inputs!D33,Chg_Factors!C$35:D$36,2,FALSE)),IF(Inputs!J33=Chg_Factors!B$37,(VLOOKUP(Inputs!D33,Chg_Factors!C$37:D$38,2,FALSE)),IF(Inputs!J33=Chg_Factors!B$39,(VLOOKUP(Inputs!D33,Chg_Factors!C$39:D$40,2,FALSE)),IF(Inputs!J33=Chg_Factors!B$41,(VLOOKUP(Inputs!D33,Chg_Factors!C$41:D$42,2,FALSE)),IF(Inputs!J33=Chg_Factors!B$43,(VLOOKUP(Inputs!D33,Chg_Factors!C$43:D$44,2,FALSE)),IF(Inputs!J33=Chg_Factors!B$45,(VLOOKUP(Inputs!D33,Chg_Factors!C$45:D$46,2,FALSE)),IF(Inputs!J33=Chg_Factors!B$47,(VLOOKUP(Inputs!D33,Chg_Factors!C$47:D$48,2,FALSE)),IF(Inputs!J33=Chg_Factors!B$49,(VLOOKUP(Inputs!D33,Chg_Factors!C$49:D$50,2,FALSE)),IF(Inputs!J33=Chg_Factors!B$51,(VLOOKUP(Inputs!D33,Chg_Factors!C$51:D$52,2,FALSE)),IF(Inputs!J33=Chg_Factors!B$53,(VLOOKUP(Inputs!D33,Chg_Factors!C$53:D$54,2,FALSE)),IF(Inputs!J33=Chg_Factors!B$55,(VLOOKUP(Inputs!D33,Chg_Factors!C$55:D$56,2,FALSE)))))))))))))))),"")</f>
        <v/>
      </c>
      <c r="N34" s="87" t="str">
        <f>IF(Inputs!C33="true",IF(Inputs!K33="null",M34,M34*(Inputs!K33)),"")</f>
        <v/>
      </c>
      <c r="O34" s="87" t="str">
        <f>IF(Inputs!C33="true",N34*IF(Inputs!M33=Reduction_Values!B$4,(VLOOKUP(Inputs!F33,Reduction_Values!C$4:D$7,2,FALSE)),(VLOOKUP(Inputs!F33,Reduction_Values!C$8:D$11,2,FALSE))),"")</f>
        <v/>
      </c>
      <c r="P34" s="87" t="str">
        <f>IF(Inputs!C33="true",(Inputs!N33/Inputs!O33)*Calcs!O34,"")</f>
        <v/>
      </c>
      <c r="Q34" s="85">
        <f>Inputs!E33</f>
        <v>8180</v>
      </c>
      <c r="R34" s="86">
        <f>Q34*(VLOOKUP(Inputs!F33,Chg_Factors!B$2:D$5,3,FALSE))</f>
        <v>24540</v>
      </c>
      <c r="S34" s="85">
        <f>R34*(VLOOKUP(Inputs!H33,Chg_Factors!B$6:D$8,3,FALSE))</f>
        <v>3926.4</v>
      </c>
      <c r="T34" s="85">
        <f>S34*(VLOOKUP(Inputs!I33,Chg_Factors!B$9:D$12,3,FALSE))</f>
        <v>11.779200000000001</v>
      </c>
      <c r="U34" s="85">
        <f>T34*(VLOOKUP(Inputs!J33,Chg_Factors!B$18:D$30,3,FALSE))</f>
        <v>136.99209600000003</v>
      </c>
      <c r="V34" s="85">
        <f>IF(Inputs!K33="null",U34,U34*(Inputs!K33))</f>
        <v>68.496048000000016</v>
      </c>
      <c r="W34" s="85">
        <f>V34*(IF(Inputs!L33=Reduction_Values!B$2,Reduction_Values!D$2,Reduction_Values!D$3))</f>
        <v>68.496048000000016</v>
      </c>
      <c r="X34" s="85">
        <f>W34*IF(Inputs!M33=Reduction_Values!B$4,(VLOOKUP(Inputs!F33,Reduction_Values!C$4:D$7,2,FALSE)),(VLOOKUP(Inputs!F33,Reduction_Values!C$8:D$11,2,FALSE)))</f>
        <v>68.496048000000016</v>
      </c>
      <c r="Y34" s="85">
        <f t="shared" si="0"/>
        <v>68.496048000000016</v>
      </c>
      <c r="Z34" s="6"/>
      <c r="AA34" s="6"/>
    </row>
    <row r="35" spans="1:27" s="5" customFormat="1" x14ac:dyDescent="0.2">
      <c r="A35" s="85">
        <f>Inputs!E34</f>
        <v>32100.1</v>
      </c>
      <c r="B35" s="86">
        <f>A35*(VLOOKUP(Inputs!F34,Chg_Factors!B$2:D$5,3,FALSE))</f>
        <v>96300.299999999988</v>
      </c>
      <c r="C35" s="87">
        <f>B35*(VLOOKUP(Inputs!H34,Chg_Factors!B$6:D$8,3,FALSE))</f>
        <v>96300.299999999988</v>
      </c>
      <c r="D35" s="87">
        <f>C35*(VLOOKUP(Inputs!I34,Chg_Factors!B$9:D$12,3,FALSE))</f>
        <v>2889.0089999999996</v>
      </c>
      <c r="E35" s="87">
        <f>D35*(VLOOKUP(Inputs!J34,Chg_Factors!B$18:D$30,3,FALSE))</f>
        <v>33599.17467</v>
      </c>
      <c r="F35" s="87">
        <f>IF(Inputs!K34="null",E35,E35*(Inputs!K34))</f>
        <v>33599.17467</v>
      </c>
      <c r="G35" s="87">
        <f>F35*(IF(Inputs!L34=Reduction_Values!B$2,Reduction_Values!D$2,Reduction_Values!D$3))</f>
        <v>33599.17467</v>
      </c>
      <c r="H35" s="87">
        <f>G35*IF(Inputs!M34=Reduction_Values!B$4,(VLOOKUP(Inputs!F34,Reduction_Values!C$4:D$7,2,FALSE)),(VLOOKUP(Inputs!F34,Reduction_Values!C$8:D$11,2,FALSE)))</f>
        <v>33599.17467</v>
      </c>
      <c r="I35" s="87">
        <f>(Inputs!N34/Inputs!O34)*Calcs!H35</f>
        <v>28444.232802821916</v>
      </c>
      <c r="J35" s="86" t="str">
        <f>IF(Inputs!C34="true",(A35*(VLOOKUP(Inputs!G34,Chg_Factors!B$13:D$17,3,FALSE))),"")</f>
        <v/>
      </c>
      <c r="K35" s="87" t="str">
        <f>IF(Inputs!C34="true",J35*(VLOOKUP(Inputs!H34,Chg_Factors!B$6:D$8,3,FALSE)),"")</f>
        <v/>
      </c>
      <c r="L35" s="87" t="str">
        <f>IF(Inputs!C34="true",K35*(VLOOKUP(Inputs!I34,Chg_Factors!B$9:D$12,3,FALSE)),"")</f>
        <v/>
      </c>
      <c r="M35" s="87" t="str">
        <f>IF(Inputs!C34="true",L35*(IF(Inputs!J34=Chg_Factors!B$31,(VLOOKUP(Inputs!D34,Chg_Factors!C$31:D$32,2,FALSE)),IF(Inputs!J34=Chg_Factors!B$33,(VLOOKUP(Inputs!D34,Chg_Factors!C$33:D$34,2,FALSE)),IF(Inputs!J34=Chg_Factors!B$35,(VLOOKUP(Inputs!D34,Chg_Factors!C$35:D$36,2,FALSE)),IF(Inputs!J34=Chg_Factors!B$37,(VLOOKUP(Inputs!D34,Chg_Factors!C$37:D$38,2,FALSE)),IF(Inputs!J34=Chg_Factors!B$39,(VLOOKUP(Inputs!D34,Chg_Factors!C$39:D$40,2,FALSE)),IF(Inputs!J34=Chg_Factors!B$41,(VLOOKUP(Inputs!D34,Chg_Factors!C$41:D$42,2,FALSE)),IF(Inputs!J34=Chg_Factors!B$43,(VLOOKUP(Inputs!D34,Chg_Factors!C$43:D$44,2,FALSE)),IF(Inputs!J34=Chg_Factors!B$45,(VLOOKUP(Inputs!D34,Chg_Factors!C$45:D$46,2,FALSE)),IF(Inputs!J34=Chg_Factors!B$47,(VLOOKUP(Inputs!D34,Chg_Factors!C$47:D$48,2,FALSE)),IF(Inputs!J34=Chg_Factors!B$49,(VLOOKUP(Inputs!D34,Chg_Factors!C$49:D$50,2,FALSE)),IF(Inputs!J34=Chg_Factors!B$51,(VLOOKUP(Inputs!D34,Chg_Factors!C$51:D$52,2,FALSE)),IF(Inputs!J34=Chg_Factors!B$53,(VLOOKUP(Inputs!D34,Chg_Factors!C$53:D$54,2,FALSE)),IF(Inputs!J34=Chg_Factors!B$55,(VLOOKUP(Inputs!D34,Chg_Factors!C$55:D$56,2,FALSE)))))))))))))))),"")</f>
        <v/>
      </c>
      <c r="N35" s="87" t="str">
        <f>IF(Inputs!C34="true",IF(Inputs!K34="null",M35,M35*(Inputs!K34)),"")</f>
        <v/>
      </c>
      <c r="O35" s="87" t="str">
        <f>IF(Inputs!C34="true",N35*IF(Inputs!M34=Reduction_Values!B$4,(VLOOKUP(Inputs!F34,Reduction_Values!C$4:D$7,2,FALSE)),(VLOOKUP(Inputs!F34,Reduction_Values!C$8:D$11,2,FALSE))),"")</f>
        <v/>
      </c>
      <c r="P35" s="87" t="str">
        <f>IF(Inputs!C34="true",(Inputs!N34/Inputs!O34)*Calcs!O35,"")</f>
        <v/>
      </c>
      <c r="Q35" s="85">
        <f>Inputs!E34</f>
        <v>32100.1</v>
      </c>
      <c r="R35" s="86">
        <f>Q35*(VLOOKUP(Inputs!F34,Chg_Factors!B$2:D$5,3,FALSE))</f>
        <v>96300.299999999988</v>
      </c>
      <c r="S35" s="85">
        <f>R35*(VLOOKUP(Inputs!H34,Chg_Factors!B$6:D$8,3,FALSE))</f>
        <v>96300.299999999988</v>
      </c>
      <c r="T35" s="85">
        <f>S35*(VLOOKUP(Inputs!I34,Chg_Factors!B$9:D$12,3,FALSE))</f>
        <v>2889.0089999999996</v>
      </c>
      <c r="U35" s="85">
        <f>T35*(VLOOKUP(Inputs!J34,Chg_Factors!B$18:D$30,3,FALSE))</f>
        <v>33599.17467</v>
      </c>
      <c r="V35" s="85">
        <f>IF(Inputs!K34="null",U35,U35*(Inputs!K34))</f>
        <v>33599.17467</v>
      </c>
      <c r="W35" s="85">
        <f>V35*(IF(Inputs!L34=Reduction_Values!B$2,Reduction_Values!D$2,Reduction_Values!D$3))</f>
        <v>33599.17467</v>
      </c>
      <c r="X35" s="85">
        <f>W35*IF(Inputs!M34=Reduction_Values!B$4,(VLOOKUP(Inputs!F34,Reduction_Values!C$4:D$7,2,FALSE)),(VLOOKUP(Inputs!F34,Reduction_Values!C$8:D$11,2,FALSE)))</f>
        <v>33599.17467</v>
      </c>
      <c r="Y35" s="85">
        <f t="shared" si="0"/>
        <v>33599.17467</v>
      </c>
      <c r="Z35" s="6"/>
      <c r="AA35" s="6"/>
    </row>
    <row r="36" spans="1:27" s="5" customFormat="1" x14ac:dyDescent="0.2">
      <c r="A36" s="85">
        <f>Inputs!E35</f>
        <v>8.9999999999999993E-3</v>
      </c>
      <c r="B36" s="86">
        <f>A36*(VLOOKUP(Inputs!F35,Chg_Factors!B$2:D$5,3,FALSE))</f>
        <v>2.6999999999999996E-2</v>
      </c>
      <c r="C36" s="87">
        <f>B36*(VLOOKUP(Inputs!H35,Chg_Factors!B$6:D$8,3,FALSE))</f>
        <v>2.6999999999999996E-2</v>
      </c>
      <c r="D36" s="87">
        <f>C36*(VLOOKUP(Inputs!I35,Chg_Factors!B$9:D$12,3,FALSE))</f>
        <v>8.099999999999999E-5</v>
      </c>
      <c r="E36" s="87">
        <f>D36*(VLOOKUP(Inputs!J35,Chg_Factors!B$18:D$30,3,FALSE))</f>
        <v>1.2279599999999999E-3</v>
      </c>
      <c r="F36" s="87">
        <f>IF(Inputs!K35="null",E36,E36*(Inputs!K35))</f>
        <v>1.2279599999999999E-3</v>
      </c>
      <c r="G36" s="87">
        <f>F36*(IF(Inputs!L35=Reduction_Values!B$2,Reduction_Values!D$2,Reduction_Values!D$3))</f>
        <v>6.1397999999999997E-4</v>
      </c>
      <c r="H36" s="87">
        <f>G36*IF(Inputs!M35=Reduction_Values!B$4,(VLOOKUP(Inputs!F35,Reduction_Values!C$4:D$7,2,FALSE)),(VLOOKUP(Inputs!F35,Reduction_Values!C$8:D$11,2,FALSE)))</f>
        <v>6.1397999999999997E-4</v>
      </c>
      <c r="I36" s="87" t="e">
        <f>(Inputs!N35/Inputs!O35)*Calcs!H36</f>
        <v>#DIV/0!</v>
      </c>
      <c r="J36" s="86" t="str">
        <f>IF(Inputs!C35="true",(A36*(VLOOKUP(Inputs!G35,Chg_Factors!B$13:D$17,3,FALSE))),"")</f>
        <v/>
      </c>
      <c r="K36" s="87" t="str">
        <f>IF(Inputs!C35="true",J36*(VLOOKUP(Inputs!H35,Chg_Factors!B$6:D$8,3,FALSE)),"")</f>
        <v/>
      </c>
      <c r="L36" s="87" t="str">
        <f>IF(Inputs!C35="true",K36*(VLOOKUP(Inputs!I35,Chg_Factors!B$9:D$12,3,FALSE)),"")</f>
        <v/>
      </c>
      <c r="M36" s="87" t="str">
        <f>IF(Inputs!C35="true",L36*(IF(Inputs!J35=Chg_Factors!B$31,(VLOOKUP(Inputs!D35,Chg_Factors!C$31:D$32,2,FALSE)),IF(Inputs!J35=Chg_Factors!B$33,(VLOOKUP(Inputs!D35,Chg_Factors!C$33:D$34,2,FALSE)),IF(Inputs!J35=Chg_Factors!B$35,(VLOOKUP(Inputs!D35,Chg_Factors!C$35:D$36,2,FALSE)),IF(Inputs!J35=Chg_Factors!B$37,(VLOOKUP(Inputs!D35,Chg_Factors!C$37:D$38,2,FALSE)),IF(Inputs!J35=Chg_Factors!B$39,(VLOOKUP(Inputs!D35,Chg_Factors!C$39:D$40,2,FALSE)),IF(Inputs!J35=Chg_Factors!B$41,(VLOOKUP(Inputs!D35,Chg_Factors!C$41:D$42,2,FALSE)),IF(Inputs!J35=Chg_Factors!B$43,(VLOOKUP(Inputs!D35,Chg_Factors!C$43:D$44,2,FALSE)),IF(Inputs!J35=Chg_Factors!B$45,(VLOOKUP(Inputs!D35,Chg_Factors!C$45:D$46,2,FALSE)),IF(Inputs!J35=Chg_Factors!B$47,(VLOOKUP(Inputs!D35,Chg_Factors!C$47:D$48,2,FALSE)),IF(Inputs!J35=Chg_Factors!B$49,(VLOOKUP(Inputs!D35,Chg_Factors!C$49:D$50,2,FALSE)),IF(Inputs!J35=Chg_Factors!B$51,(VLOOKUP(Inputs!D35,Chg_Factors!C$51:D$52,2,FALSE)),IF(Inputs!J35=Chg_Factors!B$53,(VLOOKUP(Inputs!D35,Chg_Factors!C$53:D$54,2,FALSE)),IF(Inputs!J35=Chg_Factors!B$55,(VLOOKUP(Inputs!D35,Chg_Factors!C$55:D$56,2,FALSE)))))))))))))))),"")</f>
        <v/>
      </c>
      <c r="N36" s="87" t="str">
        <f>IF(Inputs!C35="true",IF(Inputs!K35="null",M36,M36*(Inputs!K35)),"")</f>
        <v/>
      </c>
      <c r="O36" s="87" t="str">
        <f>IF(Inputs!C35="true",N36*IF(Inputs!M35=Reduction_Values!B$4,(VLOOKUP(Inputs!F35,Reduction_Values!C$4:D$7,2,FALSE)),(VLOOKUP(Inputs!F35,Reduction_Values!C$8:D$11,2,FALSE))),"")</f>
        <v/>
      </c>
      <c r="P36" s="87" t="str">
        <f>IF(Inputs!C35="true",(Inputs!N35/Inputs!O35)*Calcs!O36,"")</f>
        <v/>
      </c>
      <c r="Q36" s="85">
        <f>Inputs!E35</f>
        <v>8.9999999999999993E-3</v>
      </c>
      <c r="R36" s="86">
        <f>Q36*(VLOOKUP(Inputs!F35,Chg_Factors!B$2:D$5,3,FALSE))</f>
        <v>2.6999999999999996E-2</v>
      </c>
      <c r="S36" s="85">
        <f>R36*(VLOOKUP(Inputs!H35,Chg_Factors!B$6:D$8,3,FALSE))</f>
        <v>2.6999999999999996E-2</v>
      </c>
      <c r="T36" s="85">
        <f>S36*(VLOOKUP(Inputs!I35,Chg_Factors!B$9:D$12,3,FALSE))</f>
        <v>8.099999999999999E-5</v>
      </c>
      <c r="U36" s="85">
        <f>T36*(VLOOKUP(Inputs!J35,Chg_Factors!B$18:D$30,3,FALSE))</f>
        <v>1.2279599999999999E-3</v>
      </c>
      <c r="V36" s="85">
        <f>IF(Inputs!K35="null",U36,U36*(Inputs!K35))</f>
        <v>1.2279599999999999E-3</v>
      </c>
      <c r="W36" s="85">
        <f>V36*(IF(Inputs!L35=Reduction_Values!B$2,Reduction_Values!D$2,Reduction_Values!D$3))</f>
        <v>6.1397999999999997E-4</v>
      </c>
      <c r="X36" s="85">
        <f>W36*IF(Inputs!M35=Reduction_Values!B$4,(VLOOKUP(Inputs!F35,Reduction_Values!C$4:D$7,2,FALSE)),(VLOOKUP(Inputs!F35,Reduction_Values!C$8:D$11,2,FALSE)))</f>
        <v>6.1397999999999997E-4</v>
      </c>
      <c r="Y36" s="85">
        <f t="shared" si="0"/>
        <v>6.1397999999999997E-4</v>
      </c>
      <c r="Z36" s="6"/>
      <c r="AA36" s="6"/>
    </row>
    <row r="37" spans="1:27" s="5" customFormat="1" x14ac:dyDescent="0.2">
      <c r="A37" s="85">
        <f>Inputs!E36</f>
        <v>1E-4</v>
      </c>
      <c r="B37" s="86">
        <f>A37*(VLOOKUP(Inputs!F36,Chg_Factors!B$2:D$5,3,FALSE))</f>
        <v>2.0000000000000002E-5</v>
      </c>
      <c r="C37" s="87">
        <f>B37*(VLOOKUP(Inputs!H36,Chg_Factors!B$6:D$8,3,FALSE))</f>
        <v>3.2000000000000005E-5</v>
      </c>
      <c r="D37" s="87">
        <f>C37*(VLOOKUP(Inputs!I36,Chg_Factors!B$9:D$12,3,FALSE))</f>
        <v>3.2000000000000005E-5</v>
      </c>
      <c r="E37" s="87">
        <f>D37*(VLOOKUP(Inputs!J36,Chg_Factors!B$18:D$30,3,FALSE))</f>
        <v>4.8512000000000007E-4</v>
      </c>
      <c r="F37" s="87">
        <f>IF(Inputs!K36="null",E37,E37*(Inputs!K36))</f>
        <v>2.4256000000000004E-4</v>
      </c>
      <c r="G37" s="87">
        <f>F37*(IF(Inputs!L36=Reduction_Values!B$2,Reduction_Values!D$2,Reduction_Values!D$3))</f>
        <v>1.2128000000000002E-4</v>
      </c>
      <c r="H37" s="87">
        <f>G37*IF(Inputs!M36=Reduction_Values!B$4,(VLOOKUP(Inputs!F36,Reduction_Values!C$4:D$7,2,FALSE)),(VLOOKUP(Inputs!F36,Reduction_Values!C$8:D$11,2,FALSE)))</f>
        <v>1.2128000000000002E-4</v>
      </c>
      <c r="I37" s="87">
        <f>(Inputs!N36/Inputs!O36)*Calcs!H37</f>
        <v>1.2128000000000002E-4</v>
      </c>
      <c r="J37" s="86">
        <f>IF(Inputs!C36="true",(A37*(VLOOKUP(Inputs!G36,Chg_Factors!B$13:D$17,3,FALSE))),"")</f>
        <v>1E-4</v>
      </c>
      <c r="K37" s="87">
        <f>IF(Inputs!C36="true",J37*(VLOOKUP(Inputs!H36,Chg_Factors!B$6:D$8,3,FALSE)),"")</f>
        <v>1.6000000000000001E-4</v>
      </c>
      <c r="L37" s="87">
        <f>IF(Inputs!C36="true",K37*(VLOOKUP(Inputs!I36,Chg_Factors!B$9:D$12,3,FALSE)),"")</f>
        <v>1.6000000000000001E-4</v>
      </c>
      <c r="M37" s="87">
        <f>IF(Inputs!C36="true",L37*(IF(Inputs!J36=Chg_Factors!B$31,(VLOOKUP(Inputs!D36,Chg_Factors!C$31:D$32,2,FALSE)),IF(Inputs!J36=Chg_Factors!B$33,(VLOOKUP(Inputs!D36,Chg_Factors!C$33:D$34,2,FALSE)),IF(Inputs!J36=Chg_Factors!B$35,(VLOOKUP(Inputs!D36,Chg_Factors!C$35:D$36,2,FALSE)),IF(Inputs!J36=Chg_Factors!B$37,(VLOOKUP(Inputs!D36,Chg_Factors!C$37:D$38,2,FALSE)),IF(Inputs!J36=Chg_Factors!B$39,(VLOOKUP(Inputs!D36,Chg_Factors!C$39:D$40,2,FALSE)),IF(Inputs!J36=Chg_Factors!B$41,(VLOOKUP(Inputs!D36,Chg_Factors!C$41:D$42,2,FALSE)),IF(Inputs!J36=Chg_Factors!B$43,(VLOOKUP(Inputs!D36,Chg_Factors!C$43:D$44,2,FALSE)),IF(Inputs!J36=Chg_Factors!B$45,(VLOOKUP(Inputs!D36,Chg_Factors!C$45:D$46,2,FALSE)),IF(Inputs!J36=Chg_Factors!B$47,(VLOOKUP(Inputs!D36,Chg_Factors!C$47:D$48,2,FALSE)),IF(Inputs!J36=Chg_Factors!B$49,(VLOOKUP(Inputs!D36,Chg_Factors!C$49:D$50,2,FALSE)),IF(Inputs!J36=Chg_Factors!B$51,(VLOOKUP(Inputs!D36,Chg_Factors!C$51:D$52,2,FALSE)),IF(Inputs!J36=Chg_Factors!B$53,(VLOOKUP(Inputs!D36,Chg_Factors!C$53:D$54,2,FALSE)),IF(Inputs!J36=Chg_Factors!B$55,(VLOOKUP(Inputs!D36,Chg_Factors!C$55:D$56,2,FALSE)))))))))))))))),"")</f>
        <v>1.3904E-3</v>
      </c>
      <c r="N37" s="87">
        <f>IF(Inputs!C36="true",IF(Inputs!K36="null",M37,M37*(Inputs!K36)),"")</f>
        <v>6.9519999999999998E-4</v>
      </c>
      <c r="O37" s="87">
        <f>IF(Inputs!C36="true",N37*IF(Inputs!M36=Reduction_Values!B$4,(VLOOKUP(Inputs!F36,Reduction_Values!C$4:D$7,2,FALSE)),(VLOOKUP(Inputs!F36,Reduction_Values!C$8:D$11,2,FALSE))),"")</f>
        <v>6.9519999999999998E-4</v>
      </c>
      <c r="P37" s="87">
        <f>IF(Inputs!C36="true",(Inputs!N36/Inputs!O36)*Calcs!O37,"")</f>
        <v>6.9519999999999998E-4</v>
      </c>
      <c r="Q37" s="85">
        <f>Inputs!E36</f>
        <v>1E-4</v>
      </c>
      <c r="R37" s="86">
        <f>Q37*(VLOOKUP(Inputs!F36,Chg_Factors!B$2:D$5,3,FALSE))</f>
        <v>2.0000000000000002E-5</v>
      </c>
      <c r="S37" s="85">
        <f>R37*(VLOOKUP(Inputs!H36,Chg_Factors!B$6:D$8,3,FALSE))</f>
        <v>3.2000000000000005E-5</v>
      </c>
      <c r="T37" s="85">
        <f>S37*(VLOOKUP(Inputs!I36,Chg_Factors!B$9:D$12,3,FALSE))</f>
        <v>3.2000000000000005E-5</v>
      </c>
      <c r="U37" s="85">
        <f>T37*(VLOOKUP(Inputs!J36,Chg_Factors!B$18:D$30,3,FALSE))</f>
        <v>4.8512000000000007E-4</v>
      </c>
      <c r="V37" s="85">
        <f>IF(Inputs!K36="null",U37,U37*(Inputs!K36))</f>
        <v>2.4256000000000004E-4</v>
      </c>
      <c r="W37" s="85">
        <f>V37*(IF(Inputs!L36=Reduction_Values!B$2,Reduction_Values!D$2,Reduction_Values!D$3))</f>
        <v>1.2128000000000002E-4</v>
      </c>
      <c r="X37" s="85">
        <f>W37*IF(Inputs!M36=Reduction_Values!B$4,(VLOOKUP(Inputs!F36,Reduction_Values!C$4:D$7,2,FALSE)),(VLOOKUP(Inputs!F36,Reduction_Values!C$8:D$11,2,FALSE)))</f>
        <v>1.2128000000000002E-4</v>
      </c>
      <c r="Y37" s="85">
        <f t="shared" si="0"/>
        <v>1.2128000000000002E-4</v>
      </c>
      <c r="Z37" s="6"/>
      <c r="AA37" s="6"/>
    </row>
    <row r="38" spans="1:27" s="5" customFormat="1" x14ac:dyDescent="0.2">
      <c r="A38" s="85">
        <f>Inputs!E37</f>
        <v>32100.001</v>
      </c>
      <c r="B38" s="86">
        <f>A38*(VLOOKUP(Inputs!F37,Chg_Factors!B$2:D$5,3,FALSE))</f>
        <v>6420.0002000000004</v>
      </c>
      <c r="C38" s="87">
        <f>B38*(VLOOKUP(Inputs!H37,Chg_Factors!B$6:D$8,3,FALSE))</f>
        <v>10272.000320000001</v>
      </c>
      <c r="D38" s="87">
        <f>C38*(VLOOKUP(Inputs!I37,Chg_Factors!B$9:D$12,3,FALSE))</f>
        <v>6163.2001920000002</v>
      </c>
      <c r="E38" s="87">
        <f>D38*(VLOOKUP(Inputs!J37,Chg_Factors!B$18:D$30,3,FALSE))</f>
        <v>93434.114910720004</v>
      </c>
      <c r="F38" s="87">
        <f>IF(Inputs!K37="null",E38,E38*(Inputs!K37))</f>
        <v>934.34114910720007</v>
      </c>
      <c r="G38" s="87">
        <f>F38*(IF(Inputs!L37=Reduction_Values!B$2,Reduction_Values!D$2,Reduction_Values!D$3))</f>
        <v>934.34114910720007</v>
      </c>
      <c r="H38" s="87">
        <f>G38*IF(Inputs!M37=Reduction_Values!B$4,(VLOOKUP(Inputs!F37,Reduction_Values!C$4:D$7,2,FALSE)),(VLOOKUP(Inputs!F37,Reduction_Values!C$8:D$11,2,FALSE)))</f>
        <v>467.17057455360003</v>
      </c>
      <c r="I38" s="87">
        <f>(Inputs!N37/Inputs!O37)*Calcs!H38</f>
        <v>467.17057455360003</v>
      </c>
      <c r="J38" s="86" t="str">
        <f>IF(Inputs!C37="true",(A38*(VLOOKUP(Inputs!G37,Chg_Factors!B$13:D$17,3,FALSE))),"")</f>
        <v/>
      </c>
      <c r="K38" s="87" t="str">
        <f>IF(Inputs!C37="true",J38*(VLOOKUP(Inputs!H37,Chg_Factors!B$6:D$8,3,FALSE)),"")</f>
        <v/>
      </c>
      <c r="L38" s="87" t="str">
        <f>IF(Inputs!C37="true",K38*(VLOOKUP(Inputs!I37,Chg_Factors!B$9:D$12,3,FALSE)),"")</f>
        <v/>
      </c>
      <c r="M38" s="87" t="str">
        <f>IF(Inputs!C37="true",L38*(IF(Inputs!J37=Chg_Factors!B$31,(VLOOKUP(Inputs!D37,Chg_Factors!C$31:D$32,2,FALSE)),IF(Inputs!J37=Chg_Factors!B$33,(VLOOKUP(Inputs!D37,Chg_Factors!C$33:D$34,2,FALSE)),IF(Inputs!J37=Chg_Factors!B$35,(VLOOKUP(Inputs!D37,Chg_Factors!C$35:D$36,2,FALSE)),IF(Inputs!J37=Chg_Factors!B$37,(VLOOKUP(Inputs!D37,Chg_Factors!C$37:D$38,2,FALSE)),IF(Inputs!J37=Chg_Factors!B$39,(VLOOKUP(Inputs!D37,Chg_Factors!C$39:D$40,2,FALSE)),IF(Inputs!J37=Chg_Factors!B$41,(VLOOKUP(Inputs!D37,Chg_Factors!C$41:D$42,2,FALSE)),IF(Inputs!J37=Chg_Factors!B$43,(VLOOKUP(Inputs!D37,Chg_Factors!C$43:D$44,2,FALSE)),IF(Inputs!J37=Chg_Factors!B$45,(VLOOKUP(Inputs!D37,Chg_Factors!C$45:D$46,2,FALSE)),IF(Inputs!J37=Chg_Factors!B$47,(VLOOKUP(Inputs!D37,Chg_Factors!C$47:D$48,2,FALSE)),IF(Inputs!J37=Chg_Factors!B$49,(VLOOKUP(Inputs!D37,Chg_Factors!C$49:D$50,2,FALSE)),IF(Inputs!J37=Chg_Factors!B$51,(VLOOKUP(Inputs!D37,Chg_Factors!C$51:D$52,2,FALSE)),IF(Inputs!J37=Chg_Factors!B$53,(VLOOKUP(Inputs!D37,Chg_Factors!C$53:D$54,2,FALSE)),IF(Inputs!J37=Chg_Factors!B$55,(VLOOKUP(Inputs!D37,Chg_Factors!C$55:D$56,2,FALSE)))))))))))))))),"")</f>
        <v/>
      </c>
      <c r="N38" s="87" t="str">
        <f>IF(Inputs!C37="true",IF(Inputs!K37="null",M38,M38*(Inputs!K37)),"")</f>
        <v/>
      </c>
      <c r="O38" s="87" t="str">
        <f>IF(Inputs!C37="true",N38*IF(Inputs!M37=Reduction_Values!B$4,(VLOOKUP(Inputs!F37,Reduction_Values!C$4:D$7,2,FALSE)),(VLOOKUP(Inputs!F37,Reduction_Values!C$8:D$11,2,FALSE))),"")</f>
        <v/>
      </c>
      <c r="P38" s="87" t="str">
        <f>IF(Inputs!C37="true",(Inputs!N37/Inputs!O37)*Calcs!O38,"")</f>
        <v/>
      </c>
      <c r="Q38" s="85">
        <f>Inputs!E37</f>
        <v>32100.001</v>
      </c>
      <c r="R38" s="86">
        <f>Q38*(VLOOKUP(Inputs!F37,Chg_Factors!B$2:D$5,3,FALSE))</f>
        <v>6420.0002000000004</v>
      </c>
      <c r="S38" s="85">
        <f>R38*(VLOOKUP(Inputs!H37,Chg_Factors!B$6:D$8,3,FALSE))</f>
        <v>10272.000320000001</v>
      </c>
      <c r="T38" s="85">
        <f>S38*(VLOOKUP(Inputs!I37,Chg_Factors!B$9:D$12,3,FALSE))</f>
        <v>6163.2001920000002</v>
      </c>
      <c r="U38" s="85">
        <f>T38*(VLOOKUP(Inputs!J37,Chg_Factors!B$18:D$30,3,FALSE))</f>
        <v>93434.114910720004</v>
      </c>
      <c r="V38" s="85">
        <f>IF(Inputs!K37="null",U38,U38*(Inputs!K37))</f>
        <v>934.34114910720007</v>
      </c>
      <c r="W38" s="85">
        <f>V38*(IF(Inputs!L37=Reduction_Values!B$2,Reduction_Values!D$2,Reduction_Values!D$3))</f>
        <v>934.34114910720007</v>
      </c>
      <c r="X38" s="85">
        <f>W38*IF(Inputs!M37=Reduction_Values!B$4,(VLOOKUP(Inputs!F37,Reduction_Values!C$4:D$7,2,FALSE)),(VLOOKUP(Inputs!F37,Reduction_Values!C$8:D$11,2,FALSE)))</f>
        <v>467.17057455360003</v>
      </c>
      <c r="Y38" s="85">
        <f t="shared" si="0"/>
        <v>467.17057455360003</v>
      </c>
      <c r="Z38" s="6"/>
      <c r="AA38" s="6"/>
    </row>
    <row r="39" spans="1:27" s="5" customFormat="1" x14ac:dyDescent="0.2">
      <c r="A39" s="85">
        <f>Inputs!E38</f>
        <v>1008</v>
      </c>
      <c r="B39" s="86">
        <f>A39*(VLOOKUP(Inputs!F38,Chg_Factors!B$2:D$5,3,FALSE))</f>
        <v>3024</v>
      </c>
      <c r="C39" s="87">
        <f>B39*(VLOOKUP(Inputs!H38,Chg_Factors!B$6:D$8,3,FALSE))</f>
        <v>483.84000000000003</v>
      </c>
      <c r="D39" s="87">
        <f>C39*(VLOOKUP(Inputs!I38,Chg_Factors!B$9:D$12,3,FALSE))</f>
        <v>290.30400000000003</v>
      </c>
      <c r="E39" s="87">
        <f>D39*(VLOOKUP(Inputs!J38,Chg_Factors!B$18:D$30,3,FALSE))</f>
        <v>5721.8918400000011</v>
      </c>
      <c r="F39" s="87">
        <f>IF(Inputs!K38="null",E39,E39*(Inputs!K38))</f>
        <v>5721.8918400000011</v>
      </c>
      <c r="G39" s="87">
        <f>F39*(IF(Inputs!L38=Reduction_Values!B$2,Reduction_Values!D$2,Reduction_Values!D$3))</f>
        <v>5721.8918400000011</v>
      </c>
      <c r="H39" s="87">
        <f>G39*IF(Inputs!M38=Reduction_Values!B$4,(VLOOKUP(Inputs!F38,Reduction_Values!C$4:D$7,2,FALSE)),(VLOOKUP(Inputs!F38,Reduction_Values!C$8:D$11,2,FALSE)))</f>
        <v>4768.243198092704</v>
      </c>
      <c r="I39" s="87">
        <f>(Inputs!N38/Inputs!O38)*Calcs!H39</f>
        <v>0</v>
      </c>
      <c r="J39" s="86" t="str">
        <f>IF(Inputs!C38="true",(A39*(VLOOKUP(Inputs!G38,Chg_Factors!B$13:D$17,3,FALSE))),"")</f>
        <v/>
      </c>
      <c r="K39" s="87" t="str">
        <f>IF(Inputs!C38="true",J39*(VLOOKUP(Inputs!H38,Chg_Factors!B$6:D$8,3,FALSE)),"")</f>
        <v/>
      </c>
      <c r="L39" s="87" t="str">
        <f>IF(Inputs!C38="true",K39*(VLOOKUP(Inputs!I38,Chg_Factors!B$9:D$12,3,FALSE)),"")</f>
        <v/>
      </c>
      <c r="M39" s="87" t="str">
        <f>IF(Inputs!C38="true",L39*(IF(Inputs!J38=Chg_Factors!B$31,(VLOOKUP(Inputs!D38,Chg_Factors!C$31:D$32,2,FALSE)),IF(Inputs!J38=Chg_Factors!B$33,(VLOOKUP(Inputs!D38,Chg_Factors!C$33:D$34,2,FALSE)),IF(Inputs!J38=Chg_Factors!B$35,(VLOOKUP(Inputs!D38,Chg_Factors!C$35:D$36,2,FALSE)),IF(Inputs!J38=Chg_Factors!B$37,(VLOOKUP(Inputs!D38,Chg_Factors!C$37:D$38,2,FALSE)),IF(Inputs!J38=Chg_Factors!B$39,(VLOOKUP(Inputs!D38,Chg_Factors!C$39:D$40,2,FALSE)),IF(Inputs!J38=Chg_Factors!B$41,(VLOOKUP(Inputs!D38,Chg_Factors!C$41:D$42,2,FALSE)),IF(Inputs!J38=Chg_Factors!B$43,(VLOOKUP(Inputs!D38,Chg_Factors!C$43:D$44,2,FALSE)),IF(Inputs!J38=Chg_Factors!B$45,(VLOOKUP(Inputs!D38,Chg_Factors!C$45:D$46,2,FALSE)),IF(Inputs!J38=Chg_Factors!B$47,(VLOOKUP(Inputs!D38,Chg_Factors!C$47:D$48,2,FALSE)),IF(Inputs!J38=Chg_Factors!B$49,(VLOOKUP(Inputs!D38,Chg_Factors!C$49:D$50,2,FALSE)),IF(Inputs!J38=Chg_Factors!B$51,(VLOOKUP(Inputs!D38,Chg_Factors!C$51:D$52,2,FALSE)),IF(Inputs!J38=Chg_Factors!B$53,(VLOOKUP(Inputs!D38,Chg_Factors!C$53:D$54,2,FALSE)),IF(Inputs!J38=Chg_Factors!B$55,(VLOOKUP(Inputs!D38,Chg_Factors!C$55:D$56,2,FALSE)))))))))))))))),"")</f>
        <v/>
      </c>
      <c r="N39" s="87" t="str">
        <f>IF(Inputs!C38="true",IF(Inputs!K38="null",M39,M39*(Inputs!K38)),"")</f>
        <v/>
      </c>
      <c r="O39" s="87" t="str">
        <f>IF(Inputs!C38="true",N39*IF(Inputs!M38=Reduction_Values!B$4,(VLOOKUP(Inputs!F38,Reduction_Values!C$4:D$7,2,FALSE)),(VLOOKUP(Inputs!F38,Reduction_Values!C$8:D$11,2,FALSE))),"")</f>
        <v/>
      </c>
      <c r="P39" s="87" t="str">
        <f>IF(Inputs!C38="true",(Inputs!N38/Inputs!O38)*Calcs!O39,"")</f>
        <v/>
      </c>
      <c r="Q39" s="85">
        <f>Inputs!E38</f>
        <v>1008</v>
      </c>
      <c r="R39" s="86">
        <f>Q39*(VLOOKUP(Inputs!F38,Chg_Factors!B$2:D$5,3,FALSE))</f>
        <v>3024</v>
      </c>
      <c r="S39" s="85">
        <f>R39*(VLOOKUP(Inputs!H38,Chg_Factors!B$6:D$8,3,FALSE))</f>
        <v>483.84000000000003</v>
      </c>
      <c r="T39" s="85">
        <f>S39*(VLOOKUP(Inputs!I38,Chg_Factors!B$9:D$12,3,FALSE))</f>
        <v>290.30400000000003</v>
      </c>
      <c r="U39" s="85">
        <f>T39*(VLOOKUP(Inputs!J38,Chg_Factors!B$18:D$30,3,FALSE))</f>
        <v>5721.8918400000011</v>
      </c>
      <c r="V39" s="85">
        <f>IF(Inputs!K38="null",U39,U39*(Inputs!K38))</f>
        <v>5721.8918400000011</v>
      </c>
      <c r="W39" s="85">
        <f>V39*(IF(Inputs!L38=Reduction_Values!B$2,Reduction_Values!D$2,Reduction_Values!D$3))</f>
        <v>5721.8918400000011</v>
      </c>
      <c r="X39" s="85">
        <f>W39*IF(Inputs!M38=Reduction_Values!B$4,(VLOOKUP(Inputs!F38,Reduction_Values!C$4:D$7,2,FALSE)),(VLOOKUP(Inputs!F38,Reduction_Values!C$8:D$11,2,FALSE)))</f>
        <v>4768.243198092704</v>
      </c>
      <c r="Y39" s="85">
        <f t="shared" si="0"/>
        <v>4768.243198092704</v>
      </c>
      <c r="Z39" s="6"/>
      <c r="AA39" s="6"/>
    </row>
    <row r="40" spans="1:27" s="5" customFormat="1" x14ac:dyDescent="0.2">
      <c r="A40" s="85">
        <f>Inputs!E39</f>
        <v>1</v>
      </c>
      <c r="B40" s="86">
        <f>A40*(VLOOKUP(Inputs!F39,Chg_Factors!B$2:D$5,3,FALSE))</f>
        <v>1</v>
      </c>
      <c r="C40" s="87">
        <f>B40*(VLOOKUP(Inputs!H39,Chg_Factors!B$6:D$8,3,FALSE))</f>
        <v>0.16</v>
      </c>
      <c r="D40" s="87">
        <f>C40*(VLOOKUP(Inputs!I39,Chg_Factors!B$9:D$12,3,FALSE))</f>
        <v>0.16</v>
      </c>
      <c r="E40" s="87">
        <f>D40*(VLOOKUP(Inputs!J39,Chg_Factors!B$18:D$30,3,FALSE))</f>
        <v>2.3919999999999999</v>
      </c>
      <c r="F40" s="87">
        <f>IF(Inputs!K39="null",E40,E40*(Inputs!K39))</f>
        <v>2.3919999999999999</v>
      </c>
      <c r="G40" s="87">
        <f>F40*(IF(Inputs!L39=Reduction_Values!B$2,Reduction_Values!D$2,Reduction_Values!D$3))</f>
        <v>2.3919999999999999</v>
      </c>
      <c r="H40" s="87">
        <f>G40*IF(Inputs!M39=Reduction_Values!B$4,(VLOOKUP(Inputs!F39,Reduction_Values!C$4:D$7,2,FALSE)),(VLOOKUP(Inputs!F39,Reduction_Values!C$8:D$11,2,FALSE)))</f>
        <v>1.196</v>
      </c>
      <c r="I40" s="87" t="e">
        <f>(Inputs!N39/Inputs!O39)*Calcs!H40</f>
        <v>#DIV/0!</v>
      </c>
      <c r="J40" s="86" t="str">
        <f>IF(Inputs!C39="true",(A40*(VLOOKUP(Inputs!G39,Chg_Factors!B$13:D$17,3,FALSE))),"")</f>
        <v/>
      </c>
      <c r="K40" s="87" t="str">
        <f>IF(Inputs!C39="true",J40*(VLOOKUP(Inputs!H39,Chg_Factors!B$6:D$8,3,FALSE)),"")</f>
        <v/>
      </c>
      <c r="L40" s="87" t="str">
        <f>IF(Inputs!C39="true",K40*(VLOOKUP(Inputs!I39,Chg_Factors!B$9:D$12,3,FALSE)),"")</f>
        <v/>
      </c>
      <c r="M40" s="87" t="str">
        <f>IF(Inputs!C39="true",L40*(IF(Inputs!J39=Chg_Factors!B$31,(VLOOKUP(Inputs!D39,Chg_Factors!C$31:D$32,2,FALSE)),IF(Inputs!J39=Chg_Factors!B$33,(VLOOKUP(Inputs!D39,Chg_Factors!C$33:D$34,2,FALSE)),IF(Inputs!J39=Chg_Factors!B$35,(VLOOKUP(Inputs!D39,Chg_Factors!C$35:D$36,2,FALSE)),IF(Inputs!J39=Chg_Factors!B$37,(VLOOKUP(Inputs!D39,Chg_Factors!C$37:D$38,2,FALSE)),IF(Inputs!J39=Chg_Factors!B$39,(VLOOKUP(Inputs!D39,Chg_Factors!C$39:D$40,2,FALSE)),IF(Inputs!J39=Chg_Factors!B$41,(VLOOKUP(Inputs!D39,Chg_Factors!C$41:D$42,2,FALSE)),IF(Inputs!J39=Chg_Factors!B$43,(VLOOKUP(Inputs!D39,Chg_Factors!C$43:D$44,2,FALSE)),IF(Inputs!J39=Chg_Factors!B$45,(VLOOKUP(Inputs!D39,Chg_Factors!C$45:D$46,2,FALSE)),IF(Inputs!J39=Chg_Factors!B$47,(VLOOKUP(Inputs!D39,Chg_Factors!C$47:D$48,2,FALSE)),IF(Inputs!J39=Chg_Factors!B$49,(VLOOKUP(Inputs!D39,Chg_Factors!C$49:D$50,2,FALSE)),IF(Inputs!J39=Chg_Factors!B$51,(VLOOKUP(Inputs!D39,Chg_Factors!C$51:D$52,2,FALSE)),IF(Inputs!J39=Chg_Factors!B$53,(VLOOKUP(Inputs!D39,Chg_Factors!C$53:D$54,2,FALSE)),IF(Inputs!J39=Chg_Factors!B$55,(VLOOKUP(Inputs!D39,Chg_Factors!C$55:D$56,2,FALSE)))))))))))))))),"")</f>
        <v/>
      </c>
      <c r="N40" s="87" t="str">
        <f>IF(Inputs!C39="true",IF(Inputs!K39="null",M40,M40*(Inputs!K39)),"")</f>
        <v/>
      </c>
      <c r="O40" s="87" t="str">
        <f>IF(Inputs!C39="true",N40*IF(Inputs!M39=Reduction_Values!B$4,(VLOOKUP(Inputs!F39,Reduction_Values!C$4:D$7,2,FALSE)),(VLOOKUP(Inputs!F39,Reduction_Values!C$8:D$11,2,FALSE))),"")</f>
        <v/>
      </c>
      <c r="P40" s="87" t="str">
        <f>IF(Inputs!C39="true",(Inputs!N39/Inputs!O39)*Calcs!O40,"")</f>
        <v/>
      </c>
      <c r="Q40" s="85">
        <f>Inputs!E39</f>
        <v>1</v>
      </c>
      <c r="R40" s="86">
        <f>Q40*(VLOOKUP(Inputs!F39,Chg_Factors!B$2:D$5,3,FALSE))</f>
        <v>1</v>
      </c>
      <c r="S40" s="85">
        <f>R40*(VLOOKUP(Inputs!H39,Chg_Factors!B$6:D$8,3,FALSE))</f>
        <v>0.16</v>
      </c>
      <c r="T40" s="85">
        <f>S40*(VLOOKUP(Inputs!I39,Chg_Factors!B$9:D$12,3,FALSE))</f>
        <v>0.16</v>
      </c>
      <c r="U40" s="85">
        <f>T40*(VLOOKUP(Inputs!J39,Chg_Factors!B$18:D$30,3,FALSE))</f>
        <v>2.3919999999999999</v>
      </c>
      <c r="V40" s="85">
        <f>IF(Inputs!K39="null",U40,U40*(Inputs!K39))</f>
        <v>2.3919999999999999</v>
      </c>
      <c r="W40" s="85">
        <f>V40*(IF(Inputs!L39=Reduction_Values!B$2,Reduction_Values!D$2,Reduction_Values!D$3))</f>
        <v>2.3919999999999999</v>
      </c>
      <c r="X40" s="85">
        <f>W40*IF(Inputs!M39=Reduction_Values!B$4,(VLOOKUP(Inputs!F39,Reduction_Values!C$4:D$7,2,FALSE)),(VLOOKUP(Inputs!F39,Reduction_Values!C$8:D$11,2,FALSE)))</f>
        <v>1.196</v>
      </c>
      <c r="Y40" s="85">
        <f t="shared" si="0"/>
        <v>1.196</v>
      </c>
      <c r="Z40" s="6"/>
      <c r="AA40" s="6"/>
    </row>
    <row r="41" spans="1:27" s="5" customFormat="1" x14ac:dyDescent="0.2">
      <c r="A41" s="85">
        <f>Inputs!E40</f>
        <v>1.0009999999999999</v>
      </c>
      <c r="B41" s="86">
        <f>A41*(VLOOKUP(Inputs!F40,Chg_Factors!B$2:D$5,3,FALSE))</f>
        <v>1.0009999999999999</v>
      </c>
      <c r="C41" s="87">
        <f>B41*(VLOOKUP(Inputs!H40,Chg_Factors!B$6:D$8,3,FALSE))</f>
        <v>1.0009999999999999</v>
      </c>
      <c r="D41" s="87">
        <f>C41*(VLOOKUP(Inputs!I40,Chg_Factors!B$9:D$12,3,FALSE))</f>
        <v>1.0009999999999999</v>
      </c>
      <c r="E41" s="87">
        <f>D41*(VLOOKUP(Inputs!J40,Chg_Factors!B$18:D$30,3,FALSE))</f>
        <v>19.729709999999997</v>
      </c>
      <c r="F41" s="87">
        <f>IF(Inputs!K40="null",E41,E41*(Inputs!K40))</f>
        <v>0.5918912999999999</v>
      </c>
      <c r="G41" s="87">
        <f>F41*(IF(Inputs!L40=Reduction_Values!B$2,Reduction_Values!D$2,Reduction_Values!D$3))</f>
        <v>0.5918912999999999</v>
      </c>
      <c r="H41" s="87">
        <f>G41*IF(Inputs!M40=Reduction_Values!B$4,(VLOOKUP(Inputs!F40,Reduction_Values!C$4:D$7,2,FALSE)),(VLOOKUP(Inputs!F40,Reduction_Values!C$8:D$11,2,FALSE)))</f>
        <v>0.5918912999999999</v>
      </c>
      <c r="I41" s="87">
        <f>(Inputs!N40/Inputs!O40)*Calcs!H41</f>
        <v>0.58103090917431177</v>
      </c>
      <c r="J41" s="86">
        <f>IF(Inputs!C40="true",(A41*(VLOOKUP(Inputs!G40,Chg_Factors!B$13:D$17,3,FALSE))),"")</f>
        <v>0.20019999999999999</v>
      </c>
      <c r="K41" s="87">
        <f>IF(Inputs!C40="true",J41*(VLOOKUP(Inputs!H40,Chg_Factors!B$6:D$8,3,FALSE)),"")</f>
        <v>0.20019999999999999</v>
      </c>
      <c r="L41" s="87">
        <f>IF(Inputs!C40="true",K41*(VLOOKUP(Inputs!I40,Chg_Factors!B$9:D$12,3,FALSE)),"")</f>
        <v>0.20019999999999999</v>
      </c>
      <c r="M41" s="87">
        <f>IF(Inputs!C40="true",L41*(IF(Inputs!J40=Chg_Factors!B$31,(VLOOKUP(Inputs!D40,Chg_Factors!C$31:D$32,2,FALSE)),IF(Inputs!J40=Chg_Factors!B$33,(VLOOKUP(Inputs!D40,Chg_Factors!C$33:D$34,2,FALSE)),IF(Inputs!J40=Chg_Factors!B$35,(VLOOKUP(Inputs!D40,Chg_Factors!C$35:D$36,2,FALSE)),IF(Inputs!J40=Chg_Factors!B$37,(VLOOKUP(Inputs!D40,Chg_Factors!C$37:D$38,2,FALSE)),IF(Inputs!J40=Chg_Factors!B$39,(VLOOKUP(Inputs!D40,Chg_Factors!C$39:D$40,2,FALSE)),IF(Inputs!J40=Chg_Factors!B$41,(VLOOKUP(Inputs!D40,Chg_Factors!C$41:D$42,2,FALSE)),IF(Inputs!J40=Chg_Factors!B$43,(VLOOKUP(Inputs!D40,Chg_Factors!C$43:D$44,2,FALSE)),IF(Inputs!J40=Chg_Factors!B$45,(VLOOKUP(Inputs!D40,Chg_Factors!C$45:D$46,2,FALSE)),IF(Inputs!J40=Chg_Factors!B$47,(VLOOKUP(Inputs!D40,Chg_Factors!C$47:D$48,2,FALSE)),IF(Inputs!J40=Chg_Factors!B$49,(VLOOKUP(Inputs!D40,Chg_Factors!C$49:D$50,2,FALSE)),IF(Inputs!J40=Chg_Factors!B$51,(VLOOKUP(Inputs!D40,Chg_Factors!C$51:D$52,2,FALSE)),IF(Inputs!J40=Chg_Factors!B$53,(VLOOKUP(Inputs!D40,Chg_Factors!C$53:D$54,2,FALSE)),IF(Inputs!J40=Chg_Factors!B$55,(VLOOKUP(Inputs!D40,Chg_Factors!C$55:D$56,2,FALSE)))))))))))))))),"")</f>
        <v>0</v>
      </c>
      <c r="N41" s="87">
        <f>IF(Inputs!C40="true",IF(Inputs!K40="null",M41,M41*(Inputs!K40)),"")</f>
        <v>0</v>
      </c>
      <c r="O41" s="87">
        <f>IF(Inputs!C40="true",N41*IF(Inputs!M40=Reduction_Values!B$4,(VLOOKUP(Inputs!F40,Reduction_Values!C$4:D$7,2,FALSE)),(VLOOKUP(Inputs!F40,Reduction_Values!C$8:D$11,2,FALSE))),"")</f>
        <v>0</v>
      </c>
      <c r="P41" s="87">
        <f>IF(Inputs!C40="true",(Inputs!N40/Inputs!O40)*Calcs!O41,"")</f>
        <v>0</v>
      </c>
      <c r="Q41" s="85">
        <f>Inputs!E40</f>
        <v>1.0009999999999999</v>
      </c>
      <c r="R41" s="86">
        <f>Q41*(VLOOKUP(Inputs!F40,Chg_Factors!B$2:D$5,3,FALSE))</f>
        <v>1.0009999999999999</v>
      </c>
      <c r="S41" s="85">
        <f>R41*(VLOOKUP(Inputs!H40,Chg_Factors!B$6:D$8,3,FALSE))</f>
        <v>1.0009999999999999</v>
      </c>
      <c r="T41" s="85">
        <f>S41*(VLOOKUP(Inputs!I40,Chg_Factors!B$9:D$12,3,FALSE))</f>
        <v>1.0009999999999999</v>
      </c>
      <c r="U41" s="85">
        <f>T41*(VLOOKUP(Inputs!J40,Chg_Factors!B$18:D$30,3,FALSE))</f>
        <v>19.729709999999997</v>
      </c>
      <c r="V41" s="85">
        <f>IF(Inputs!K40="null",U41,U41*(Inputs!K40))</f>
        <v>0.5918912999999999</v>
      </c>
      <c r="W41" s="85">
        <f>V41*(IF(Inputs!L40=Reduction_Values!B$2,Reduction_Values!D$2,Reduction_Values!D$3))</f>
        <v>0.5918912999999999</v>
      </c>
      <c r="X41" s="85">
        <f>W41*IF(Inputs!M40=Reduction_Values!B$4,(VLOOKUP(Inputs!F40,Reduction_Values!C$4:D$7,2,FALSE)),(VLOOKUP(Inputs!F40,Reduction_Values!C$8:D$11,2,FALSE)))</f>
        <v>0.5918912999999999</v>
      </c>
      <c r="Y41" s="85">
        <f t="shared" si="0"/>
        <v>0.5918912999999999</v>
      </c>
      <c r="Z41" s="6"/>
      <c r="AA41" s="6"/>
    </row>
    <row r="42" spans="1:27" s="5" customFormat="1" x14ac:dyDescent="0.2">
      <c r="A42" s="85">
        <f>Inputs!E41</f>
        <v>32100</v>
      </c>
      <c r="B42" s="86">
        <f>A42*(VLOOKUP(Inputs!F41,Chg_Factors!B$2:D$5,3,FALSE))</f>
        <v>32100</v>
      </c>
      <c r="C42" s="87">
        <f>B42*(VLOOKUP(Inputs!H41,Chg_Factors!B$6:D$8,3,FALSE))</f>
        <v>5136</v>
      </c>
      <c r="D42" s="87">
        <f>C42*(VLOOKUP(Inputs!I41,Chg_Factors!B$9:D$12,3,FALSE))</f>
        <v>3081.6</v>
      </c>
      <c r="E42" s="87">
        <f>D42*(VLOOKUP(Inputs!J41,Chg_Factors!B$18:D$30,3,FALSE))</f>
        <v>38735.712</v>
      </c>
      <c r="F42" s="87">
        <f>IF(Inputs!K41="null",E42,E42*(Inputs!K41))</f>
        <v>34474.78368</v>
      </c>
      <c r="G42" s="87">
        <f>F42*(IF(Inputs!L41=Reduction_Values!B$2,Reduction_Values!D$2,Reduction_Values!D$3))</f>
        <v>17237.39184</v>
      </c>
      <c r="H42" s="87">
        <f>G42*IF(Inputs!M41=Reduction_Values!B$4,(VLOOKUP(Inputs!F41,Reduction_Values!C$4:D$7,2,FALSE)),(VLOOKUP(Inputs!F41,Reduction_Values!C$8:D$11,2,FALSE)))</f>
        <v>17237.39184</v>
      </c>
      <c r="I42" s="87">
        <f>(Inputs!N41/Inputs!O41)*Calcs!H42</f>
        <v>17237.39184</v>
      </c>
      <c r="J42" s="86" t="str">
        <f>IF(Inputs!C41="true",(A42*(VLOOKUP(Inputs!G41,Chg_Factors!B$13:D$17,3,FALSE))),"")</f>
        <v/>
      </c>
      <c r="K42" s="87" t="str">
        <f>IF(Inputs!C41="true",J42*(VLOOKUP(Inputs!H41,Chg_Factors!B$6:D$8,3,FALSE)),"")</f>
        <v/>
      </c>
      <c r="L42" s="87" t="str">
        <f>IF(Inputs!C41="true",K42*(VLOOKUP(Inputs!I41,Chg_Factors!B$9:D$12,3,FALSE)),"")</f>
        <v/>
      </c>
      <c r="M42" s="87" t="str">
        <f>IF(Inputs!C41="true",L42*(IF(Inputs!J41=Chg_Factors!B$31,(VLOOKUP(Inputs!D41,Chg_Factors!C$31:D$32,2,FALSE)),IF(Inputs!J41=Chg_Factors!B$33,(VLOOKUP(Inputs!D41,Chg_Factors!C$33:D$34,2,FALSE)),IF(Inputs!J41=Chg_Factors!B$35,(VLOOKUP(Inputs!D41,Chg_Factors!C$35:D$36,2,FALSE)),IF(Inputs!J41=Chg_Factors!B$37,(VLOOKUP(Inputs!D41,Chg_Factors!C$37:D$38,2,FALSE)),IF(Inputs!J41=Chg_Factors!B$39,(VLOOKUP(Inputs!D41,Chg_Factors!C$39:D$40,2,FALSE)),IF(Inputs!J41=Chg_Factors!B$41,(VLOOKUP(Inputs!D41,Chg_Factors!C$41:D$42,2,FALSE)),IF(Inputs!J41=Chg_Factors!B$43,(VLOOKUP(Inputs!D41,Chg_Factors!C$43:D$44,2,FALSE)),IF(Inputs!J41=Chg_Factors!B$45,(VLOOKUP(Inputs!D41,Chg_Factors!C$45:D$46,2,FALSE)),IF(Inputs!J41=Chg_Factors!B$47,(VLOOKUP(Inputs!D41,Chg_Factors!C$47:D$48,2,FALSE)),IF(Inputs!J41=Chg_Factors!B$49,(VLOOKUP(Inputs!D41,Chg_Factors!C$49:D$50,2,FALSE)),IF(Inputs!J41=Chg_Factors!B$51,(VLOOKUP(Inputs!D41,Chg_Factors!C$51:D$52,2,FALSE)),IF(Inputs!J41=Chg_Factors!B$53,(VLOOKUP(Inputs!D41,Chg_Factors!C$53:D$54,2,FALSE)),IF(Inputs!J41=Chg_Factors!B$55,(VLOOKUP(Inputs!D41,Chg_Factors!C$55:D$56,2,FALSE)))))))))))))))),"")</f>
        <v/>
      </c>
      <c r="N42" s="87" t="str">
        <f>IF(Inputs!C41="true",IF(Inputs!K41="null",M42,M42*(Inputs!K41)),"")</f>
        <v/>
      </c>
      <c r="O42" s="87" t="str">
        <f>IF(Inputs!C41="true",N42*IF(Inputs!M41=Reduction_Values!B$4,(VLOOKUP(Inputs!F41,Reduction_Values!C$4:D$7,2,FALSE)),(VLOOKUP(Inputs!F41,Reduction_Values!C$8:D$11,2,FALSE))),"")</f>
        <v/>
      </c>
      <c r="P42" s="87" t="str">
        <f>IF(Inputs!C41="true",(Inputs!N41/Inputs!O41)*Calcs!O42,"")</f>
        <v/>
      </c>
      <c r="Q42" s="85">
        <f>Inputs!E41</f>
        <v>32100</v>
      </c>
      <c r="R42" s="86">
        <f>Q42*(VLOOKUP(Inputs!F41,Chg_Factors!B$2:D$5,3,FALSE))</f>
        <v>32100</v>
      </c>
      <c r="S42" s="85">
        <f>R42*(VLOOKUP(Inputs!H41,Chg_Factors!B$6:D$8,3,FALSE))</f>
        <v>5136</v>
      </c>
      <c r="T42" s="85">
        <f>S42*(VLOOKUP(Inputs!I41,Chg_Factors!B$9:D$12,3,FALSE))</f>
        <v>3081.6</v>
      </c>
      <c r="U42" s="85">
        <f>T42*(VLOOKUP(Inputs!J41,Chg_Factors!B$18:D$30,3,FALSE))</f>
        <v>38735.712</v>
      </c>
      <c r="V42" s="85">
        <f>IF(Inputs!K41="null",U42,U42*(Inputs!K41))</f>
        <v>34474.78368</v>
      </c>
      <c r="W42" s="85">
        <f>V42*(IF(Inputs!L41=Reduction_Values!B$2,Reduction_Values!D$2,Reduction_Values!D$3))</f>
        <v>17237.39184</v>
      </c>
      <c r="X42" s="85">
        <f>W42*IF(Inputs!M41=Reduction_Values!B$4,(VLOOKUP(Inputs!F41,Reduction_Values!C$4:D$7,2,FALSE)),(VLOOKUP(Inputs!F41,Reduction_Values!C$8:D$11,2,FALSE)))</f>
        <v>17237.39184</v>
      </c>
      <c r="Y42" s="85">
        <f t="shared" si="0"/>
        <v>17237.39184</v>
      </c>
      <c r="Z42" s="6"/>
      <c r="AA42" s="6"/>
    </row>
    <row r="43" spans="1:27" s="5" customFormat="1" x14ac:dyDescent="0.2">
      <c r="A43" s="85">
        <f>Inputs!E42</f>
        <v>3637</v>
      </c>
      <c r="B43" s="86">
        <f>A43*(VLOOKUP(Inputs!F42,Chg_Factors!B$2:D$5,3,FALSE))</f>
        <v>727.40000000000009</v>
      </c>
      <c r="C43" s="87">
        <f>B43*(VLOOKUP(Inputs!H42,Chg_Factors!B$6:D$8,3,FALSE))</f>
        <v>1163.8400000000001</v>
      </c>
      <c r="D43" s="87">
        <f>C43*(VLOOKUP(Inputs!I42,Chg_Factors!B$9:D$12,3,FALSE))</f>
        <v>1163.8400000000001</v>
      </c>
      <c r="E43" s="87">
        <f>D43*(VLOOKUP(Inputs!J42,Chg_Factors!B$18:D$30,3,FALSE))</f>
        <v>22939.286400000005</v>
      </c>
      <c r="F43" s="87">
        <f>IF(Inputs!K42="null",E43,E43*(Inputs!K42))</f>
        <v>22939.286400000005</v>
      </c>
      <c r="G43" s="87">
        <f>F43*(IF(Inputs!L42=Reduction_Values!B$2,Reduction_Values!D$2,Reduction_Values!D$3))</f>
        <v>22939.286400000005</v>
      </c>
      <c r="H43" s="87">
        <f>G43*IF(Inputs!M42=Reduction_Values!B$4,(VLOOKUP(Inputs!F42,Reduction_Values!C$4:D$7,2,FALSE)),(VLOOKUP(Inputs!F42,Reduction_Values!C$8:D$11,2,FALSE)))</f>
        <v>22939.286400000005</v>
      </c>
      <c r="I43" s="87">
        <f>(Inputs!N42/Inputs!O42)*Calcs!H43</f>
        <v>2695.0527737704924</v>
      </c>
      <c r="J43" s="86" t="str">
        <f>IF(Inputs!C42="true",(A43*(VLOOKUP(Inputs!G42,Chg_Factors!B$13:D$17,3,FALSE))),"")</f>
        <v/>
      </c>
      <c r="K43" s="87" t="str">
        <f>IF(Inputs!C42="true",J43*(VLOOKUP(Inputs!H42,Chg_Factors!B$6:D$8,3,FALSE)),"")</f>
        <v/>
      </c>
      <c r="L43" s="87" t="str">
        <f>IF(Inputs!C42="true",K43*(VLOOKUP(Inputs!I42,Chg_Factors!B$9:D$12,3,FALSE)),"")</f>
        <v/>
      </c>
      <c r="M43" s="87" t="str">
        <f>IF(Inputs!C42="true",L43*(IF(Inputs!J42=Chg_Factors!B$31,(VLOOKUP(Inputs!D42,Chg_Factors!C$31:D$32,2,FALSE)),IF(Inputs!J42=Chg_Factors!B$33,(VLOOKUP(Inputs!D42,Chg_Factors!C$33:D$34,2,FALSE)),IF(Inputs!J42=Chg_Factors!B$35,(VLOOKUP(Inputs!D42,Chg_Factors!C$35:D$36,2,FALSE)),IF(Inputs!J42=Chg_Factors!B$37,(VLOOKUP(Inputs!D42,Chg_Factors!C$37:D$38,2,FALSE)),IF(Inputs!J42=Chg_Factors!B$39,(VLOOKUP(Inputs!D42,Chg_Factors!C$39:D$40,2,FALSE)),IF(Inputs!J42=Chg_Factors!B$41,(VLOOKUP(Inputs!D42,Chg_Factors!C$41:D$42,2,FALSE)),IF(Inputs!J42=Chg_Factors!B$43,(VLOOKUP(Inputs!D42,Chg_Factors!C$43:D$44,2,FALSE)),IF(Inputs!J42=Chg_Factors!B$45,(VLOOKUP(Inputs!D42,Chg_Factors!C$45:D$46,2,FALSE)),IF(Inputs!J42=Chg_Factors!B$47,(VLOOKUP(Inputs!D42,Chg_Factors!C$47:D$48,2,FALSE)),IF(Inputs!J42=Chg_Factors!B$49,(VLOOKUP(Inputs!D42,Chg_Factors!C$49:D$50,2,FALSE)),IF(Inputs!J42=Chg_Factors!B$51,(VLOOKUP(Inputs!D42,Chg_Factors!C$51:D$52,2,FALSE)),IF(Inputs!J42=Chg_Factors!B$53,(VLOOKUP(Inputs!D42,Chg_Factors!C$53:D$54,2,FALSE)),IF(Inputs!J42=Chg_Factors!B$55,(VLOOKUP(Inputs!D42,Chg_Factors!C$55:D$56,2,FALSE)))))))))))))))),"")</f>
        <v/>
      </c>
      <c r="N43" s="87" t="str">
        <f>IF(Inputs!C42="true",IF(Inputs!K42="null",M43,M43*(Inputs!K42)),"")</f>
        <v/>
      </c>
      <c r="O43" s="87" t="str">
        <f>IF(Inputs!C42="true",N43*IF(Inputs!M42=Reduction_Values!B$4,(VLOOKUP(Inputs!F42,Reduction_Values!C$4:D$7,2,FALSE)),(VLOOKUP(Inputs!F42,Reduction_Values!C$8:D$11,2,FALSE))),"")</f>
        <v/>
      </c>
      <c r="P43" s="87" t="str">
        <f>IF(Inputs!C42="true",(Inputs!N42/Inputs!O42)*Calcs!O43,"")</f>
        <v/>
      </c>
      <c r="Q43" s="85">
        <f>Inputs!E42</f>
        <v>3637</v>
      </c>
      <c r="R43" s="86">
        <f>Q43*(VLOOKUP(Inputs!F42,Chg_Factors!B$2:D$5,3,FALSE))</f>
        <v>727.40000000000009</v>
      </c>
      <c r="S43" s="85">
        <f>R43*(VLOOKUP(Inputs!H42,Chg_Factors!B$6:D$8,3,FALSE))</f>
        <v>1163.8400000000001</v>
      </c>
      <c r="T43" s="85">
        <f>S43*(VLOOKUP(Inputs!I42,Chg_Factors!B$9:D$12,3,FALSE))</f>
        <v>1163.8400000000001</v>
      </c>
      <c r="U43" s="85">
        <f>T43*(VLOOKUP(Inputs!J42,Chg_Factors!B$18:D$30,3,FALSE))</f>
        <v>22939.286400000005</v>
      </c>
      <c r="V43" s="85">
        <f>IF(Inputs!K42="null",U43,U43*(Inputs!K42))</f>
        <v>22939.286400000005</v>
      </c>
      <c r="W43" s="85">
        <f>V43*(IF(Inputs!L42=Reduction_Values!B$2,Reduction_Values!D$2,Reduction_Values!D$3))</f>
        <v>22939.286400000005</v>
      </c>
      <c r="X43" s="85">
        <f>W43*IF(Inputs!M42=Reduction_Values!B$4,(VLOOKUP(Inputs!F42,Reduction_Values!C$4:D$7,2,FALSE)),(VLOOKUP(Inputs!F42,Reduction_Values!C$8:D$11,2,FALSE)))</f>
        <v>22939.286400000005</v>
      </c>
      <c r="Y43" s="85">
        <f t="shared" si="0"/>
        <v>22939.286400000005</v>
      </c>
      <c r="Z43" s="6"/>
      <c r="AA43" s="6"/>
    </row>
    <row r="44" spans="1:27" s="5" customFormat="1" x14ac:dyDescent="0.2">
      <c r="A44" s="85">
        <f>Inputs!E43</f>
        <v>999999.99990000005</v>
      </c>
      <c r="B44" s="86">
        <f>A44*(VLOOKUP(Inputs!F43,Chg_Factors!B$2:D$5,3,FALSE))</f>
        <v>2999999.9997</v>
      </c>
      <c r="C44" s="87">
        <f>B44*(VLOOKUP(Inputs!H43,Chg_Factors!B$6:D$8,3,FALSE))</f>
        <v>479999.99995200004</v>
      </c>
      <c r="D44" s="87">
        <f>C44*(VLOOKUP(Inputs!I43,Chg_Factors!B$9:D$12,3,FALSE))</f>
        <v>287999.99997120001</v>
      </c>
      <c r="E44" s="87">
        <f>D44*(VLOOKUP(Inputs!J43,Chg_Factors!B$18:D$30,3,FALSE))</f>
        <v>5676479.9994323524</v>
      </c>
      <c r="F44" s="87">
        <f>IF(Inputs!K43="null",E44,E44*(Inputs!K43))</f>
        <v>5676479.9994323524</v>
      </c>
      <c r="G44" s="87">
        <f>F44*(IF(Inputs!L43=Reduction_Values!B$2,Reduction_Values!D$2,Reduction_Values!D$3))</f>
        <v>5676479.9994323524</v>
      </c>
      <c r="H44" s="87">
        <f>G44*IF(Inputs!M43=Reduction_Values!B$4,(VLOOKUP(Inputs!F43,Reduction_Values!C$4:D$7,2,FALSE)),(VLOOKUP(Inputs!F43,Reduction_Values!C$8:D$11,2,FALSE)))</f>
        <v>5676479.9994323524</v>
      </c>
      <c r="I44" s="87">
        <f>(Inputs!N43/Inputs!O43)*Calcs!H44</f>
        <v>315359.99996846402</v>
      </c>
      <c r="J44" s="86">
        <f>IF(Inputs!C43="true",(A44*(VLOOKUP(Inputs!G43,Chg_Factors!B$13:D$17,3,FALSE))),"")</f>
        <v>999999.99990000005</v>
      </c>
      <c r="K44" s="87">
        <f>IF(Inputs!C43="true",J44*(VLOOKUP(Inputs!H43,Chg_Factors!B$6:D$8,3,FALSE)),"")</f>
        <v>159999.99998400002</v>
      </c>
      <c r="L44" s="87">
        <f>IF(Inputs!C43="true",K44*(VLOOKUP(Inputs!I43,Chg_Factors!B$9:D$12,3,FALSE)),"")</f>
        <v>95999.999990400014</v>
      </c>
      <c r="M44" s="87">
        <f>IF(Inputs!C43="true",L44*(IF(Inputs!J43=Chg_Factors!B$31,(VLOOKUP(Inputs!D43,Chg_Factors!C$31:D$32,2,FALSE)),IF(Inputs!J43=Chg_Factors!B$33,(VLOOKUP(Inputs!D43,Chg_Factors!C$33:D$34,2,FALSE)),IF(Inputs!J43=Chg_Factors!B$35,(VLOOKUP(Inputs!D43,Chg_Factors!C$35:D$36,2,FALSE)),IF(Inputs!J43=Chg_Factors!B$37,(VLOOKUP(Inputs!D43,Chg_Factors!C$37:D$38,2,FALSE)),IF(Inputs!J43=Chg_Factors!B$39,(VLOOKUP(Inputs!D43,Chg_Factors!C$39:D$40,2,FALSE)),IF(Inputs!J43=Chg_Factors!B$41,(VLOOKUP(Inputs!D43,Chg_Factors!C$41:D$42,2,FALSE)),IF(Inputs!J43=Chg_Factors!B$43,(VLOOKUP(Inputs!D43,Chg_Factors!C$43:D$44,2,FALSE)),IF(Inputs!J43=Chg_Factors!B$45,(VLOOKUP(Inputs!D43,Chg_Factors!C$45:D$46,2,FALSE)),IF(Inputs!J43=Chg_Factors!B$47,(VLOOKUP(Inputs!D43,Chg_Factors!C$47:D$48,2,FALSE)),IF(Inputs!J43=Chg_Factors!B$49,(VLOOKUP(Inputs!D43,Chg_Factors!C$49:D$50,2,FALSE)),IF(Inputs!J43=Chg_Factors!B$51,(VLOOKUP(Inputs!D43,Chg_Factors!C$51:D$52,2,FALSE)),IF(Inputs!J43=Chg_Factors!B$53,(VLOOKUP(Inputs!D43,Chg_Factors!C$53:D$54,2,FALSE)),IF(Inputs!J43=Chg_Factors!B$55,(VLOOKUP(Inputs!D43,Chg_Factors!C$55:D$56,2,FALSE)))))))))))))))),"")</f>
        <v>1239359.9998760642</v>
      </c>
      <c r="N44" s="87">
        <f>IF(Inputs!C43="true",IF(Inputs!K43="null",M44,M44*(Inputs!K43)),"")</f>
        <v>1239359.9998760642</v>
      </c>
      <c r="O44" s="87">
        <f>IF(Inputs!C43="true",N44*IF(Inputs!M43=Reduction_Values!B$4,(VLOOKUP(Inputs!F43,Reduction_Values!C$4:D$7,2,FALSE)),(VLOOKUP(Inputs!F43,Reduction_Values!C$8:D$11,2,FALSE))),"")</f>
        <v>1239359.9998760642</v>
      </c>
      <c r="P44" s="87">
        <f>IF(Inputs!C43="true",(Inputs!N43/Inputs!O43)*Calcs!O44,"")</f>
        <v>68853.333326448017</v>
      </c>
      <c r="Q44" s="85">
        <f>Inputs!E43</f>
        <v>999999.99990000005</v>
      </c>
      <c r="R44" s="86">
        <f>Q44*(VLOOKUP(Inputs!F43,Chg_Factors!B$2:D$5,3,FALSE))</f>
        <v>2999999.9997</v>
      </c>
      <c r="S44" s="85">
        <f>R44*(VLOOKUP(Inputs!H43,Chg_Factors!B$6:D$8,3,FALSE))</f>
        <v>479999.99995200004</v>
      </c>
      <c r="T44" s="85">
        <f>S44*(VLOOKUP(Inputs!I43,Chg_Factors!B$9:D$12,3,FALSE))</f>
        <v>287999.99997120001</v>
      </c>
      <c r="U44" s="85">
        <f>T44*(VLOOKUP(Inputs!J43,Chg_Factors!B$18:D$30,3,FALSE))</f>
        <v>5676479.9994323524</v>
      </c>
      <c r="V44" s="85">
        <f>IF(Inputs!K43="null",U44,U44*(Inputs!K43))</f>
        <v>5676479.9994323524</v>
      </c>
      <c r="W44" s="85">
        <f>V44*(IF(Inputs!L43=Reduction_Values!B$2,Reduction_Values!D$2,Reduction_Values!D$3))</f>
        <v>5676479.9994323524</v>
      </c>
      <c r="X44" s="85">
        <f>W44*IF(Inputs!M43=Reduction_Values!B$4,(VLOOKUP(Inputs!F43,Reduction_Values!C$4:D$7,2,FALSE)),(VLOOKUP(Inputs!F43,Reduction_Values!C$8:D$11,2,FALSE)))</f>
        <v>5676479.9994323524</v>
      </c>
      <c r="Y44" s="85">
        <f t="shared" si="0"/>
        <v>5676479.9994323524</v>
      </c>
      <c r="Z44" s="6"/>
      <c r="AA44" s="6"/>
    </row>
    <row r="45" spans="1:27" s="5" customFormat="1" x14ac:dyDescent="0.2">
      <c r="A45" s="85">
        <f>Inputs!E44</f>
        <v>0</v>
      </c>
      <c r="B45" s="86">
        <f>A45*(VLOOKUP(Inputs!F44,Chg_Factors!B$2:D$5,3,FALSE))</f>
        <v>0</v>
      </c>
      <c r="C45" s="87">
        <f>B45*(VLOOKUP(Inputs!H44,Chg_Factors!B$6:D$8,3,FALSE))</f>
        <v>0</v>
      </c>
      <c r="D45" s="87">
        <f>C45*(VLOOKUP(Inputs!I44,Chg_Factors!B$9:D$12,3,FALSE))</f>
        <v>0</v>
      </c>
      <c r="E45" s="87">
        <f>D45*(VLOOKUP(Inputs!J44,Chg_Factors!B$18:D$30,3,FALSE))</f>
        <v>0</v>
      </c>
      <c r="F45" s="87">
        <f>IF(Inputs!K44="null",E45,E45*(Inputs!K44))</f>
        <v>0</v>
      </c>
      <c r="G45" s="87">
        <f>F45*(IF(Inputs!L44=Reduction_Values!B$2,Reduction_Values!D$2,Reduction_Values!D$3))</f>
        <v>0</v>
      </c>
      <c r="H45" s="87">
        <f>G45*IF(Inputs!M44=Reduction_Values!B$4,(VLOOKUP(Inputs!F44,Reduction_Values!C$4:D$7,2,FALSE)),(VLOOKUP(Inputs!F44,Reduction_Values!C$8:D$11,2,FALSE)))</f>
        <v>0</v>
      </c>
      <c r="I45" s="87" t="e">
        <f>(Inputs!N44/Inputs!O44)*Calcs!H45</f>
        <v>#DIV/0!</v>
      </c>
      <c r="J45" s="86" t="str">
        <f>IF(Inputs!C44="true",(A45*(VLOOKUP(Inputs!G44,Chg_Factors!B$13:D$17,3,FALSE))),"")</f>
        <v/>
      </c>
      <c r="K45" s="87" t="str">
        <f>IF(Inputs!C44="true",J45*(VLOOKUP(Inputs!H44,Chg_Factors!B$6:D$8,3,FALSE)),"")</f>
        <v/>
      </c>
      <c r="L45" s="87" t="str">
        <f>IF(Inputs!C44="true",K45*(VLOOKUP(Inputs!I44,Chg_Factors!B$9:D$12,3,FALSE)),"")</f>
        <v/>
      </c>
      <c r="M45" s="87" t="str">
        <f>IF(Inputs!C44="true",L45*(IF(Inputs!J44=Chg_Factors!B$31,(VLOOKUP(Inputs!D44,Chg_Factors!C$31:D$32,2,FALSE)),IF(Inputs!J44=Chg_Factors!B$33,(VLOOKUP(Inputs!D44,Chg_Factors!C$33:D$34,2,FALSE)),IF(Inputs!J44=Chg_Factors!B$35,(VLOOKUP(Inputs!D44,Chg_Factors!C$35:D$36,2,FALSE)),IF(Inputs!J44=Chg_Factors!B$37,(VLOOKUP(Inputs!D44,Chg_Factors!C$37:D$38,2,FALSE)),IF(Inputs!J44=Chg_Factors!B$39,(VLOOKUP(Inputs!D44,Chg_Factors!C$39:D$40,2,FALSE)),IF(Inputs!J44=Chg_Factors!B$41,(VLOOKUP(Inputs!D44,Chg_Factors!C$41:D$42,2,FALSE)),IF(Inputs!J44=Chg_Factors!B$43,(VLOOKUP(Inputs!D44,Chg_Factors!C$43:D$44,2,FALSE)),IF(Inputs!J44=Chg_Factors!B$45,(VLOOKUP(Inputs!D44,Chg_Factors!C$45:D$46,2,FALSE)),IF(Inputs!J44=Chg_Factors!B$47,(VLOOKUP(Inputs!D44,Chg_Factors!C$47:D$48,2,FALSE)),IF(Inputs!J44=Chg_Factors!B$49,(VLOOKUP(Inputs!D44,Chg_Factors!C$49:D$50,2,FALSE)),IF(Inputs!J44=Chg_Factors!B$51,(VLOOKUP(Inputs!D44,Chg_Factors!C$51:D$52,2,FALSE)),IF(Inputs!J44=Chg_Factors!B$53,(VLOOKUP(Inputs!D44,Chg_Factors!C$53:D$54,2,FALSE)),IF(Inputs!J44=Chg_Factors!B$55,(VLOOKUP(Inputs!D44,Chg_Factors!C$55:D$56,2,FALSE)))))))))))))))),"")</f>
        <v/>
      </c>
      <c r="N45" s="87" t="str">
        <f>IF(Inputs!C44="true",IF(Inputs!K44="null",M45,M45*(Inputs!K44)),"")</f>
        <v/>
      </c>
      <c r="O45" s="87" t="str">
        <f>IF(Inputs!C44="true",N45*IF(Inputs!M44=Reduction_Values!B$4,(VLOOKUP(Inputs!F44,Reduction_Values!C$4:D$7,2,FALSE)),(VLOOKUP(Inputs!F44,Reduction_Values!C$8:D$11,2,FALSE))),"")</f>
        <v/>
      </c>
      <c r="P45" s="87" t="str">
        <f>IF(Inputs!C44="true",(Inputs!N44/Inputs!O44)*Calcs!O45,"")</f>
        <v/>
      </c>
      <c r="Q45" s="85">
        <f>Inputs!E44</f>
        <v>0</v>
      </c>
      <c r="R45" s="86">
        <f>Q45*(VLOOKUP(Inputs!F44,Chg_Factors!B$2:D$5,3,FALSE))</f>
        <v>0</v>
      </c>
      <c r="S45" s="85">
        <f>R45*(VLOOKUP(Inputs!H44,Chg_Factors!B$6:D$8,3,FALSE))</f>
        <v>0</v>
      </c>
      <c r="T45" s="85">
        <f>S45*(VLOOKUP(Inputs!I44,Chg_Factors!B$9:D$12,3,FALSE))</f>
        <v>0</v>
      </c>
      <c r="U45" s="85">
        <f>T45*(VLOOKUP(Inputs!J44,Chg_Factors!B$18:D$30,3,FALSE))</f>
        <v>0</v>
      </c>
      <c r="V45" s="85">
        <f>IF(Inputs!K44="null",U45,U45*(Inputs!K44))</f>
        <v>0</v>
      </c>
      <c r="W45" s="85">
        <f>V45*(IF(Inputs!L44=Reduction_Values!B$2,Reduction_Values!D$2,Reduction_Values!D$3))</f>
        <v>0</v>
      </c>
      <c r="X45" s="85">
        <f>W45*IF(Inputs!M44=Reduction_Values!B$4,(VLOOKUP(Inputs!F44,Reduction_Values!C$4:D$7,2,FALSE)),(VLOOKUP(Inputs!F44,Reduction_Values!C$8:D$11,2,FALSE)))</f>
        <v>0</v>
      </c>
      <c r="Y45" s="85">
        <f t="shared" si="0"/>
        <v>0</v>
      </c>
      <c r="Z45" s="6"/>
      <c r="AA45" s="6"/>
    </row>
    <row r="46" spans="1:27" s="5" customFormat="1" x14ac:dyDescent="0.2">
      <c r="A46" s="85">
        <f>Inputs!E45</f>
        <v>0.01</v>
      </c>
      <c r="B46" s="86">
        <f>A46*(VLOOKUP(Inputs!F45,Chg_Factors!B$2:D$5,3,FALSE))</f>
        <v>0.01</v>
      </c>
      <c r="C46" s="87">
        <f>B46*(VLOOKUP(Inputs!H45,Chg_Factors!B$6:D$8,3,FALSE))</f>
        <v>0.01</v>
      </c>
      <c r="D46" s="87">
        <f>C46*(VLOOKUP(Inputs!I45,Chg_Factors!B$9:D$12,3,FALSE))</f>
        <v>2.9999999999999997E-4</v>
      </c>
      <c r="E46" s="87">
        <f>D46*(VLOOKUP(Inputs!J45,Chg_Factors!B$18:D$30,3,FALSE))</f>
        <v>3.4889999999999999E-3</v>
      </c>
      <c r="F46" s="87">
        <f>IF(Inputs!K45="null",E46,E46*(Inputs!K45))</f>
        <v>3.4541099999999998E-3</v>
      </c>
      <c r="G46" s="87">
        <f>F46*(IF(Inputs!L45=Reduction_Values!B$2,Reduction_Values!D$2,Reduction_Values!D$3))</f>
        <v>3.4541099999999998E-3</v>
      </c>
      <c r="H46" s="87">
        <f>G46*IF(Inputs!M45=Reduction_Values!B$4,(VLOOKUP(Inputs!F45,Reduction_Values!C$4:D$7,2,FALSE)),(VLOOKUP(Inputs!F45,Reduction_Values!C$8:D$11,2,FALSE)))</f>
        <v>3.4541099999999998E-3</v>
      </c>
      <c r="I46" s="87">
        <f>(Inputs!N45/Inputs!O45)*Calcs!H46</f>
        <v>3.3974852459016389E-3</v>
      </c>
      <c r="J46" s="86" t="str">
        <f>IF(Inputs!C45="true",(A46*(VLOOKUP(Inputs!G45,Chg_Factors!B$13:D$17,3,FALSE))),"")</f>
        <v/>
      </c>
      <c r="K46" s="87" t="str">
        <f>IF(Inputs!C45="true",J46*(VLOOKUP(Inputs!H45,Chg_Factors!B$6:D$8,3,FALSE)),"")</f>
        <v/>
      </c>
      <c r="L46" s="87" t="str">
        <f>IF(Inputs!C45="true",K46*(VLOOKUP(Inputs!I45,Chg_Factors!B$9:D$12,3,FALSE)),"")</f>
        <v/>
      </c>
      <c r="M46" s="87" t="str">
        <f>IF(Inputs!C45="true",L46*(IF(Inputs!J45=Chg_Factors!B$31,(VLOOKUP(Inputs!D45,Chg_Factors!C$31:D$32,2,FALSE)),IF(Inputs!J45=Chg_Factors!B$33,(VLOOKUP(Inputs!D45,Chg_Factors!C$33:D$34,2,FALSE)),IF(Inputs!J45=Chg_Factors!B$35,(VLOOKUP(Inputs!D45,Chg_Factors!C$35:D$36,2,FALSE)),IF(Inputs!J45=Chg_Factors!B$37,(VLOOKUP(Inputs!D45,Chg_Factors!C$37:D$38,2,FALSE)),IF(Inputs!J45=Chg_Factors!B$39,(VLOOKUP(Inputs!D45,Chg_Factors!C$39:D$40,2,FALSE)),IF(Inputs!J45=Chg_Factors!B$41,(VLOOKUP(Inputs!D45,Chg_Factors!C$41:D$42,2,FALSE)),IF(Inputs!J45=Chg_Factors!B$43,(VLOOKUP(Inputs!D45,Chg_Factors!C$43:D$44,2,FALSE)),IF(Inputs!J45=Chg_Factors!B$45,(VLOOKUP(Inputs!D45,Chg_Factors!C$45:D$46,2,FALSE)),IF(Inputs!J45=Chg_Factors!B$47,(VLOOKUP(Inputs!D45,Chg_Factors!C$47:D$48,2,FALSE)),IF(Inputs!J45=Chg_Factors!B$49,(VLOOKUP(Inputs!D45,Chg_Factors!C$49:D$50,2,FALSE)),IF(Inputs!J45=Chg_Factors!B$51,(VLOOKUP(Inputs!D45,Chg_Factors!C$51:D$52,2,FALSE)),IF(Inputs!J45=Chg_Factors!B$53,(VLOOKUP(Inputs!D45,Chg_Factors!C$53:D$54,2,FALSE)),IF(Inputs!J45=Chg_Factors!B$55,(VLOOKUP(Inputs!D45,Chg_Factors!C$55:D$56,2,FALSE)))))))))))))))),"")</f>
        <v/>
      </c>
      <c r="N46" s="87" t="str">
        <f>IF(Inputs!C45="true",IF(Inputs!K45="null",M46,M46*(Inputs!K45)),"")</f>
        <v/>
      </c>
      <c r="O46" s="87" t="str">
        <f>IF(Inputs!C45="true",N46*IF(Inputs!M45=Reduction_Values!B$4,(VLOOKUP(Inputs!F45,Reduction_Values!C$4:D$7,2,FALSE)),(VLOOKUP(Inputs!F45,Reduction_Values!C$8:D$11,2,FALSE))),"")</f>
        <v/>
      </c>
      <c r="P46" s="87" t="str">
        <f>IF(Inputs!C45="true",(Inputs!N45/Inputs!O45)*Calcs!O46,"")</f>
        <v/>
      </c>
      <c r="Q46" s="85">
        <f>Inputs!E45</f>
        <v>0.01</v>
      </c>
      <c r="R46" s="86">
        <f>Q46*(VLOOKUP(Inputs!F45,Chg_Factors!B$2:D$5,3,FALSE))</f>
        <v>0.01</v>
      </c>
      <c r="S46" s="85">
        <f>R46*(VLOOKUP(Inputs!H45,Chg_Factors!B$6:D$8,3,FALSE))</f>
        <v>0.01</v>
      </c>
      <c r="T46" s="85">
        <f>S46*(VLOOKUP(Inputs!I45,Chg_Factors!B$9:D$12,3,FALSE))</f>
        <v>2.9999999999999997E-4</v>
      </c>
      <c r="U46" s="85">
        <f>T46*(VLOOKUP(Inputs!J45,Chg_Factors!B$18:D$30,3,FALSE))</f>
        <v>3.4889999999999999E-3</v>
      </c>
      <c r="V46" s="85">
        <f>IF(Inputs!K45="null",U46,U46*(Inputs!K45))</f>
        <v>3.4541099999999998E-3</v>
      </c>
      <c r="W46" s="85">
        <f>V46*(IF(Inputs!L45=Reduction_Values!B$2,Reduction_Values!D$2,Reduction_Values!D$3))</f>
        <v>3.4541099999999998E-3</v>
      </c>
      <c r="X46" s="85">
        <f>W46*IF(Inputs!M45=Reduction_Values!B$4,(VLOOKUP(Inputs!F45,Reduction_Values!C$4:D$7,2,FALSE)),(VLOOKUP(Inputs!F45,Reduction_Values!C$8:D$11,2,FALSE)))</f>
        <v>3.4541099999999998E-3</v>
      </c>
      <c r="Y46" s="85">
        <f t="shared" si="0"/>
        <v>3.4541099999999998E-3</v>
      </c>
      <c r="Z46" s="6"/>
      <c r="AA46" s="6"/>
    </row>
    <row r="47" spans="1:27" s="5" customFormat="1" x14ac:dyDescent="0.2">
      <c r="A47" s="85">
        <f>Inputs!E46</f>
        <v>1001</v>
      </c>
      <c r="B47" s="86">
        <f>A47*(VLOOKUP(Inputs!F46,Chg_Factors!B$2:D$5,3,FALSE))</f>
        <v>200.20000000000002</v>
      </c>
      <c r="C47" s="87">
        <f>B47*(VLOOKUP(Inputs!H46,Chg_Factors!B$6:D$8,3,FALSE))</f>
        <v>200.20000000000002</v>
      </c>
      <c r="D47" s="87">
        <f>C47*(VLOOKUP(Inputs!I46,Chg_Factors!B$9:D$12,3,FALSE))</f>
        <v>6.0060000000000002</v>
      </c>
      <c r="E47" s="87">
        <f>D47*(VLOOKUP(Inputs!J46,Chg_Factors!B$18:D$30,3,FALSE))</f>
        <v>91.050960000000003</v>
      </c>
      <c r="F47" s="87">
        <f>IF(Inputs!K46="null",E47,E47*(Inputs!K46))</f>
        <v>91.050960000000003</v>
      </c>
      <c r="G47" s="87">
        <f>F47*(IF(Inputs!L46=Reduction_Values!B$2,Reduction_Values!D$2,Reduction_Values!D$3))</f>
        <v>91.050960000000003</v>
      </c>
      <c r="H47" s="87">
        <f>G47*IF(Inputs!M46=Reduction_Values!B$4,(VLOOKUP(Inputs!F46,Reduction_Values!C$4:D$7,2,FALSE)),(VLOOKUP(Inputs!F46,Reduction_Values!C$8:D$11,2,FALSE)))</f>
        <v>45.525480000000002</v>
      </c>
      <c r="I47" s="87">
        <f>(Inputs!N46/Inputs!O46)*Calcs!H47</f>
        <v>45.297852599999999</v>
      </c>
      <c r="J47" s="86" t="str">
        <f>IF(Inputs!C46="true",(A47*(VLOOKUP(Inputs!G46,Chg_Factors!B$13:D$17,3,FALSE))),"")</f>
        <v/>
      </c>
      <c r="K47" s="87" t="str">
        <f>IF(Inputs!C46="true",J47*(VLOOKUP(Inputs!H46,Chg_Factors!B$6:D$8,3,FALSE)),"")</f>
        <v/>
      </c>
      <c r="L47" s="87" t="str">
        <f>IF(Inputs!C46="true",K47*(VLOOKUP(Inputs!I46,Chg_Factors!B$9:D$12,3,FALSE)),"")</f>
        <v/>
      </c>
      <c r="M47" s="87" t="str">
        <f>IF(Inputs!C46="true",L47*(IF(Inputs!J46=Chg_Factors!B$31,(VLOOKUP(Inputs!D46,Chg_Factors!C$31:D$32,2,FALSE)),IF(Inputs!J46=Chg_Factors!B$33,(VLOOKUP(Inputs!D46,Chg_Factors!C$33:D$34,2,FALSE)),IF(Inputs!J46=Chg_Factors!B$35,(VLOOKUP(Inputs!D46,Chg_Factors!C$35:D$36,2,FALSE)),IF(Inputs!J46=Chg_Factors!B$37,(VLOOKUP(Inputs!D46,Chg_Factors!C$37:D$38,2,FALSE)),IF(Inputs!J46=Chg_Factors!B$39,(VLOOKUP(Inputs!D46,Chg_Factors!C$39:D$40,2,FALSE)),IF(Inputs!J46=Chg_Factors!B$41,(VLOOKUP(Inputs!D46,Chg_Factors!C$41:D$42,2,FALSE)),IF(Inputs!J46=Chg_Factors!B$43,(VLOOKUP(Inputs!D46,Chg_Factors!C$43:D$44,2,FALSE)),IF(Inputs!J46=Chg_Factors!B$45,(VLOOKUP(Inputs!D46,Chg_Factors!C$45:D$46,2,FALSE)),IF(Inputs!J46=Chg_Factors!B$47,(VLOOKUP(Inputs!D46,Chg_Factors!C$47:D$48,2,FALSE)),IF(Inputs!J46=Chg_Factors!B$49,(VLOOKUP(Inputs!D46,Chg_Factors!C$49:D$50,2,FALSE)),IF(Inputs!J46=Chg_Factors!B$51,(VLOOKUP(Inputs!D46,Chg_Factors!C$51:D$52,2,FALSE)),IF(Inputs!J46=Chg_Factors!B$53,(VLOOKUP(Inputs!D46,Chg_Factors!C$53:D$54,2,FALSE)),IF(Inputs!J46=Chg_Factors!B$55,(VLOOKUP(Inputs!D46,Chg_Factors!C$55:D$56,2,FALSE)))))))))))))))),"")</f>
        <v/>
      </c>
      <c r="N47" s="87" t="str">
        <f>IF(Inputs!C46="true",IF(Inputs!K46="null",M47,M47*(Inputs!K46)),"")</f>
        <v/>
      </c>
      <c r="O47" s="87" t="str">
        <f>IF(Inputs!C46="true",N47*IF(Inputs!M46=Reduction_Values!B$4,(VLOOKUP(Inputs!F46,Reduction_Values!C$4:D$7,2,FALSE)),(VLOOKUP(Inputs!F46,Reduction_Values!C$8:D$11,2,FALSE))),"")</f>
        <v/>
      </c>
      <c r="P47" s="87" t="str">
        <f>IF(Inputs!C46="true",(Inputs!N46/Inputs!O46)*Calcs!O47,"")</f>
        <v/>
      </c>
      <c r="Q47" s="85">
        <f>Inputs!E46</f>
        <v>1001</v>
      </c>
      <c r="R47" s="86">
        <f>Q47*(VLOOKUP(Inputs!F46,Chg_Factors!B$2:D$5,3,FALSE))</f>
        <v>200.20000000000002</v>
      </c>
      <c r="S47" s="85">
        <f>R47*(VLOOKUP(Inputs!H46,Chg_Factors!B$6:D$8,3,FALSE))</f>
        <v>200.20000000000002</v>
      </c>
      <c r="T47" s="85">
        <f>S47*(VLOOKUP(Inputs!I46,Chg_Factors!B$9:D$12,3,FALSE))</f>
        <v>6.0060000000000002</v>
      </c>
      <c r="U47" s="85">
        <f>T47*(VLOOKUP(Inputs!J46,Chg_Factors!B$18:D$30,3,FALSE))</f>
        <v>91.050960000000003</v>
      </c>
      <c r="V47" s="85">
        <f>IF(Inputs!K46="null",U47,U47*(Inputs!K46))</f>
        <v>91.050960000000003</v>
      </c>
      <c r="W47" s="85">
        <f>V47*(IF(Inputs!L46=Reduction_Values!B$2,Reduction_Values!D$2,Reduction_Values!D$3))</f>
        <v>91.050960000000003</v>
      </c>
      <c r="X47" s="85">
        <f>W47*IF(Inputs!M46=Reduction_Values!B$4,(VLOOKUP(Inputs!F46,Reduction_Values!C$4:D$7,2,FALSE)),(VLOOKUP(Inputs!F46,Reduction_Values!C$8:D$11,2,FALSE)))</f>
        <v>45.525480000000002</v>
      </c>
      <c r="Y47" s="85">
        <f t="shared" si="0"/>
        <v>45.525480000000002</v>
      </c>
      <c r="Z47" s="6"/>
      <c r="AA47" s="6"/>
    </row>
    <row r="48" spans="1:27" s="5" customFormat="1" x14ac:dyDescent="0.2">
      <c r="A48" s="85">
        <f>Inputs!E47</f>
        <v>0.01</v>
      </c>
      <c r="B48" s="86">
        <f>A48*(VLOOKUP(Inputs!F47,Chg_Factors!B$2:D$5,3,FALSE))</f>
        <v>0.03</v>
      </c>
      <c r="C48" s="87">
        <f>B48*(VLOOKUP(Inputs!H47,Chg_Factors!B$6:D$8,3,FALSE))</f>
        <v>4.8000000000000001E-2</v>
      </c>
      <c r="D48" s="87">
        <f>C48*(VLOOKUP(Inputs!I47,Chg_Factors!B$9:D$12,3,FALSE))</f>
        <v>1.4399999999999999E-3</v>
      </c>
      <c r="E48" s="87">
        <f>D48*(VLOOKUP(Inputs!J47,Chg_Factors!B$18:D$30,3,FALSE))</f>
        <v>2.18304E-2</v>
      </c>
      <c r="F48" s="87">
        <f>IF(Inputs!K47="null",E48,E48*(Inputs!K47))</f>
        <v>2.18304E-2</v>
      </c>
      <c r="G48" s="87">
        <f>F48*(IF(Inputs!L47=Reduction_Values!B$2,Reduction_Values!D$2,Reduction_Values!D$3))</f>
        <v>1.09152E-2</v>
      </c>
      <c r="H48" s="87">
        <f>G48*IF(Inputs!M47=Reduction_Values!B$4,(VLOOKUP(Inputs!F47,Reduction_Values!C$4:D$7,2,FALSE)),(VLOOKUP(Inputs!F47,Reduction_Values!C$8:D$11,2,FALSE)))</f>
        <v>1.09152E-2</v>
      </c>
      <c r="I48" s="87">
        <f>(Inputs!N47/Inputs!O47)*Calcs!H48</f>
        <v>1.0699057425742575E-2</v>
      </c>
      <c r="J48" s="86">
        <f>IF(Inputs!C47="true",(A48*(VLOOKUP(Inputs!G47,Chg_Factors!B$13:D$17,3,FALSE))),"")</f>
        <v>0.01</v>
      </c>
      <c r="K48" s="87">
        <f>IF(Inputs!C47="true",J48*(VLOOKUP(Inputs!H47,Chg_Factors!B$6:D$8,3,FALSE)),"")</f>
        <v>1.6E-2</v>
      </c>
      <c r="L48" s="87">
        <f>IF(Inputs!C47="true",K48*(VLOOKUP(Inputs!I47,Chg_Factors!B$9:D$12,3,FALSE)),"")</f>
        <v>4.8000000000000001E-4</v>
      </c>
      <c r="M48" s="87">
        <f>IF(Inputs!C47="true",L48*(IF(Inputs!J47=Chg_Factors!B$31,(VLOOKUP(Inputs!D47,Chg_Factors!C$31:D$32,2,FALSE)),IF(Inputs!J47=Chg_Factors!B$33,(VLOOKUP(Inputs!D47,Chg_Factors!C$33:D$34,2,FALSE)),IF(Inputs!J47=Chg_Factors!B$35,(VLOOKUP(Inputs!D47,Chg_Factors!C$35:D$36,2,FALSE)),IF(Inputs!J47=Chg_Factors!B$37,(VLOOKUP(Inputs!D47,Chg_Factors!C$37:D$38,2,FALSE)),IF(Inputs!J47=Chg_Factors!B$39,(VLOOKUP(Inputs!D47,Chg_Factors!C$39:D$40,2,FALSE)),IF(Inputs!J47=Chg_Factors!B$41,(VLOOKUP(Inputs!D47,Chg_Factors!C$41:D$42,2,FALSE)),IF(Inputs!J47=Chg_Factors!B$43,(VLOOKUP(Inputs!D47,Chg_Factors!C$43:D$44,2,FALSE)),IF(Inputs!J47=Chg_Factors!B$45,(VLOOKUP(Inputs!D47,Chg_Factors!C$45:D$46,2,FALSE)),IF(Inputs!J47=Chg_Factors!B$47,(VLOOKUP(Inputs!D47,Chg_Factors!C$47:D$48,2,FALSE)),IF(Inputs!J47=Chg_Factors!B$49,(VLOOKUP(Inputs!D47,Chg_Factors!C$49:D$50,2,FALSE)),IF(Inputs!J47=Chg_Factors!B$51,(VLOOKUP(Inputs!D47,Chg_Factors!C$51:D$52,2,FALSE)),IF(Inputs!J47=Chg_Factors!B$53,(VLOOKUP(Inputs!D47,Chg_Factors!C$53:D$54,2,FALSE)),IF(Inputs!J47=Chg_Factors!B$55,(VLOOKUP(Inputs!D47,Chg_Factors!C$55:D$56,2,FALSE)))))))))))))))),"")</f>
        <v>4.1711999999999999E-3</v>
      </c>
      <c r="N48" s="87">
        <f>IF(Inputs!C47="true",IF(Inputs!K47="null",M48,M48*(Inputs!K47)),"")</f>
        <v>4.1711999999999999E-3</v>
      </c>
      <c r="O48" s="87">
        <f>IF(Inputs!C47="true",N48*IF(Inputs!M47=Reduction_Values!B$4,(VLOOKUP(Inputs!F47,Reduction_Values!C$4:D$7,2,FALSE)),(VLOOKUP(Inputs!F47,Reduction_Values!C$8:D$11,2,FALSE))),"")</f>
        <v>4.1711999999999999E-3</v>
      </c>
      <c r="P48" s="87">
        <f>IF(Inputs!C47="true",(Inputs!N47/Inputs!O47)*Calcs!O48,"")</f>
        <v>4.0886019801980198E-3</v>
      </c>
      <c r="Q48" s="85">
        <f>Inputs!E47</f>
        <v>0.01</v>
      </c>
      <c r="R48" s="86">
        <f>Q48*(VLOOKUP(Inputs!F47,Chg_Factors!B$2:D$5,3,FALSE))</f>
        <v>0.03</v>
      </c>
      <c r="S48" s="85">
        <f>R48*(VLOOKUP(Inputs!H47,Chg_Factors!B$6:D$8,3,FALSE))</f>
        <v>4.8000000000000001E-2</v>
      </c>
      <c r="T48" s="85">
        <f>S48*(VLOOKUP(Inputs!I47,Chg_Factors!B$9:D$12,3,FALSE))</f>
        <v>1.4399999999999999E-3</v>
      </c>
      <c r="U48" s="85">
        <f>T48*(VLOOKUP(Inputs!J47,Chg_Factors!B$18:D$30,3,FALSE))</f>
        <v>2.18304E-2</v>
      </c>
      <c r="V48" s="85">
        <f>IF(Inputs!K47="null",U48,U48*(Inputs!K47))</f>
        <v>2.18304E-2</v>
      </c>
      <c r="W48" s="85">
        <f>V48*(IF(Inputs!L47=Reduction_Values!B$2,Reduction_Values!D$2,Reduction_Values!D$3))</f>
        <v>1.09152E-2</v>
      </c>
      <c r="X48" s="85">
        <f>W48*IF(Inputs!M47=Reduction_Values!B$4,(VLOOKUP(Inputs!F47,Reduction_Values!C$4:D$7,2,FALSE)),(VLOOKUP(Inputs!F47,Reduction_Values!C$8:D$11,2,FALSE)))</f>
        <v>1.09152E-2</v>
      </c>
      <c r="Y48" s="85">
        <f t="shared" si="0"/>
        <v>1.09152E-2</v>
      </c>
      <c r="Z48" s="6"/>
      <c r="AA48" s="6"/>
    </row>
    <row r="49" spans="1:27" s="5" customFormat="1" x14ac:dyDescent="0.2">
      <c r="A49" s="85">
        <f>Inputs!E48</f>
        <v>0</v>
      </c>
      <c r="B49" s="86">
        <f>A49*(VLOOKUP(Inputs!F48,Chg_Factors!B$2:D$5,3,FALSE))</f>
        <v>0</v>
      </c>
      <c r="C49" s="87">
        <f>B49*(VLOOKUP(Inputs!H48,Chg_Factors!B$6:D$8,3,FALSE))</f>
        <v>0</v>
      </c>
      <c r="D49" s="87">
        <f>C49*(VLOOKUP(Inputs!I48,Chg_Factors!B$9:D$12,3,FALSE))</f>
        <v>0</v>
      </c>
      <c r="E49" s="87">
        <f>D49*(VLOOKUP(Inputs!J48,Chg_Factors!B$18:D$30,3,FALSE))</f>
        <v>0</v>
      </c>
      <c r="F49" s="87">
        <f>IF(Inputs!K48="null",E49,E49*(Inputs!K48))</f>
        <v>0</v>
      </c>
      <c r="G49" s="87">
        <f>F49*(IF(Inputs!L48=Reduction_Values!B$2,Reduction_Values!D$2,Reduction_Values!D$3))</f>
        <v>0</v>
      </c>
      <c r="H49" s="87">
        <f>G49*IF(Inputs!M48=Reduction_Values!B$4,(VLOOKUP(Inputs!F48,Reduction_Values!C$4:D$7,2,FALSE)),(VLOOKUP(Inputs!F48,Reduction_Values!C$8:D$11,2,FALSE)))</f>
        <v>0</v>
      </c>
      <c r="I49" s="87" t="e">
        <f>(Inputs!N48/Inputs!O48)*Calcs!H49</f>
        <v>#DIV/0!</v>
      </c>
      <c r="J49" s="86" t="str">
        <f>IF(Inputs!C48="true",(A49*(VLOOKUP(Inputs!G48,Chg_Factors!B$13:D$17,3,FALSE))),"")</f>
        <v/>
      </c>
      <c r="K49" s="87" t="str">
        <f>IF(Inputs!C48="true",J49*(VLOOKUP(Inputs!H48,Chg_Factors!B$6:D$8,3,FALSE)),"")</f>
        <v/>
      </c>
      <c r="L49" s="87" t="str">
        <f>IF(Inputs!C48="true",K49*(VLOOKUP(Inputs!I48,Chg_Factors!B$9:D$12,3,FALSE)),"")</f>
        <v/>
      </c>
      <c r="M49" s="87" t="str">
        <f>IF(Inputs!C48="true",L49*(IF(Inputs!J48=Chg_Factors!B$31,(VLOOKUP(Inputs!D48,Chg_Factors!C$31:D$32,2,FALSE)),IF(Inputs!J48=Chg_Factors!B$33,(VLOOKUP(Inputs!D48,Chg_Factors!C$33:D$34,2,FALSE)),IF(Inputs!J48=Chg_Factors!B$35,(VLOOKUP(Inputs!D48,Chg_Factors!C$35:D$36,2,FALSE)),IF(Inputs!J48=Chg_Factors!B$37,(VLOOKUP(Inputs!D48,Chg_Factors!C$37:D$38,2,FALSE)),IF(Inputs!J48=Chg_Factors!B$39,(VLOOKUP(Inputs!D48,Chg_Factors!C$39:D$40,2,FALSE)),IF(Inputs!J48=Chg_Factors!B$41,(VLOOKUP(Inputs!D48,Chg_Factors!C$41:D$42,2,FALSE)),IF(Inputs!J48=Chg_Factors!B$43,(VLOOKUP(Inputs!D48,Chg_Factors!C$43:D$44,2,FALSE)),IF(Inputs!J48=Chg_Factors!B$45,(VLOOKUP(Inputs!D48,Chg_Factors!C$45:D$46,2,FALSE)),IF(Inputs!J48=Chg_Factors!B$47,(VLOOKUP(Inputs!D48,Chg_Factors!C$47:D$48,2,FALSE)),IF(Inputs!J48=Chg_Factors!B$49,(VLOOKUP(Inputs!D48,Chg_Factors!C$49:D$50,2,FALSE)),IF(Inputs!J48=Chg_Factors!B$51,(VLOOKUP(Inputs!D48,Chg_Factors!C$51:D$52,2,FALSE)),IF(Inputs!J48=Chg_Factors!B$53,(VLOOKUP(Inputs!D48,Chg_Factors!C$53:D$54,2,FALSE)),IF(Inputs!J48=Chg_Factors!B$55,(VLOOKUP(Inputs!D48,Chg_Factors!C$55:D$56,2,FALSE)))))))))))))))),"")</f>
        <v/>
      </c>
      <c r="N49" s="87" t="str">
        <f>IF(Inputs!C48="true",IF(Inputs!K48="null",M49,M49*(Inputs!K48)),"")</f>
        <v/>
      </c>
      <c r="O49" s="87" t="str">
        <f>IF(Inputs!C48="true",N49*IF(Inputs!M48=Reduction_Values!B$4,(VLOOKUP(Inputs!F48,Reduction_Values!C$4:D$7,2,FALSE)),(VLOOKUP(Inputs!F48,Reduction_Values!C$8:D$11,2,FALSE))),"")</f>
        <v/>
      </c>
      <c r="P49" s="87" t="str">
        <f>IF(Inputs!C48="true",(Inputs!N48/Inputs!O48)*Calcs!O49,"")</f>
        <v/>
      </c>
      <c r="Q49" s="85">
        <f>Inputs!E48</f>
        <v>0</v>
      </c>
      <c r="R49" s="86">
        <f>Q49*(VLOOKUP(Inputs!F48,Chg_Factors!B$2:D$5,3,FALSE))</f>
        <v>0</v>
      </c>
      <c r="S49" s="85">
        <f>R49*(VLOOKUP(Inputs!H48,Chg_Factors!B$6:D$8,3,FALSE))</f>
        <v>0</v>
      </c>
      <c r="T49" s="85">
        <f>S49*(VLOOKUP(Inputs!I48,Chg_Factors!B$9:D$12,3,FALSE))</f>
        <v>0</v>
      </c>
      <c r="U49" s="85">
        <f>T49*(VLOOKUP(Inputs!J48,Chg_Factors!B$18:D$30,3,FALSE))</f>
        <v>0</v>
      </c>
      <c r="V49" s="85">
        <f>IF(Inputs!K48="null",U49,U49*(Inputs!K48))</f>
        <v>0</v>
      </c>
      <c r="W49" s="85">
        <f>V49*(IF(Inputs!L48=Reduction_Values!B$2,Reduction_Values!D$2,Reduction_Values!D$3))</f>
        <v>0</v>
      </c>
      <c r="X49" s="85">
        <f>W49*IF(Inputs!M48=Reduction_Values!B$4,(VLOOKUP(Inputs!F48,Reduction_Values!C$4:D$7,2,FALSE)),(VLOOKUP(Inputs!F48,Reduction_Values!C$8:D$11,2,FALSE)))</f>
        <v>0</v>
      </c>
      <c r="Y49" s="85">
        <f t="shared" si="0"/>
        <v>0</v>
      </c>
      <c r="Z49" s="6"/>
      <c r="AA49" s="6"/>
    </row>
    <row r="50" spans="1:27" s="5" customFormat="1" x14ac:dyDescent="0.2">
      <c r="A50" s="85">
        <f>Inputs!E49</f>
        <v>2</v>
      </c>
      <c r="B50" s="86">
        <f>A50*(VLOOKUP(Inputs!F49,Chg_Factors!B$2:D$5,3,FALSE))</f>
        <v>2</v>
      </c>
      <c r="C50" s="87">
        <f>B50*(VLOOKUP(Inputs!H49,Chg_Factors!B$6:D$8,3,FALSE))</f>
        <v>0.32</v>
      </c>
      <c r="D50" s="87">
        <f>C50*(VLOOKUP(Inputs!I49,Chg_Factors!B$9:D$12,3,FALSE))</f>
        <v>9.6000000000000002E-4</v>
      </c>
      <c r="E50" s="87">
        <f>D50*(VLOOKUP(Inputs!J49,Chg_Factors!B$18:D$30,3,FALSE))</f>
        <v>1.20672E-2</v>
      </c>
      <c r="F50" s="87">
        <f>IF(Inputs!K49="null",E50,E50*(Inputs!K49))</f>
        <v>1.086048E-2</v>
      </c>
      <c r="G50" s="87">
        <f>F50*(IF(Inputs!L49=Reduction_Values!B$2,Reduction_Values!D$2,Reduction_Values!D$3))</f>
        <v>5.4302400000000002E-3</v>
      </c>
      <c r="H50" s="87">
        <f>G50*IF(Inputs!M49=Reduction_Values!B$4,(VLOOKUP(Inputs!F49,Reduction_Values!C$4:D$7,2,FALSE)),(VLOOKUP(Inputs!F49,Reduction_Values!C$8:D$11,2,FALSE)))</f>
        <v>5.4302400000000002E-3</v>
      </c>
      <c r="I50" s="87">
        <f>(Inputs!N49/Inputs!O49)*Calcs!H50</f>
        <v>4.6338048000000003E-3</v>
      </c>
      <c r="J50" s="86" t="str">
        <f>IF(Inputs!C49="true",(A50*(VLOOKUP(Inputs!G49,Chg_Factors!B$13:D$17,3,FALSE))),"")</f>
        <v/>
      </c>
      <c r="K50" s="87" t="str">
        <f>IF(Inputs!C49="true",J50*(VLOOKUP(Inputs!H49,Chg_Factors!B$6:D$8,3,FALSE)),"")</f>
        <v/>
      </c>
      <c r="L50" s="87" t="str">
        <f>IF(Inputs!C49="true",K50*(VLOOKUP(Inputs!I49,Chg_Factors!B$9:D$12,3,FALSE)),"")</f>
        <v/>
      </c>
      <c r="M50" s="87" t="str">
        <f>IF(Inputs!C49="true",L50*(IF(Inputs!J49=Chg_Factors!B$31,(VLOOKUP(Inputs!D49,Chg_Factors!C$31:D$32,2,FALSE)),IF(Inputs!J49=Chg_Factors!B$33,(VLOOKUP(Inputs!D49,Chg_Factors!C$33:D$34,2,FALSE)),IF(Inputs!J49=Chg_Factors!B$35,(VLOOKUP(Inputs!D49,Chg_Factors!C$35:D$36,2,FALSE)),IF(Inputs!J49=Chg_Factors!B$37,(VLOOKUP(Inputs!D49,Chg_Factors!C$37:D$38,2,FALSE)),IF(Inputs!J49=Chg_Factors!B$39,(VLOOKUP(Inputs!D49,Chg_Factors!C$39:D$40,2,FALSE)),IF(Inputs!J49=Chg_Factors!B$41,(VLOOKUP(Inputs!D49,Chg_Factors!C$41:D$42,2,FALSE)),IF(Inputs!J49=Chg_Factors!B$43,(VLOOKUP(Inputs!D49,Chg_Factors!C$43:D$44,2,FALSE)),IF(Inputs!J49=Chg_Factors!B$45,(VLOOKUP(Inputs!D49,Chg_Factors!C$45:D$46,2,FALSE)),IF(Inputs!J49=Chg_Factors!B$47,(VLOOKUP(Inputs!D49,Chg_Factors!C$47:D$48,2,FALSE)),IF(Inputs!J49=Chg_Factors!B$49,(VLOOKUP(Inputs!D49,Chg_Factors!C$49:D$50,2,FALSE)),IF(Inputs!J49=Chg_Factors!B$51,(VLOOKUP(Inputs!D49,Chg_Factors!C$51:D$52,2,FALSE)),IF(Inputs!J49=Chg_Factors!B$53,(VLOOKUP(Inputs!D49,Chg_Factors!C$53:D$54,2,FALSE)),IF(Inputs!J49=Chg_Factors!B$55,(VLOOKUP(Inputs!D49,Chg_Factors!C$55:D$56,2,FALSE)))))))))))))))),"")</f>
        <v/>
      </c>
      <c r="N50" s="87" t="str">
        <f>IF(Inputs!C49="true",IF(Inputs!K49="null",M50,M50*(Inputs!K49)),"")</f>
        <v/>
      </c>
      <c r="O50" s="87" t="str">
        <f>IF(Inputs!C49="true",N50*IF(Inputs!M49=Reduction_Values!B$4,(VLOOKUP(Inputs!F49,Reduction_Values!C$4:D$7,2,FALSE)),(VLOOKUP(Inputs!F49,Reduction_Values!C$8:D$11,2,FALSE))),"")</f>
        <v/>
      </c>
      <c r="P50" s="87" t="str">
        <f>IF(Inputs!C49="true",(Inputs!N49/Inputs!O49)*Calcs!O50,"")</f>
        <v/>
      </c>
      <c r="Q50" s="85">
        <f>Inputs!E49</f>
        <v>2</v>
      </c>
      <c r="R50" s="86">
        <f>Q50*(VLOOKUP(Inputs!F49,Chg_Factors!B$2:D$5,3,FALSE))</f>
        <v>2</v>
      </c>
      <c r="S50" s="85">
        <f>R50*(VLOOKUP(Inputs!H49,Chg_Factors!B$6:D$8,3,FALSE))</f>
        <v>0.32</v>
      </c>
      <c r="T50" s="85">
        <f>S50*(VLOOKUP(Inputs!I49,Chg_Factors!B$9:D$12,3,FALSE))</f>
        <v>9.6000000000000002E-4</v>
      </c>
      <c r="U50" s="85">
        <f>T50*(VLOOKUP(Inputs!J49,Chg_Factors!B$18:D$30,3,FALSE))</f>
        <v>1.20672E-2</v>
      </c>
      <c r="V50" s="85">
        <f>IF(Inputs!K49="null",U50,U50*(Inputs!K49))</f>
        <v>1.086048E-2</v>
      </c>
      <c r="W50" s="85">
        <f>V50*(IF(Inputs!L49=Reduction_Values!B$2,Reduction_Values!D$2,Reduction_Values!D$3))</f>
        <v>5.4302400000000002E-3</v>
      </c>
      <c r="X50" s="85">
        <f>W50*IF(Inputs!M49=Reduction_Values!B$4,(VLOOKUP(Inputs!F49,Reduction_Values!C$4:D$7,2,FALSE)),(VLOOKUP(Inputs!F49,Reduction_Values!C$8:D$11,2,FALSE)))</f>
        <v>5.4302400000000002E-3</v>
      </c>
      <c r="Y50" s="85">
        <f t="shared" si="0"/>
        <v>5.4302400000000002E-3</v>
      </c>
      <c r="Z50" s="6"/>
      <c r="AA50" s="6"/>
    </row>
    <row r="51" spans="1:27" s="5" customFormat="1" x14ac:dyDescent="0.2">
      <c r="A51" s="85">
        <f>Inputs!E50</f>
        <v>1003</v>
      </c>
      <c r="B51" s="86">
        <f>A51*(VLOOKUP(Inputs!F50,Chg_Factors!B$2:D$5,3,FALSE))</f>
        <v>200.60000000000002</v>
      </c>
      <c r="C51" s="87">
        <f>B51*(VLOOKUP(Inputs!H50,Chg_Factors!B$6:D$8,3,FALSE))</f>
        <v>32.096000000000004</v>
      </c>
      <c r="D51" s="87">
        <f>C51*(VLOOKUP(Inputs!I50,Chg_Factors!B$9:D$12,3,FALSE))</f>
        <v>32.096000000000004</v>
      </c>
      <c r="E51" s="87">
        <f>D51*(VLOOKUP(Inputs!J50,Chg_Factors!B$18:D$30,3,FALSE))</f>
        <v>617.20608000000004</v>
      </c>
      <c r="F51" s="87">
        <f>IF(Inputs!K50="null",E51,E51*(Inputs!K50))</f>
        <v>308.60304000000002</v>
      </c>
      <c r="G51" s="87">
        <f>F51*(IF(Inputs!L50=Reduction_Values!B$2,Reduction_Values!D$2,Reduction_Values!D$3))</f>
        <v>154.30152000000001</v>
      </c>
      <c r="H51" s="87">
        <f>G51*IF(Inputs!M50=Reduction_Values!B$4,(VLOOKUP(Inputs!F50,Reduction_Values!C$4:D$7,2,FALSE)),(VLOOKUP(Inputs!F50,Reduction_Values!C$8:D$11,2,FALSE)))</f>
        <v>154.30152000000001</v>
      </c>
      <c r="I51" s="87">
        <f>(Inputs!N50/Inputs!O50)*Calcs!H51</f>
        <v>0</v>
      </c>
      <c r="J51" s="86" t="str">
        <f>IF(Inputs!C50="true",(A51*(VLOOKUP(Inputs!G50,Chg_Factors!B$13:D$17,3,FALSE))),"")</f>
        <v/>
      </c>
      <c r="K51" s="87" t="str">
        <f>IF(Inputs!C50="true",J51*(VLOOKUP(Inputs!H50,Chg_Factors!B$6:D$8,3,FALSE)),"")</f>
        <v/>
      </c>
      <c r="L51" s="87" t="str">
        <f>IF(Inputs!C50="true",K51*(VLOOKUP(Inputs!I50,Chg_Factors!B$9:D$12,3,FALSE)),"")</f>
        <v/>
      </c>
      <c r="M51" s="87" t="str">
        <f>IF(Inputs!C50="true",L51*(IF(Inputs!J50=Chg_Factors!B$31,(VLOOKUP(Inputs!D50,Chg_Factors!C$31:D$32,2,FALSE)),IF(Inputs!J50=Chg_Factors!B$33,(VLOOKUP(Inputs!D50,Chg_Factors!C$33:D$34,2,FALSE)),IF(Inputs!J50=Chg_Factors!B$35,(VLOOKUP(Inputs!D50,Chg_Factors!C$35:D$36,2,FALSE)),IF(Inputs!J50=Chg_Factors!B$37,(VLOOKUP(Inputs!D50,Chg_Factors!C$37:D$38,2,FALSE)),IF(Inputs!J50=Chg_Factors!B$39,(VLOOKUP(Inputs!D50,Chg_Factors!C$39:D$40,2,FALSE)),IF(Inputs!J50=Chg_Factors!B$41,(VLOOKUP(Inputs!D50,Chg_Factors!C$41:D$42,2,FALSE)),IF(Inputs!J50=Chg_Factors!B$43,(VLOOKUP(Inputs!D50,Chg_Factors!C$43:D$44,2,FALSE)),IF(Inputs!J50=Chg_Factors!B$45,(VLOOKUP(Inputs!D50,Chg_Factors!C$45:D$46,2,FALSE)),IF(Inputs!J50=Chg_Factors!B$47,(VLOOKUP(Inputs!D50,Chg_Factors!C$47:D$48,2,FALSE)),IF(Inputs!J50=Chg_Factors!B$49,(VLOOKUP(Inputs!D50,Chg_Factors!C$49:D$50,2,FALSE)),IF(Inputs!J50=Chg_Factors!B$51,(VLOOKUP(Inputs!D50,Chg_Factors!C$51:D$52,2,FALSE)),IF(Inputs!J50=Chg_Factors!B$53,(VLOOKUP(Inputs!D50,Chg_Factors!C$53:D$54,2,FALSE)),IF(Inputs!J50=Chg_Factors!B$55,(VLOOKUP(Inputs!D50,Chg_Factors!C$55:D$56,2,FALSE)))))))))))))))),"")</f>
        <v/>
      </c>
      <c r="N51" s="87" t="str">
        <f>IF(Inputs!C50="true",IF(Inputs!K50="null",M51,M51*(Inputs!K50)),"")</f>
        <v/>
      </c>
      <c r="O51" s="87" t="str">
        <f>IF(Inputs!C50="true",N51*IF(Inputs!M50=Reduction_Values!B$4,(VLOOKUP(Inputs!F50,Reduction_Values!C$4:D$7,2,FALSE)),(VLOOKUP(Inputs!F50,Reduction_Values!C$8:D$11,2,FALSE))),"")</f>
        <v/>
      </c>
      <c r="P51" s="87" t="str">
        <f>IF(Inputs!C50="true",(Inputs!N50/Inputs!O50)*Calcs!O51,"")</f>
        <v/>
      </c>
      <c r="Q51" s="85">
        <f>Inputs!E50</f>
        <v>1003</v>
      </c>
      <c r="R51" s="86">
        <f>Q51*(VLOOKUP(Inputs!F50,Chg_Factors!B$2:D$5,3,FALSE))</f>
        <v>200.60000000000002</v>
      </c>
      <c r="S51" s="85">
        <f>R51*(VLOOKUP(Inputs!H50,Chg_Factors!B$6:D$8,3,FALSE))</f>
        <v>32.096000000000004</v>
      </c>
      <c r="T51" s="85">
        <f>S51*(VLOOKUP(Inputs!I50,Chg_Factors!B$9:D$12,3,FALSE))</f>
        <v>32.096000000000004</v>
      </c>
      <c r="U51" s="85">
        <f>T51*(VLOOKUP(Inputs!J50,Chg_Factors!B$18:D$30,3,FALSE))</f>
        <v>617.20608000000004</v>
      </c>
      <c r="V51" s="85">
        <f>IF(Inputs!K50="null",U51,U51*(Inputs!K50))</f>
        <v>308.60304000000002</v>
      </c>
      <c r="W51" s="85">
        <f>V51*(IF(Inputs!L50=Reduction_Values!B$2,Reduction_Values!D$2,Reduction_Values!D$3))</f>
        <v>154.30152000000001</v>
      </c>
      <c r="X51" s="85">
        <f>W51*IF(Inputs!M50=Reduction_Values!B$4,(VLOOKUP(Inputs!F50,Reduction_Values!C$4:D$7,2,FALSE)),(VLOOKUP(Inputs!F50,Reduction_Values!C$8:D$11,2,FALSE)))</f>
        <v>154.30152000000001</v>
      </c>
      <c r="Y51" s="85">
        <f t="shared" si="0"/>
        <v>154.30152000000001</v>
      </c>
      <c r="Z51" s="6"/>
      <c r="AA51" s="6"/>
    </row>
    <row r="52" spans="1:27" s="5" customFormat="1" x14ac:dyDescent="0.2">
      <c r="A52" s="85">
        <f>Inputs!E51</f>
        <v>11.6</v>
      </c>
      <c r="B52" s="86">
        <f>A52*(VLOOKUP(Inputs!F51,Chg_Factors!B$2:D$5,3,FALSE))</f>
        <v>34.799999999999997</v>
      </c>
      <c r="C52" s="87">
        <f>B52*(VLOOKUP(Inputs!H51,Chg_Factors!B$6:D$8,3,FALSE))</f>
        <v>55.68</v>
      </c>
      <c r="D52" s="87">
        <f>C52*(VLOOKUP(Inputs!I51,Chg_Factors!B$9:D$12,3,FALSE))</f>
        <v>55.68</v>
      </c>
      <c r="E52" s="87">
        <f>D52*(VLOOKUP(Inputs!J51,Chg_Factors!B$18:D$30,3,FALSE))</f>
        <v>844.10879999999997</v>
      </c>
      <c r="F52" s="87">
        <f>IF(Inputs!K51="null",E52,E52*(Inputs!K51))</f>
        <v>844.10879999999997</v>
      </c>
      <c r="G52" s="87">
        <f>F52*(IF(Inputs!L51=Reduction_Values!B$2,Reduction_Values!D$2,Reduction_Values!D$3))</f>
        <v>844.10879999999997</v>
      </c>
      <c r="H52" s="87">
        <f>G52*IF(Inputs!M51=Reduction_Values!B$4,(VLOOKUP(Inputs!F51,Reduction_Values!C$4:D$7,2,FALSE)),(VLOOKUP(Inputs!F51,Reduction_Values!C$8:D$11,2,FALSE)))</f>
        <v>844.10879999999997</v>
      </c>
      <c r="I52" s="87">
        <f>(Inputs!N51/Inputs!O51)*Calcs!H52</f>
        <v>841.79617315068492</v>
      </c>
      <c r="J52" s="86">
        <f>IF(Inputs!C51="true",(A52*(VLOOKUP(Inputs!G51,Chg_Factors!B$13:D$17,3,FALSE))),"")</f>
        <v>11.6</v>
      </c>
      <c r="K52" s="87">
        <f>IF(Inputs!C51="true",J52*(VLOOKUP(Inputs!H51,Chg_Factors!B$6:D$8,3,FALSE)),"")</f>
        <v>18.559999999999999</v>
      </c>
      <c r="L52" s="87">
        <f>IF(Inputs!C51="true",K52*(VLOOKUP(Inputs!I51,Chg_Factors!B$9:D$12,3,FALSE)),"")</f>
        <v>18.559999999999999</v>
      </c>
      <c r="M52" s="87">
        <f>IF(Inputs!C51="true",L52*(IF(Inputs!J51=Chg_Factors!B$31,(VLOOKUP(Inputs!D51,Chg_Factors!C$31:D$32,2,FALSE)),IF(Inputs!J51=Chg_Factors!B$33,(VLOOKUP(Inputs!D51,Chg_Factors!C$33:D$34,2,FALSE)),IF(Inputs!J51=Chg_Factors!B$35,(VLOOKUP(Inputs!D51,Chg_Factors!C$35:D$36,2,FALSE)),IF(Inputs!J51=Chg_Factors!B$37,(VLOOKUP(Inputs!D51,Chg_Factors!C$37:D$38,2,FALSE)),IF(Inputs!J51=Chg_Factors!B$39,(VLOOKUP(Inputs!D51,Chg_Factors!C$39:D$40,2,FALSE)),IF(Inputs!J51=Chg_Factors!B$41,(VLOOKUP(Inputs!D51,Chg_Factors!C$41:D$42,2,FALSE)),IF(Inputs!J51=Chg_Factors!B$43,(VLOOKUP(Inputs!D51,Chg_Factors!C$43:D$44,2,FALSE)),IF(Inputs!J51=Chg_Factors!B$45,(VLOOKUP(Inputs!D51,Chg_Factors!C$45:D$46,2,FALSE)),IF(Inputs!J51=Chg_Factors!B$47,(VLOOKUP(Inputs!D51,Chg_Factors!C$47:D$48,2,FALSE)),IF(Inputs!J51=Chg_Factors!B$49,(VLOOKUP(Inputs!D51,Chg_Factors!C$49:D$50,2,FALSE)),IF(Inputs!J51=Chg_Factors!B$51,(VLOOKUP(Inputs!D51,Chg_Factors!C$51:D$52,2,FALSE)),IF(Inputs!J51=Chg_Factors!B$53,(VLOOKUP(Inputs!D51,Chg_Factors!C$53:D$54,2,FALSE)),IF(Inputs!J51=Chg_Factors!B$55,(VLOOKUP(Inputs!D51,Chg_Factors!C$55:D$56,2,FALSE)))))))))))))))),"")</f>
        <v>161.28639999999999</v>
      </c>
      <c r="N52" s="87">
        <f>IF(Inputs!C51="true",IF(Inputs!K51="null",M52,M52*(Inputs!K51)),"")</f>
        <v>161.28639999999999</v>
      </c>
      <c r="O52" s="87">
        <f>IF(Inputs!C51="true",N52*IF(Inputs!M51=Reduction_Values!B$4,(VLOOKUP(Inputs!F51,Reduction_Values!C$4:D$7,2,FALSE)),(VLOOKUP(Inputs!F51,Reduction_Values!C$8:D$11,2,FALSE))),"")</f>
        <v>161.28639999999999</v>
      </c>
      <c r="P52" s="87">
        <f>IF(Inputs!C51="true",(Inputs!N51/Inputs!O51)*Calcs!O52,"")</f>
        <v>160.84451945205478</v>
      </c>
      <c r="Q52" s="85">
        <f>Inputs!E51</f>
        <v>11.6</v>
      </c>
      <c r="R52" s="86">
        <f>Q52*(VLOOKUP(Inputs!F51,Chg_Factors!B$2:D$5,3,FALSE))</f>
        <v>34.799999999999997</v>
      </c>
      <c r="S52" s="85">
        <f>R52*(VLOOKUP(Inputs!H51,Chg_Factors!B$6:D$8,3,FALSE))</f>
        <v>55.68</v>
      </c>
      <c r="T52" s="85">
        <f>S52*(VLOOKUP(Inputs!I51,Chg_Factors!B$9:D$12,3,FALSE))</f>
        <v>55.68</v>
      </c>
      <c r="U52" s="85">
        <f>T52*(VLOOKUP(Inputs!J51,Chg_Factors!B$18:D$30,3,FALSE))</f>
        <v>844.10879999999997</v>
      </c>
      <c r="V52" s="85">
        <f>IF(Inputs!K51="null",U52,U52*(Inputs!K51))</f>
        <v>844.10879999999997</v>
      </c>
      <c r="W52" s="85">
        <f>V52*(IF(Inputs!L51=Reduction_Values!B$2,Reduction_Values!D$2,Reduction_Values!D$3))</f>
        <v>844.10879999999997</v>
      </c>
      <c r="X52" s="85">
        <f>W52*IF(Inputs!M51=Reduction_Values!B$4,(VLOOKUP(Inputs!F51,Reduction_Values!C$4:D$7,2,FALSE)),(VLOOKUP(Inputs!F51,Reduction_Values!C$8:D$11,2,FALSE)))</f>
        <v>844.10879999999997</v>
      </c>
      <c r="Y52" s="85">
        <f t="shared" si="0"/>
        <v>844.10879999999997</v>
      </c>
      <c r="Z52" s="6"/>
      <c r="AA52" s="6"/>
    </row>
    <row r="53" spans="1:27" s="5" customFormat="1" x14ac:dyDescent="0.2">
      <c r="A53" s="85">
        <f>Inputs!E52</f>
        <v>10050</v>
      </c>
      <c r="B53" s="86">
        <f>A53*(VLOOKUP(Inputs!F52,Chg_Factors!B$2:D$5,3,FALSE))</f>
        <v>30150</v>
      </c>
      <c r="C53" s="87">
        <f>B53*(VLOOKUP(Inputs!H52,Chg_Factors!B$6:D$8,3,FALSE))</f>
        <v>48240</v>
      </c>
      <c r="D53" s="87">
        <f>C53*(VLOOKUP(Inputs!I52,Chg_Factors!B$9:D$12,3,FALSE))</f>
        <v>144.72</v>
      </c>
      <c r="E53" s="87">
        <f>D53*(VLOOKUP(Inputs!J52,Chg_Factors!B$18:D$30,3,FALSE))</f>
        <v>2193.9551999999999</v>
      </c>
      <c r="F53" s="87">
        <f>IF(Inputs!K52="null",E53,E53*(Inputs!K52))</f>
        <v>2193.9551999999999</v>
      </c>
      <c r="G53" s="87">
        <f>F53*(IF(Inputs!L52=Reduction_Values!B$2,Reduction_Values!D$2,Reduction_Values!D$3))</f>
        <v>2193.9551999999999</v>
      </c>
      <c r="H53" s="87">
        <f>G53*IF(Inputs!M52=Reduction_Values!B$4,(VLOOKUP(Inputs!F52,Reduction_Values!C$4:D$7,2,FALSE)),(VLOOKUP(Inputs!F52,Reduction_Values!C$8:D$11,2,FALSE)))</f>
        <v>1828.2959992686815</v>
      </c>
      <c r="I53" s="87" t="e">
        <f>(Inputs!N52/Inputs!O52)*Calcs!H53</f>
        <v>#DIV/0!</v>
      </c>
      <c r="J53" s="86" t="str">
        <f>IF(Inputs!C52="true",(A53*(VLOOKUP(Inputs!G52,Chg_Factors!B$13:D$17,3,FALSE))),"")</f>
        <v/>
      </c>
      <c r="K53" s="87" t="str">
        <f>IF(Inputs!C52="true",J53*(VLOOKUP(Inputs!H52,Chg_Factors!B$6:D$8,3,FALSE)),"")</f>
        <v/>
      </c>
      <c r="L53" s="87" t="str">
        <f>IF(Inputs!C52="true",K53*(VLOOKUP(Inputs!I52,Chg_Factors!B$9:D$12,3,FALSE)),"")</f>
        <v/>
      </c>
      <c r="M53" s="87" t="str">
        <f>IF(Inputs!C52="true",L53*(IF(Inputs!J52=Chg_Factors!B$31,(VLOOKUP(Inputs!D52,Chg_Factors!C$31:D$32,2,FALSE)),IF(Inputs!J52=Chg_Factors!B$33,(VLOOKUP(Inputs!D52,Chg_Factors!C$33:D$34,2,FALSE)),IF(Inputs!J52=Chg_Factors!B$35,(VLOOKUP(Inputs!D52,Chg_Factors!C$35:D$36,2,FALSE)),IF(Inputs!J52=Chg_Factors!B$37,(VLOOKUP(Inputs!D52,Chg_Factors!C$37:D$38,2,FALSE)),IF(Inputs!J52=Chg_Factors!B$39,(VLOOKUP(Inputs!D52,Chg_Factors!C$39:D$40,2,FALSE)),IF(Inputs!J52=Chg_Factors!B$41,(VLOOKUP(Inputs!D52,Chg_Factors!C$41:D$42,2,FALSE)),IF(Inputs!J52=Chg_Factors!B$43,(VLOOKUP(Inputs!D52,Chg_Factors!C$43:D$44,2,FALSE)),IF(Inputs!J52=Chg_Factors!B$45,(VLOOKUP(Inputs!D52,Chg_Factors!C$45:D$46,2,FALSE)),IF(Inputs!J52=Chg_Factors!B$47,(VLOOKUP(Inputs!D52,Chg_Factors!C$47:D$48,2,FALSE)),IF(Inputs!J52=Chg_Factors!B$49,(VLOOKUP(Inputs!D52,Chg_Factors!C$49:D$50,2,FALSE)),IF(Inputs!J52=Chg_Factors!B$51,(VLOOKUP(Inputs!D52,Chg_Factors!C$51:D$52,2,FALSE)),IF(Inputs!J52=Chg_Factors!B$53,(VLOOKUP(Inputs!D52,Chg_Factors!C$53:D$54,2,FALSE)),IF(Inputs!J52=Chg_Factors!B$55,(VLOOKUP(Inputs!D52,Chg_Factors!C$55:D$56,2,FALSE)))))))))))))))),"")</f>
        <v/>
      </c>
      <c r="N53" s="87" t="str">
        <f>IF(Inputs!C52="true",IF(Inputs!K52="null",M53,M53*(Inputs!K52)),"")</f>
        <v/>
      </c>
      <c r="O53" s="87" t="str">
        <f>IF(Inputs!C52="true",N53*IF(Inputs!M52=Reduction_Values!B$4,(VLOOKUP(Inputs!F52,Reduction_Values!C$4:D$7,2,FALSE)),(VLOOKUP(Inputs!F52,Reduction_Values!C$8:D$11,2,FALSE))),"")</f>
        <v/>
      </c>
      <c r="P53" s="87" t="str">
        <f>IF(Inputs!C52="true",(Inputs!N52/Inputs!O52)*Calcs!O53,"")</f>
        <v/>
      </c>
      <c r="Q53" s="85">
        <f>Inputs!E52</f>
        <v>10050</v>
      </c>
      <c r="R53" s="86">
        <f>Q53*(VLOOKUP(Inputs!F52,Chg_Factors!B$2:D$5,3,FALSE))</f>
        <v>30150</v>
      </c>
      <c r="S53" s="85">
        <f>R53*(VLOOKUP(Inputs!H52,Chg_Factors!B$6:D$8,3,FALSE))</f>
        <v>48240</v>
      </c>
      <c r="T53" s="85">
        <f>S53*(VLOOKUP(Inputs!I52,Chg_Factors!B$9:D$12,3,FALSE))</f>
        <v>144.72</v>
      </c>
      <c r="U53" s="85">
        <f>T53*(VLOOKUP(Inputs!J52,Chg_Factors!B$18:D$30,3,FALSE))</f>
        <v>2193.9551999999999</v>
      </c>
      <c r="V53" s="85">
        <f>IF(Inputs!K52="null",U53,U53*(Inputs!K52))</f>
        <v>2193.9551999999999</v>
      </c>
      <c r="W53" s="85">
        <f>V53*(IF(Inputs!L52=Reduction_Values!B$2,Reduction_Values!D$2,Reduction_Values!D$3))</f>
        <v>2193.9551999999999</v>
      </c>
      <c r="X53" s="85">
        <f>W53*IF(Inputs!M52=Reduction_Values!B$4,(VLOOKUP(Inputs!F52,Reduction_Values!C$4:D$7,2,FALSE)),(VLOOKUP(Inputs!F52,Reduction_Values!C$8:D$11,2,FALSE)))</f>
        <v>1828.2959992686815</v>
      </c>
      <c r="Y53" s="85">
        <f t="shared" si="0"/>
        <v>1828.2959992686815</v>
      </c>
      <c r="Z53" s="6"/>
      <c r="AA53" s="6"/>
    </row>
    <row r="54" spans="1:27" s="5" customFormat="1" x14ac:dyDescent="0.2">
      <c r="A54" s="85">
        <f>Inputs!E53</f>
        <v>100</v>
      </c>
      <c r="B54" s="86">
        <f>A54*(VLOOKUP(Inputs!F53,Chg_Factors!B$2:D$5,3,FALSE))</f>
        <v>300</v>
      </c>
      <c r="C54" s="87">
        <f>B54*(VLOOKUP(Inputs!H53,Chg_Factors!B$6:D$8,3,FALSE))</f>
        <v>300</v>
      </c>
      <c r="D54" s="87">
        <f>C54*(VLOOKUP(Inputs!I53,Chg_Factors!B$9:D$12,3,FALSE))</f>
        <v>300</v>
      </c>
      <c r="E54" s="87">
        <f>D54*(VLOOKUP(Inputs!J53,Chg_Factors!B$18:D$30,3,FALSE))</f>
        <v>4548</v>
      </c>
      <c r="F54" s="87">
        <f>IF(Inputs!K53="null",E54,E54*(Inputs!K53))</f>
        <v>4366.08</v>
      </c>
      <c r="G54" s="87">
        <f>F54*(IF(Inputs!L53=Reduction_Values!B$2,Reduction_Values!D$2,Reduction_Values!D$3))</f>
        <v>4366.08</v>
      </c>
      <c r="H54" s="87">
        <f>G54*IF(Inputs!M53=Reduction_Values!B$4,(VLOOKUP(Inputs!F53,Reduction_Values!C$4:D$7,2,FALSE)),(VLOOKUP(Inputs!F53,Reduction_Values!C$8:D$11,2,FALSE)))</f>
        <v>3638.3999985446399</v>
      </c>
      <c r="I54" s="87">
        <f>(Inputs!N53/Inputs!O53)*Calcs!H54</f>
        <v>3620.2079985519167</v>
      </c>
      <c r="J54" s="86" t="str">
        <f>IF(Inputs!C53="true",(A54*(VLOOKUP(Inputs!G53,Chg_Factors!B$13:D$17,3,FALSE))),"")</f>
        <v/>
      </c>
      <c r="K54" s="87" t="str">
        <f>IF(Inputs!C53="true",J54*(VLOOKUP(Inputs!H53,Chg_Factors!B$6:D$8,3,FALSE)),"")</f>
        <v/>
      </c>
      <c r="L54" s="87" t="str">
        <f>IF(Inputs!C53="true",K54*(VLOOKUP(Inputs!I53,Chg_Factors!B$9:D$12,3,FALSE)),"")</f>
        <v/>
      </c>
      <c r="M54" s="87" t="str">
        <f>IF(Inputs!C53="true",L54*(IF(Inputs!J53=Chg_Factors!B$31,(VLOOKUP(Inputs!D53,Chg_Factors!C$31:D$32,2,FALSE)),IF(Inputs!J53=Chg_Factors!B$33,(VLOOKUP(Inputs!D53,Chg_Factors!C$33:D$34,2,FALSE)),IF(Inputs!J53=Chg_Factors!B$35,(VLOOKUP(Inputs!D53,Chg_Factors!C$35:D$36,2,FALSE)),IF(Inputs!J53=Chg_Factors!B$37,(VLOOKUP(Inputs!D53,Chg_Factors!C$37:D$38,2,FALSE)),IF(Inputs!J53=Chg_Factors!B$39,(VLOOKUP(Inputs!D53,Chg_Factors!C$39:D$40,2,FALSE)),IF(Inputs!J53=Chg_Factors!B$41,(VLOOKUP(Inputs!D53,Chg_Factors!C$41:D$42,2,FALSE)),IF(Inputs!J53=Chg_Factors!B$43,(VLOOKUP(Inputs!D53,Chg_Factors!C$43:D$44,2,FALSE)),IF(Inputs!J53=Chg_Factors!B$45,(VLOOKUP(Inputs!D53,Chg_Factors!C$45:D$46,2,FALSE)),IF(Inputs!J53=Chg_Factors!B$47,(VLOOKUP(Inputs!D53,Chg_Factors!C$47:D$48,2,FALSE)),IF(Inputs!J53=Chg_Factors!B$49,(VLOOKUP(Inputs!D53,Chg_Factors!C$49:D$50,2,FALSE)),IF(Inputs!J53=Chg_Factors!B$51,(VLOOKUP(Inputs!D53,Chg_Factors!C$51:D$52,2,FALSE)),IF(Inputs!J53=Chg_Factors!B$53,(VLOOKUP(Inputs!D53,Chg_Factors!C$53:D$54,2,FALSE)),IF(Inputs!J53=Chg_Factors!B$55,(VLOOKUP(Inputs!D53,Chg_Factors!C$55:D$56,2,FALSE)))))))))))))))),"")</f>
        <v/>
      </c>
      <c r="N54" s="87" t="str">
        <f>IF(Inputs!C53="true",IF(Inputs!K53="null",M54,M54*(Inputs!K53)),"")</f>
        <v/>
      </c>
      <c r="O54" s="87" t="str">
        <f>IF(Inputs!C53="true",N54*IF(Inputs!M53=Reduction_Values!B$4,(VLOOKUP(Inputs!F53,Reduction_Values!C$4:D$7,2,FALSE)),(VLOOKUP(Inputs!F53,Reduction_Values!C$8:D$11,2,FALSE))),"")</f>
        <v/>
      </c>
      <c r="P54" s="87" t="str">
        <f>IF(Inputs!C53="true",(Inputs!N53/Inputs!O53)*Calcs!O54,"")</f>
        <v/>
      </c>
      <c r="Q54" s="85">
        <f>Inputs!E53</f>
        <v>100</v>
      </c>
      <c r="R54" s="86">
        <f>Q54*(VLOOKUP(Inputs!F53,Chg_Factors!B$2:D$5,3,FALSE))</f>
        <v>300</v>
      </c>
      <c r="S54" s="85">
        <f>R54*(VLOOKUP(Inputs!H53,Chg_Factors!B$6:D$8,3,FALSE))</f>
        <v>300</v>
      </c>
      <c r="T54" s="85">
        <f>S54*(VLOOKUP(Inputs!I53,Chg_Factors!B$9:D$12,3,FALSE))</f>
        <v>300</v>
      </c>
      <c r="U54" s="85">
        <f>T54*(VLOOKUP(Inputs!J53,Chg_Factors!B$18:D$30,3,FALSE))</f>
        <v>4548</v>
      </c>
      <c r="V54" s="85">
        <f>IF(Inputs!K53="null",U54,U54*(Inputs!K53))</f>
        <v>4366.08</v>
      </c>
      <c r="W54" s="85">
        <f>V54*(IF(Inputs!L53=Reduction_Values!B$2,Reduction_Values!D$2,Reduction_Values!D$3))</f>
        <v>4366.08</v>
      </c>
      <c r="X54" s="85">
        <f>W54*IF(Inputs!M53=Reduction_Values!B$4,(VLOOKUP(Inputs!F53,Reduction_Values!C$4:D$7,2,FALSE)),(VLOOKUP(Inputs!F53,Reduction_Values!C$8:D$11,2,FALSE)))</f>
        <v>3638.3999985446399</v>
      </c>
      <c r="Y54" s="85">
        <f t="shared" si="0"/>
        <v>3638.3999985446399</v>
      </c>
      <c r="Z54" s="6"/>
      <c r="AA54" s="6"/>
    </row>
    <row r="55" spans="1:27" s="5" customFormat="1" x14ac:dyDescent="0.2">
      <c r="A55" s="85">
        <f>Inputs!E54</f>
        <v>1.06</v>
      </c>
      <c r="B55" s="86">
        <f>A55*(VLOOKUP(Inputs!F54,Chg_Factors!B$2:D$5,3,FALSE))</f>
        <v>3.18</v>
      </c>
      <c r="C55" s="87">
        <f>B55*(VLOOKUP(Inputs!H54,Chg_Factors!B$6:D$8,3,FALSE))</f>
        <v>0.50880000000000003</v>
      </c>
      <c r="D55" s="87">
        <f>C55*(VLOOKUP(Inputs!I54,Chg_Factors!B$9:D$12,3,FALSE))</f>
        <v>0.30528</v>
      </c>
      <c r="E55" s="87">
        <f>D55*(VLOOKUP(Inputs!J54,Chg_Factors!B$18:D$30,3,FALSE))</f>
        <v>4.6280447999999996</v>
      </c>
      <c r="F55" s="87">
        <f>IF(Inputs!K54="null",E55,E55*(Inputs!K54))</f>
        <v>2.3140223999999998</v>
      </c>
      <c r="G55" s="87">
        <f>F55*(IF(Inputs!L54=Reduction_Values!B$2,Reduction_Values!D$2,Reduction_Values!D$3))</f>
        <v>2.3140223999999998</v>
      </c>
      <c r="H55" s="87">
        <f>G55*IF(Inputs!M54=Reduction_Values!B$4,(VLOOKUP(Inputs!F54,Reduction_Values!C$4:D$7,2,FALSE)),(VLOOKUP(Inputs!F54,Reduction_Values!C$8:D$11,2,FALSE)))</f>
        <v>1.9283519992286591</v>
      </c>
      <c r="I55" s="87">
        <f>(Inputs!N54/Inputs!O54)*Calcs!H55</f>
        <v>1.8901668111251213</v>
      </c>
      <c r="J55" s="86" t="str">
        <f>IF(Inputs!C54="true",(A55*(VLOOKUP(Inputs!G54,Chg_Factors!B$13:D$17,3,FALSE))),"")</f>
        <v/>
      </c>
      <c r="K55" s="87" t="str">
        <f>IF(Inputs!C54="true",J55*(VLOOKUP(Inputs!H54,Chg_Factors!B$6:D$8,3,FALSE)),"")</f>
        <v/>
      </c>
      <c r="L55" s="87" t="str">
        <f>IF(Inputs!C54="true",K55*(VLOOKUP(Inputs!I54,Chg_Factors!B$9:D$12,3,FALSE)),"")</f>
        <v/>
      </c>
      <c r="M55" s="87" t="str">
        <f>IF(Inputs!C54="true",L55*(IF(Inputs!J54=Chg_Factors!B$31,(VLOOKUP(Inputs!D54,Chg_Factors!C$31:D$32,2,FALSE)),IF(Inputs!J54=Chg_Factors!B$33,(VLOOKUP(Inputs!D54,Chg_Factors!C$33:D$34,2,FALSE)),IF(Inputs!J54=Chg_Factors!B$35,(VLOOKUP(Inputs!D54,Chg_Factors!C$35:D$36,2,FALSE)),IF(Inputs!J54=Chg_Factors!B$37,(VLOOKUP(Inputs!D54,Chg_Factors!C$37:D$38,2,FALSE)),IF(Inputs!J54=Chg_Factors!B$39,(VLOOKUP(Inputs!D54,Chg_Factors!C$39:D$40,2,FALSE)),IF(Inputs!J54=Chg_Factors!B$41,(VLOOKUP(Inputs!D54,Chg_Factors!C$41:D$42,2,FALSE)),IF(Inputs!J54=Chg_Factors!B$43,(VLOOKUP(Inputs!D54,Chg_Factors!C$43:D$44,2,FALSE)),IF(Inputs!J54=Chg_Factors!B$45,(VLOOKUP(Inputs!D54,Chg_Factors!C$45:D$46,2,FALSE)),IF(Inputs!J54=Chg_Factors!B$47,(VLOOKUP(Inputs!D54,Chg_Factors!C$47:D$48,2,FALSE)),IF(Inputs!J54=Chg_Factors!B$49,(VLOOKUP(Inputs!D54,Chg_Factors!C$49:D$50,2,FALSE)),IF(Inputs!J54=Chg_Factors!B$51,(VLOOKUP(Inputs!D54,Chg_Factors!C$51:D$52,2,FALSE)),IF(Inputs!J54=Chg_Factors!B$53,(VLOOKUP(Inputs!D54,Chg_Factors!C$53:D$54,2,FALSE)),IF(Inputs!J54=Chg_Factors!B$55,(VLOOKUP(Inputs!D54,Chg_Factors!C$55:D$56,2,FALSE)))))))))))))))),"")</f>
        <v/>
      </c>
      <c r="N55" s="87" t="str">
        <f>IF(Inputs!C54="true",IF(Inputs!K54="null",M55,M55*(Inputs!K54)),"")</f>
        <v/>
      </c>
      <c r="O55" s="87" t="str">
        <f>IF(Inputs!C54="true",N55*IF(Inputs!M54=Reduction_Values!B$4,(VLOOKUP(Inputs!F54,Reduction_Values!C$4:D$7,2,FALSE)),(VLOOKUP(Inputs!F54,Reduction_Values!C$8:D$11,2,FALSE))),"")</f>
        <v/>
      </c>
      <c r="P55" s="87" t="str">
        <f>IF(Inputs!C54="true",(Inputs!N54/Inputs!O54)*Calcs!O55,"")</f>
        <v/>
      </c>
      <c r="Q55" s="85">
        <f>Inputs!E54</f>
        <v>1.06</v>
      </c>
      <c r="R55" s="86">
        <f>Q55*(VLOOKUP(Inputs!F54,Chg_Factors!B$2:D$5,3,FALSE))</f>
        <v>3.18</v>
      </c>
      <c r="S55" s="85">
        <f>R55*(VLOOKUP(Inputs!H54,Chg_Factors!B$6:D$8,3,FALSE))</f>
        <v>0.50880000000000003</v>
      </c>
      <c r="T55" s="85">
        <f>S55*(VLOOKUP(Inputs!I54,Chg_Factors!B$9:D$12,3,FALSE))</f>
        <v>0.30528</v>
      </c>
      <c r="U55" s="85">
        <f>T55*(VLOOKUP(Inputs!J54,Chg_Factors!B$18:D$30,3,FALSE))</f>
        <v>4.6280447999999996</v>
      </c>
      <c r="V55" s="85">
        <f>IF(Inputs!K54="null",U55,U55*(Inputs!K54))</f>
        <v>2.3140223999999998</v>
      </c>
      <c r="W55" s="85">
        <f>V55*(IF(Inputs!L54=Reduction_Values!B$2,Reduction_Values!D$2,Reduction_Values!D$3))</f>
        <v>2.3140223999999998</v>
      </c>
      <c r="X55" s="85">
        <f>W55*IF(Inputs!M54=Reduction_Values!B$4,(VLOOKUP(Inputs!F54,Reduction_Values!C$4:D$7,2,FALSE)),(VLOOKUP(Inputs!F54,Reduction_Values!C$8:D$11,2,FALSE)))</f>
        <v>1.9283519992286591</v>
      </c>
      <c r="Y55" s="85">
        <f t="shared" si="0"/>
        <v>1.9283519992286591</v>
      </c>
      <c r="Z55" s="6"/>
      <c r="AA55" s="6"/>
    </row>
    <row r="56" spans="1:27" s="5" customFormat="1" x14ac:dyDescent="0.2">
      <c r="A56" s="85">
        <f>Inputs!E55</f>
        <v>1008</v>
      </c>
      <c r="B56" s="86">
        <f>A56*(VLOOKUP(Inputs!F55,Chg_Factors!B$2:D$5,3,FALSE))</f>
        <v>201.60000000000002</v>
      </c>
      <c r="C56" s="87">
        <f>B56*(VLOOKUP(Inputs!H55,Chg_Factors!B$6:D$8,3,FALSE))</f>
        <v>322.56000000000006</v>
      </c>
      <c r="D56" s="87">
        <f>C56*(VLOOKUP(Inputs!I55,Chg_Factors!B$9:D$12,3,FALSE))</f>
        <v>193.53600000000003</v>
      </c>
      <c r="E56" s="87">
        <f>D56*(VLOOKUP(Inputs!J55,Chg_Factors!B$18:D$30,3,FALSE))</f>
        <v>3814.5945600000009</v>
      </c>
      <c r="F56" s="87">
        <f>IF(Inputs!K55="null",E56,E56*(Inputs!K55))</f>
        <v>3814.5945600000009</v>
      </c>
      <c r="G56" s="87">
        <f>F56*(IF(Inputs!L55=Reduction_Values!B$2,Reduction_Values!D$2,Reduction_Values!D$3))</f>
        <v>3814.5945600000009</v>
      </c>
      <c r="H56" s="87">
        <f>G56*IF(Inputs!M55=Reduction_Values!B$4,(VLOOKUP(Inputs!F55,Reduction_Values!C$4:D$7,2,FALSE)),(VLOOKUP(Inputs!F55,Reduction_Values!C$8:D$11,2,FALSE)))</f>
        <v>3814.5945600000009</v>
      </c>
      <c r="I56" s="87">
        <f>(Inputs!N55/Inputs!O55)*Calcs!H56</f>
        <v>346.78132363636371</v>
      </c>
      <c r="J56" s="86">
        <f>IF(Inputs!C55="true",(A56*(VLOOKUP(Inputs!G55,Chg_Factors!B$13:D$17,3,FALSE))),"")</f>
        <v>1008</v>
      </c>
      <c r="K56" s="87">
        <f>IF(Inputs!C55="true",J56*(VLOOKUP(Inputs!H55,Chg_Factors!B$6:D$8,3,FALSE)),"")</f>
        <v>1612.8000000000002</v>
      </c>
      <c r="L56" s="87">
        <f>IF(Inputs!C55="true",K56*(VLOOKUP(Inputs!I55,Chg_Factors!B$9:D$12,3,FALSE)),"")</f>
        <v>967.68000000000006</v>
      </c>
      <c r="M56" s="87">
        <f>IF(Inputs!C55="true",L56*(IF(Inputs!J55=Chg_Factors!B$31,(VLOOKUP(Inputs!D55,Chg_Factors!C$31:D$32,2,FALSE)),IF(Inputs!J55=Chg_Factors!B$33,(VLOOKUP(Inputs!D55,Chg_Factors!C$33:D$34,2,FALSE)),IF(Inputs!J55=Chg_Factors!B$35,(VLOOKUP(Inputs!D55,Chg_Factors!C$35:D$36,2,FALSE)),IF(Inputs!J55=Chg_Factors!B$37,(VLOOKUP(Inputs!D55,Chg_Factors!C$37:D$38,2,FALSE)),IF(Inputs!J55=Chg_Factors!B$39,(VLOOKUP(Inputs!D55,Chg_Factors!C$39:D$40,2,FALSE)),IF(Inputs!J55=Chg_Factors!B$41,(VLOOKUP(Inputs!D55,Chg_Factors!C$41:D$42,2,FALSE)),IF(Inputs!J55=Chg_Factors!B$43,(VLOOKUP(Inputs!D55,Chg_Factors!C$43:D$44,2,FALSE)),IF(Inputs!J55=Chg_Factors!B$45,(VLOOKUP(Inputs!D55,Chg_Factors!C$45:D$46,2,FALSE)),IF(Inputs!J55=Chg_Factors!B$47,(VLOOKUP(Inputs!D55,Chg_Factors!C$47:D$48,2,FALSE)),IF(Inputs!J55=Chg_Factors!B$49,(VLOOKUP(Inputs!D55,Chg_Factors!C$49:D$50,2,FALSE)),IF(Inputs!J55=Chg_Factors!B$51,(VLOOKUP(Inputs!D55,Chg_Factors!C$51:D$52,2,FALSE)),IF(Inputs!J55=Chg_Factors!B$53,(VLOOKUP(Inputs!D55,Chg_Factors!C$53:D$54,2,FALSE)),IF(Inputs!J55=Chg_Factors!B$55,(VLOOKUP(Inputs!D55,Chg_Factors!C$55:D$56,2,FALSE)))))))))))))))),"")</f>
        <v>12492.748800000001</v>
      </c>
      <c r="N56" s="87">
        <f>IF(Inputs!C55="true",IF(Inputs!K55="null",M56,M56*(Inputs!K55)),"")</f>
        <v>12492.748800000001</v>
      </c>
      <c r="O56" s="87">
        <f>IF(Inputs!C55="true",N56*IF(Inputs!M55=Reduction_Values!B$4,(VLOOKUP(Inputs!F55,Reduction_Values!C$4:D$7,2,FALSE)),(VLOOKUP(Inputs!F55,Reduction_Values!C$8:D$11,2,FALSE))),"")</f>
        <v>12492.748800000001</v>
      </c>
      <c r="P56" s="87">
        <f>IF(Inputs!C55="true",(Inputs!N55/Inputs!O55)*Calcs!O56,"")</f>
        <v>1135.7044363636364</v>
      </c>
      <c r="Q56" s="85">
        <f>Inputs!E55</f>
        <v>1008</v>
      </c>
      <c r="R56" s="86">
        <f>Q56*(VLOOKUP(Inputs!F55,Chg_Factors!B$2:D$5,3,FALSE))</f>
        <v>201.60000000000002</v>
      </c>
      <c r="S56" s="85">
        <f>R56*(VLOOKUP(Inputs!H55,Chg_Factors!B$6:D$8,3,FALSE))</f>
        <v>322.56000000000006</v>
      </c>
      <c r="T56" s="85">
        <f>S56*(VLOOKUP(Inputs!I55,Chg_Factors!B$9:D$12,3,FALSE))</f>
        <v>193.53600000000003</v>
      </c>
      <c r="U56" s="85">
        <f>T56*(VLOOKUP(Inputs!J55,Chg_Factors!B$18:D$30,3,FALSE))</f>
        <v>3814.5945600000009</v>
      </c>
      <c r="V56" s="85">
        <f>IF(Inputs!K55="null",U56,U56*(Inputs!K55))</f>
        <v>3814.5945600000009</v>
      </c>
      <c r="W56" s="85">
        <f>V56*(IF(Inputs!L55=Reduction_Values!B$2,Reduction_Values!D$2,Reduction_Values!D$3))</f>
        <v>3814.5945600000009</v>
      </c>
      <c r="X56" s="85">
        <f>W56*IF(Inputs!M55=Reduction_Values!B$4,(VLOOKUP(Inputs!F55,Reduction_Values!C$4:D$7,2,FALSE)),(VLOOKUP(Inputs!F55,Reduction_Values!C$8:D$11,2,FALSE)))</f>
        <v>3814.5945600000009</v>
      </c>
      <c r="Y56" s="85">
        <f t="shared" si="0"/>
        <v>3814.5945600000009</v>
      </c>
      <c r="Z56" s="6"/>
      <c r="AA56" s="6"/>
    </row>
    <row r="57" spans="1:27" s="5" customFormat="1" x14ac:dyDescent="0.2">
      <c r="A57" s="85">
        <f>Inputs!E56</f>
        <v>100</v>
      </c>
      <c r="B57" s="86">
        <f>A57*(VLOOKUP(Inputs!F56,Chg_Factors!B$2:D$5,3,FALSE))</f>
        <v>300</v>
      </c>
      <c r="C57" s="87">
        <f>B57*(VLOOKUP(Inputs!H56,Chg_Factors!B$6:D$8,3,FALSE))</f>
        <v>48</v>
      </c>
      <c r="D57" s="87">
        <f>C57*(VLOOKUP(Inputs!I56,Chg_Factors!B$9:D$12,3,FALSE))</f>
        <v>1.44</v>
      </c>
      <c r="E57" s="87">
        <f>D57*(VLOOKUP(Inputs!J56,Chg_Factors!B$18:D$30,3,FALSE))</f>
        <v>18.1008</v>
      </c>
      <c r="F57" s="87">
        <f>IF(Inputs!K56="null",E57,E57*(Inputs!K56))</f>
        <v>18.1008</v>
      </c>
      <c r="G57" s="87">
        <f>F57*(IF(Inputs!L56=Reduction_Values!B$2,Reduction_Values!D$2,Reduction_Values!D$3))</f>
        <v>18.1008</v>
      </c>
      <c r="H57" s="87">
        <f>G57*IF(Inputs!M56=Reduction_Values!B$4,(VLOOKUP(Inputs!F56,Reduction_Values!C$4:D$7,2,FALSE)),(VLOOKUP(Inputs!F56,Reduction_Values!C$8:D$11,2,FALSE)))</f>
        <v>18.1008</v>
      </c>
      <c r="I57" s="87" t="e">
        <f>(Inputs!N56/Inputs!O56)*Calcs!H57</f>
        <v>#DIV/0!</v>
      </c>
      <c r="J57" s="86" t="str">
        <f>IF(Inputs!C56="true",(A57*(VLOOKUP(Inputs!G56,Chg_Factors!B$13:D$17,3,FALSE))),"")</f>
        <v/>
      </c>
      <c r="K57" s="87" t="str">
        <f>IF(Inputs!C56="true",J57*(VLOOKUP(Inputs!H56,Chg_Factors!B$6:D$8,3,FALSE)),"")</f>
        <v/>
      </c>
      <c r="L57" s="87" t="str">
        <f>IF(Inputs!C56="true",K57*(VLOOKUP(Inputs!I56,Chg_Factors!B$9:D$12,3,FALSE)),"")</f>
        <v/>
      </c>
      <c r="M57" s="87" t="str">
        <f>IF(Inputs!C56="true",L57*(IF(Inputs!J56=Chg_Factors!B$31,(VLOOKUP(Inputs!D56,Chg_Factors!C$31:D$32,2,FALSE)),IF(Inputs!J56=Chg_Factors!B$33,(VLOOKUP(Inputs!D56,Chg_Factors!C$33:D$34,2,FALSE)),IF(Inputs!J56=Chg_Factors!B$35,(VLOOKUP(Inputs!D56,Chg_Factors!C$35:D$36,2,FALSE)),IF(Inputs!J56=Chg_Factors!B$37,(VLOOKUP(Inputs!D56,Chg_Factors!C$37:D$38,2,FALSE)),IF(Inputs!J56=Chg_Factors!B$39,(VLOOKUP(Inputs!D56,Chg_Factors!C$39:D$40,2,FALSE)),IF(Inputs!J56=Chg_Factors!B$41,(VLOOKUP(Inputs!D56,Chg_Factors!C$41:D$42,2,FALSE)),IF(Inputs!J56=Chg_Factors!B$43,(VLOOKUP(Inputs!D56,Chg_Factors!C$43:D$44,2,FALSE)),IF(Inputs!J56=Chg_Factors!B$45,(VLOOKUP(Inputs!D56,Chg_Factors!C$45:D$46,2,FALSE)),IF(Inputs!J56=Chg_Factors!B$47,(VLOOKUP(Inputs!D56,Chg_Factors!C$47:D$48,2,FALSE)),IF(Inputs!J56=Chg_Factors!B$49,(VLOOKUP(Inputs!D56,Chg_Factors!C$49:D$50,2,FALSE)),IF(Inputs!J56=Chg_Factors!B$51,(VLOOKUP(Inputs!D56,Chg_Factors!C$51:D$52,2,FALSE)),IF(Inputs!J56=Chg_Factors!B$53,(VLOOKUP(Inputs!D56,Chg_Factors!C$53:D$54,2,FALSE)),IF(Inputs!J56=Chg_Factors!B$55,(VLOOKUP(Inputs!D56,Chg_Factors!C$55:D$56,2,FALSE)))))))))))))))),"")</f>
        <v/>
      </c>
      <c r="N57" s="87" t="str">
        <f>IF(Inputs!C56="true",IF(Inputs!K56="null",M57,M57*(Inputs!K56)),"")</f>
        <v/>
      </c>
      <c r="O57" s="87" t="str">
        <f>IF(Inputs!C56="true",N57*IF(Inputs!M56=Reduction_Values!B$4,(VLOOKUP(Inputs!F56,Reduction_Values!C$4:D$7,2,FALSE)),(VLOOKUP(Inputs!F56,Reduction_Values!C$8:D$11,2,FALSE))),"")</f>
        <v/>
      </c>
      <c r="P57" s="87" t="str">
        <f>IF(Inputs!C56="true",(Inputs!N56/Inputs!O56)*Calcs!O57,"")</f>
        <v/>
      </c>
      <c r="Q57" s="85">
        <f>Inputs!E56</f>
        <v>100</v>
      </c>
      <c r="R57" s="86">
        <f>Q57*(VLOOKUP(Inputs!F56,Chg_Factors!B$2:D$5,3,FALSE))</f>
        <v>300</v>
      </c>
      <c r="S57" s="85">
        <f>R57*(VLOOKUP(Inputs!H56,Chg_Factors!B$6:D$8,3,FALSE))</f>
        <v>48</v>
      </c>
      <c r="T57" s="85">
        <f>S57*(VLOOKUP(Inputs!I56,Chg_Factors!B$9:D$12,3,FALSE))</f>
        <v>1.44</v>
      </c>
      <c r="U57" s="85">
        <f>T57*(VLOOKUP(Inputs!J56,Chg_Factors!B$18:D$30,3,FALSE))</f>
        <v>18.1008</v>
      </c>
      <c r="V57" s="85">
        <f>IF(Inputs!K56="null",U57,U57*(Inputs!K56))</f>
        <v>18.1008</v>
      </c>
      <c r="W57" s="85">
        <f>V57*(IF(Inputs!L56=Reduction_Values!B$2,Reduction_Values!D$2,Reduction_Values!D$3))</f>
        <v>18.1008</v>
      </c>
      <c r="X57" s="85">
        <f>W57*IF(Inputs!M56=Reduction_Values!B$4,(VLOOKUP(Inputs!F56,Reduction_Values!C$4:D$7,2,FALSE)),(VLOOKUP(Inputs!F56,Reduction_Values!C$8:D$11,2,FALSE)))</f>
        <v>18.1008</v>
      </c>
      <c r="Y57" s="85">
        <f t="shared" si="0"/>
        <v>18.1008</v>
      </c>
      <c r="Z57" s="6"/>
      <c r="AA57" s="6"/>
    </row>
    <row r="58" spans="1:27" s="5" customFormat="1" x14ac:dyDescent="0.2">
      <c r="A58" s="85">
        <f>Inputs!E57</f>
        <v>8180</v>
      </c>
      <c r="B58" s="86">
        <f>A58*(VLOOKUP(Inputs!F57,Chg_Factors!B$2:D$5,3,FALSE))</f>
        <v>24540</v>
      </c>
      <c r="C58" s="87">
        <f>B58*(VLOOKUP(Inputs!H57,Chg_Factors!B$6:D$8,3,FALSE))</f>
        <v>3926.4</v>
      </c>
      <c r="D58" s="87">
        <f>C58*(VLOOKUP(Inputs!I57,Chg_Factors!B$9:D$12,3,FALSE))</f>
        <v>3926.4</v>
      </c>
      <c r="E58" s="87">
        <f>D58*(VLOOKUP(Inputs!J57,Chg_Factors!B$18:D$30,3,FALSE))</f>
        <v>59524.224000000002</v>
      </c>
      <c r="F58" s="87">
        <f>IF(Inputs!K57="null",E58,E58*(Inputs!K57))</f>
        <v>59524.224000000002</v>
      </c>
      <c r="G58" s="87">
        <f>F58*(IF(Inputs!L57=Reduction_Values!B$2,Reduction_Values!D$2,Reduction_Values!D$3))</f>
        <v>59524.224000000002</v>
      </c>
      <c r="H58" s="87">
        <f>G58*IF(Inputs!M57=Reduction_Values!B$4,(VLOOKUP(Inputs!F57,Reduction_Values!C$4:D$7,2,FALSE)),(VLOOKUP(Inputs!F57,Reduction_Values!C$8:D$11,2,FALSE)))</f>
        <v>59524.224000000002</v>
      </c>
      <c r="I58" s="87">
        <f>(Inputs!N57/Inputs!O57)*Calcs!H58</f>
        <v>0</v>
      </c>
      <c r="J58" s="86" t="str">
        <f>IF(Inputs!C57="true",(A58*(VLOOKUP(Inputs!G57,Chg_Factors!B$13:D$17,3,FALSE))),"")</f>
        <v/>
      </c>
      <c r="K58" s="87" t="str">
        <f>IF(Inputs!C57="true",J58*(VLOOKUP(Inputs!H57,Chg_Factors!B$6:D$8,3,FALSE)),"")</f>
        <v/>
      </c>
      <c r="L58" s="87" t="str">
        <f>IF(Inputs!C57="true",K58*(VLOOKUP(Inputs!I57,Chg_Factors!B$9:D$12,3,FALSE)),"")</f>
        <v/>
      </c>
      <c r="M58" s="87" t="str">
        <f>IF(Inputs!C57="true",L58*(IF(Inputs!J57=Chg_Factors!B$31,(VLOOKUP(Inputs!D57,Chg_Factors!C$31:D$32,2,FALSE)),IF(Inputs!J57=Chg_Factors!B$33,(VLOOKUP(Inputs!D57,Chg_Factors!C$33:D$34,2,FALSE)),IF(Inputs!J57=Chg_Factors!B$35,(VLOOKUP(Inputs!D57,Chg_Factors!C$35:D$36,2,FALSE)),IF(Inputs!J57=Chg_Factors!B$37,(VLOOKUP(Inputs!D57,Chg_Factors!C$37:D$38,2,FALSE)),IF(Inputs!J57=Chg_Factors!B$39,(VLOOKUP(Inputs!D57,Chg_Factors!C$39:D$40,2,FALSE)),IF(Inputs!J57=Chg_Factors!B$41,(VLOOKUP(Inputs!D57,Chg_Factors!C$41:D$42,2,FALSE)),IF(Inputs!J57=Chg_Factors!B$43,(VLOOKUP(Inputs!D57,Chg_Factors!C$43:D$44,2,FALSE)),IF(Inputs!J57=Chg_Factors!B$45,(VLOOKUP(Inputs!D57,Chg_Factors!C$45:D$46,2,FALSE)),IF(Inputs!J57=Chg_Factors!B$47,(VLOOKUP(Inputs!D57,Chg_Factors!C$47:D$48,2,FALSE)),IF(Inputs!J57=Chg_Factors!B$49,(VLOOKUP(Inputs!D57,Chg_Factors!C$49:D$50,2,FALSE)),IF(Inputs!J57=Chg_Factors!B$51,(VLOOKUP(Inputs!D57,Chg_Factors!C$51:D$52,2,FALSE)),IF(Inputs!J57=Chg_Factors!B$53,(VLOOKUP(Inputs!D57,Chg_Factors!C$53:D$54,2,FALSE)),IF(Inputs!J57=Chg_Factors!B$55,(VLOOKUP(Inputs!D57,Chg_Factors!C$55:D$56,2,FALSE)))))))))))))))),"")</f>
        <v/>
      </c>
      <c r="N58" s="87" t="str">
        <f>IF(Inputs!C57="true",IF(Inputs!K57="null",M58,M58*(Inputs!K57)),"")</f>
        <v/>
      </c>
      <c r="O58" s="87" t="str">
        <f>IF(Inputs!C57="true",N58*IF(Inputs!M57=Reduction_Values!B$4,(VLOOKUP(Inputs!F57,Reduction_Values!C$4:D$7,2,FALSE)),(VLOOKUP(Inputs!F57,Reduction_Values!C$8:D$11,2,FALSE))),"")</f>
        <v/>
      </c>
      <c r="P58" s="87" t="str">
        <f>IF(Inputs!C57="true",(Inputs!N57/Inputs!O57)*Calcs!O58,"")</f>
        <v/>
      </c>
      <c r="Q58" s="85">
        <f>Inputs!E57</f>
        <v>8180</v>
      </c>
      <c r="R58" s="86">
        <f>Q58*(VLOOKUP(Inputs!F57,Chg_Factors!B$2:D$5,3,FALSE))</f>
        <v>24540</v>
      </c>
      <c r="S58" s="85">
        <f>R58*(VLOOKUP(Inputs!H57,Chg_Factors!B$6:D$8,3,FALSE))</f>
        <v>3926.4</v>
      </c>
      <c r="T58" s="85">
        <f>S58*(VLOOKUP(Inputs!I57,Chg_Factors!B$9:D$12,3,FALSE))</f>
        <v>3926.4</v>
      </c>
      <c r="U58" s="85">
        <f>T58*(VLOOKUP(Inputs!J57,Chg_Factors!B$18:D$30,3,FALSE))</f>
        <v>59524.224000000002</v>
      </c>
      <c r="V58" s="85">
        <f>IF(Inputs!K57="null",U58,U58*(Inputs!K57))</f>
        <v>59524.224000000002</v>
      </c>
      <c r="W58" s="85">
        <f>V58*(IF(Inputs!L57=Reduction_Values!B$2,Reduction_Values!D$2,Reduction_Values!D$3))</f>
        <v>59524.224000000002</v>
      </c>
      <c r="X58" s="85">
        <f>W58*IF(Inputs!M57=Reduction_Values!B$4,(VLOOKUP(Inputs!F57,Reduction_Values!C$4:D$7,2,FALSE)),(VLOOKUP(Inputs!F57,Reduction_Values!C$8:D$11,2,FALSE)))</f>
        <v>59524.224000000002</v>
      </c>
      <c r="Y58" s="85">
        <f t="shared" si="0"/>
        <v>59524.224000000002</v>
      </c>
      <c r="Z58" s="6"/>
      <c r="AA58" s="6"/>
    </row>
    <row r="59" spans="1:27" s="5" customFormat="1" x14ac:dyDescent="0.2">
      <c r="A59" s="85">
        <f>Inputs!E58</f>
        <v>32100</v>
      </c>
      <c r="B59" s="86">
        <f>A59*(VLOOKUP(Inputs!F58,Chg_Factors!B$2:D$5,3,FALSE))</f>
        <v>32100</v>
      </c>
      <c r="C59" s="87">
        <f>B59*(VLOOKUP(Inputs!H58,Chg_Factors!B$6:D$8,3,FALSE))</f>
        <v>32100</v>
      </c>
      <c r="D59" s="87">
        <f>C59*(VLOOKUP(Inputs!I58,Chg_Factors!B$9:D$12,3,FALSE))</f>
        <v>963</v>
      </c>
      <c r="E59" s="87">
        <f>D59*(VLOOKUP(Inputs!J58,Chg_Factors!B$18:D$30,3,FALSE))</f>
        <v>18518.490000000002</v>
      </c>
      <c r="F59" s="87">
        <f>IF(Inputs!K58="null",E59,E59*(Inputs!K58))</f>
        <v>18518.490000000002</v>
      </c>
      <c r="G59" s="87">
        <f>F59*(IF(Inputs!L58=Reduction_Values!B$2,Reduction_Values!D$2,Reduction_Values!D$3))</f>
        <v>18518.490000000002</v>
      </c>
      <c r="H59" s="87">
        <f>G59*IF(Inputs!M58=Reduction_Values!B$4,(VLOOKUP(Inputs!F58,Reduction_Values!C$4:D$7,2,FALSE)),(VLOOKUP(Inputs!F58,Reduction_Values!C$8:D$11,2,FALSE)))</f>
        <v>18518.490000000002</v>
      </c>
      <c r="I59" s="87">
        <f>(Inputs!N58/Inputs!O58)*Calcs!H59</f>
        <v>18265.505163934427</v>
      </c>
      <c r="J59" s="86" t="str">
        <f>IF(Inputs!C58="true",(A59*(VLOOKUP(Inputs!G58,Chg_Factors!B$13:D$17,3,FALSE))),"")</f>
        <v/>
      </c>
      <c r="K59" s="87" t="str">
        <f>IF(Inputs!C58="true",J59*(VLOOKUP(Inputs!H58,Chg_Factors!B$6:D$8,3,FALSE)),"")</f>
        <v/>
      </c>
      <c r="L59" s="87" t="str">
        <f>IF(Inputs!C58="true",K59*(VLOOKUP(Inputs!I58,Chg_Factors!B$9:D$12,3,FALSE)),"")</f>
        <v/>
      </c>
      <c r="M59" s="87" t="str">
        <f>IF(Inputs!C58="true",L59*(IF(Inputs!J58=Chg_Factors!B$31,(VLOOKUP(Inputs!D58,Chg_Factors!C$31:D$32,2,FALSE)),IF(Inputs!J58=Chg_Factors!B$33,(VLOOKUP(Inputs!D58,Chg_Factors!C$33:D$34,2,FALSE)),IF(Inputs!J58=Chg_Factors!B$35,(VLOOKUP(Inputs!D58,Chg_Factors!C$35:D$36,2,FALSE)),IF(Inputs!J58=Chg_Factors!B$37,(VLOOKUP(Inputs!D58,Chg_Factors!C$37:D$38,2,FALSE)),IF(Inputs!J58=Chg_Factors!B$39,(VLOOKUP(Inputs!D58,Chg_Factors!C$39:D$40,2,FALSE)),IF(Inputs!J58=Chg_Factors!B$41,(VLOOKUP(Inputs!D58,Chg_Factors!C$41:D$42,2,FALSE)),IF(Inputs!J58=Chg_Factors!B$43,(VLOOKUP(Inputs!D58,Chg_Factors!C$43:D$44,2,FALSE)),IF(Inputs!J58=Chg_Factors!B$45,(VLOOKUP(Inputs!D58,Chg_Factors!C$45:D$46,2,FALSE)),IF(Inputs!J58=Chg_Factors!B$47,(VLOOKUP(Inputs!D58,Chg_Factors!C$47:D$48,2,FALSE)),IF(Inputs!J58=Chg_Factors!B$49,(VLOOKUP(Inputs!D58,Chg_Factors!C$49:D$50,2,FALSE)),IF(Inputs!J58=Chg_Factors!B$51,(VLOOKUP(Inputs!D58,Chg_Factors!C$51:D$52,2,FALSE)),IF(Inputs!J58=Chg_Factors!B$53,(VLOOKUP(Inputs!D58,Chg_Factors!C$53:D$54,2,FALSE)),IF(Inputs!J58=Chg_Factors!B$55,(VLOOKUP(Inputs!D58,Chg_Factors!C$55:D$56,2,FALSE)))))))))))))))),"")</f>
        <v/>
      </c>
      <c r="N59" s="87" t="str">
        <f>IF(Inputs!C58="true",IF(Inputs!K58="null",M59,M59*(Inputs!K58)),"")</f>
        <v/>
      </c>
      <c r="O59" s="87" t="str">
        <f>IF(Inputs!C58="true",N59*IF(Inputs!M58=Reduction_Values!B$4,(VLOOKUP(Inputs!F58,Reduction_Values!C$4:D$7,2,FALSE)),(VLOOKUP(Inputs!F58,Reduction_Values!C$8:D$11,2,FALSE))),"")</f>
        <v/>
      </c>
      <c r="P59" s="87" t="str">
        <f>IF(Inputs!C58="true",(Inputs!N58/Inputs!O58)*Calcs!O59,"")</f>
        <v/>
      </c>
      <c r="Q59" s="85">
        <f>Inputs!E58</f>
        <v>32100</v>
      </c>
      <c r="R59" s="86">
        <f>Q59*(VLOOKUP(Inputs!F58,Chg_Factors!B$2:D$5,3,FALSE))</f>
        <v>32100</v>
      </c>
      <c r="S59" s="85">
        <f>R59*(VLOOKUP(Inputs!H58,Chg_Factors!B$6:D$8,3,FALSE))</f>
        <v>32100</v>
      </c>
      <c r="T59" s="85">
        <f>S59*(VLOOKUP(Inputs!I58,Chg_Factors!B$9:D$12,3,FALSE))</f>
        <v>963</v>
      </c>
      <c r="U59" s="85">
        <f>T59*(VLOOKUP(Inputs!J58,Chg_Factors!B$18:D$30,3,FALSE))</f>
        <v>18518.490000000002</v>
      </c>
      <c r="V59" s="85">
        <f>IF(Inputs!K58="null",U59,U59*(Inputs!K58))</f>
        <v>18518.490000000002</v>
      </c>
      <c r="W59" s="85">
        <f>V59*(IF(Inputs!L58=Reduction_Values!B$2,Reduction_Values!D$2,Reduction_Values!D$3))</f>
        <v>18518.490000000002</v>
      </c>
      <c r="X59" s="85">
        <f>W59*IF(Inputs!M58=Reduction_Values!B$4,(VLOOKUP(Inputs!F58,Reduction_Values!C$4:D$7,2,FALSE)),(VLOOKUP(Inputs!F58,Reduction_Values!C$8:D$11,2,FALSE)))</f>
        <v>18518.490000000002</v>
      </c>
      <c r="Y59" s="85">
        <f t="shared" si="0"/>
        <v>18518.490000000002</v>
      </c>
      <c r="Z59" s="6"/>
      <c r="AA59" s="6"/>
    </row>
    <row r="60" spans="1:27" s="5" customFormat="1" x14ac:dyDescent="0.2">
      <c r="A60" s="85">
        <f>Inputs!E59</f>
        <v>3637</v>
      </c>
      <c r="B60" s="86">
        <f>A60*(VLOOKUP(Inputs!F59,Chg_Factors!B$2:D$5,3,FALSE))</f>
        <v>727.40000000000009</v>
      </c>
      <c r="C60" s="87">
        <f>B60*(VLOOKUP(Inputs!H59,Chg_Factors!B$6:D$8,3,FALSE))</f>
        <v>727.40000000000009</v>
      </c>
      <c r="D60" s="87">
        <f>C60*(VLOOKUP(Inputs!I59,Chg_Factors!B$9:D$12,3,FALSE))</f>
        <v>2.1822000000000004</v>
      </c>
      <c r="E60" s="87">
        <f>D60*(VLOOKUP(Inputs!J59,Chg_Factors!B$18:D$30,3,FALSE))</f>
        <v>30.201648000000006</v>
      </c>
      <c r="F60" s="87">
        <f>IF(Inputs!K59="null",E60,E60*(Inputs!K59))</f>
        <v>15.100824000000003</v>
      </c>
      <c r="G60" s="87">
        <f>F60*(IF(Inputs!L59=Reduction_Values!B$2,Reduction_Values!D$2,Reduction_Values!D$3))</f>
        <v>15.100824000000003</v>
      </c>
      <c r="H60" s="87">
        <f>G60*IF(Inputs!M59=Reduction_Values!B$4,(VLOOKUP(Inputs!F59,Reduction_Values!C$4:D$7,2,FALSE)),(VLOOKUP(Inputs!F59,Reduction_Values!C$8:D$11,2,FALSE)))</f>
        <v>15.100824000000003</v>
      </c>
      <c r="I60" s="87">
        <f>(Inputs!N59/Inputs!O59)*Calcs!H60</f>
        <v>1.2080659200000003</v>
      </c>
      <c r="J60" s="86">
        <f>IF(Inputs!C59="true",(A60*(VLOOKUP(Inputs!G59,Chg_Factors!B$13:D$17,3,FALSE))),"")</f>
        <v>727.40000000000009</v>
      </c>
      <c r="K60" s="87">
        <f>IF(Inputs!C59="true",J60*(VLOOKUP(Inputs!H59,Chg_Factors!B$6:D$8,3,FALSE)),"")</f>
        <v>727.40000000000009</v>
      </c>
      <c r="L60" s="87">
        <f>IF(Inputs!C59="true",K60*(VLOOKUP(Inputs!I59,Chg_Factors!B$9:D$12,3,FALSE)),"")</f>
        <v>2.1822000000000004</v>
      </c>
      <c r="M60" s="87">
        <f>IF(Inputs!C59="true",L60*(IF(Inputs!J59=Chg_Factors!B$31,(VLOOKUP(Inputs!D59,Chg_Factors!C$31:D$32,2,FALSE)),IF(Inputs!J59=Chg_Factors!B$33,(VLOOKUP(Inputs!D59,Chg_Factors!C$33:D$34,2,FALSE)),IF(Inputs!J59=Chg_Factors!B$35,(VLOOKUP(Inputs!D59,Chg_Factors!C$35:D$36,2,FALSE)),IF(Inputs!J59=Chg_Factors!B$37,(VLOOKUP(Inputs!D59,Chg_Factors!C$37:D$38,2,FALSE)),IF(Inputs!J59=Chg_Factors!B$39,(VLOOKUP(Inputs!D59,Chg_Factors!C$39:D$40,2,FALSE)),IF(Inputs!J59=Chg_Factors!B$41,(VLOOKUP(Inputs!D59,Chg_Factors!C$41:D$42,2,FALSE)),IF(Inputs!J59=Chg_Factors!B$43,(VLOOKUP(Inputs!D59,Chg_Factors!C$43:D$44,2,FALSE)),IF(Inputs!J59=Chg_Factors!B$45,(VLOOKUP(Inputs!D59,Chg_Factors!C$45:D$46,2,FALSE)),IF(Inputs!J59=Chg_Factors!B$47,(VLOOKUP(Inputs!D59,Chg_Factors!C$47:D$48,2,FALSE)),IF(Inputs!J59=Chg_Factors!B$49,(VLOOKUP(Inputs!D59,Chg_Factors!C$49:D$50,2,FALSE)),IF(Inputs!J59=Chg_Factors!B$51,(VLOOKUP(Inputs!D59,Chg_Factors!C$51:D$52,2,FALSE)),IF(Inputs!J59=Chg_Factors!B$53,(VLOOKUP(Inputs!D59,Chg_Factors!C$53:D$54,2,FALSE)),IF(Inputs!J59=Chg_Factors!B$55,(VLOOKUP(Inputs!D59,Chg_Factors!C$55:D$56,2,FALSE)))))))))))))))),"")</f>
        <v>0</v>
      </c>
      <c r="N60" s="87">
        <f>IF(Inputs!C59="true",IF(Inputs!K59="null",M60,M60*(Inputs!K59)),"")</f>
        <v>0</v>
      </c>
      <c r="O60" s="87">
        <f>IF(Inputs!C59="true",N60*IF(Inputs!M59=Reduction_Values!B$4,(VLOOKUP(Inputs!F59,Reduction_Values!C$4:D$7,2,FALSE)),(VLOOKUP(Inputs!F59,Reduction_Values!C$8:D$11,2,FALSE))),"")</f>
        <v>0</v>
      </c>
      <c r="P60" s="87">
        <f>IF(Inputs!C59="true",(Inputs!N59/Inputs!O59)*Calcs!O60,"")</f>
        <v>0</v>
      </c>
      <c r="Q60" s="85">
        <f>Inputs!E59</f>
        <v>3637</v>
      </c>
      <c r="R60" s="86">
        <f>Q60*(VLOOKUP(Inputs!F59,Chg_Factors!B$2:D$5,3,FALSE))</f>
        <v>727.40000000000009</v>
      </c>
      <c r="S60" s="85">
        <f>R60*(VLOOKUP(Inputs!H59,Chg_Factors!B$6:D$8,3,FALSE))</f>
        <v>727.40000000000009</v>
      </c>
      <c r="T60" s="85">
        <f>S60*(VLOOKUP(Inputs!I59,Chg_Factors!B$9:D$12,3,FALSE))</f>
        <v>2.1822000000000004</v>
      </c>
      <c r="U60" s="85">
        <f>T60*(VLOOKUP(Inputs!J59,Chg_Factors!B$18:D$30,3,FALSE))</f>
        <v>30.201648000000006</v>
      </c>
      <c r="V60" s="85">
        <f>IF(Inputs!K59="null",U60,U60*(Inputs!K59))</f>
        <v>15.100824000000003</v>
      </c>
      <c r="W60" s="85">
        <f>V60*(IF(Inputs!L59=Reduction_Values!B$2,Reduction_Values!D$2,Reduction_Values!D$3))</f>
        <v>15.100824000000003</v>
      </c>
      <c r="X60" s="85">
        <f>W60*IF(Inputs!M59=Reduction_Values!B$4,(VLOOKUP(Inputs!F59,Reduction_Values!C$4:D$7,2,FALSE)),(VLOOKUP(Inputs!F59,Reduction_Values!C$8:D$11,2,FALSE)))</f>
        <v>15.100824000000003</v>
      </c>
      <c r="Y60" s="85">
        <f t="shared" si="0"/>
        <v>15.100824000000003</v>
      </c>
      <c r="Z60" s="6"/>
      <c r="AA60" s="6"/>
    </row>
    <row r="61" spans="1:27" s="5" customFormat="1" x14ac:dyDescent="0.2">
      <c r="A61" s="85">
        <f>Inputs!E60</f>
        <v>999999.9</v>
      </c>
      <c r="B61" s="86">
        <f>A61*(VLOOKUP(Inputs!F60,Chg_Factors!B$2:D$5,3,FALSE))</f>
        <v>2999999.7</v>
      </c>
      <c r="C61" s="87">
        <f>B61*(VLOOKUP(Inputs!H60,Chg_Factors!B$6:D$8,3,FALSE))</f>
        <v>4799999.5200000005</v>
      </c>
      <c r="D61" s="87">
        <f>C61*(VLOOKUP(Inputs!I60,Chg_Factors!B$9:D$12,3,FALSE))</f>
        <v>4799999.5200000005</v>
      </c>
      <c r="E61" s="87">
        <f>D61*(VLOOKUP(Inputs!J60,Chg_Factors!B$18:D$30,3,FALSE))</f>
        <v>94607990.539200008</v>
      </c>
      <c r="F61" s="87">
        <f>IF(Inputs!K60="null",E61,E61*(Inputs!K60))</f>
        <v>94607990.539200008</v>
      </c>
      <c r="G61" s="87">
        <f>F61*(IF(Inputs!L60=Reduction_Values!B$2,Reduction_Values!D$2,Reduction_Values!D$3))</f>
        <v>94607990.539200008</v>
      </c>
      <c r="H61" s="87">
        <f>G61*IF(Inputs!M60=Reduction_Values!B$4,(VLOOKUP(Inputs!F60,Reduction_Values!C$4:D$7,2,FALSE)),(VLOOKUP(Inputs!F60,Reduction_Values!C$8:D$11,2,FALSE)))</f>
        <v>94607990.539200008</v>
      </c>
      <c r="I61" s="87" t="e">
        <f>(Inputs!N60/Inputs!O60)*Calcs!H61</f>
        <v>#DIV/0!</v>
      </c>
      <c r="J61" s="86" t="str">
        <f>IF(Inputs!C60="true",(A61*(VLOOKUP(Inputs!G60,Chg_Factors!B$13:D$17,3,FALSE))),"")</f>
        <v/>
      </c>
      <c r="K61" s="87" t="str">
        <f>IF(Inputs!C60="true",J61*(VLOOKUP(Inputs!H60,Chg_Factors!B$6:D$8,3,FALSE)),"")</f>
        <v/>
      </c>
      <c r="L61" s="87" t="str">
        <f>IF(Inputs!C60="true",K61*(VLOOKUP(Inputs!I60,Chg_Factors!B$9:D$12,3,FALSE)),"")</f>
        <v/>
      </c>
      <c r="M61" s="87" t="str">
        <f>IF(Inputs!C60="true",L61*(IF(Inputs!J60=Chg_Factors!B$31,(VLOOKUP(Inputs!D60,Chg_Factors!C$31:D$32,2,FALSE)),IF(Inputs!J60=Chg_Factors!B$33,(VLOOKUP(Inputs!D60,Chg_Factors!C$33:D$34,2,FALSE)),IF(Inputs!J60=Chg_Factors!B$35,(VLOOKUP(Inputs!D60,Chg_Factors!C$35:D$36,2,FALSE)),IF(Inputs!J60=Chg_Factors!B$37,(VLOOKUP(Inputs!D60,Chg_Factors!C$37:D$38,2,FALSE)),IF(Inputs!J60=Chg_Factors!B$39,(VLOOKUP(Inputs!D60,Chg_Factors!C$39:D$40,2,FALSE)),IF(Inputs!J60=Chg_Factors!B$41,(VLOOKUP(Inputs!D60,Chg_Factors!C$41:D$42,2,FALSE)),IF(Inputs!J60=Chg_Factors!B$43,(VLOOKUP(Inputs!D60,Chg_Factors!C$43:D$44,2,FALSE)),IF(Inputs!J60=Chg_Factors!B$45,(VLOOKUP(Inputs!D60,Chg_Factors!C$45:D$46,2,FALSE)),IF(Inputs!J60=Chg_Factors!B$47,(VLOOKUP(Inputs!D60,Chg_Factors!C$47:D$48,2,FALSE)),IF(Inputs!J60=Chg_Factors!B$49,(VLOOKUP(Inputs!D60,Chg_Factors!C$49:D$50,2,FALSE)),IF(Inputs!J60=Chg_Factors!B$51,(VLOOKUP(Inputs!D60,Chg_Factors!C$51:D$52,2,FALSE)),IF(Inputs!J60=Chg_Factors!B$53,(VLOOKUP(Inputs!D60,Chg_Factors!C$53:D$54,2,FALSE)),IF(Inputs!J60=Chg_Factors!B$55,(VLOOKUP(Inputs!D60,Chg_Factors!C$55:D$56,2,FALSE)))))))))))))))),"")</f>
        <v/>
      </c>
      <c r="N61" s="87" t="str">
        <f>IF(Inputs!C60="true",IF(Inputs!K60="null",M61,M61*(Inputs!K60)),"")</f>
        <v/>
      </c>
      <c r="O61" s="87" t="str">
        <f>IF(Inputs!C60="true",N61*IF(Inputs!M60=Reduction_Values!B$4,(VLOOKUP(Inputs!F60,Reduction_Values!C$4:D$7,2,FALSE)),(VLOOKUP(Inputs!F60,Reduction_Values!C$8:D$11,2,FALSE))),"")</f>
        <v/>
      </c>
      <c r="P61" s="87" t="str">
        <f>IF(Inputs!C60="true",(Inputs!N60/Inputs!O60)*Calcs!O61,"")</f>
        <v/>
      </c>
      <c r="Q61" s="85">
        <f>Inputs!E60</f>
        <v>999999.9</v>
      </c>
      <c r="R61" s="86">
        <f>Q61*(VLOOKUP(Inputs!F60,Chg_Factors!B$2:D$5,3,FALSE))</f>
        <v>2999999.7</v>
      </c>
      <c r="S61" s="85">
        <f>R61*(VLOOKUP(Inputs!H60,Chg_Factors!B$6:D$8,3,FALSE))</f>
        <v>4799999.5200000005</v>
      </c>
      <c r="T61" s="85">
        <f>S61*(VLOOKUP(Inputs!I60,Chg_Factors!B$9:D$12,3,FALSE))</f>
        <v>4799999.5200000005</v>
      </c>
      <c r="U61" s="85">
        <f>T61*(VLOOKUP(Inputs!J60,Chg_Factors!B$18:D$30,3,FALSE))</f>
        <v>94607990.539200008</v>
      </c>
      <c r="V61" s="85">
        <f>IF(Inputs!K60="null",U61,U61*(Inputs!K60))</f>
        <v>94607990.539200008</v>
      </c>
      <c r="W61" s="85">
        <f>V61*(IF(Inputs!L60=Reduction_Values!B$2,Reduction_Values!D$2,Reduction_Values!D$3))</f>
        <v>94607990.539200008</v>
      </c>
      <c r="X61" s="85">
        <f>W61*IF(Inputs!M60=Reduction_Values!B$4,(VLOOKUP(Inputs!F60,Reduction_Values!C$4:D$7,2,FALSE)),(VLOOKUP(Inputs!F60,Reduction_Values!C$8:D$11,2,FALSE)))</f>
        <v>94607990.539200008</v>
      </c>
      <c r="Y61" s="85">
        <f t="shared" si="0"/>
        <v>94607990.539200008</v>
      </c>
      <c r="Z61" s="6"/>
      <c r="AA61" s="6"/>
    </row>
    <row r="62" spans="1:27" s="5" customFormat="1" x14ac:dyDescent="0.2">
      <c r="A62" s="85">
        <f>Inputs!E61</f>
        <v>0.01</v>
      </c>
      <c r="B62" s="86">
        <f>A62*(VLOOKUP(Inputs!F61,Chg_Factors!B$2:D$5,3,FALSE))</f>
        <v>0.01</v>
      </c>
      <c r="C62" s="87">
        <f>B62*(VLOOKUP(Inputs!H61,Chg_Factors!B$6:D$8,3,FALSE))</f>
        <v>1.6E-2</v>
      </c>
      <c r="D62" s="87">
        <f>C62*(VLOOKUP(Inputs!I61,Chg_Factors!B$9:D$12,3,FALSE))</f>
        <v>9.5999999999999992E-3</v>
      </c>
      <c r="E62" s="87">
        <f>D62*(VLOOKUP(Inputs!J61,Chg_Factors!B$18:D$30,3,FALSE))</f>
        <v>0.189216</v>
      </c>
      <c r="F62" s="87">
        <f>IF(Inputs!K61="null",E62,E62*(Inputs!K61))</f>
        <v>0.189216</v>
      </c>
      <c r="G62" s="87">
        <f>F62*(IF(Inputs!L61=Reduction_Values!B$2,Reduction_Values!D$2,Reduction_Values!D$3))</f>
        <v>0.189216</v>
      </c>
      <c r="H62" s="87">
        <f>G62*IF(Inputs!M61=Reduction_Values!B$4,(VLOOKUP(Inputs!F61,Reduction_Values!C$4:D$7,2,FALSE)),(VLOOKUP(Inputs!F61,Reduction_Values!C$8:D$11,2,FALSE)))</f>
        <v>9.4607999999999998E-2</v>
      </c>
      <c r="I62" s="87">
        <f>(Inputs!N61/Inputs!O61)*Calcs!H62</f>
        <v>9.4607999999999998E-2</v>
      </c>
      <c r="J62" s="86" t="str">
        <f>IF(Inputs!C61="true",(A62*(VLOOKUP(Inputs!G61,Chg_Factors!B$13:D$17,3,FALSE))),"")</f>
        <v/>
      </c>
      <c r="K62" s="87" t="str">
        <f>IF(Inputs!C61="true",J62*(VLOOKUP(Inputs!H61,Chg_Factors!B$6:D$8,3,FALSE)),"")</f>
        <v/>
      </c>
      <c r="L62" s="87" t="str">
        <f>IF(Inputs!C61="true",K62*(VLOOKUP(Inputs!I61,Chg_Factors!B$9:D$12,3,FALSE)),"")</f>
        <v/>
      </c>
      <c r="M62" s="87" t="str">
        <f>IF(Inputs!C61="true",L62*(IF(Inputs!J61=Chg_Factors!B$31,(VLOOKUP(Inputs!D61,Chg_Factors!C$31:D$32,2,FALSE)),IF(Inputs!J61=Chg_Factors!B$33,(VLOOKUP(Inputs!D61,Chg_Factors!C$33:D$34,2,FALSE)),IF(Inputs!J61=Chg_Factors!B$35,(VLOOKUP(Inputs!D61,Chg_Factors!C$35:D$36,2,FALSE)),IF(Inputs!J61=Chg_Factors!B$37,(VLOOKUP(Inputs!D61,Chg_Factors!C$37:D$38,2,FALSE)),IF(Inputs!J61=Chg_Factors!B$39,(VLOOKUP(Inputs!D61,Chg_Factors!C$39:D$40,2,FALSE)),IF(Inputs!J61=Chg_Factors!B$41,(VLOOKUP(Inputs!D61,Chg_Factors!C$41:D$42,2,FALSE)),IF(Inputs!J61=Chg_Factors!B$43,(VLOOKUP(Inputs!D61,Chg_Factors!C$43:D$44,2,FALSE)),IF(Inputs!J61=Chg_Factors!B$45,(VLOOKUP(Inputs!D61,Chg_Factors!C$45:D$46,2,FALSE)),IF(Inputs!J61=Chg_Factors!B$47,(VLOOKUP(Inputs!D61,Chg_Factors!C$47:D$48,2,FALSE)),IF(Inputs!J61=Chg_Factors!B$49,(VLOOKUP(Inputs!D61,Chg_Factors!C$49:D$50,2,FALSE)),IF(Inputs!J61=Chg_Factors!B$51,(VLOOKUP(Inputs!D61,Chg_Factors!C$51:D$52,2,FALSE)),IF(Inputs!J61=Chg_Factors!B$53,(VLOOKUP(Inputs!D61,Chg_Factors!C$53:D$54,2,FALSE)),IF(Inputs!J61=Chg_Factors!B$55,(VLOOKUP(Inputs!D61,Chg_Factors!C$55:D$56,2,FALSE)))))))))))))))),"")</f>
        <v/>
      </c>
      <c r="N62" s="87" t="str">
        <f>IF(Inputs!C61="true",IF(Inputs!K61="null",M62,M62*(Inputs!K61)),"")</f>
        <v/>
      </c>
      <c r="O62" s="87" t="str">
        <f>IF(Inputs!C61="true",N62*IF(Inputs!M61=Reduction_Values!B$4,(VLOOKUP(Inputs!F61,Reduction_Values!C$4:D$7,2,FALSE)),(VLOOKUP(Inputs!F61,Reduction_Values!C$8:D$11,2,FALSE))),"")</f>
        <v/>
      </c>
      <c r="P62" s="87" t="str">
        <f>IF(Inputs!C61="true",(Inputs!N61/Inputs!O61)*Calcs!O62,"")</f>
        <v/>
      </c>
      <c r="Q62" s="85">
        <f>Inputs!E61</f>
        <v>0.01</v>
      </c>
      <c r="R62" s="86">
        <f>Q62*(VLOOKUP(Inputs!F61,Chg_Factors!B$2:D$5,3,FALSE))</f>
        <v>0.01</v>
      </c>
      <c r="S62" s="85">
        <f>R62*(VLOOKUP(Inputs!H61,Chg_Factors!B$6:D$8,3,FALSE))</f>
        <v>1.6E-2</v>
      </c>
      <c r="T62" s="85">
        <f>S62*(VLOOKUP(Inputs!I61,Chg_Factors!B$9:D$12,3,FALSE))</f>
        <v>9.5999999999999992E-3</v>
      </c>
      <c r="U62" s="85">
        <f>T62*(VLOOKUP(Inputs!J61,Chg_Factors!B$18:D$30,3,FALSE))</f>
        <v>0.189216</v>
      </c>
      <c r="V62" s="85">
        <f>IF(Inputs!K61="null",U62,U62*(Inputs!K61))</f>
        <v>0.189216</v>
      </c>
      <c r="W62" s="85">
        <f>V62*(IF(Inputs!L61=Reduction_Values!B$2,Reduction_Values!D$2,Reduction_Values!D$3))</f>
        <v>0.189216</v>
      </c>
      <c r="X62" s="85">
        <f>W62*IF(Inputs!M61=Reduction_Values!B$4,(VLOOKUP(Inputs!F61,Reduction_Values!C$4:D$7,2,FALSE)),(VLOOKUP(Inputs!F61,Reduction_Values!C$8:D$11,2,FALSE)))</f>
        <v>9.4607999999999998E-2</v>
      </c>
      <c r="Y62" s="85">
        <f t="shared" si="0"/>
        <v>9.4607999999999998E-2</v>
      </c>
      <c r="Z62" s="6"/>
      <c r="AA62" s="6"/>
    </row>
    <row r="63" spans="1:27" s="5" customFormat="1" x14ac:dyDescent="0.2">
      <c r="A63" s="85">
        <f>Inputs!E62</f>
        <v>1001.999</v>
      </c>
      <c r="B63" s="86">
        <f>A63*(VLOOKUP(Inputs!F62,Chg_Factors!B$2:D$5,3,FALSE))</f>
        <v>1001.999</v>
      </c>
      <c r="C63" s="87">
        <f>B63*(VLOOKUP(Inputs!H62,Chg_Factors!B$6:D$8,3,FALSE))</f>
        <v>160.31984</v>
      </c>
      <c r="D63" s="87">
        <f>C63*(VLOOKUP(Inputs!I62,Chg_Factors!B$9:D$12,3,FALSE))</f>
        <v>96.191903999999994</v>
      </c>
      <c r="E63" s="87">
        <f>D63*(VLOOKUP(Inputs!J62,Chg_Factors!B$18:D$30,3,FALSE))</f>
        <v>1331.2959513599999</v>
      </c>
      <c r="F63" s="87">
        <f>IF(Inputs!K62="null",E63,E63*(Inputs!K62))</f>
        <v>1331.2959513599999</v>
      </c>
      <c r="G63" s="87">
        <f>F63*(IF(Inputs!L62=Reduction_Values!B$2,Reduction_Values!D$2,Reduction_Values!D$3))</f>
        <v>1331.2959513599999</v>
      </c>
      <c r="H63" s="87">
        <f>G63*IF(Inputs!M62=Reduction_Values!B$4,(VLOOKUP(Inputs!F62,Reduction_Values!C$4:D$7,2,FALSE)),(VLOOKUP(Inputs!F62,Reduction_Values!C$8:D$11,2,FALSE)))</f>
        <v>1331.2959513599999</v>
      </c>
      <c r="I63" s="87">
        <f>(Inputs!N62/Inputs!O62)*Calcs!H63</f>
        <v>1127.0423259458628</v>
      </c>
      <c r="J63" s="86" t="str">
        <f>IF(Inputs!C62="true",(A63*(VLOOKUP(Inputs!G62,Chg_Factors!B$13:D$17,3,FALSE))),"")</f>
        <v/>
      </c>
      <c r="K63" s="87" t="str">
        <f>IF(Inputs!C62="true",J63*(VLOOKUP(Inputs!H62,Chg_Factors!B$6:D$8,3,FALSE)),"")</f>
        <v/>
      </c>
      <c r="L63" s="87" t="str">
        <f>IF(Inputs!C62="true",K63*(VLOOKUP(Inputs!I62,Chg_Factors!B$9:D$12,3,FALSE)),"")</f>
        <v/>
      </c>
      <c r="M63" s="87" t="str">
        <f>IF(Inputs!C62="true",L63*(IF(Inputs!J62=Chg_Factors!B$31,(VLOOKUP(Inputs!D62,Chg_Factors!C$31:D$32,2,FALSE)),IF(Inputs!J62=Chg_Factors!B$33,(VLOOKUP(Inputs!D62,Chg_Factors!C$33:D$34,2,FALSE)),IF(Inputs!J62=Chg_Factors!B$35,(VLOOKUP(Inputs!D62,Chg_Factors!C$35:D$36,2,FALSE)),IF(Inputs!J62=Chg_Factors!B$37,(VLOOKUP(Inputs!D62,Chg_Factors!C$37:D$38,2,FALSE)),IF(Inputs!J62=Chg_Factors!B$39,(VLOOKUP(Inputs!D62,Chg_Factors!C$39:D$40,2,FALSE)),IF(Inputs!J62=Chg_Factors!B$41,(VLOOKUP(Inputs!D62,Chg_Factors!C$41:D$42,2,FALSE)),IF(Inputs!J62=Chg_Factors!B$43,(VLOOKUP(Inputs!D62,Chg_Factors!C$43:D$44,2,FALSE)),IF(Inputs!J62=Chg_Factors!B$45,(VLOOKUP(Inputs!D62,Chg_Factors!C$45:D$46,2,FALSE)),IF(Inputs!J62=Chg_Factors!B$47,(VLOOKUP(Inputs!D62,Chg_Factors!C$47:D$48,2,FALSE)),IF(Inputs!J62=Chg_Factors!B$49,(VLOOKUP(Inputs!D62,Chg_Factors!C$49:D$50,2,FALSE)),IF(Inputs!J62=Chg_Factors!B$51,(VLOOKUP(Inputs!D62,Chg_Factors!C$51:D$52,2,FALSE)),IF(Inputs!J62=Chg_Factors!B$53,(VLOOKUP(Inputs!D62,Chg_Factors!C$53:D$54,2,FALSE)),IF(Inputs!J62=Chg_Factors!B$55,(VLOOKUP(Inputs!D62,Chg_Factors!C$55:D$56,2,FALSE)))))))))))))))),"")</f>
        <v/>
      </c>
      <c r="N63" s="87" t="str">
        <f>IF(Inputs!C62="true",IF(Inputs!K62="null",M63,M63*(Inputs!K62)),"")</f>
        <v/>
      </c>
      <c r="O63" s="87" t="str">
        <f>IF(Inputs!C62="true",N63*IF(Inputs!M62=Reduction_Values!B$4,(VLOOKUP(Inputs!F62,Reduction_Values!C$4:D$7,2,FALSE)),(VLOOKUP(Inputs!F62,Reduction_Values!C$8:D$11,2,FALSE))),"")</f>
        <v/>
      </c>
      <c r="P63" s="87" t="str">
        <f>IF(Inputs!C62="true",(Inputs!N62/Inputs!O62)*Calcs!O63,"")</f>
        <v/>
      </c>
      <c r="Q63" s="85">
        <f>Inputs!E62</f>
        <v>1001.999</v>
      </c>
      <c r="R63" s="86">
        <f>Q63*(VLOOKUP(Inputs!F62,Chg_Factors!B$2:D$5,3,FALSE))</f>
        <v>1001.999</v>
      </c>
      <c r="S63" s="85">
        <f>R63*(VLOOKUP(Inputs!H62,Chg_Factors!B$6:D$8,3,FALSE))</f>
        <v>160.31984</v>
      </c>
      <c r="T63" s="85">
        <f>S63*(VLOOKUP(Inputs!I62,Chg_Factors!B$9:D$12,3,FALSE))</f>
        <v>96.191903999999994</v>
      </c>
      <c r="U63" s="85">
        <f>T63*(VLOOKUP(Inputs!J62,Chg_Factors!B$18:D$30,3,FALSE))</f>
        <v>1331.2959513599999</v>
      </c>
      <c r="V63" s="85">
        <f>IF(Inputs!K62="null",U63,U63*(Inputs!K62))</f>
        <v>1331.2959513599999</v>
      </c>
      <c r="W63" s="85">
        <f>V63*(IF(Inputs!L62=Reduction_Values!B$2,Reduction_Values!D$2,Reduction_Values!D$3))</f>
        <v>1331.2959513599999</v>
      </c>
      <c r="X63" s="85">
        <f>W63*IF(Inputs!M62=Reduction_Values!B$4,(VLOOKUP(Inputs!F62,Reduction_Values!C$4:D$7,2,FALSE)),(VLOOKUP(Inputs!F62,Reduction_Values!C$8:D$11,2,FALSE)))</f>
        <v>1331.2959513599999</v>
      </c>
      <c r="Y63" s="85">
        <f t="shared" si="0"/>
        <v>1331.2959513599999</v>
      </c>
      <c r="Z63" s="6"/>
      <c r="AA63" s="6"/>
    </row>
    <row r="64" spans="1:27" s="5" customFormat="1" x14ac:dyDescent="0.2">
      <c r="A64" s="85">
        <f>Inputs!E63</f>
        <v>1002</v>
      </c>
      <c r="B64" s="86">
        <f>A64*(VLOOKUP(Inputs!F63,Chg_Factors!B$2:D$5,3,FALSE))</f>
        <v>200.4</v>
      </c>
      <c r="C64" s="87">
        <f>B64*(VLOOKUP(Inputs!H63,Chg_Factors!B$6:D$8,3,FALSE))</f>
        <v>32.064</v>
      </c>
      <c r="D64" s="87">
        <f>C64*(VLOOKUP(Inputs!I63,Chg_Factors!B$9:D$12,3,FALSE))</f>
        <v>9.6192E-2</v>
      </c>
      <c r="E64" s="87">
        <f>D64*(VLOOKUP(Inputs!J63,Chg_Factors!B$18:D$30,3,FALSE))</f>
        <v>1.33129728</v>
      </c>
      <c r="F64" s="87">
        <f>IF(Inputs!K63="null",E64,E64*(Inputs!K63))</f>
        <v>1.1848545792</v>
      </c>
      <c r="G64" s="87">
        <f>F64*(IF(Inputs!L63=Reduction_Values!B$2,Reduction_Values!D$2,Reduction_Values!D$3))</f>
        <v>1.1848545792</v>
      </c>
      <c r="H64" s="87">
        <f>G64*IF(Inputs!M63=Reduction_Values!B$4,(VLOOKUP(Inputs!F63,Reduction_Values!C$4:D$7,2,FALSE)),(VLOOKUP(Inputs!F63,Reduction_Values!C$8:D$11,2,FALSE)))</f>
        <v>1.1848545792</v>
      </c>
      <c r="I64" s="87">
        <f>(Inputs!N63/Inputs!O63)*Calcs!H64</f>
        <v>1.1523928099068494</v>
      </c>
      <c r="J64" s="86">
        <f>IF(Inputs!C63="true",(A64*(VLOOKUP(Inputs!G63,Chg_Factors!B$13:D$17,3,FALSE))),"")</f>
        <v>200.4</v>
      </c>
      <c r="K64" s="87">
        <f>IF(Inputs!C63="true",J64*(VLOOKUP(Inputs!H63,Chg_Factors!B$6:D$8,3,FALSE)),"")</f>
        <v>32.064</v>
      </c>
      <c r="L64" s="87">
        <f>IF(Inputs!C63="true",K64*(VLOOKUP(Inputs!I63,Chg_Factors!B$9:D$12,3,FALSE)),"")</f>
        <v>9.6192E-2</v>
      </c>
      <c r="M64" s="87">
        <f>IF(Inputs!C63="true",L64*(IF(Inputs!J63=Chg_Factors!B$31,(VLOOKUP(Inputs!D63,Chg_Factors!C$31:D$32,2,FALSE)),IF(Inputs!J63=Chg_Factors!B$33,(VLOOKUP(Inputs!D63,Chg_Factors!C$33:D$34,2,FALSE)),IF(Inputs!J63=Chg_Factors!B$35,(VLOOKUP(Inputs!D63,Chg_Factors!C$35:D$36,2,FALSE)),IF(Inputs!J63=Chg_Factors!B$37,(VLOOKUP(Inputs!D63,Chg_Factors!C$37:D$38,2,FALSE)),IF(Inputs!J63=Chg_Factors!B$39,(VLOOKUP(Inputs!D63,Chg_Factors!C$39:D$40,2,FALSE)),IF(Inputs!J63=Chg_Factors!B$41,(VLOOKUP(Inputs!D63,Chg_Factors!C$41:D$42,2,FALSE)),IF(Inputs!J63=Chg_Factors!B$43,(VLOOKUP(Inputs!D63,Chg_Factors!C$43:D$44,2,FALSE)),IF(Inputs!J63=Chg_Factors!B$45,(VLOOKUP(Inputs!D63,Chg_Factors!C$45:D$46,2,FALSE)),IF(Inputs!J63=Chg_Factors!B$47,(VLOOKUP(Inputs!D63,Chg_Factors!C$47:D$48,2,FALSE)),IF(Inputs!J63=Chg_Factors!B$49,(VLOOKUP(Inputs!D63,Chg_Factors!C$49:D$50,2,FALSE)),IF(Inputs!J63=Chg_Factors!B$51,(VLOOKUP(Inputs!D63,Chg_Factors!C$51:D$52,2,FALSE)),IF(Inputs!J63=Chg_Factors!B$53,(VLOOKUP(Inputs!D63,Chg_Factors!C$53:D$54,2,FALSE)),IF(Inputs!J63=Chg_Factors!B$55,(VLOOKUP(Inputs!D63,Chg_Factors!C$55:D$56,2,FALSE)))))))))))))))),"")</f>
        <v>7.9839359999999998E-2</v>
      </c>
      <c r="N64" s="87">
        <f>IF(Inputs!C63="true",IF(Inputs!K63="null",M64,M64*(Inputs!K63)),"")</f>
        <v>7.1057030399999999E-2</v>
      </c>
      <c r="O64" s="87">
        <f>IF(Inputs!C63="true",N64*IF(Inputs!M63=Reduction_Values!B$4,(VLOOKUP(Inputs!F63,Reduction_Values!C$4:D$7,2,FALSE)),(VLOOKUP(Inputs!F63,Reduction_Values!C$8:D$11,2,FALSE))),"")</f>
        <v>7.1057030399999999E-2</v>
      </c>
      <c r="P64" s="87">
        <f>IF(Inputs!C63="true",(Inputs!N63/Inputs!O63)*Calcs!O64,"")</f>
        <v>6.9110262443835613E-2</v>
      </c>
      <c r="Q64" s="85">
        <f>Inputs!E63</f>
        <v>1002</v>
      </c>
      <c r="R64" s="86">
        <f>Q64*(VLOOKUP(Inputs!F63,Chg_Factors!B$2:D$5,3,FALSE))</f>
        <v>200.4</v>
      </c>
      <c r="S64" s="85">
        <f>R64*(VLOOKUP(Inputs!H63,Chg_Factors!B$6:D$8,3,FALSE))</f>
        <v>32.064</v>
      </c>
      <c r="T64" s="85">
        <f>S64*(VLOOKUP(Inputs!I63,Chg_Factors!B$9:D$12,3,FALSE))</f>
        <v>9.6192E-2</v>
      </c>
      <c r="U64" s="85">
        <f>T64*(VLOOKUP(Inputs!J63,Chg_Factors!B$18:D$30,3,FALSE))</f>
        <v>1.33129728</v>
      </c>
      <c r="V64" s="85">
        <f>IF(Inputs!K63="null",U64,U64*(Inputs!K63))</f>
        <v>1.1848545792</v>
      </c>
      <c r="W64" s="85">
        <f>V64*(IF(Inputs!L63=Reduction_Values!B$2,Reduction_Values!D$2,Reduction_Values!D$3))</f>
        <v>1.1848545792</v>
      </c>
      <c r="X64" s="85">
        <f>W64*IF(Inputs!M63=Reduction_Values!B$4,(VLOOKUP(Inputs!F63,Reduction_Values!C$4:D$7,2,FALSE)),(VLOOKUP(Inputs!F63,Reduction_Values!C$8:D$11,2,FALSE)))</f>
        <v>1.1848545792</v>
      </c>
      <c r="Y64" s="85">
        <f t="shared" si="0"/>
        <v>1.1848545792</v>
      </c>
      <c r="Z64" s="6"/>
      <c r="AA64" s="6"/>
    </row>
    <row r="65" spans="1:27" s="5" customFormat="1" x14ac:dyDescent="0.2">
      <c r="A65" s="85">
        <f>Inputs!E64</f>
        <v>1003.33</v>
      </c>
      <c r="B65" s="86">
        <f>A65*(VLOOKUP(Inputs!F64,Chg_Factors!B$2:D$5,3,FALSE))</f>
        <v>3009.9900000000002</v>
      </c>
      <c r="C65" s="87">
        <f>B65*(VLOOKUP(Inputs!H64,Chg_Factors!B$6:D$8,3,FALSE))</f>
        <v>481.59840000000003</v>
      </c>
      <c r="D65" s="87">
        <f>C65*(VLOOKUP(Inputs!I64,Chg_Factors!B$9:D$12,3,FALSE))</f>
        <v>1.4447952000000002</v>
      </c>
      <c r="E65" s="87">
        <f>D65*(VLOOKUP(Inputs!J64,Chg_Factors!B$18:D$30,3,FALSE))</f>
        <v>16.802968176000004</v>
      </c>
      <c r="F65" s="87">
        <f>IF(Inputs!K64="null",E65,E65*(Inputs!K64))</f>
        <v>16.802968176000004</v>
      </c>
      <c r="G65" s="87">
        <f>F65*(IF(Inputs!L64=Reduction_Values!B$2,Reduction_Values!D$2,Reduction_Values!D$3))</f>
        <v>16.802968176000004</v>
      </c>
      <c r="H65" s="87">
        <f>G65*IF(Inputs!M64=Reduction_Values!B$4,(VLOOKUP(Inputs!F64,Reduction_Values!C$4:D$7,2,FALSE)),(VLOOKUP(Inputs!F64,Reduction_Values!C$8:D$11,2,FALSE)))</f>
        <v>16.802968176000004</v>
      </c>
      <c r="I65" s="87">
        <f>(Inputs!N64/Inputs!O64)*Calcs!H65</f>
        <v>16.802968176000004</v>
      </c>
      <c r="J65" s="86" t="str">
        <f>IF(Inputs!C64="true",(A65*(VLOOKUP(Inputs!G64,Chg_Factors!B$13:D$17,3,FALSE))),"")</f>
        <v/>
      </c>
      <c r="K65" s="87" t="str">
        <f>IF(Inputs!C64="true",J65*(VLOOKUP(Inputs!H64,Chg_Factors!B$6:D$8,3,FALSE)),"")</f>
        <v/>
      </c>
      <c r="L65" s="87" t="str">
        <f>IF(Inputs!C64="true",K65*(VLOOKUP(Inputs!I64,Chg_Factors!B$9:D$12,3,FALSE)),"")</f>
        <v/>
      </c>
      <c r="M65" s="87" t="str">
        <f>IF(Inputs!C64="true",L65*(IF(Inputs!J64=Chg_Factors!B$31,(VLOOKUP(Inputs!D64,Chg_Factors!C$31:D$32,2,FALSE)),IF(Inputs!J64=Chg_Factors!B$33,(VLOOKUP(Inputs!D64,Chg_Factors!C$33:D$34,2,FALSE)),IF(Inputs!J64=Chg_Factors!B$35,(VLOOKUP(Inputs!D64,Chg_Factors!C$35:D$36,2,FALSE)),IF(Inputs!J64=Chg_Factors!B$37,(VLOOKUP(Inputs!D64,Chg_Factors!C$37:D$38,2,FALSE)),IF(Inputs!J64=Chg_Factors!B$39,(VLOOKUP(Inputs!D64,Chg_Factors!C$39:D$40,2,FALSE)),IF(Inputs!J64=Chg_Factors!B$41,(VLOOKUP(Inputs!D64,Chg_Factors!C$41:D$42,2,FALSE)),IF(Inputs!J64=Chg_Factors!B$43,(VLOOKUP(Inputs!D64,Chg_Factors!C$43:D$44,2,FALSE)),IF(Inputs!J64=Chg_Factors!B$45,(VLOOKUP(Inputs!D64,Chg_Factors!C$45:D$46,2,FALSE)),IF(Inputs!J64=Chg_Factors!B$47,(VLOOKUP(Inputs!D64,Chg_Factors!C$47:D$48,2,FALSE)),IF(Inputs!J64=Chg_Factors!B$49,(VLOOKUP(Inputs!D64,Chg_Factors!C$49:D$50,2,FALSE)),IF(Inputs!J64=Chg_Factors!B$51,(VLOOKUP(Inputs!D64,Chg_Factors!C$51:D$52,2,FALSE)),IF(Inputs!J64=Chg_Factors!B$53,(VLOOKUP(Inputs!D64,Chg_Factors!C$53:D$54,2,FALSE)),IF(Inputs!J64=Chg_Factors!B$55,(VLOOKUP(Inputs!D64,Chg_Factors!C$55:D$56,2,FALSE)))))))))))))))),"")</f>
        <v/>
      </c>
      <c r="N65" s="87" t="str">
        <f>IF(Inputs!C64="true",IF(Inputs!K64="null",M65,M65*(Inputs!K64)),"")</f>
        <v/>
      </c>
      <c r="O65" s="87" t="str">
        <f>IF(Inputs!C64="true",N65*IF(Inputs!M64=Reduction_Values!B$4,(VLOOKUP(Inputs!F64,Reduction_Values!C$4:D$7,2,FALSE)),(VLOOKUP(Inputs!F64,Reduction_Values!C$8:D$11,2,FALSE))),"")</f>
        <v/>
      </c>
      <c r="P65" s="87" t="str">
        <f>IF(Inputs!C64="true",(Inputs!N64/Inputs!O64)*Calcs!O65,"")</f>
        <v/>
      </c>
      <c r="Q65" s="85">
        <f>Inputs!E64</f>
        <v>1003.33</v>
      </c>
      <c r="R65" s="86">
        <f>Q65*(VLOOKUP(Inputs!F64,Chg_Factors!B$2:D$5,3,FALSE))</f>
        <v>3009.9900000000002</v>
      </c>
      <c r="S65" s="85">
        <f>R65*(VLOOKUP(Inputs!H64,Chg_Factors!B$6:D$8,3,FALSE))</f>
        <v>481.59840000000003</v>
      </c>
      <c r="T65" s="85">
        <f>S65*(VLOOKUP(Inputs!I64,Chg_Factors!B$9:D$12,3,FALSE))</f>
        <v>1.4447952000000002</v>
      </c>
      <c r="U65" s="85">
        <f>T65*(VLOOKUP(Inputs!J64,Chg_Factors!B$18:D$30,3,FALSE))</f>
        <v>16.802968176000004</v>
      </c>
      <c r="V65" s="85">
        <f>IF(Inputs!K64="null",U65,U65*(Inputs!K64))</f>
        <v>16.802968176000004</v>
      </c>
      <c r="W65" s="85">
        <f>V65*(IF(Inputs!L64=Reduction_Values!B$2,Reduction_Values!D$2,Reduction_Values!D$3))</f>
        <v>16.802968176000004</v>
      </c>
      <c r="X65" s="85">
        <f>W65*IF(Inputs!M64=Reduction_Values!B$4,(VLOOKUP(Inputs!F64,Reduction_Values!C$4:D$7,2,FALSE)),(VLOOKUP(Inputs!F64,Reduction_Values!C$8:D$11,2,FALSE)))</f>
        <v>16.802968176000004</v>
      </c>
      <c r="Y65" s="85">
        <f t="shared" si="0"/>
        <v>16.802968176000004</v>
      </c>
      <c r="Z65" s="6"/>
      <c r="AA65" s="6"/>
    </row>
    <row r="66" spans="1:27" s="5" customFormat="1" x14ac:dyDescent="0.2">
      <c r="A66" s="85">
        <f>Inputs!E65</f>
        <v>0</v>
      </c>
      <c r="B66" s="86">
        <f>A66*(VLOOKUP(Inputs!F65,Chg_Factors!B$2:D$5,3,FALSE))</f>
        <v>0</v>
      </c>
      <c r="C66" s="87">
        <f>B66*(VLOOKUP(Inputs!H65,Chg_Factors!B$6:D$8,3,FALSE))</f>
        <v>0</v>
      </c>
      <c r="D66" s="87">
        <f>C66*(VLOOKUP(Inputs!I65,Chg_Factors!B$9:D$12,3,FALSE))</f>
        <v>0</v>
      </c>
      <c r="E66" s="87">
        <f>D66*(VLOOKUP(Inputs!J65,Chg_Factors!B$18:D$30,3,FALSE))</f>
        <v>0</v>
      </c>
      <c r="F66" s="87">
        <f>IF(Inputs!K65="null",E66,E66*(Inputs!K65))</f>
        <v>0</v>
      </c>
      <c r="G66" s="87">
        <f>F66*(IF(Inputs!L65=Reduction_Values!B$2,Reduction_Values!D$2,Reduction_Values!D$3))</f>
        <v>0</v>
      </c>
      <c r="H66" s="87">
        <f>G66*IF(Inputs!M65=Reduction_Values!B$4,(VLOOKUP(Inputs!F65,Reduction_Values!C$4:D$7,2,FALSE)),(VLOOKUP(Inputs!F65,Reduction_Values!C$8:D$11,2,FALSE)))</f>
        <v>0</v>
      </c>
      <c r="I66" s="87" t="e">
        <f>(Inputs!N65/Inputs!O65)*Calcs!H66</f>
        <v>#DIV/0!</v>
      </c>
      <c r="J66" s="86" t="str">
        <f>IF(Inputs!C65="true",(A66*(VLOOKUP(Inputs!G65,Chg_Factors!B$13:D$17,3,FALSE))),"")</f>
        <v/>
      </c>
      <c r="K66" s="87" t="str">
        <f>IF(Inputs!C65="true",J66*(VLOOKUP(Inputs!H65,Chg_Factors!B$6:D$8,3,FALSE)),"")</f>
        <v/>
      </c>
      <c r="L66" s="87" t="str">
        <f>IF(Inputs!C65="true",K66*(VLOOKUP(Inputs!I65,Chg_Factors!B$9:D$12,3,FALSE)),"")</f>
        <v/>
      </c>
      <c r="M66" s="87" t="str">
        <f>IF(Inputs!C65="true",L66*(IF(Inputs!J65=Chg_Factors!B$31,(VLOOKUP(Inputs!D65,Chg_Factors!C$31:D$32,2,FALSE)),IF(Inputs!J65=Chg_Factors!B$33,(VLOOKUP(Inputs!D65,Chg_Factors!C$33:D$34,2,FALSE)),IF(Inputs!J65=Chg_Factors!B$35,(VLOOKUP(Inputs!D65,Chg_Factors!C$35:D$36,2,FALSE)),IF(Inputs!J65=Chg_Factors!B$37,(VLOOKUP(Inputs!D65,Chg_Factors!C$37:D$38,2,FALSE)),IF(Inputs!J65=Chg_Factors!B$39,(VLOOKUP(Inputs!D65,Chg_Factors!C$39:D$40,2,FALSE)),IF(Inputs!J65=Chg_Factors!B$41,(VLOOKUP(Inputs!D65,Chg_Factors!C$41:D$42,2,FALSE)),IF(Inputs!J65=Chg_Factors!B$43,(VLOOKUP(Inputs!D65,Chg_Factors!C$43:D$44,2,FALSE)),IF(Inputs!J65=Chg_Factors!B$45,(VLOOKUP(Inputs!D65,Chg_Factors!C$45:D$46,2,FALSE)),IF(Inputs!J65=Chg_Factors!B$47,(VLOOKUP(Inputs!D65,Chg_Factors!C$47:D$48,2,FALSE)),IF(Inputs!J65=Chg_Factors!B$49,(VLOOKUP(Inputs!D65,Chg_Factors!C$49:D$50,2,FALSE)),IF(Inputs!J65=Chg_Factors!B$51,(VLOOKUP(Inputs!D65,Chg_Factors!C$51:D$52,2,FALSE)),IF(Inputs!J65=Chg_Factors!B$53,(VLOOKUP(Inputs!D65,Chg_Factors!C$53:D$54,2,FALSE)),IF(Inputs!J65=Chg_Factors!B$55,(VLOOKUP(Inputs!D65,Chg_Factors!C$55:D$56,2,FALSE)))))))))))))))),"")</f>
        <v/>
      </c>
      <c r="N66" s="87" t="str">
        <f>IF(Inputs!C65="true",IF(Inputs!K65="null",M66,M66*(Inputs!K65)),"")</f>
        <v/>
      </c>
      <c r="O66" s="87" t="str">
        <f>IF(Inputs!C65="true",N66*IF(Inputs!M65=Reduction_Values!B$4,(VLOOKUP(Inputs!F65,Reduction_Values!C$4:D$7,2,FALSE)),(VLOOKUP(Inputs!F65,Reduction_Values!C$8:D$11,2,FALSE))),"")</f>
        <v/>
      </c>
      <c r="P66" s="87" t="str">
        <f>IF(Inputs!C65="true",(Inputs!N65/Inputs!O65)*Calcs!O66,"")</f>
        <v/>
      </c>
      <c r="Q66" s="85">
        <f>Inputs!E65</f>
        <v>0</v>
      </c>
      <c r="R66" s="86">
        <f>Q66*(VLOOKUP(Inputs!F65,Chg_Factors!B$2:D$5,3,FALSE))</f>
        <v>0</v>
      </c>
      <c r="S66" s="85">
        <f>R66*(VLOOKUP(Inputs!H65,Chg_Factors!B$6:D$8,3,FALSE))</f>
        <v>0</v>
      </c>
      <c r="T66" s="85">
        <f>S66*(VLOOKUP(Inputs!I65,Chg_Factors!B$9:D$12,3,FALSE))</f>
        <v>0</v>
      </c>
      <c r="U66" s="85">
        <f>T66*(VLOOKUP(Inputs!J65,Chg_Factors!B$18:D$30,3,FALSE))</f>
        <v>0</v>
      </c>
      <c r="V66" s="85">
        <f>IF(Inputs!K65="null",U66,U66*(Inputs!K65))</f>
        <v>0</v>
      </c>
      <c r="W66" s="85">
        <f>V66*(IF(Inputs!L65=Reduction_Values!B$2,Reduction_Values!D$2,Reduction_Values!D$3))</f>
        <v>0</v>
      </c>
      <c r="X66" s="85">
        <f>W66*IF(Inputs!M65=Reduction_Values!B$4,(VLOOKUP(Inputs!F65,Reduction_Values!C$4:D$7,2,FALSE)),(VLOOKUP(Inputs!F65,Reduction_Values!C$8:D$11,2,FALSE)))</f>
        <v>0</v>
      </c>
      <c r="Y66" s="85">
        <f t="shared" si="0"/>
        <v>0</v>
      </c>
      <c r="Z66" s="6"/>
      <c r="AA66" s="6"/>
    </row>
    <row r="67" spans="1:27" s="5" customFormat="1" x14ac:dyDescent="0.2">
      <c r="A67" s="85">
        <f>Inputs!E66</f>
        <v>1005</v>
      </c>
      <c r="B67" s="86">
        <f>A67*(VLOOKUP(Inputs!F66,Chg_Factors!B$2:D$5,3,FALSE))</f>
        <v>1005</v>
      </c>
      <c r="C67" s="87">
        <f>B67*(VLOOKUP(Inputs!H66,Chg_Factors!B$6:D$8,3,FALSE))</f>
        <v>1005</v>
      </c>
      <c r="D67" s="87">
        <f>C67*(VLOOKUP(Inputs!I66,Chg_Factors!B$9:D$12,3,FALSE))</f>
        <v>3.0150000000000001</v>
      </c>
      <c r="E67" s="87">
        <f>D67*(VLOOKUP(Inputs!J66,Chg_Factors!B$18:D$30,3,FALSE))</f>
        <v>59.425650000000005</v>
      </c>
      <c r="F67" s="87">
        <f>IF(Inputs!K66="null",E67,E67*(Inputs!K66))</f>
        <v>59.425650000000005</v>
      </c>
      <c r="G67" s="87">
        <f>F67*(IF(Inputs!L66=Reduction_Values!B$2,Reduction_Values!D$2,Reduction_Values!D$3))</f>
        <v>59.425650000000005</v>
      </c>
      <c r="H67" s="87">
        <f>G67*IF(Inputs!M66=Reduction_Values!B$4,(VLOOKUP(Inputs!F66,Reduction_Values!C$4:D$7,2,FALSE)),(VLOOKUP(Inputs!F66,Reduction_Values!C$8:D$11,2,FALSE)))</f>
        <v>29.712825000000002</v>
      </c>
      <c r="I67" s="87">
        <f>(Inputs!N66/Inputs!O66)*Calcs!H67</f>
        <v>0</v>
      </c>
      <c r="J67" s="86" t="str">
        <f>IF(Inputs!C66="true",(A67*(VLOOKUP(Inputs!G66,Chg_Factors!B$13:D$17,3,FALSE))),"")</f>
        <v/>
      </c>
      <c r="K67" s="87" t="str">
        <f>IF(Inputs!C66="true",J67*(VLOOKUP(Inputs!H66,Chg_Factors!B$6:D$8,3,FALSE)),"")</f>
        <v/>
      </c>
      <c r="L67" s="87" t="str">
        <f>IF(Inputs!C66="true",K67*(VLOOKUP(Inputs!I66,Chg_Factors!B$9:D$12,3,FALSE)),"")</f>
        <v/>
      </c>
      <c r="M67" s="87" t="str">
        <f>IF(Inputs!C66="true",L67*(IF(Inputs!J66=Chg_Factors!B$31,(VLOOKUP(Inputs!D66,Chg_Factors!C$31:D$32,2,FALSE)),IF(Inputs!J66=Chg_Factors!B$33,(VLOOKUP(Inputs!D66,Chg_Factors!C$33:D$34,2,FALSE)),IF(Inputs!J66=Chg_Factors!B$35,(VLOOKUP(Inputs!D66,Chg_Factors!C$35:D$36,2,FALSE)),IF(Inputs!J66=Chg_Factors!B$37,(VLOOKUP(Inputs!D66,Chg_Factors!C$37:D$38,2,FALSE)),IF(Inputs!J66=Chg_Factors!B$39,(VLOOKUP(Inputs!D66,Chg_Factors!C$39:D$40,2,FALSE)),IF(Inputs!J66=Chg_Factors!B$41,(VLOOKUP(Inputs!D66,Chg_Factors!C$41:D$42,2,FALSE)),IF(Inputs!J66=Chg_Factors!B$43,(VLOOKUP(Inputs!D66,Chg_Factors!C$43:D$44,2,FALSE)),IF(Inputs!J66=Chg_Factors!B$45,(VLOOKUP(Inputs!D66,Chg_Factors!C$45:D$46,2,FALSE)),IF(Inputs!J66=Chg_Factors!B$47,(VLOOKUP(Inputs!D66,Chg_Factors!C$47:D$48,2,FALSE)),IF(Inputs!J66=Chg_Factors!B$49,(VLOOKUP(Inputs!D66,Chg_Factors!C$49:D$50,2,FALSE)),IF(Inputs!J66=Chg_Factors!B$51,(VLOOKUP(Inputs!D66,Chg_Factors!C$51:D$52,2,FALSE)),IF(Inputs!J66=Chg_Factors!B$53,(VLOOKUP(Inputs!D66,Chg_Factors!C$53:D$54,2,FALSE)),IF(Inputs!J66=Chg_Factors!B$55,(VLOOKUP(Inputs!D66,Chg_Factors!C$55:D$56,2,FALSE)))))))))))))))),"")</f>
        <v/>
      </c>
      <c r="N67" s="87" t="str">
        <f>IF(Inputs!C66="true",IF(Inputs!K66="null",M67,M67*(Inputs!K66)),"")</f>
        <v/>
      </c>
      <c r="O67" s="87" t="str">
        <f>IF(Inputs!C66="true",N67*IF(Inputs!M66=Reduction_Values!B$4,(VLOOKUP(Inputs!F66,Reduction_Values!C$4:D$7,2,FALSE)),(VLOOKUP(Inputs!F66,Reduction_Values!C$8:D$11,2,FALSE))),"")</f>
        <v/>
      </c>
      <c r="P67" s="87" t="str">
        <f>IF(Inputs!C66="true",(Inputs!N66/Inputs!O66)*Calcs!O67,"")</f>
        <v/>
      </c>
      <c r="Q67" s="85">
        <f>Inputs!E66</f>
        <v>1005</v>
      </c>
      <c r="R67" s="86">
        <f>Q67*(VLOOKUP(Inputs!F66,Chg_Factors!B$2:D$5,3,FALSE))</f>
        <v>1005</v>
      </c>
      <c r="S67" s="85">
        <f>R67*(VLOOKUP(Inputs!H66,Chg_Factors!B$6:D$8,3,FALSE))</f>
        <v>1005</v>
      </c>
      <c r="T67" s="85">
        <f>S67*(VLOOKUP(Inputs!I66,Chg_Factors!B$9:D$12,3,FALSE))</f>
        <v>3.0150000000000001</v>
      </c>
      <c r="U67" s="85">
        <f>T67*(VLOOKUP(Inputs!J66,Chg_Factors!B$18:D$30,3,FALSE))</f>
        <v>59.425650000000005</v>
      </c>
      <c r="V67" s="85">
        <f>IF(Inputs!K66="null",U67,U67*(Inputs!K66))</f>
        <v>59.425650000000005</v>
      </c>
      <c r="W67" s="85">
        <f>V67*(IF(Inputs!L66=Reduction_Values!B$2,Reduction_Values!D$2,Reduction_Values!D$3))</f>
        <v>59.425650000000005</v>
      </c>
      <c r="X67" s="85">
        <f>W67*IF(Inputs!M66=Reduction_Values!B$4,(VLOOKUP(Inputs!F66,Reduction_Values!C$4:D$7,2,FALSE)),(VLOOKUP(Inputs!F66,Reduction_Values!C$8:D$11,2,FALSE)))</f>
        <v>29.712825000000002</v>
      </c>
      <c r="Y67" s="85">
        <f t="shared" ref="Y67:Y112" si="1">X67</f>
        <v>29.712825000000002</v>
      </c>
      <c r="Z67" s="6"/>
      <c r="AA67" s="6"/>
    </row>
    <row r="68" spans="1:27" s="5" customFormat="1" x14ac:dyDescent="0.2">
      <c r="A68" s="85">
        <f>Inputs!E67</f>
        <v>100</v>
      </c>
      <c r="B68" s="86">
        <f>A68*(VLOOKUP(Inputs!F67,Chg_Factors!B$2:D$5,3,FALSE))</f>
        <v>300</v>
      </c>
      <c r="C68" s="87">
        <f>B68*(VLOOKUP(Inputs!H67,Chg_Factors!B$6:D$8,3,FALSE))</f>
        <v>300</v>
      </c>
      <c r="D68" s="87">
        <f>C68*(VLOOKUP(Inputs!I67,Chg_Factors!B$9:D$12,3,FALSE))</f>
        <v>300</v>
      </c>
      <c r="E68" s="87">
        <f>D68*(VLOOKUP(Inputs!J67,Chg_Factors!B$18:D$30,3,FALSE))</f>
        <v>5913</v>
      </c>
      <c r="F68" s="87">
        <f>IF(Inputs!K67="null",E68,E68*(Inputs!K67))</f>
        <v>2956.5</v>
      </c>
      <c r="G68" s="87">
        <f>F68*(IF(Inputs!L67=Reduction_Values!B$2,Reduction_Values!D$2,Reduction_Values!D$3))</f>
        <v>1478.25</v>
      </c>
      <c r="H68" s="87">
        <f>G68*IF(Inputs!M67=Reduction_Values!B$4,(VLOOKUP(Inputs!F67,Reduction_Values!C$4:D$7,2,FALSE)),(VLOOKUP(Inputs!F67,Reduction_Values!C$8:D$11,2,FALSE)))</f>
        <v>1231.8749995072501</v>
      </c>
      <c r="I68" s="87">
        <f>(Inputs!N67/Inputs!O67)*Calcs!H68</f>
        <v>1228.5092208200717</v>
      </c>
      <c r="J68" s="86">
        <f>IF(Inputs!C67="true",(A68*(VLOOKUP(Inputs!G67,Chg_Factors!B$13:D$17,3,FALSE))),"")</f>
        <v>100</v>
      </c>
      <c r="K68" s="87">
        <f>IF(Inputs!C67="true",J68*(VLOOKUP(Inputs!H67,Chg_Factors!B$6:D$8,3,FALSE)),"")</f>
        <v>100</v>
      </c>
      <c r="L68" s="87">
        <f>IF(Inputs!C67="true",K68*(VLOOKUP(Inputs!I67,Chg_Factors!B$9:D$12,3,FALSE)),"")</f>
        <v>100</v>
      </c>
      <c r="M68" s="87">
        <f>IF(Inputs!C67="true",L68*(IF(Inputs!J67=Chg_Factors!B$31,(VLOOKUP(Inputs!D67,Chg_Factors!C$31:D$32,2,FALSE)),IF(Inputs!J67=Chg_Factors!B$33,(VLOOKUP(Inputs!D67,Chg_Factors!C$33:D$34,2,FALSE)),IF(Inputs!J67=Chg_Factors!B$35,(VLOOKUP(Inputs!D67,Chg_Factors!C$35:D$36,2,FALSE)),IF(Inputs!J67=Chg_Factors!B$37,(VLOOKUP(Inputs!D67,Chg_Factors!C$37:D$38,2,FALSE)),IF(Inputs!J67=Chg_Factors!B$39,(VLOOKUP(Inputs!D67,Chg_Factors!C$39:D$40,2,FALSE)),IF(Inputs!J67=Chg_Factors!B$41,(VLOOKUP(Inputs!D67,Chg_Factors!C$41:D$42,2,FALSE)),IF(Inputs!J67=Chg_Factors!B$43,(VLOOKUP(Inputs!D67,Chg_Factors!C$43:D$44,2,FALSE)),IF(Inputs!J67=Chg_Factors!B$45,(VLOOKUP(Inputs!D67,Chg_Factors!C$45:D$46,2,FALSE)),IF(Inputs!J67=Chg_Factors!B$47,(VLOOKUP(Inputs!D67,Chg_Factors!C$47:D$48,2,FALSE)),IF(Inputs!J67=Chg_Factors!B$49,(VLOOKUP(Inputs!D67,Chg_Factors!C$49:D$50,2,FALSE)),IF(Inputs!J67=Chg_Factors!B$51,(VLOOKUP(Inputs!D67,Chg_Factors!C$51:D$52,2,FALSE)),IF(Inputs!J67=Chg_Factors!B$53,(VLOOKUP(Inputs!D67,Chg_Factors!C$53:D$54,2,FALSE)),IF(Inputs!J67=Chg_Factors!B$55,(VLOOKUP(Inputs!D67,Chg_Factors!C$55:D$56,2,FALSE)))))))))))))))),"")</f>
        <v>1291</v>
      </c>
      <c r="N68" s="87">
        <f>IF(Inputs!C67="true",IF(Inputs!K67="null",M68,M68*(Inputs!K67)),"")</f>
        <v>645.5</v>
      </c>
      <c r="O68" s="87">
        <f>IF(Inputs!C67="true",N68*IF(Inputs!M67=Reduction_Values!B$4,(VLOOKUP(Inputs!F67,Reduction_Values!C$4:D$7,2,FALSE)),(VLOOKUP(Inputs!F67,Reduction_Values!C$8:D$11,2,FALSE))),"")</f>
        <v>537.91666645149996</v>
      </c>
      <c r="P68" s="87">
        <f>IF(Inputs!C67="true",(Inputs!N67/Inputs!O67)*Calcs!O68,"")</f>
        <v>536.44694878359974</v>
      </c>
      <c r="Q68" s="85">
        <f>Inputs!E67</f>
        <v>100</v>
      </c>
      <c r="R68" s="86">
        <f>Q68*(VLOOKUP(Inputs!F67,Chg_Factors!B$2:D$5,3,FALSE))</f>
        <v>300</v>
      </c>
      <c r="S68" s="85">
        <f>R68*(VLOOKUP(Inputs!H67,Chg_Factors!B$6:D$8,3,FALSE))</f>
        <v>300</v>
      </c>
      <c r="T68" s="85">
        <f>S68*(VLOOKUP(Inputs!I67,Chg_Factors!B$9:D$12,3,FALSE))</f>
        <v>300</v>
      </c>
      <c r="U68" s="85">
        <f>T68*(VLOOKUP(Inputs!J67,Chg_Factors!B$18:D$30,3,FALSE))</f>
        <v>5913</v>
      </c>
      <c r="V68" s="85">
        <f>IF(Inputs!K67="null",U68,U68*(Inputs!K67))</f>
        <v>2956.5</v>
      </c>
      <c r="W68" s="85">
        <f>V68*(IF(Inputs!L67=Reduction_Values!B$2,Reduction_Values!D$2,Reduction_Values!D$3))</f>
        <v>1478.25</v>
      </c>
      <c r="X68" s="85">
        <f>W68*IF(Inputs!M67=Reduction_Values!B$4,(VLOOKUP(Inputs!F67,Reduction_Values!C$4:D$7,2,FALSE)),(VLOOKUP(Inputs!F67,Reduction_Values!C$8:D$11,2,FALSE)))</f>
        <v>1231.8749995072501</v>
      </c>
      <c r="Y68" s="85">
        <f t="shared" si="1"/>
        <v>1231.8749995072501</v>
      </c>
      <c r="Z68" s="6"/>
      <c r="AA68" s="6"/>
    </row>
    <row r="69" spans="1:27" s="5" customFormat="1" x14ac:dyDescent="0.2">
      <c r="A69" s="85">
        <f>Inputs!E68</f>
        <v>2.6539999999999999</v>
      </c>
      <c r="B69" s="86">
        <f>A69*(VLOOKUP(Inputs!F68,Chg_Factors!B$2:D$5,3,FALSE))</f>
        <v>2.6539999999999999</v>
      </c>
      <c r="C69" s="87">
        <f>B69*(VLOOKUP(Inputs!H68,Chg_Factors!B$6:D$8,3,FALSE))</f>
        <v>4.2464000000000004</v>
      </c>
      <c r="D69" s="87">
        <f>C69*(VLOOKUP(Inputs!I68,Chg_Factors!B$9:D$12,3,FALSE))</f>
        <v>2.5478400000000003</v>
      </c>
      <c r="E69" s="87">
        <f>D69*(VLOOKUP(Inputs!J68,Chg_Factors!B$18:D$30,3,FALSE))</f>
        <v>38.625254400000003</v>
      </c>
      <c r="F69" s="87">
        <f>IF(Inputs!K68="null",E69,E69*(Inputs!K68))</f>
        <v>38.625254400000003</v>
      </c>
      <c r="G69" s="87">
        <f>F69*(IF(Inputs!L68=Reduction_Values!B$2,Reduction_Values!D$2,Reduction_Values!D$3))</f>
        <v>38.625254400000003</v>
      </c>
      <c r="H69" s="87">
        <f>G69*IF(Inputs!M68=Reduction_Values!B$4,(VLOOKUP(Inputs!F68,Reduction_Values!C$4:D$7,2,FALSE)),(VLOOKUP(Inputs!F68,Reduction_Values!C$8:D$11,2,FALSE)))</f>
        <v>38.625254400000003</v>
      </c>
      <c r="I69" s="87">
        <f>(Inputs!N68/Inputs!O68)*Calcs!H69</f>
        <v>22.584165140983608</v>
      </c>
      <c r="J69" s="86" t="str">
        <f>IF(Inputs!C68="true",(A69*(VLOOKUP(Inputs!G68,Chg_Factors!B$13:D$17,3,FALSE))),"")</f>
        <v/>
      </c>
      <c r="K69" s="87" t="str">
        <f>IF(Inputs!C68="true",J69*(VLOOKUP(Inputs!H68,Chg_Factors!B$6:D$8,3,FALSE)),"")</f>
        <v/>
      </c>
      <c r="L69" s="87" t="str">
        <f>IF(Inputs!C68="true",K69*(VLOOKUP(Inputs!I68,Chg_Factors!B$9:D$12,3,FALSE)),"")</f>
        <v/>
      </c>
      <c r="M69" s="87" t="str">
        <f>IF(Inputs!C68="true",L69*(IF(Inputs!J68=Chg_Factors!B$31,(VLOOKUP(Inputs!D68,Chg_Factors!C$31:D$32,2,FALSE)),IF(Inputs!J68=Chg_Factors!B$33,(VLOOKUP(Inputs!D68,Chg_Factors!C$33:D$34,2,FALSE)),IF(Inputs!J68=Chg_Factors!B$35,(VLOOKUP(Inputs!D68,Chg_Factors!C$35:D$36,2,FALSE)),IF(Inputs!J68=Chg_Factors!B$37,(VLOOKUP(Inputs!D68,Chg_Factors!C$37:D$38,2,FALSE)),IF(Inputs!J68=Chg_Factors!B$39,(VLOOKUP(Inputs!D68,Chg_Factors!C$39:D$40,2,FALSE)),IF(Inputs!J68=Chg_Factors!B$41,(VLOOKUP(Inputs!D68,Chg_Factors!C$41:D$42,2,FALSE)),IF(Inputs!J68=Chg_Factors!B$43,(VLOOKUP(Inputs!D68,Chg_Factors!C$43:D$44,2,FALSE)),IF(Inputs!J68=Chg_Factors!B$45,(VLOOKUP(Inputs!D68,Chg_Factors!C$45:D$46,2,FALSE)),IF(Inputs!J68=Chg_Factors!B$47,(VLOOKUP(Inputs!D68,Chg_Factors!C$47:D$48,2,FALSE)),IF(Inputs!J68=Chg_Factors!B$49,(VLOOKUP(Inputs!D68,Chg_Factors!C$49:D$50,2,FALSE)),IF(Inputs!J68=Chg_Factors!B$51,(VLOOKUP(Inputs!D68,Chg_Factors!C$51:D$52,2,FALSE)),IF(Inputs!J68=Chg_Factors!B$53,(VLOOKUP(Inputs!D68,Chg_Factors!C$53:D$54,2,FALSE)),IF(Inputs!J68=Chg_Factors!B$55,(VLOOKUP(Inputs!D68,Chg_Factors!C$55:D$56,2,FALSE)))))))))))))))),"")</f>
        <v/>
      </c>
      <c r="N69" s="87" t="str">
        <f>IF(Inputs!C68="true",IF(Inputs!K68="null",M69,M69*(Inputs!K68)),"")</f>
        <v/>
      </c>
      <c r="O69" s="87" t="str">
        <f>IF(Inputs!C68="true",N69*IF(Inputs!M68=Reduction_Values!B$4,(VLOOKUP(Inputs!F68,Reduction_Values!C$4:D$7,2,FALSE)),(VLOOKUP(Inputs!F68,Reduction_Values!C$8:D$11,2,FALSE))),"")</f>
        <v/>
      </c>
      <c r="P69" s="87" t="str">
        <f>IF(Inputs!C68="true",(Inputs!N68/Inputs!O68)*Calcs!O69,"")</f>
        <v/>
      </c>
      <c r="Q69" s="85">
        <f>Inputs!E68</f>
        <v>2.6539999999999999</v>
      </c>
      <c r="R69" s="86">
        <f>Q69*(VLOOKUP(Inputs!F68,Chg_Factors!B$2:D$5,3,FALSE))</f>
        <v>2.6539999999999999</v>
      </c>
      <c r="S69" s="85">
        <f>R69*(VLOOKUP(Inputs!H68,Chg_Factors!B$6:D$8,3,FALSE))</f>
        <v>4.2464000000000004</v>
      </c>
      <c r="T69" s="85">
        <f>S69*(VLOOKUP(Inputs!I68,Chg_Factors!B$9:D$12,3,FALSE))</f>
        <v>2.5478400000000003</v>
      </c>
      <c r="U69" s="85">
        <f>T69*(VLOOKUP(Inputs!J68,Chg_Factors!B$18:D$30,3,FALSE))</f>
        <v>38.625254400000003</v>
      </c>
      <c r="V69" s="85">
        <f>IF(Inputs!K68="null",U69,U69*(Inputs!K68))</f>
        <v>38.625254400000003</v>
      </c>
      <c r="W69" s="85">
        <f>V69*(IF(Inputs!L68=Reduction_Values!B$2,Reduction_Values!D$2,Reduction_Values!D$3))</f>
        <v>38.625254400000003</v>
      </c>
      <c r="X69" s="85">
        <f>W69*IF(Inputs!M68=Reduction_Values!B$4,(VLOOKUP(Inputs!F68,Reduction_Values!C$4:D$7,2,FALSE)),(VLOOKUP(Inputs!F68,Reduction_Values!C$8:D$11,2,FALSE)))</f>
        <v>38.625254400000003</v>
      </c>
      <c r="Y69" s="85">
        <f t="shared" si="1"/>
        <v>38.625254400000003</v>
      </c>
      <c r="Z69" s="6"/>
      <c r="AA69" s="6"/>
    </row>
    <row r="70" spans="1:27" s="5" customFormat="1" x14ac:dyDescent="0.2">
      <c r="A70" s="85">
        <f>Inputs!E69</f>
        <v>1E-3</v>
      </c>
      <c r="B70" s="86">
        <f>A70*(VLOOKUP(Inputs!F69,Chg_Factors!B$2:D$5,3,FALSE))</f>
        <v>2.0000000000000001E-4</v>
      </c>
      <c r="C70" s="87">
        <f>B70*(VLOOKUP(Inputs!H69,Chg_Factors!B$6:D$8,3,FALSE))</f>
        <v>3.2000000000000003E-4</v>
      </c>
      <c r="D70" s="87">
        <f>C70*(VLOOKUP(Inputs!I69,Chg_Factors!B$9:D$12,3,FALSE))</f>
        <v>1.92E-4</v>
      </c>
      <c r="E70" s="87">
        <f>D70*(VLOOKUP(Inputs!J69,Chg_Factors!B$18:D$30,3,FALSE))</f>
        <v>2.9107199999999999E-3</v>
      </c>
      <c r="F70" s="87">
        <f>IF(Inputs!K69="null",E70,E70*(Inputs!K69))</f>
        <v>2.9107199999999999E-3</v>
      </c>
      <c r="G70" s="87">
        <f>F70*(IF(Inputs!L69=Reduction_Values!B$2,Reduction_Values!D$2,Reduction_Values!D$3))</f>
        <v>2.9107199999999999E-3</v>
      </c>
      <c r="H70" s="87">
        <f>G70*IF(Inputs!M69=Reduction_Values!B$4,(VLOOKUP(Inputs!F69,Reduction_Values!C$4:D$7,2,FALSE)),(VLOOKUP(Inputs!F69,Reduction_Values!C$8:D$11,2,FALSE)))</f>
        <v>2.9107199999999999E-3</v>
      </c>
      <c r="I70" s="87" t="e">
        <f>(Inputs!N69/Inputs!O69)*Calcs!H70</f>
        <v>#DIV/0!</v>
      </c>
      <c r="J70" s="86" t="str">
        <f>IF(Inputs!C69="true",(A70*(VLOOKUP(Inputs!G69,Chg_Factors!B$13:D$17,3,FALSE))),"")</f>
        <v/>
      </c>
      <c r="K70" s="87" t="str">
        <f>IF(Inputs!C69="true",J70*(VLOOKUP(Inputs!H69,Chg_Factors!B$6:D$8,3,FALSE)),"")</f>
        <v/>
      </c>
      <c r="L70" s="87" t="str">
        <f>IF(Inputs!C69="true",K70*(VLOOKUP(Inputs!I69,Chg_Factors!B$9:D$12,3,FALSE)),"")</f>
        <v/>
      </c>
      <c r="M70" s="87" t="str">
        <f>IF(Inputs!C69="true",L70*(IF(Inputs!J69=Chg_Factors!B$31,(VLOOKUP(Inputs!D69,Chg_Factors!C$31:D$32,2,FALSE)),IF(Inputs!J69=Chg_Factors!B$33,(VLOOKUP(Inputs!D69,Chg_Factors!C$33:D$34,2,FALSE)),IF(Inputs!J69=Chg_Factors!B$35,(VLOOKUP(Inputs!D69,Chg_Factors!C$35:D$36,2,FALSE)),IF(Inputs!J69=Chg_Factors!B$37,(VLOOKUP(Inputs!D69,Chg_Factors!C$37:D$38,2,FALSE)),IF(Inputs!J69=Chg_Factors!B$39,(VLOOKUP(Inputs!D69,Chg_Factors!C$39:D$40,2,FALSE)),IF(Inputs!J69=Chg_Factors!B$41,(VLOOKUP(Inputs!D69,Chg_Factors!C$41:D$42,2,FALSE)),IF(Inputs!J69=Chg_Factors!B$43,(VLOOKUP(Inputs!D69,Chg_Factors!C$43:D$44,2,FALSE)),IF(Inputs!J69=Chg_Factors!B$45,(VLOOKUP(Inputs!D69,Chg_Factors!C$45:D$46,2,FALSE)),IF(Inputs!J69=Chg_Factors!B$47,(VLOOKUP(Inputs!D69,Chg_Factors!C$47:D$48,2,FALSE)),IF(Inputs!J69=Chg_Factors!B$49,(VLOOKUP(Inputs!D69,Chg_Factors!C$49:D$50,2,FALSE)),IF(Inputs!J69=Chg_Factors!B$51,(VLOOKUP(Inputs!D69,Chg_Factors!C$51:D$52,2,FALSE)),IF(Inputs!J69=Chg_Factors!B$53,(VLOOKUP(Inputs!D69,Chg_Factors!C$53:D$54,2,FALSE)),IF(Inputs!J69=Chg_Factors!B$55,(VLOOKUP(Inputs!D69,Chg_Factors!C$55:D$56,2,FALSE)))))))))))))))),"")</f>
        <v/>
      </c>
      <c r="N70" s="87" t="str">
        <f>IF(Inputs!C69="true",IF(Inputs!K69="null",M70,M70*(Inputs!K69)),"")</f>
        <v/>
      </c>
      <c r="O70" s="87" t="str">
        <f>IF(Inputs!C69="true",N70*IF(Inputs!M69=Reduction_Values!B$4,(VLOOKUP(Inputs!F69,Reduction_Values!C$4:D$7,2,FALSE)),(VLOOKUP(Inputs!F69,Reduction_Values!C$8:D$11,2,FALSE))),"")</f>
        <v/>
      </c>
      <c r="P70" s="87" t="str">
        <f>IF(Inputs!C69="true",(Inputs!N69/Inputs!O69)*Calcs!O70,"")</f>
        <v/>
      </c>
      <c r="Q70" s="85">
        <f>Inputs!E69</f>
        <v>1E-3</v>
      </c>
      <c r="R70" s="86">
        <f>Q70*(VLOOKUP(Inputs!F69,Chg_Factors!B$2:D$5,3,FALSE))</f>
        <v>2.0000000000000001E-4</v>
      </c>
      <c r="S70" s="85">
        <f>R70*(VLOOKUP(Inputs!H69,Chg_Factors!B$6:D$8,3,FALSE))</f>
        <v>3.2000000000000003E-4</v>
      </c>
      <c r="T70" s="85">
        <f>S70*(VLOOKUP(Inputs!I69,Chg_Factors!B$9:D$12,3,FALSE))</f>
        <v>1.92E-4</v>
      </c>
      <c r="U70" s="85">
        <f>T70*(VLOOKUP(Inputs!J69,Chg_Factors!B$18:D$30,3,FALSE))</f>
        <v>2.9107199999999999E-3</v>
      </c>
      <c r="V70" s="85">
        <f>IF(Inputs!K69="null",U70,U70*(Inputs!K69))</f>
        <v>2.9107199999999999E-3</v>
      </c>
      <c r="W70" s="85">
        <f>V70*(IF(Inputs!L69=Reduction_Values!B$2,Reduction_Values!D$2,Reduction_Values!D$3))</f>
        <v>2.9107199999999999E-3</v>
      </c>
      <c r="X70" s="85">
        <f>W70*IF(Inputs!M69=Reduction_Values!B$4,(VLOOKUP(Inputs!F69,Reduction_Values!C$4:D$7,2,FALSE)),(VLOOKUP(Inputs!F69,Reduction_Values!C$8:D$11,2,FALSE)))</f>
        <v>2.9107199999999999E-3</v>
      </c>
      <c r="Y70" s="85">
        <f t="shared" si="1"/>
        <v>2.9107199999999999E-3</v>
      </c>
      <c r="Z70" s="6"/>
      <c r="AA70" s="6"/>
    </row>
    <row r="71" spans="1:27" s="5" customFormat="1" x14ac:dyDescent="0.2">
      <c r="A71" s="85">
        <f>Inputs!E70</f>
        <v>0.999</v>
      </c>
      <c r="B71" s="86">
        <f>A71*(VLOOKUP(Inputs!F70,Chg_Factors!B$2:D$5,3,FALSE))</f>
        <v>0.999</v>
      </c>
      <c r="C71" s="87">
        <f>B71*(VLOOKUP(Inputs!H70,Chg_Factors!B$6:D$8,3,FALSE))</f>
        <v>0.15984000000000001</v>
      </c>
      <c r="D71" s="87">
        <f>C71*(VLOOKUP(Inputs!I70,Chg_Factors!B$9:D$12,3,FALSE))</f>
        <v>0.15984000000000001</v>
      </c>
      <c r="E71" s="87">
        <f>D71*(VLOOKUP(Inputs!J70,Chg_Factors!B$18:D$30,3,FALSE))</f>
        <v>2.389608</v>
      </c>
      <c r="F71" s="87">
        <f>IF(Inputs!K70="null",E71,E71*(Inputs!K70))</f>
        <v>2.1028550400000001</v>
      </c>
      <c r="G71" s="87">
        <f>F71*(IF(Inputs!L70=Reduction_Values!B$2,Reduction_Values!D$2,Reduction_Values!D$3))</f>
        <v>1.0514275200000001</v>
      </c>
      <c r="H71" s="87">
        <f>G71*IF(Inputs!M70=Reduction_Values!B$4,(VLOOKUP(Inputs!F70,Reduction_Values!C$4:D$7,2,FALSE)),(VLOOKUP(Inputs!F70,Reduction_Values!C$8:D$11,2,FALSE)))</f>
        <v>1.0514275200000001</v>
      </c>
      <c r="I71" s="87">
        <f>(Inputs!N70/Inputs!O70)*Calcs!H71</f>
        <v>1.0464444511848341</v>
      </c>
      <c r="J71" s="86" t="str">
        <f>IF(Inputs!C70="true",(A71*(VLOOKUP(Inputs!G70,Chg_Factors!B$13:D$17,3,FALSE))),"")</f>
        <v/>
      </c>
      <c r="K71" s="87" t="str">
        <f>IF(Inputs!C70="true",J71*(VLOOKUP(Inputs!H70,Chg_Factors!B$6:D$8,3,FALSE)),"")</f>
        <v/>
      </c>
      <c r="L71" s="87" t="str">
        <f>IF(Inputs!C70="true",K71*(VLOOKUP(Inputs!I70,Chg_Factors!B$9:D$12,3,FALSE)),"")</f>
        <v/>
      </c>
      <c r="M71" s="87" t="str">
        <f>IF(Inputs!C70="true",L71*(IF(Inputs!J70=Chg_Factors!B$31,(VLOOKUP(Inputs!D70,Chg_Factors!C$31:D$32,2,FALSE)),IF(Inputs!J70=Chg_Factors!B$33,(VLOOKUP(Inputs!D70,Chg_Factors!C$33:D$34,2,FALSE)),IF(Inputs!J70=Chg_Factors!B$35,(VLOOKUP(Inputs!D70,Chg_Factors!C$35:D$36,2,FALSE)),IF(Inputs!J70=Chg_Factors!B$37,(VLOOKUP(Inputs!D70,Chg_Factors!C$37:D$38,2,FALSE)),IF(Inputs!J70=Chg_Factors!B$39,(VLOOKUP(Inputs!D70,Chg_Factors!C$39:D$40,2,FALSE)),IF(Inputs!J70=Chg_Factors!B$41,(VLOOKUP(Inputs!D70,Chg_Factors!C$41:D$42,2,FALSE)),IF(Inputs!J70=Chg_Factors!B$43,(VLOOKUP(Inputs!D70,Chg_Factors!C$43:D$44,2,FALSE)),IF(Inputs!J70=Chg_Factors!B$45,(VLOOKUP(Inputs!D70,Chg_Factors!C$45:D$46,2,FALSE)),IF(Inputs!J70=Chg_Factors!B$47,(VLOOKUP(Inputs!D70,Chg_Factors!C$47:D$48,2,FALSE)),IF(Inputs!J70=Chg_Factors!B$49,(VLOOKUP(Inputs!D70,Chg_Factors!C$49:D$50,2,FALSE)),IF(Inputs!J70=Chg_Factors!B$51,(VLOOKUP(Inputs!D70,Chg_Factors!C$51:D$52,2,FALSE)),IF(Inputs!J70=Chg_Factors!B$53,(VLOOKUP(Inputs!D70,Chg_Factors!C$53:D$54,2,FALSE)),IF(Inputs!J70=Chg_Factors!B$55,(VLOOKUP(Inputs!D70,Chg_Factors!C$55:D$56,2,FALSE)))))))))))))))),"")</f>
        <v/>
      </c>
      <c r="N71" s="87" t="str">
        <f>IF(Inputs!C70="true",IF(Inputs!K70="null",M71,M71*(Inputs!K70)),"")</f>
        <v/>
      </c>
      <c r="O71" s="87" t="str">
        <f>IF(Inputs!C70="true",N71*IF(Inputs!M70=Reduction_Values!B$4,(VLOOKUP(Inputs!F70,Reduction_Values!C$4:D$7,2,FALSE)),(VLOOKUP(Inputs!F70,Reduction_Values!C$8:D$11,2,FALSE))),"")</f>
        <v/>
      </c>
      <c r="P71" s="87" t="str">
        <f>IF(Inputs!C70="true",(Inputs!N70/Inputs!O70)*Calcs!O71,"")</f>
        <v/>
      </c>
      <c r="Q71" s="85">
        <f>Inputs!E70</f>
        <v>0.999</v>
      </c>
      <c r="R71" s="86">
        <f>Q71*(VLOOKUP(Inputs!F70,Chg_Factors!B$2:D$5,3,FALSE))</f>
        <v>0.999</v>
      </c>
      <c r="S71" s="85">
        <f>R71*(VLOOKUP(Inputs!H70,Chg_Factors!B$6:D$8,3,FALSE))</f>
        <v>0.15984000000000001</v>
      </c>
      <c r="T71" s="85">
        <f>S71*(VLOOKUP(Inputs!I70,Chg_Factors!B$9:D$12,3,FALSE))</f>
        <v>0.15984000000000001</v>
      </c>
      <c r="U71" s="85">
        <f>T71*(VLOOKUP(Inputs!J70,Chg_Factors!B$18:D$30,3,FALSE))</f>
        <v>2.389608</v>
      </c>
      <c r="V71" s="85">
        <f>IF(Inputs!K70="null",U71,U71*(Inputs!K70))</f>
        <v>2.1028550400000001</v>
      </c>
      <c r="W71" s="85">
        <f>V71*(IF(Inputs!L70=Reduction_Values!B$2,Reduction_Values!D$2,Reduction_Values!D$3))</f>
        <v>1.0514275200000001</v>
      </c>
      <c r="X71" s="85">
        <f>W71*IF(Inputs!M70=Reduction_Values!B$4,(VLOOKUP(Inputs!F70,Reduction_Values!C$4:D$7,2,FALSE)),(VLOOKUP(Inputs!F70,Reduction_Values!C$8:D$11,2,FALSE)))</f>
        <v>1.0514275200000001</v>
      </c>
      <c r="Y71" s="85">
        <f t="shared" si="1"/>
        <v>1.0514275200000001</v>
      </c>
      <c r="Z71" s="6"/>
      <c r="AA71" s="6"/>
    </row>
    <row r="72" spans="1:27" s="5" customFormat="1" x14ac:dyDescent="0.2">
      <c r="A72" s="85">
        <f>Inputs!E71</f>
        <v>8180</v>
      </c>
      <c r="B72" s="86">
        <f>A72*(VLOOKUP(Inputs!F71,Chg_Factors!B$2:D$5,3,FALSE))</f>
        <v>8180</v>
      </c>
      <c r="C72" s="87">
        <f>B72*(VLOOKUP(Inputs!H71,Chg_Factors!B$6:D$8,3,FALSE))</f>
        <v>1308.8</v>
      </c>
      <c r="D72" s="87">
        <f>C72*(VLOOKUP(Inputs!I71,Chg_Factors!B$9:D$12,3,FALSE))</f>
        <v>3.9264000000000001</v>
      </c>
      <c r="E72" s="87">
        <f>D72*(VLOOKUP(Inputs!J71,Chg_Factors!B$18:D$30,3,FALSE))</f>
        <v>49.354848000000004</v>
      </c>
      <c r="F72" s="87">
        <f>IF(Inputs!K71="null",E72,E72*(Inputs!K71))</f>
        <v>49.354848000000004</v>
      </c>
      <c r="G72" s="87">
        <f>F72*(IF(Inputs!L71=Reduction_Values!B$2,Reduction_Values!D$2,Reduction_Values!D$3))</f>
        <v>24.677424000000002</v>
      </c>
      <c r="H72" s="87">
        <f>G72*IF(Inputs!M71=Reduction_Values!B$4,(VLOOKUP(Inputs!F71,Reduction_Values!C$4:D$7,2,FALSE)),(VLOOKUP(Inputs!F71,Reduction_Values!C$8:D$11,2,FALSE)))</f>
        <v>24.677424000000002</v>
      </c>
      <c r="I72" s="87">
        <f>(Inputs!N71/Inputs!O71)*Calcs!H72</f>
        <v>20.891298673972603</v>
      </c>
      <c r="J72" s="86">
        <f>IF(Inputs!C71="true",(A72*(VLOOKUP(Inputs!G71,Chg_Factors!B$13:D$17,3,FALSE))),"")</f>
        <v>8180</v>
      </c>
      <c r="K72" s="87">
        <f>IF(Inputs!C71="true",J72*(VLOOKUP(Inputs!H71,Chg_Factors!B$6:D$8,3,FALSE)),"")</f>
        <v>1308.8</v>
      </c>
      <c r="L72" s="87">
        <f>IF(Inputs!C71="true",K72*(VLOOKUP(Inputs!I71,Chg_Factors!B$9:D$12,3,FALSE)),"")</f>
        <v>3.9264000000000001</v>
      </c>
      <c r="M72" s="87">
        <f>IF(Inputs!C71="true",L72*(IF(Inputs!J71=Chg_Factors!B$31,(VLOOKUP(Inputs!D71,Chg_Factors!C$31:D$32,2,FALSE)),IF(Inputs!J71=Chg_Factors!B$33,(VLOOKUP(Inputs!D71,Chg_Factors!C$33:D$34,2,FALSE)),IF(Inputs!J71=Chg_Factors!B$35,(VLOOKUP(Inputs!D71,Chg_Factors!C$35:D$36,2,FALSE)),IF(Inputs!J71=Chg_Factors!B$37,(VLOOKUP(Inputs!D71,Chg_Factors!C$37:D$38,2,FALSE)),IF(Inputs!J71=Chg_Factors!B$39,(VLOOKUP(Inputs!D71,Chg_Factors!C$39:D$40,2,FALSE)),IF(Inputs!J71=Chg_Factors!B$41,(VLOOKUP(Inputs!D71,Chg_Factors!C$41:D$42,2,FALSE)),IF(Inputs!J71=Chg_Factors!B$43,(VLOOKUP(Inputs!D71,Chg_Factors!C$43:D$44,2,FALSE)),IF(Inputs!J71=Chg_Factors!B$45,(VLOOKUP(Inputs!D71,Chg_Factors!C$45:D$46,2,FALSE)),IF(Inputs!J71=Chg_Factors!B$47,(VLOOKUP(Inputs!D71,Chg_Factors!C$47:D$48,2,FALSE)),IF(Inputs!J71=Chg_Factors!B$49,(VLOOKUP(Inputs!D71,Chg_Factors!C$49:D$50,2,FALSE)),IF(Inputs!J71=Chg_Factors!B$51,(VLOOKUP(Inputs!D71,Chg_Factors!C$51:D$52,2,FALSE)),IF(Inputs!J71=Chg_Factors!B$53,(VLOOKUP(Inputs!D71,Chg_Factors!C$53:D$54,2,FALSE)),IF(Inputs!J71=Chg_Factors!B$55,(VLOOKUP(Inputs!D71,Chg_Factors!C$55:D$56,2,FALSE)))))))))))))))),"")</f>
        <v>15.155904</v>
      </c>
      <c r="N72" s="87">
        <f>IF(Inputs!C71="true",IF(Inputs!K71="null",M72,M72*(Inputs!K71)),"")</f>
        <v>15.155904</v>
      </c>
      <c r="O72" s="87">
        <f>IF(Inputs!C71="true",N72*IF(Inputs!M71=Reduction_Values!B$4,(VLOOKUP(Inputs!F71,Reduction_Values!C$4:D$7,2,FALSE)),(VLOOKUP(Inputs!F71,Reduction_Values!C$8:D$11,2,FALSE))),"")</f>
        <v>15.155904</v>
      </c>
      <c r="P72" s="87">
        <f>IF(Inputs!C71="true",(Inputs!N71/Inputs!O71)*Calcs!O72,"")</f>
        <v>12.830614619178082</v>
      </c>
      <c r="Q72" s="85">
        <f>Inputs!E71</f>
        <v>8180</v>
      </c>
      <c r="R72" s="86">
        <f>Q72*(VLOOKUP(Inputs!F71,Chg_Factors!B$2:D$5,3,FALSE))</f>
        <v>8180</v>
      </c>
      <c r="S72" s="85">
        <f>R72*(VLOOKUP(Inputs!H71,Chg_Factors!B$6:D$8,3,FALSE))</f>
        <v>1308.8</v>
      </c>
      <c r="T72" s="85">
        <f>S72*(VLOOKUP(Inputs!I71,Chg_Factors!B$9:D$12,3,FALSE))</f>
        <v>3.9264000000000001</v>
      </c>
      <c r="U72" s="85">
        <f>T72*(VLOOKUP(Inputs!J71,Chg_Factors!B$18:D$30,3,FALSE))</f>
        <v>49.354848000000004</v>
      </c>
      <c r="V72" s="85">
        <f>IF(Inputs!K71="null",U72,U72*(Inputs!K71))</f>
        <v>49.354848000000004</v>
      </c>
      <c r="W72" s="85">
        <f>V72*(IF(Inputs!L71=Reduction_Values!B$2,Reduction_Values!D$2,Reduction_Values!D$3))</f>
        <v>24.677424000000002</v>
      </c>
      <c r="X72" s="85">
        <f>W72*IF(Inputs!M71=Reduction_Values!B$4,(VLOOKUP(Inputs!F71,Reduction_Values!C$4:D$7,2,FALSE)),(VLOOKUP(Inputs!F71,Reduction_Values!C$8:D$11,2,FALSE)))</f>
        <v>24.677424000000002</v>
      </c>
      <c r="Y72" s="85">
        <f t="shared" si="1"/>
        <v>24.677424000000002</v>
      </c>
      <c r="Z72" s="6"/>
      <c r="AA72" s="6"/>
    </row>
    <row r="73" spans="1:27" s="5" customFormat="1" x14ac:dyDescent="0.2">
      <c r="A73" s="85">
        <f>Inputs!E72</f>
        <v>32100.1</v>
      </c>
      <c r="B73" s="86">
        <f>A73*(VLOOKUP(Inputs!F72,Chg_Factors!B$2:D$5,3,FALSE))</f>
        <v>96300.299999999988</v>
      </c>
      <c r="C73" s="87">
        <f>B73*(VLOOKUP(Inputs!H72,Chg_Factors!B$6:D$8,3,FALSE))</f>
        <v>96300.299999999988</v>
      </c>
      <c r="D73" s="87">
        <f>C73*(VLOOKUP(Inputs!I72,Chg_Factors!B$9:D$12,3,FALSE))</f>
        <v>2889.0089999999996</v>
      </c>
      <c r="E73" s="87">
        <f>D73*(VLOOKUP(Inputs!J72,Chg_Factors!B$18:D$30,3,FALSE))</f>
        <v>55555.643069999991</v>
      </c>
      <c r="F73" s="87">
        <f>IF(Inputs!K72="null",E73,E73*(Inputs!K72))</f>
        <v>55555.643069999991</v>
      </c>
      <c r="G73" s="87">
        <f>F73*(IF(Inputs!L72=Reduction_Values!B$2,Reduction_Values!D$2,Reduction_Values!D$3))</f>
        <v>55555.643069999991</v>
      </c>
      <c r="H73" s="87">
        <f>G73*IF(Inputs!M72=Reduction_Values!B$4,(VLOOKUP(Inputs!F72,Reduction_Values!C$4:D$7,2,FALSE)),(VLOOKUP(Inputs!F72,Reduction_Values!C$8:D$11,2,FALSE)))</f>
        <v>55555.643069999991</v>
      </c>
      <c r="I73" s="87">
        <f>(Inputs!N72/Inputs!O72)*Calcs!H73</f>
        <v>55555.643069999991</v>
      </c>
      <c r="J73" s="86" t="str">
        <f>IF(Inputs!C72="true",(A73*(VLOOKUP(Inputs!G72,Chg_Factors!B$13:D$17,3,FALSE))),"")</f>
        <v/>
      </c>
      <c r="K73" s="87" t="str">
        <f>IF(Inputs!C72="true",J73*(VLOOKUP(Inputs!H72,Chg_Factors!B$6:D$8,3,FALSE)),"")</f>
        <v/>
      </c>
      <c r="L73" s="87" t="str">
        <f>IF(Inputs!C72="true",K73*(VLOOKUP(Inputs!I72,Chg_Factors!B$9:D$12,3,FALSE)),"")</f>
        <v/>
      </c>
      <c r="M73" s="87" t="str">
        <f>IF(Inputs!C72="true",L73*(IF(Inputs!J72=Chg_Factors!B$31,(VLOOKUP(Inputs!D72,Chg_Factors!C$31:D$32,2,FALSE)),IF(Inputs!J72=Chg_Factors!B$33,(VLOOKUP(Inputs!D72,Chg_Factors!C$33:D$34,2,FALSE)),IF(Inputs!J72=Chg_Factors!B$35,(VLOOKUP(Inputs!D72,Chg_Factors!C$35:D$36,2,FALSE)),IF(Inputs!J72=Chg_Factors!B$37,(VLOOKUP(Inputs!D72,Chg_Factors!C$37:D$38,2,FALSE)),IF(Inputs!J72=Chg_Factors!B$39,(VLOOKUP(Inputs!D72,Chg_Factors!C$39:D$40,2,FALSE)),IF(Inputs!J72=Chg_Factors!B$41,(VLOOKUP(Inputs!D72,Chg_Factors!C$41:D$42,2,FALSE)),IF(Inputs!J72=Chg_Factors!B$43,(VLOOKUP(Inputs!D72,Chg_Factors!C$43:D$44,2,FALSE)),IF(Inputs!J72=Chg_Factors!B$45,(VLOOKUP(Inputs!D72,Chg_Factors!C$45:D$46,2,FALSE)),IF(Inputs!J72=Chg_Factors!B$47,(VLOOKUP(Inputs!D72,Chg_Factors!C$47:D$48,2,FALSE)),IF(Inputs!J72=Chg_Factors!B$49,(VLOOKUP(Inputs!D72,Chg_Factors!C$49:D$50,2,FALSE)),IF(Inputs!J72=Chg_Factors!B$51,(VLOOKUP(Inputs!D72,Chg_Factors!C$51:D$52,2,FALSE)),IF(Inputs!J72=Chg_Factors!B$53,(VLOOKUP(Inputs!D72,Chg_Factors!C$53:D$54,2,FALSE)),IF(Inputs!J72=Chg_Factors!B$55,(VLOOKUP(Inputs!D72,Chg_Factors!C$55:D$56,2,FALSE)))))))))))))))),"")</f>
        <v/>
      </c>
      <c r="N73" s="87" t="str">
        <f>IF(Inputs!C72="true",IF(Inputs!K72="null",M73,M73*(Inputs!K72)),"")</f>
        <v/>
      </c>
      <c r="O73" s="87" t="str">
        <f>IF(Inputs!C72="true",N73*IF(Inputs!M72=Reduction_Values!B$4,(VLOOKUP(Inputs!F72,Reduction_Values!C$4:D$7,2,FALSE)),(VLOOKUP(Inputs!F72,Reduction_Values!C$8:D$11,2,FALSE))),"")</f>
        <v/>
      </c>
      <c r="P73" s="87" t="str">
        <f>IF(Inputs!C72="true",(Inputs!N72/Inputs!O72)*Calcs!O73,"")</f>
        <v/>
      </c>
      <c r="Q73" s="85">
        <f>Inputs!E72</f>
        <v>32100.1</v>
      </c>
      <c r="R73" s="86">
        <f>Q73*(VLOOKUP(Inputs!F72,Chg_Factors!B$2:D$5,3,FALSE))</f>
        <v>96300.299999999988</v>
      </c>
      <c r="S73" s="85">
        <f>R73*(VLOOKUP(Inputs!H72,Chg_Factors!B$6:D$8,3,FALSE))</f>
        <v>96300.299999999988</v>
      </c>
      <c r="T73" s="85">
        <f>S73*(VLOOKUP(Inputs!I72,Chg_Factors!B$9:D$12,3,FALSE))</f>
        <v>2889.0089999999996</v>
      </c>
      <c r="U73" s="85">
        <f>T73*(VLOOKUP(Inputs!J72,Chg_Factors!B$18:D$30,3,FALSE))</f>
        <v>55555.643069999991</v>
      </c>
      <c r="V73" s="85">
        <f>IF(Inputs!K72="null",U73,U73*(Inputs!K72))</f>
        <v>55555.643069999991</v>
      </c>
      <c r="W73" s="85">
        <f>V73*(IF(Inputs!L72=Reduction_Values!B$2,Reduction_Values!D$2,Reduction_Values!D$3))</f>
        <v>55555.643069999991</v>
      </c>
      <c r="X73" s="85">
        <f>W73*IF(Inputs!M72=Reduction_Values!B$4,(VLOOKUP(Inputs!F72,Reduction_Values!C$4:D$7,2,FALSE)),(VLOOKUP(Inputs!F72,Reduction_Values!C$8:D$11,2,FALSE)))</f>
        <v>55555.643069999991</v>
      </c>
      <c r="Y73" s="85">
        <f t="shared" si="1"/>
        <v>55555.643069999991</v>
      </c>
      <c r="Z73" s="6"/>
      <c r="AA73" s="6"/>
    </row>
    <row r="74" spans="1:27" s="5" customFormat="1" x14ac:dyDescent="0.2">
      <c r="A74" s="85">
        <f>Inputs!E73</f>
        <v>3637</v>
      </c>
      <c r="B74" s="86">
        <f>A74*(VLOOKUP(Inputs!F73,Chg_Factors!B$2:D$5,3,FALSE))</f>
        <v>3637</v>
      </c>
      <c r="C74" s="87">
        <f>B74*(VLOOKUP(Inputs!H73,Chg_Factors!B$6:D$8,3,FALSE))</f>
        <v>5819.2000000000007</v>
      </c>
      <c r="D74" s="87">
        <f>C74*(VLOOKUP(Inputs!I73,Chg_Factors!B$9:D$12,3,FALSE))</f>
        <v>17.457600000000003</v>
      </c>
      <c r="E74" s="87">
        <f>D74*(VLOOKUP(Inputs!J73,Chg_Factors!B$18:D$30,3,FALSE))</f>
        <v>344.08929600000005</v>
      </c>
      <c r="F74" s="87">
        <f>IF(Inputs!K73="null",E74,E74*(Inputs!K73))</f>
        <v>344.08929600000005</v>
      </c>
      <c r="G74" s="87">
        <f>F74*(IF(Inputs!L73=Reduction_Values!B$2,Reduction_Values!D$2,Reduction_Values!D$3))</f>
        <v>344.08929600000005</v>
      </c>
      <c r="H74" s="87">
        <f>G74*IF(Inputs!M73=Reduction_Values!B$4,(VLOOKUP(Inputs!F73,Reduction_Values!C$4:D$7,2,FALSE)),(VLOOKUP(Inputs!F73,Reduction_Values!C$8:D$11,2,FALSE)))</f>
        <v>344.08929600000005</v>
      </c>
      <c r="I74" s="87">
        <f>(Inputs!N73/Inputs!O73)*Calcs!H74</f>
        <v>302.12718673170735</v>
      </c>
      <c r="J74" s="86" t="str">
        <f>IF(Inputs!C73="true",(A74*(VLOOKUP(Inputs!G73,Chg_Factors!B$13:D$17,3,FALSE))),"")</f>
        <v/>
      </c>
      <c r="K74" s="87" t="str">
        <f>IF(Inputs!C73="true",J74*(VLOOKUP(Inputs!H73,Chg_Factors!B$6:D$8,3,FALSE)),"")</f>
        <v/>
      </c>
      <c r="L74" s="87" t="str">
        <f>IF(Inputs!C73="true",K74*(VLOOKUP(Inputs!I73,Chg_Factors!B$9:D$12,3,FALSE)),"")</f>
        <v/>
      </c>
      <c r="M74" s="87" t="str">
        <f>IF(Inputs!C73="true",L74*(IF(Inputs!J73=Chg_Factors!B$31,(VLOOKUP(Inputs!D73,Chg_Factors!C$31:D$32,2,FALSE)),IF(Inputs!J73=Chg_Factors!B$33,(VLOOKUP(Inputs!D73,Chg_Factors!C$33:D$34,2,FALSE)),IF(Inputs!J73=Chg_Factors!B$35,(VLOOKUP(Inputs!D73,Chg_Factors!C$35:D$36,2,FALSE)),IF(Inputs!J73=Chg_Factors!B$37,(VLOOKUP(Inputs!D73,Chg_Factors!C$37:D$38,2,FALSE)),IF(Inputs!J73=Chg_Factors!B$39,(VLOOKUP(Inputs!D73,Chg_Factors!C$39:D$40,2,FALSE)),IF(Inputs!J73=Chg_Factors!B$41,(VLOOKUP(Inputs!D73,Chg_Factors!C$41:D$42,2,FALSE)),IF(Inputs!J73=Chg_Factors!B$43,(VLOOKUP(Inputs!D73,Chg_Factors!C$43:D$44,2,FALSE)),IF(Inputs!J73=Chg_Factors!B$45,(VLOOKUP(Inputs!D73,Chg_Factors!C$45:D$46,2,FALSE)),IF(Inputs!J73=Chg_Factors!B$47,(VLOOKUP(Inputs!D73,Chg_Factors!C$47:D$48,2,FALSE)),IF(Inputs!J73=Chg_Factors!B$49,(VLOOKUP(Inputs!D73,Chg_Factors!C$49:D$50,2,FALSE)),IF(Inputs!J73=Chg_Factors!B$51,(VLOOKUP(Inputs!D73,Chg_Factors!C$51:D$52,2,FALSE)),IF(Inputs!J73=Chg_Factors!B$53,(VLOOKUP(Inputs!D73,Chg_Factors!C$53:D$54,2,FALSE)),IF(Inputs!J73=Chg_Factors!B$55,(VLOOKUP(Inputs!D73,Chg_Factors!C$55:D$56,2,FALSE)))))))))))))))),"")</f>
        <v/>
      </c>
      <c r="N74" s="87" t="str">
        <f>IF(Inputs!C73="true",IF(Inputs!K73="null",M74,M74*(Inputs!K73)),"")</f>
        <v/>
      </c>
      <c r="O74" s="87" t="str">
        <f>IF(Inputs!C73="true",N74*IF(Inputs!M73=Reduction_Values!B$4,(VLOOKUP(Inputs!F73,Reduction_Values!C$4:D$7,2,FALSE)),(VLOOKUP(Inputs!F73,Reduction_Values!C$8:D$11,2,FALSE))),"")</f>
        <v/>
      </c>
      <c r="P74" s="87" t="str">
        <f>IF(Inputs!C73="true",(Inputs!N73/Inputs!O73)*Calcs!O74,"")</f>
        <v/>
      </c>
      <c r="Q74" s="85">
        <f>Inputs!E73</f>
        <v>3637</v>
      </c>
      <c r="R74" s="86">
        <f>Q74*(VLOOKUP(Inputs!F73,Chg_Factors!B$2:D$5,3,FALSE))</f>
        <v>3637</v>
      </c>
      <c r="S74" s="85">
        <f>R74*(VLOOKUP(Inputs!H73,Chg_Factors!B$6:D$8,3,FALSE))</f>
        <v>5819.2000000000007</v>
      </c>
      <c r="T74" s="85">
        <f>S74*(VLOOKUP(Inputs!I73,Chg_Factors!B$9:D$12,3,FALSE))</f>
        <v>17.457600000000003</v>
      </c>
      <c r="U74" s="85">
        <f>T74*(VLOOKUP(Inputs!J73,Chg_Factors!B$18:D$30,3,FALSE))</f>
        <v>344.08929600000005</v>
      </c>
      <c r="V74" s="85">
        <f>IF(Inputs!K73="null",U74,U74*(Inputs!K73))</f>
        <v>344.08929600000005</v>
      </c>
      <c r="W74" s="85">
        <f>V74*(IF(Inputs!L73=Reduction_Values!B$2,Reduction_Values!D$2,Reduction_Values!D$3))</f>
        <v>344.08929600000005</v>
      </c>
      <c r="X74" s="85">
        <f>W74*IF(Inputs!M73=Reduction_Values!B$4,(VLOOKUP(Inputs!F73,Reduction_Values!C$4:D$7,2,FALSE)),(VLOOKUP(Inputs!F73,Reduction_Values!C$8:D$11,2,FALSE)))</f>
        <v>344.08929600000005</v>
      </c>
      <c r="Y74" s="85">
        <f t="shared" si="1"/>
        <v>344.08929600000005</v>
      </c>
      <c r="Z74" s="6"/>
      <c r="AA74" s="6"/>
    </row>
    <row r="75" spans="1:27" s="5" customFormat="1" x14ac:dyDescent="0.2">
      <c r="A75" s="85">
        <f>Inputs!E74</f>
        <v>1E-3</v>
      </c>
      <c r="B75" s="86">
        <f>A75*(VLOOKUP(Inputs!F74,Chg_Factors!B$2:D$5,3,FALSE))</f>
        <v>1E-3</v>
      </c>
      <c r="C75" s="87">
        <f>B75*(VLOOKUP(Inputs!H74,Chg_Factors!B$6:D$8,3,FALSE))</f>
        <v>1.6000000000000001E-3</v>
      </c>
      <c r="D75" s="87">
        <f>C75*(VLOOKUP(Inputs!I74,Chg_Factors!B$9:D$12,3,FALSE))</f>
        <v>1.6000000000000001E-3</v>
      </c>
      <c r="E75" s="87">
        <f>D75*(VLOOKUP(Inputs!J74,Chg_Factors!B$18:D$30,3,FALSE))</f>
        <v>3.1536000000000002E-2</v>
      </c>
      <c r="F75" s="87">
        <f>IF(Inputs!K74="null",E75,E75*(Inputs!K74))</f>
        <v>3.1536000000000002E-2</v>
      </c>
      <c r="G75" s="87">
        <f>F75*(IF(Inputs!L74=Reduction_Values!B$2,Reduction_Values!D$2,Reduction_Values!D$3))</f>
        <v>3.1536000000000002E-2</v>
      </c>
      <c r="H75" s="87">
        <f>G75*IF(Inputs!M74=Reduction_Values!B$4,(VLOOKUP(Inputs!F74,Reduction_Values!C$4:D$7,2,FALSE)),(VLOOKUP(Inputs!F74,Reduction_Values!C$8:D$11,2,FALSE)))</f>
        <v>1.5768000000000001E-2</v>
      </c>
      <c r="I75" s="87" t="e">
        <f>(Inputs!N74/Inputs!O74)*Calcs!H75</f>
        <v>#DIV/0!</v>
      </c>
      <c r="J75" s="86" t="str">
        <f>IF(Inputs!C74="true",(A75*(VLOOKUP(Inputs!G74,Chg_Factors!B$13:D$17,3,FALSE))),"")</f>
        <v/>
      </c>
      <c r="K75" s="87" t="str">
        <f>IF(Inputs!C74="true",J75*(VLOOKUP(Inputs!H74,Chg_Factors!B$6:D$8,3,FALSE)),"")</f>
        <v/>
      </c>
      <c r="L75" s="87" t="str">
        <f>IF(Inputs!C74="true",K75*(VLOOKUP(Inputs!I74,Chg_Factors!B$9:D$12,3,FALSE)),"")</f>
        <v/>
      </c>
      <c r="M75" s="87" t="str">
        <f>IF(Inputs!C74="true",L75*(IF(Inputs!J74=Chg_Factors!B$31,(VLOOKUP(Inputs!D74,Chg_Factors!C$31:D$32,2,FALSE)),IF(Inputs!J74=Chg_Factors!B$33,(VLOOKUP(Inputs!D74,Chg_Factors!C$33:D$34,2,FALSE)),IF(Inputs!J74=Chg_Factors!B$35,(VLOOKUP(Inputs!D74,Chg_Factors!C$35:D$36,2,FALSE)),IF(Inputs!J74=Chg_Factors!B$37,(VLOOKUP(Inputs!D74,Chg_Factors!C$37:D$38,2,FALSE)),IF(Inputs!J74=Chg_Factors!B$39,(VLOOKUP(Inputs!D74,Chg_Factors!C$39:D$40,2,FALSE)),IF(Inputs!J74=Chg_Factors!B$41,(VLOOKUP(Inputs!D74,Chg_Factors!C$41:D$42,2,FALSE)),IF(Inputs!J74=Chg_Factors!B$43,(VLOOKUP(Inputs!D74,Chg_Factors!C$43:D$44,2,FALSE)),IF(Inputs!J74=Chg_Factors!B$45,(VLOOKUP(Inputs!D74,Chg_Factors!C$45:D$46,2,FALSE)),IF(Inputs!J74=Chg_Factors!B$47,(VLOOKUP(Inputs!D74,Chg_Factors!C$47:D$48,2,FALSE)),IF(Inputs!J74=Chg_Factors!B$49,(VLOOKUP(Inputs!D74,Chg_Factors!C$49:D$50,2,FALSE)),IF(Inputs!J74=Chg_Factors!B$51,(VLOOKUP(Inputs!D74,Chg_Factors!C$51:D$52,2,FALSE)),IF(Inputs!J74=Chg_Factors!B$53,(VLOOKUP(Inputs!D74,Chg_Factors!C$53:D$54,2,FALSE)),IF(Inputs!J74=Chg_Factors!B$55,(VLOOKUP(Inputs!D74,Chg_Factors!C$55:D$56,2,FALSE)))))))))))))))),"")</f>
        <v/>
      </c>
      <c r="N75" s="87" t="str">
        <f>IF(Inputs!C74="true",IF(Inputs!K74="null",M75,M75*(Inputs!K74)),"")</f>
        <v/>
      </c>
      <c r="O75" s="87" t="str">
        <f>IF(Inputs!C74="true",N75*IF(Inputs!M74=Reduction_Values!B$4,(VLOOKUP(Inputs!F74,Reduction_Values!C$4:D$7,2,FALSE)),(VLOOKUP(Inputs!F74,Reduction_Values!C$8:D$11,2,FALSE))),"")</f>
        <v/>
      </c>
      <c r="P75" s="87" t="str">
        <f>IF(Inputs!C74="true",(Inputs!N74/Inputs!O74)*Calcs!O75,"")</f>
        <v/>
      </c>
      <c r="Q75" s="85">
        <f>Inputs!E74</f>
        <v>1E-3</v>
      </c>
      <c r="R75" s="86">
        <f>Q75*(VLOOKUP(Inputs!F74,Chg_Factors!B$2:D$5,3,FALSE))</f>
        <v>1E-3</v>
      </c>
      <c r="S75" s="85">
        <f>R75*(VLOOKUP(Inputs!H74,Chg_Factors!B$6:D$8,3,FALSE))</f>
        <v>1.6000000000000001E-3</v>
      </c>
      <c r="T75" s="85">
        <f>S75*(VLOOKUP(Inputs!I74,Chg_Factors!B$9:D$12,3,FALSE))</f>
        <v>1.6000000000000001E-3</v>
      </c>
      <c r="U75" s="85">
        <f>T75*(VLOOKUP(Inputs!J74,Chg_Factors!B$18:D$30,3,FALSE))</f>
        <v>3.1536000000000002E-2</v>
      </c>
      <c r="V75" s="85">
        <f>IF(Inputs!K74="null",U75,U75*(Inputs!K74))</f>
        <v>3.1536000000000002E-2</v>
      </c>
      <c r="W75" s="85">
        <f>V75*(IF(Inputs!L74=Reduction_Values!B$2,Reduction_Values!D$2,Reduction_Values!D$3))</f>
        <v>3.1536000000000002E-2</v>
      </c>
      <c r="X75" s="85">
        <f>W75*IF(Inputs!M74=Reduction_Values!B$4,(VLOOKUP(Inputs!F74,Reduction_Values!C$4:D$7,2,FALSE)),(VLOOKUP(Inputs!F74,Reduction_Values!C$8:D$11,2,FALSE)))</f>
        <v>1.5768000000000001E-2</v>
      </c>
      <c r="Y75" s="85">
        <f t="shared" si="1"/>
        <v>1.5768000000000001E-2</v>
      </c>
      <c r="Z75" s="6"/>
      <c r="AA75" s="6"/>
    </row>
    <row r="76" spans="1:27" s="5" customFormat="1" x14ac:dyDescent="0.2">
      <c r="A76" s="85">
        <f>Inputs!E75</f>
        <v>32100.001</v>
      </c>
      <c r="B76" s="86">
        <f>A76*(VLOOKUP(Inputs!F75,Chg_Factors!B$2:D$5,3,FALSE))</f>
        <v>96300.002999999997</v>
      </c>
      <c r="C76" s="87">
        <f>B76*(VLOOKUP(Inputs!H75,Chg_Factors!B$6:D$8,3,FALSE))</f>
        <v>15408.000480000001</v>
      </c>
      <c r="D76" s="87">
        <f>C76*(VLOOKUP(Inputs!I75,Chg_Factors!B$9:D$12,3,FALSE))</f>
        <v>9244.8002880000004</v>
      </c>
      <c r="E76" s="87">
        <f>D76*(VLOOKUP(Inputs!J75,Chg_Factors!B$18:D$30,3,FALSE))</f>
        <v>107517.02734944002</v>
      </c>
      <c r="F76" s="87">
        <f>IF(Inputs!K75="null",E76,E76*(Inputs!K75))</f>
        <v>107517.02734944002</v>
      </c>
      <c r="G76" s="87">
        <f>F76*(IF(Inputs!L75=Reduction_Values!B$2,Reduction_Values!D$2,Reduction_Values!D$3))</f>
        <v>107517.02734944002</v>
      </c>
      <c r="H76" s="87">
        <f>G76*IF(Inputs!M75=Reduction_Values!B$4,(VLOOKUP(Inputs!F75,Reduction_Values!C$4:D$7,2,FALSE)),(VLOOKUP(Inputs!F75,Reduction_Values!C$8:D$11,2,FALSE)))</f>
        <v>107517.02734944002</v>
      </c>
      <c r="I76" s="87">
        <f>(Inputs!N75/Inputs!O75)*Calcs!H76</f>
        <v>0</v>
      </c>
      <c r="J76" s="86">
        <f>IF(Inputs!C75="true",(A76*(VLOOKUP(Inputs!G75,Chg_Factors!B$13:D$17,3,FALSE))),"")</f>
        <v>6420.0002000000004</v>
      </c>
      <c r="K76" s="87">
        <f>IF(Inputs!C75="true",J76*(VLOOKUP(Inputs!H75,Chg_Factors!B$6:D$8,3,FALSE)),"")</f>
        <v>1027.2000320000002</v>
      </c>
      <c r="L76" s="87">
        <f>IF(Inputs!C75="true",K76*(VLOOKUP(Inputs!I75,Chg_Factors!B$9:D$12,3,FALSE)),"")</f>
        <v>616.32001920000005</v>
      </c>
      <c r="M76" s="87">
        <f>IF(Inputs!C75="true",L76*(IF(Inputs!J75=Chg_Factors!B$31,(VLOOKUP(Inputs!D75,Chg_Factors!C$31:D$32,2,FALSE)),IF(Inputs!J75=Chg_Factors!B$33,(VLOOKUP(Inputs!D75,Chg_Factors!C$33:D$34,2,FALSE)),IF(Inputs!J75=Chg_Factors!B$35,(VLOOKUP(Inputs!D75,Chg_Factors!C$35:D$36,2,FALSE)),IF(Inputs!J75=Chg_Factors!B$37,(VLOOKUP(Inputs!D75,Chg_Factors!C$37:D$38,2,FALSE)),IF(Inputs!J75=Chg_Factors!B$39,(VLOOKUP(Inputs!D75,Chg_Factors!C$39:D$40,2,FALSE)),IF(Inputs!J75=Chg_Factors!B$41,(VLOOKUP(Inputs!D75,Chg_Factors!C$41:D$42,2,FALSE)),IF(Inputs!J75=Chg_Factors!B$43,(VLOOKUP(Inputs!D75,Chg_Factors!C$43:D$44,2,FALSE)),IF(Inputs!J75=Chg_Factors!B$45,(VLOOKUP(Inputs!D75,Chg_Factors!C$45:D$46,2,FALSE)),IF(Inputs!J75=Chg_Factors!B$47,(VLOOKUP(Inputs!D75,Chg_Factors!C$47:D$48,2,FALSE)),IF(Inputs!J75=Chg_Factors!B$49,(VLOOKUP(Inputs!D75,Chg_Factors!C$49:D$50,2,FALSE)),IF(Inputs!J75=Chg_Factors!B$51,(VLOOKUP(Inputs!D75,Chg_Factors!C$51:D$52,2,FALSE)),IF(Inputs!J75=Chg_Factors!B$53,(VLOOKUP(Inputs!D75,Chg_Factors!C$53:D$54,2,FALSE)),IF(Inputs!J75=Chg_Factors!B$55,(VLOOKUP(Inputs!D75,Chg_Factors!C$55:D$56,2,FALSE)))))))))))))))),"")</f>
        <v>0</v>
      </c>
      <c r="N76" s="87">
        <f>IF(Inputs!C75="true",IF(Inputs!K75="null",M76,M76*(Inputs!K75)),"")</f>
        <v>0</v>
      </c>
      <c r="O76" s="87">
        <f>IF(Inputs!C75="true",N76*IF(Inputs!M75=Reduction_Values!B$4,(VLOOKUP(Inputs!F75,Reduction_Values!C$4:D$7,2,FALSE)),(VLOOKUP(Inputs!F75,Reduction_Values!C$8:D$11,2,FALSE))),"")</f>
        <v>0</v>
      </c>
      <c r="P76" s="87">
        <f>IF(Inputs!C75="true",(Inputs!N75/Inputs!O75)*Calcs!O76,"")</f>
        <v>0</v>
      </c>
      <c r="Q76" s="85">
        <f>Inputs!E75</f>
        <v>32100.001</v>
      </c>
      <c r="R76" s="86">
        <f>Q76*(VLOOKUP(Inputs!F75,Chg_Factors!B$2:D$5,3,FALSE))</f>
        <v>96300.002999999997</v>
      </c>
      <c r="S76" s="85">
        <f>R76*(VLOOKUP(Inputs!H75,Chg_Factors!B$6:D$8,3,FALSE))</f>
        <v>15408.000480000001</v>
      </c>
      <c r="T76" s="85">
        <f>S76*(VLOOKUP(Inputs!I75,Chg_Factors!B$9:D$12,3,FALSE))</f>
        <v>9244.8002880000004</v>
      </c>
      <c r="U76" s="85">
        <f>T76*(VLOOKUP(Inputs!J75,Chg_Factors!B$18:D$30,3,FALSE))</f>
        <v>107517.02734944002</v>
      </c>
      <c r="V76" s="85">
        <f>IF(Inputs!K75="null",U76,U76*(Inputs!K75))</f>
        <v>107517.02734944002</v>
      </c>
      <c r="W76" s="85">
        <f>V76*(IF(Inputs!L75=Reduction_Values!B$2,Reduction_Values!D$2,Reduction_Values!D$3))</f>
        <v>107517.02734944002</v>
      </c>
      <c r="X76" s="85">
        <f>W76*IF(Inputs!M75=Reduction_Values!B$4,(VLOOKUP(Inputs!F75,Reduction_Values!C$4:D$7,2,FALSE)),(VLOOKUP(Inputs!F75,Reduction_Values!C$8:D$11,2,FALSE)))</f>
        <v>107517.02734944002</v>
      </c>
      <c r="Y76" s="85">
        <f t="shared" si="1"/>
        <v>107517.02734944002</v>
      </c>
      <c r="Z76" s="6"/>
      <c r="AA76" s="6"/>
    </row>
    <row r="77" spans="1:27" s="5" customFormat="1" x14ac:dyDescent="0.2">
      <c r="A77" s="85">
        <f>Inputs!E76</f>
        <v>0</v>
      </c>
      <c r="B77" s="86">
        <f>A77*(VLOOKUP(Inputs!F76,Chg_Factors!B$2:D$5,3,FALSE))</f>
        <v>0</v>
      </c>
      <c r="C77" s="87">
        <f>B77*(VLOOKUP(Inputs!H76,Chg_Factors!B$6:D$8,3,FALSE))</f>
        <v>0</v>
      </c>
      <c r="D77" s="87">
        <f>C77*(VLOOKUP(Inputs!I76,Chg_Factors!B$9:D$12,3,FALSE))</f>
        <v>0</v>
      </c>
      <c r="E77" s="87">
        <f>D77*(VLOOKUP(Inputs!J76,Chg_Factors!B$18:D$30,3,FALSE))</f>
        <v>0</v>
      </c>
      <c r="F77" s="87">
        <f>IF(Inputs!K76="null",E77,E77*(Inputs!K76))</f>
        <v>0</v>
      </c>
      <c r="G77" s="87">
        <f>F77*(IF(Inputs!L76=Reduction_Values!B$2,Reduction_Values!D$2,Reduction_Values!D$3))</f>
        <v>0</v>
      </c>
      <c r="H77" s="87">
        <f>G77*IF(Inputs!M76=Reduction_Values!B$4,(VLOOKUP(Inputs!F76,Reduction_Values!C$4:D$7,2,FALSE)),(VLOOKUP(Inputs!F76,Reduction_Values!C$8:D$11,2,FALSE)))</f>
        <v>0</v>
      </c>
      <c r="I77" s="87">
        <f>(Inputs!N76/Inputs!O76)*Calcs!H77</f>
        <v>0</v>
      </c>
      <c r="J77" s="86" t="str">
        <f>IF(Inputs!C76="true",(A77*(VLOOKUP(Inputs!G76,Chg_Factors!B$13:D$17,3,FALSE))),"")</f>
        <v/>
      </c>
      <c r="K77" s="87" t="str">
        <f>IF(Inputs!C76="true",J77*(VLOOKUP(Inputs!H76,Chg_Factors!B$6:D$8,3,FALSE)),"")</f>
        <v/>
      </c>
      <c r="L77" s="87" t="str">
        <f>IF(Inputs!C76="true",K77*(VLOOKUP(Inputs!I76,Chg_Factors!B$9:D$12,3,FALSE)),"")</f>
        <v/>
      </c>
      <c r="M77" s="87" t="str">
        <f>IF(Inputs!C76="true",L77*(IF(Inputs!J76=Chg_Factors!B$31,(VLOOKUP(Inputs!D76,Chg_Factors!C$31:D$32,2,FALSE)),IF(Inputs!J76=Chg_Factors!B$33,(VLOOKUP(Inputs!D76,Chg_Factors!C$33:D$34,2,FALSE)),IF(Inputs!J76=Chg_Factors!B$35,(VLOOKUP(Inputs!D76,Chg_Factors!C$35:D$36,2,FALSE)),IF(Inputs!J76=Chg_Factors!B$37,(VLOOKUP(Inputs!D76,Chg_Factors!C$37:D$38,2,FALSE)),IF(Inputs!J76=Chg_Factors!B$39,(VLOOKUP(Inputs!D76,Chg_Factors!C$39:D$40,2,FALSE)),IF(Inputs!J76=Chg_Factors!B$41,(VLOOKUP(Inputs!D76,Chg_Factors!C$41:D$42,2,FALSE)),IF(Inputs!J76=Chg_Factors!B$43,(VLOOKUP(Inputs!D76,Chg_Factors!C$43:D$44,2,FALSE)),IF(Inputs!J76=Chg_Factors!B$45,(VLOOKUP(Inputs!D76,Chg_Factors!C$45:D$46,2,FALSE)),IF(Inputs!J76=Chg_Factors!B$47,(VLOOKUP(Inputs!D76,Chg_Factors!C$47:D$48,2,FALSE)),IF(Inputs!J76=Chg_Factors!B$49,(VLOOKUP(Inputs!D76,Chg_Factors!C$49:D$50,2,FALSE)),IF(Inputs!J76=Chg_Factors!B$51,(VLOOKUP(Inputs!D76,Chg_Factors!C$51:D$52,2,FALSE)),IF(Inputs!J76=Chg_Factors!B$53,(VLOOKUP(Inputs!D76,Chg_Factors!C$53:D$54,2,FALSE)),IF(Inputs!J76=Chg_Factors!B$55,(VLOOKUP(Inputs!D76,Chg_Factors!C$55:D$56,2,FALSE)))))))))))))))),"")</f>
        <v/>
      </c>
      <c r="N77" s="87" t="str">
        <f>IF(Inputs!C76="true",IF(Inputs!K76="null",M77,M77*(Inputs!K76)),"")</f>
        <v/>
      </c>
      <c r="O77" s="87" t="str">
        <f>IF(Inputs!C76="true",N77*IF(Inputs!M76=Reduction_Values!B$4,(VLOOKUP(Inputs!F76,Reduction_Values!C$4:D$7,2,FALSE)),(VLOOKUP(Inputs!F76,Reduction_Values!C$8:D$11,2,FALSE))),"")</f>
        <v/>
      </c>
      <c r="P77" s="87" t="str">
        <f>IF(Inputs!C76="true",(Inputs!N76/Inputs!O76)*Calcs!O77,"")</f>
        <v/>
      </c>
      <c r="Q77" s="85">
        <f>Inputs!E76</f>
        <v>0</v>
      </c>
      <c r="R77" s="86">
        <f>Q77*(VLOOKUP(Inputs!F76,Chg_Factors!B$2:D$5,3,FALSE))</f>
        <v>0</v>
      </c>
      <c r="S77" s="85">
        <f>R77*(VLOOKUP(Inputs!H76,Chg_Factors!B$6:D$8,3,FALSE))</f>
        <v>0</v>
      </c>
      <c r="T77" s="85">
        <f>S77*(VLOOKUP(Inputs!I76,Chg_Factors!B$9:D$12,3,FALSE))</f>
        <v>0</v>
      </c>
      <c r="U77" s="85">
        <f>T77*(VLOOKUP(Inputs!J76,Chg_Factors!B$18:D$30,3,FALSE))</f>
        <v>0</v>
      </c>
      <c r="V77" s="85">
        <f>IF(Inputs!K76="null",U77,U77*(Inputs!K76))</f>
        <v>0</v>
      </c>
      <c r="W77" s="85">
        <f>V77*(IF(Inputs!L76=Reduction_Values!B$2,Reduction_Values!D$2,Reduction_Values!D$3))</f>
        <v>0</v>
      </c>
      <c r="X77" s="85">
        <f>W77*IF(Inputs!M76=Reduction_Values!B$4,(VLOOKUP(Inputs!F76,Reduction_Values!C$4:D$7,2,FALSE)),(VLOOKUP(Inputs!F76,Reduction_Values!C$8:D$11,2,FALSE)))</f>
        <v>0</v>
      </c>
      <c r="Y77" s="85">
        <f t="shared" si="1"/>
        <v>0</v>
      </c>
      <c r="Z77" s="6"/>
      <c r="AA77" s="6"/>
    </row>
    <row r="78" spans="1:27" s="5" customFormat="1" x14ac:dyDescent="0.2">
      <c r="A78" s="85">
        <f>Inputs!E77</f>
        <v>1</v>
      </c>
      <c r="B78" s="86">
        <f>A78*(VLOOKUP(Inputs!F77,Chg_Factors!B$2:D$5,3,FALSE))</f>
        <v>1</v>
      </c>
      <c r="C78" s="87">
        <f>B78*(VLOOKUP(Inputs!H77,Chg_Factors!B$6:D$8,3,FALSE))</f>
        <v>1.6</v>
      </c>
      <c r="D78" s="87">
        <f>C78*(VLOOKUP(Inputs!I77,Chg_Factors!B$9:D$12,3,FALSE))</f>
        <v>1.6</v>
      </c>
      <c r="E78" s="87">
        <f>D78*(VLOOKUP(Inputs!J77,Chg_Factors!B$18:D$30,3,FALSE))</f>
        <v>31.536000000000001</v>
      </c>
      <c r="F78" s="87">
        <f>IF(Inputs!K77="null",E78,E78*(Inputs!K77))</f>
        <v>31.536000000000001</v>
      </c>
      <c r="G78" s="87">
        <f>F78*(IF(Inputs!L77=Reduction_Values!B$2,Reduction_Values!D$2,Reduction_Values!D$3))</f>
        <v>31.536000000000001</v>
      </c>
      <c r="H78" s="87">
        <f>G78*IF(Inputs!M77=Reduction_Values!B$4,(VLOOKUP(Inputs!F77,Reduction_Values!C$4:D$7,2,FALSE)),(VLOOKUP(Inputs!F77,Reduction_Values!C$8:D$11,2,FALSE)))</f>
        <v>31.536000000000001</v>
      </c>
      <c r="I78" s="87">
        <f>(Inputs!N77/Inputs!O77)*Calcs!H78</f>
        <v>30.957357798165138</v>
      </c>
      <c r="J78" s="86" t="str">
        <f>IF(Inputs!C77="true",(A78*(VLOOKUP(Inputs!G77,Chg_Factors!B$13:D$17,3,FALSE))),"")</f>
        <v/>
      </c>
      <c r="K78" s="87" t="str">
        <f>IF(Inputs!C77="true",J78*(VLOOKUP(Inputs!H77,Chg_Factors!B$6:D$8,3,FALSE)),"")</f>
        <v/>
      </c>
      <c r="L78" s="87" t="str">
        <f>IF(Inputs!C77="true",K78*(VLOOKUP(Inputs!I77,Chg_Factors!B$9:D$12,3,FALSE)),"")</f>
        <v/>
      </c>
      <c r="M78" s="87" t="str">
        <f>IF(Inputs!C77="true",L78*(IF(Inputs!J77=Chg_Factors!B$31,(VLOOKUP(Inputs!D77,Chg_Factors!C$31:D$32,2,FALSE)),IF(Inputs!J77=Chg_Factors!B$33,(VLOOKUP(Inputs!D77,Chg_Factors!C$33:D$34,2,FALSE)),IF(Inputs!J77=Chg_Factors!B$35,(VLOOKUP(Inputs!D77,Chg_Factors!C$35:D$36,2,FALSE)),IF(Inputs!J77=Chg_Factors!B$37,(VLOOKUP(Inputs!D77,Chg_Factors!C$37:D$38,2,FALSE)),IF(Inputs!J77=Chg_Factors!B$39,(VLOOKUP(Inputs!D77,Chg_Factors!C$39:D$40,2,FALSE)),IF(Inputs!J77=Chg_Factors!B$41,(VLOOKUP(Inputs!D77,Chg_Factors!C$41:D$42,2,FALSE)),IF(Inputs!J77=Chg_Factors!B$43,(VLOOKUP(Inputs!D77,Chg_Factors!C$43:D$44,2,FALSE)),IF(Inputs!J77=Chg_Factors!B$45,(VLOOKUP(Inputs!D77,Chg_Factors!C$45:D$46,2,FALSE)),IF(Inputs!J77=Chg_Factors!B$47,(VLOOKUP(Inputs!D77,Chg_Factors!C$47:D$48,2,FALSE)),IF(Inputs!J77=Chg_Factors!B$49,(VLOOKUP(Inputs!D77,Chg_Factors!C$49:D$50,2,FALSE)),IF(Inputs!J77=Chg_Factors!B$51,(VLOOKUP(Inputs!D77,Chg_Factors!C$51:D$52,2,FALSE)),IF(Inputs!J77=Chg_Factors!B$53,(VLOOKUP(Inputs!D77,Chg_Factors!C$53:D$54,2,FALSE)),IF(Inputs!J77=Chg_Factors!B$55,(VLOOKUP(Inputs!D77,Chg_Factors!C$55:D$56,2,FALSE)))))))))))))))),"")</f>
        <v/>
      </c>
      <c r="N78" s="87" t="str">
        <f>IF(Inputs!C77="true",IF(Inputs!K77="null",M78,M78*(Inputs!K77)),"")</f>
        <v/>
      </c>
      <c r="O78" s="87" t="str">
        <f>IF(Inputs!C77="true",N78*IF(Inputs!M77=Reduction_Values!B$4,(VLOOKUP(Inputs!F77,Reduction_Values!C$4:D$7,2,FALSE)),(VLOOKUP(Inputs!F77,Reduction_Values!C$8:D$11,2,FALSE))),"")</f>
        <v/>
      </c>
      <c r="P78" s="87" t="str">
        <f>IF(Inputs!C77="true",(Inputs!N77/Inputs!O77)*Calcs!O78,"")</f>
        <v/>
      </c>
      <c r="Q78" s="85">
        <f>Inputs!E77</f>
        <v>1</v>
      </c>
      <c r="R78" s="86">
        <f>Q78*(VLOOKUP(Inputs!F77,Chg_Factors!B$2:D$5,3,FALSE))</f>
        <v>1</v>
      </c>
      <c r="S78" s="85">
        <f>R78*(VLOOKUP(Inputs!H77,Chg_Factors!B$6:D$8,3,FALSE))</f>
        <v>1.6</v>
      </c>
      <c r="T78" s="85">
        <f>S78*(VLOOKUP(Inputs!I77,Chg_Factors!B$9:D$12,3,FALSE))</f>
        <v>1.6</v>
      </c>
      <c r="U78" s="85">
        <f>T78*(VLOOKUP(Inputs!J77,Chg_Factors!B$18:D$30,3,FALSE))</f>
        <v>31.536000000000001</v>
      </c>
      <c r="V78" s="85">
        <f>IF(Inputs!K77="null",U78,U78*(Inputs!K77))</f>
        <v>31.536000000000001</v>
      </c>
      <c r="W78" s="85">
        <f>V78*(IF(Inputs!L77=Reduction_Values!B$2,Reduction_Values!D$2,Reduction_Values!D$3))</f>
        <v>31.536000000000001</v>
      </c>
      <c r="X78" s="85">
        <f>W78*IF(Inputs!M77=Reduction_Values!B$4,(VLOOKUP(Inputs!F77,Reduction_Values!C$4:D$7,2,FALSE)),(VLOOKUP(Inputs!F77,Reduction_Values!C$8:D$11,2,FALSE)))</f>
        <v>31.536000000000001</v>
      </c>
      <c r="Y78" s="85">
        <f t="shared" si="1"/>
        <v>31.536000000000001</v>
      </c>
      <c r="Z78" s="6"/>
      <c r="AA78" s="6"/>
    </row>
    <row r="79" spans="1:27" s="5" customFormat="1" x14ac:dyDescent="0.2">
      <c r="A79" s="85">
        <f>Inputs!E78</f>
        <v>8180</v>
      </c>
      <c r="B79" s="86">
        <f>A79*(VLOOKUP(Inputs!F78,Chg_Factors!B$2:D$5,3,FALSE))</f>
        <v>1636</v>
      </c>
      <c r="C79" s="87">
        <f>B79*(VLOOKUP(Inputs!H78,Chg_Factors!B$6:D$8,3,FALSE))</f>
        <v>2617.6000000000004</v>
      </c>
      <c r="D79" s="87">
        <f>C79*(VLOOKUP(Inputs!I78,Chg_Factors!B$9:D$12,3,FALSE))</f>
        <v>2617.6000000000004</v>
      </c>
      <c r="E79" s="87">
        <f>D79*(VLOOKUP(Inputs!J78,Chg_Factors!B$18:D$30,3,FALSE))</f>
        <v>39682.816000000006</v>
      </c>
      <c r="F79" s="87">
        <f>IF(Inputs!K78="null",E79,E79*(Inputs!K78))</f>
        <v>39682.816000000006</v>
      </c>
      <c r="G79" s="87">
        <f>F79*(IF(Inputs!L78=Reduction_Values!B$2,Reduction_Values!D$2,Reduction_Values!D$3))</f>
        <v>39682.816000000006</v>
      </c>
      <c r="H79" s="87">
        <f>G79*IF(Inputs!M78=Reduction_Values!B$4,(VLOOKUP(Inputs!F78,Reduction_Values!C$4:D$7,2,FALSE)),(VLOOKUP(Inputs!F78,Reduction_Values!C$8:D$11,2,FALSE)))</f>
        <v>39682.816000000006</v>
      </c>
      <c r="I79" s="87">
        <f>(Inputs!N78/Inputs!O78)*Calcs!H79</f>
        <v>39682.816000000006</v>
      </c>
      <c r="J79" s="86" t="str">
        <f>IF(Inputs!C78="true",(A79*(VLOOKUP(Inputs!G78,Chg_Factors!B$13:D$17,3,FALSE))),"")</f>
        <v/>
      </c>
      <c r="K79" s="87" t="str">
        <f>IF(Inputs!C78="true",J79*(VLOOKUP(Inputs!H78,Chg_Factors!B$6:D$8,3,FALSE)),"")</f>
        <v/>
      </c>
      <c r="L79" s="87" t="str">
        <f>IF(Inputs!C78="true",K79*(VLOOKUP(Inputs!I78,Chg_Factors!B$9:D$12,3,FALSE)),"")</f>
        <v/>
      </c>
      <c r="M79" s="87" t="str">
        <f>IF(Inputs!C78="true",L79*(IF(Inputs!J78=Chg_Factors!B$31,(VLOOKUP(Inputs!D78,Chg_Factors!C$31:D$32,2,FALSE)),IF(Inputs!J78=Chg_Factors!B$33,(VLOOKUP(Inputs!D78,Chg_Factors!C$33:D$34,2,FALSE)),IF(Inputs!J78=Chg_Factors!B$35,(VLOOKUP(Inputs!D78,Chg_Factors!C$35:D$36,2,FALSE)),IF(Inputs!J78=Chg_Factors!B$37,(VLOOKUP(Inputs!D78,Chg_Factors!C$37:D$38,2,FALSE)),IF(Inputs!J78=Chg_Factors!B$39,(VLOOKUP(Inputs!D78,Chg_Factors!C$39:D$40,2,FALSE)),IF(Inputs!J78=Chg_Factors!B$41,(VLOOKUP(Inputs!D78,Chg_Factors!C$41:D$42,2,FALSE)),IF(Inputs!J78=Chg_Factors!B$43,(VLOOKUP(Inputs!D78,Chg_Factors!C$43:D$44,2,FALSE)),IF(Inputs!J78=Chg_Factors!B$45,(VLOOKUP(Inputs!D78,Chg_Factors!C$45:D$46,2,FALSE)),IF(Inputs!J78=Chg_Factors!B$47,(VLOOKUP(Inputs!D78,Chg_Factors!C$47:D$48,2,FALSE)),IF(Inputs!J78=Chg_Factors!B$49,(VLOOKUP(Inputs!D78,Chg_Factors!C$49:D$50,2,FALSE)),IF(Inputs!J78=Chg_Factors!B$51,(VLOOKUP(Inputs!D78,Chg_Factors!C$51:D$52,2,FALSE)),IF(Inputs!J78=Chg_Factors!B$53,(VLOOKUP(Inputs!D78,Chg_Factors!C$53:D$54,2,FALSE)),IF(Inputs!J78=Chg_Factors!B$55,(VLOOKUP(Inputs!D78,Chg_Factors!C$55:D$56,2,FALSE)))))))))))))))),"")</f>
        <v/>
      </c>
      <c r="N79" s="87" t="str">
        <f>IF(Inputs!C78="true",IF(Inputs!K78="null",M79,M79*(Inputs!K78)),"")</f>
        <v/>
      </c>
      <c r="O79" s="87" t="str">
        <f>IF(Inputs!C78="true",N79*IF(Inputs!M78=Reduction_Values!B$4,(VLOOKUP(Inputs!F78,Reduction_Values!C$4:D$7,2,FALSE)),(VLOOKUP(Inputs!F78,Reduction_Values!C$8:D$11,2,FALSE))),"")</f>
        <v/>
      </c>
      <c r="P79" s="87" t="str">
        <f>IF(Inputs!C78="true",(Inputs!N78/Inputs!O78)*Calcs!O79,"")</f>
        <v/>
      </c>
      <c r="Q79" s="85">
        <f>Inputs!E78</f>
        <v>8180</v>
      </c>
      <c r="R79" s="86">
        <f>Q79*(VLOOKUP(Inputs!F78,Chg_Factors!B$2:D$5,3,FALSE))</f>
        <v>1636</v>
      </c>
      <c r="S79" s="85">
        <f>R79*(VLOOKUP(Inputs!H78,Chg_Factors!B$6:D$8,3,FALSE))</f>
        <v>2617.6000000000004</v>
      </c>
      <c r="T79" s="85">
        <f>S79*(VLOOKUP(Inputs!I78,Chg_Factors!B$9:D$12,3,FALSE))</f>
        <v>2617.6000000000004</v>
      </c>
      <c r="U79" s="85">
        <f>T79*(VLOOKUP(Inputs!J78,Chg_Factors!B$18:D$30,3,FALSE))</f>
        <v>39682.816000000006</v>
      </c>
      <c r="V79" s="85">
        <f>IF(Inputs!K78="null",U79,U79*(Inputs!K78))</f>
        <v>39682.816000000006</v>
      </c>
      <c r="W79" s="85">
        <f>V79*(IF(Inputs!L78=Reduction_Values!B$2,Reduction_Values!D$2,Reduction_Values!D$3))</f>
        <v>39682.816000000006</v>
      </c>
      <c r="X79" s="85">
        <f>W79*IF(Inputs!M78=Reduction_Values!B$4,(VLOOKUP(Inputs!F78,Reduction_Values!C$4:D$7,2,FALSE)),(VLOOKUP(Inputs!F78,Reduction_Values!C$8:D$11,2,FALSE)))</f>
        <v>39682.816000000006</v>
      </c>
      <c r="Y79" s="85">
        <f t="shared" si="1"/>
        <v>39682.816000000006</v>
      </c>
      <c r="Z79" s="6"/>
      <c r="AA79" s="6"/>
    </row>
    <row r="80" spans="1:27" s="5" customFormat="1" x14ac:dyDescent="0.2">
      <c r="A80" s="85">
        <f>Inputs!E79</f>
        <v>32100</v>
      </c>
      <c r="B80" s="86">
        <f>A80*(VLOOKUP(Inputs!F79,Chg_Factors!B$2:D$5,3,FALSE))</f>
        <v>96300</v>
      </c>
      <c r="C80" s="87">
        <f>B80*(VLOOKUP(Inputs!H79,Chg_Factors!B$6:D$8,3,FALSE))</f>
        <v>96300</v>
      </c>
      <c r="D80" s="87">
        <f>C80*(VLOOKUP(Inputs!I79,Chg_Factors!B$9:D$12,3,FALSE))</f>
        <v>57780</v>
      </c>
      <c r="E80" s="87">
        <f>D80*(VLOOKUP(Inputs!J79,Chg_Factors!B$18:D$30,3,FALSE))</f>
        <v>1589527.8</v>
      </c>
      <c r="F80" s="87">
        <f>IF(Inputs!K79="null",E80,E80*(Inputs!K79))</f>
        <v>47685.834000000003</v>
      </c>
      <c r="G80" s="87">
        <f>F80*(IF(Inputs!L79=Reduction_Values!B$2,Reduction_Values!D$2,Reduction_Values!D$3))</f>
        <v>23842.917000000001</v>
      </c>
      <c r="H80" s="87">
        <f>G80*IF(Inputs!M79=Reduction_Values!B$4,(VLOOKUP(Inputs!F79,Reduction_Values!C$4:D$7,2,FALSE)),(VLOOKUP(Inputs!F79,Reduction_Values!C$8:D$11,2,FALSE)))</f>
        <v>23842.917000000001</v>
      </c>
      <c r="I80" s="87">
        <f>(Inputs!N79/Inputs!O79)*Calcs!H80</f>
        <v>2801.2170245901643</v>
      </c>
      <c r="J80" s="86">
        <f>IF(Inputs!C79="true",(A80*(VLOOKUP(Inputs!G79,Chg_Factors!B$13:D$17,3,FALSE))),"")</f>
        <v>6420</v>
      </c>
      <c r="K80" s="87">
        <f>IF(Inputs!C79="true",J80*(VLOOKUP(Inputs!H79,Chg_Factors!B$6:D$8,3,FALSE)),"")</f>
        <v>6420</v>
      </c>
      <c r="L80" s="87">
        <f>IF(Inputs!C79="true",K80*(VLOOKUP(Inputs!I79,Chg_Factors!B$9:D$12,3,FALSE)),"")</f>
        <v>3852</v>
      </c>
      <c r="M80" s="87">
        <f>IF(Inputs!C79="true",L80*(IF(Inputs!J79=Chg_Factors!B$31,(VLOOKUP(Inputs!D79,Chg_Factors!C$31:D$32,2,FALSE)),IF(Inputs!J79=Chg_Factors!B$33,(VLOOKUP(Inputs!D79,Chg_Factors!C$33:D$34,2,FALSE)),IF(Inputs!J79=Chg_Factors!B$35,(VLOOKUP(Inputs!D79,Chg_Factors!C$35:D$36,2,FALSE)),IF(Inputs!J79=Chg_Factors!B$37,(VLOOKUP(Inputs!D79,Chg_Factors!C$37:D$38,2,FALSE)),IF(Inputs!J79=Chg_Factors!B$39,(VLOOKUP(Inputs!D79,Chg_Factors!C$39:D$40,2,FALSE)),IF(Inputs!J79=Chg_Factors!B$41,(VLOOKUP(Inputs!D79,Chg_Factors!C$41:D$42,2,FALSE)),IF(Inputs!J79=Chg_Factors!B$43,(VLOOKUP(Inputs!D79,Chg_Factors!C$43:D$44,2,FALSE)),IF(Inputs!J79=Chg_Factors!B$45,(VLOOKUP(Inputs!D79,Chg_Factors!C$45:D$46,2,FALSE)),IF(Inputs!J79=Chg_Factors!B$47,(VLOOKUP(Inputs!D79,Chg_Factors!C$47:D$48,2,FALSE)),IF(Inputs!J79=Chg_Factors!B$49,(VLOOKUP(Inputs!D79,Chg_Factors!C$49:D$50,2,FALSE)),IF(Inputs!J79=Chg_Factors!B$51,(VLOOKUP(Inputs!D79,Chg_Factors!C$51:D$52,2,FALSE)),IF(Inputs!J79=Chg_Factors!B$53,(VLOOKUP(Inputs!D79,Chg_Factors!C$53:D$54,2,FALSE)),IF(Inputs!J79=Chg_Factors!B$55,(VLOOKUP(Inputs!D79,Chg_Factors!C$55:D$56,2,FALSE)))))))))))))))),"")</f>
        <v>52810.920000000006</v>
      </c>
      <c r="N80" s="87">
        <f>IF(Inputs!C79="true",IF(Inputs!K79="null",M80,M80*(Inputs!K79)),"")</f>
        <v>1584.3276000000001</v>
      </c>
      <c r="O80" s="87">
        <f>IF(Inputs!C79="true",N80*IF(Inputs!M79=Reduction_Values!B$4,(VLOOKUP(Inputs!F79,Reduction_Values!C$4:D$7,2,FALSE)),(VLOOKUP(Inputs!F79,Reduction_Values!C$8:D$11,2,FALSE))),"")</f>
        <v>1584.3276000000001</v>
      </c>
      <c r="P80" s="87">
        <f>IF(Inputs!C79="true",(Inputs!N79/Inputs!O79)*Calcs!O80,"")</f>
        <v>186.13684918032789</v>
      </c>
      <c r="Q80" s="85">
        <f>Inputs!E79</f>
        <v>32100</v>
      </c>
      <c r="R80" s="86">
        <f>Q80*(VLOOKUP(Inputs!F79,Chg_Factors!B$2:D$5,3,FALSE))</f>
        <v>96300</v>
      </c>
      <c r="S80" s="85">
        <f>R80*(VLOOKUP(Inputs!H79,Chg_Factors!B$6:D$8,3,FALSE))</f>
        <v>96300</v>
      </c>
      <c r="T80" s="85">
        <f>S80*(VLOOKUP(Inputs!I79,Chg_Factors!B$9:D$12,3,FALSE))</f>
        <v>57780</v>
      </c>
      <c r="U80" s="85">
        <f>T80*(VLOOKUP(Inputs!J79,Chg_Factors!B$18:D$30,3,FALSE))</f>
        <v>1589527.8</v>
      </c>
      <c r="V80" s="85">
        <f>IF(Inputs!K79="null",U80,U80*(Inputs!K79))</f>
        <v>47685.834000000003</v>
      </c>
      <c r="W80" s="85">
        <f>V80*(IF(Inputs!L79=Reduction_Values!B$2,Reduction_Values!D$2,Reduction_Values!D$3))</f>
        <v>23842.917000000001</v>
      </c>
      <c r="X80" s="85">
        <f>W80*IF(Inputs!M79=Reduction_Values!B$4,(VLOOKUP(Inputs!F79,Reduction_Values!C$4:D$7,2,FALSE)),(VLOOKUP(Inputs!F79,Reduction_Values!C$8:D$11,2,FALSE)))</f>
        <v>23842.917000000001</v>
      </c>
      <c r="Y80" s="85">
        <f t="shared" si="1"/>
        <v>23842.917000000001</v>
      </c>
      <c r="Z80" s="6"/>
      <c r="AA80" s="6"/>
    </row>
    <row r="81" spans="1:27" s="5" customFormat="1" x14ac:dyDescent="0.2">
      <c r="A81" s="85">
        <f>Inputs!E80</f>
        <v>3637</v>
      </c>
      <c r="B81" s="86">
        <f>A81*(VLOOKUP(Inputs!F80,Chg_Factors!B$2:D$5,3,FALSE))</f>
        <v>10911</v>
      </c>
      <c r="C81" s="87">
        <f>B81*(VLOOKUP(Inputs!H80,Chg_Factors!B$6:D$8,3,FALSE))</f>
        <v>1745.76</v>
      </c>
      <c r="D81" s="87">
        <f>C81*(VLOOKUP(Inputs!I80,Chg_Factors!B$9:D$12,3,FALSE))</f>
        <v>1745.76</v>
      </c>
      <c r="E81" s="87">
        <f>D81*(VLOOKUP(Inputs!J80,Chg_Factors!B$18:D$30,3,FALSE))</f>
        <v>34408.929600000003</v>
      </c>
      <c r="F81" s="87">
        <f>IF(Inputs!K80="null",E81,E81*(Inputs!K80))</f>
        <v>34408.929600000003</v>
      </c>
      <c r="G81" s="87">
        <f>F81*(IF(Inputs!L80=Reduction_Values!B$2,Reduction_Values!D$2,Reduction_Values!D$3))</f>
        <v>34408.929600000003</v>
      </c>
      <c r="H81" s="87">
        <f>G81*IF(Inputs!M80=Reduction_Values!B$4,(VLOOKUP(Inputs!F80,Reduction_Values!C$4:D$7,2,FALSE)),(VLOOKUP(Inputs!F80,Reduction_Values!C$8:D$11,2,FALSE)))</f>
        <v>28674.107988530359</v>
      </c>
      <c r="I81" s="87" t="e">
        <f>(Inputs!N80/Inputs!O80)*Calcs!H81</f>
        <v>#DIV/0!</v>
      </c>
      <c r="J81" s="86" t="str">
        <f>IF(Inputs!C80="true",(A81*(VLOOKUP(Inputs!G80,Chg_Factors!B$13:D$17,3,FALSE))),"")</f>
        <v/>
      </c>
      <c r="K81" s="87" t="str">
        <f>IF(Inputs!C80="true",J81*(VLOOKUP(Inputs!H80,Chg_Factors!B$6:D$8,3,FALSE)),"")</f>
        <v/>
      </c>
      <c r="L81" s="87" t="str">
        <f>IF(Inputs!C80="true",K81*(VLOOKUP(Inputs!I80,Chg_Factors!B$9:D$12,3,FALSE)),"")</f>
        <v/>
      </c>
      <c r="M81" s="87" t="str">
        <f>IF(Inputs!C80="true",L81*(IF(Inputs!J80=Chg_Factors!B$31,(VLOOKUP(Inputs!D80,Chg_Factors!C$31:D$32,2,FALSE)),IF(Inputs!J80=Chg_Factors!B$33,(VLOOKUP(Inputs!D80,Chg_Factors!C$33:D$34,2,FALSE)),IF(Inputs!J80=Chg_Factors!B$35,(VLOOKUP(Inputs!D80,Chg_Factors!C$35:D$36,2,FALSE)),IF(Inputs!J80=Chg_Factors!B$37,(VLOOKUP(Inputs!D80,Chg_Factors!C$37:D$38,2,FALSE)),IF(Inputs!J80=Chg_Factors!B$39,(VLOOKUP(Inputs!D80,Chg_Factors!C$39:D$40,2,FALSE)),IF(Inputs!J80=Chg_Factors!B$41,(VLOOKUP(Inputs!D80,Chg_Factors!C$41:D$42,2,FALSE)),IF(Inputs!J80=Chg_Factors!B$43,(VLOOKUP(Inputs!D80,Chg_Factors!C$43:D$44,2,FALSE)),IF(Inputs!J80=Chg_Factors!B$45,(VLOOKUP(Inputs!D80,Chg_Factors!C$45:D$46,2,FALSE)),IF(Inputs!J80=Chg_Factors!B$47,(VLOOKUP(Inputs!D80,Chg_Factors!C$47:D$48,2,FALSE)),IF(Inputs!J80=Chg_Factors!B$49,(VLOOKUP(Inputs!D80,Chg_Factors!C$49:D$50,2,FALSE)),IF(Inputs!J80=Chg_Factors!B$51,(VLOOKUP(Inputs!D80,Chg_Factors!C$51:D$52,2,FALSE)),IF(Inputs!J80=Chg_Factors!B$53,(VLOOKUP(Inputs!D80,Chg_Factors!C$53:D$54,2,FALSE)),IF(Inputs!J80=Chg_Factors!B$55,(VLOOKUP(Inputs!D80,Chg_Factors!C$55:D$56,2,FALSE)))))))))))))))),"")</f>
        <v/>
      </c>
      <c r="N81" s="87" t="str">
        <f>IF(Inputs!C80="true",IF(Inputs!K80="null",M81,M81*(Inputs!K80)),"")</f>
        <v/>
      </c>
      <c r="O81" s="87" t="str">
        <f>IF(Inputs!C80="true",N81*IF(Inputs!M80=Reduction_Values!B$4,(VLOOKUP(Inputs!F80,Reduction_Values!C$4:D$7,2,FALSE)),(VLOOKUP(Inputs!F80,Reduction_Values!C$8:D$11,2,FALSE))),"")</f>
        <v/>
      </c>
      <c r="P81" s="87" t="str">
        <f>IF(Inputs!C80="true",(Inputs!N80/Inputs!O80)*Calcs!O81,"")</f>
        <v/>
      </c>
      <c r="Q81" s="85">
        <f>Inputs!E80</f>
        <v>3637</v>
      </c>
      <c r="R81" s="86">
        <f>Q81*(VLOOKUP(Inputs!F80,Chg_Factors!B$2:D$5,3,FALSE))</f>
        <v>10911</v>
      </c>
      <c r="S81" s="85">
        <f>R81*(VLOOKUP(Inputs!H80,Chg_Factors!B$6:D$8,3,FALSE))</f>
        <v>1745.76</v>
      </c>
      <c r="T81" s="85">
        <f>S81*(VLOOKUP(Inputs!I80,Chg_Factors!B$9:D$12,3,FALSE))</f>
        <v>1745.76</v>
      </c>
      <c r="U81" s="85">
        <f>T81*(VLOOKUP(Inputs!J80,Chg_Factors!B$18:D$30,3,FALSE))</f>
        <v>34408.929600000003</v>
      </c>
      <c r="V81" s="85">
        <f>IF(Inputs!K80="null",U81,U81*(Inputs!K80))</f>
        <v>34408.929600000003</v>
      </c>
      <c r="W81" s="85">
        <f>V81*(IF(Inputs!L80=Reduction_Values!B$2,Reduction_Values!D$2,Reduction_Values!D$3))</f>
        <v>34408.929600000003</v>
      </c>
      <c r="X81" s="85">
        <f>W81*IF(Inputs!M80=Reduction_Values!B$4,(VLOOKUP(Inputs!F80,Reduction_Values!C$4:D$7,2,FALSE)),(VLOOKUP(Inputs!F80,Reduction_Values!C$8:D$11,2,FALSE)))</f>
        <v>28674.107988530359</v>
      </c>
      <c r="Y81" s="85">
        <f t="shared" si="1"/>
        <v>28674.107988530359</v>
      </c>
      <c r="Z81" s="6"/>
      <c r="AA81" s="6"/>
    </row>
    <row r="82" spans="1:27" s="5" customFormat="1" x14ac:dyDescent="0.2">
      <c r="A82" s="85">
        <f>Inputs!E81</f>
        <v>999999.9</v>
      </c>
      <c r="B82" s="86">
        <f>A82*(VLOOKUP(Inputs!F81,Chg_Factors!B$2:D$5,3,FALSE))</f>
        <v>999999.9</v>
      </c>
      <c r="C82" s="87">
        <f>B82*(VLOOKUP(Inputs!H81,Chg_Factors!B$6:D$8,3,FALSE))</f>
        <v>1599999.84</v>
      </c>
      <c r="D82" s="87">
        <f>C82*(VLOOKUP(Inputs!I81,Chg_Factors!B$9:D$12,3,FALSE))</f>
        <v>959999.90399999998</v>
      </c>
      <c r="E82" s="87">
        <f>D82*(VLOOKUP(Inputs!J81,Chg_Factors!B$18:D$30,3,FALSE))</f>
        <v>14351998.5648</v>
      </c>
      <c r="F82" s="87">
        <f>IF(Inputs!K81="null",E82,E82*(Inputs!K81))</f>
        <v>14351998.5648</v>
      </c>
      <c r="G82" s="87">
        <f>F82*(IF(Inputs!L81=Reduction_Values!B$2,Reduction_Values!D$2,Reduction_Values!D$3))</f>
        <v>7175999.2823999999</v>
      </c>
      <c r="H82" s="87">
        <f>G82*IF(Inputs!M81=Reduction_Values!B$4,(VLOOKUP(Inputs!F81,Reduction_Values!C$4:D$7,2,FALSE)),(VLOOKUP(Inputs!F81,Reduction_Values!C$8:D$11,2,FALSE)))</f>
        <v>7175999.2823999999</v>
      </c>
      <c r="I82" s="87">
        <f>(Inputs!N81/Inputs!O81)*Calcs!H82</f>
        <v>7175999.2823999999</v>
      </c>
      <c r="J82" s="86" t="str">
        <f>IF(Inputs!C81="true",(A82*(VLOOKUP(Inputs!G81,Chg_Factors!B$13:D$17,3,FALSE))),"")</f>
        <v/>
      </c>
      <c r="K82" s="87" t="str">
        <f>IF(Inputs!C81="true",J82*(VLOOKUP(Inputs!H81,Chg_Factors!B$6:D$8,3,FALSE)),"")</f>
        <v/>
      </c>
      <c r="L82" s="87" t="str">
        <f>IF(Inputs!C81="true",K82*(VLOOKUP(Inputs!I81,Chg_Factors!B$9:D$12,3,FALSE)),"")</f>
        <v/>
      </c>
      <c r="M82" s="87" t="str">
        <f>IF(Inputs!C81="true",L82*(IF(Inputs!J81=Chg_Factors!B$31,(VLOOKUP(Inputs!D81,Chg_Factors!C$31:D$32,2,FALSE)),IF(Inputs!J81=Chg_Factors!B$33,(VLOOKUP(Inputs!D81,Chg_Factors!C$33:D$34,2,FALSE)),IF(Inputs!J81=Chg_Factors!B$35,(VLOOKUP(Inputs!D81,Chg_Factors!C$35:D$36,2,FALSE)),IF(Inputs!J81=Chg_Factors!B$37,(VLOOKUP(Inputs!D81,Chg_Factors!C$37:D$38,2,FALSE)),IF(Inputs!J81=Chg_Factors!B$39,(VLOOKUP(Inputs!D81,Chg_Factors!C$39:D$40,2,FALSE)),IF(Inputs!J81=Chg_Factors!B$41,(VLOOKUP(Inputs!D81,Chg_Factors!C$41:D$42,2,FALSE)),IF(Inputs!J81=Chg_Factors!B$43,(VLOOKUP(Inputs!D81,Chg_Factors!C$43:D$44,2,FALSE)),IF(Inputs!J81=Chg_Factors!B$45,(VLOOKUP(Inputs!D81,Chg_Factors!C$45:D$46,2,FALSE)),IF(Inputs!J81=Chg_Factors!B$47,(VLOOKUP(Inputs!D81,Chg_Factors!C$47:D$48,2,FALSE)),IF(Inputs!J81=Chg_Factors!B$49,(VLOOKUP(Inputs!D81,Chg_Factors!C$49:D$50,2,FALSE)),IF(Inputs!J81=Chg_Factors!B$51,(VLOOKUP(Inputs!D81,Chg_Factors!C$51:D$52,2,FALSE)),IF(Inputs!J81=Chg_Factors!B$53,(VLOOKUP(Inputs!D81,Chg_Factors!C$53:D$54,2,FALSE)),IF(Inputs!J81=Chg_Factors!B$55,(VLOOKUP(Inputs!D81,Chg_Factors!C$55:D$56,2,FALSE)))))))))))))))),"")</f>
        <v/>
      </c>
      <c r="N82" s="87" t="str">
        <f>IF(Inputs!C81="true",IF(Inputs!K81="null",M82,M82*(Inputs!K81)),"")</f>
        <v/>
      </c>
      <c r="O82" s="87" t="str">
        <f>IF(Inputs!C81="true",N82*IF(Inputs!M81=Reduction_Values!B$4,(VLOOKUP(Inputs!F81,Reduction_Values!C$4:D$7,2,FALSE)),(VLOOKUP(Inputs!F81,Reduction_Values!C$8:D$11,2,FALSE))),"")</f>
        <v/>
      </c>
      <c r="P82" s="87" t="str">
        <f>IF(Inputs!C81="true",(Inputs!N81/Inputs!O81)*Calcs!O82,"")</f>
        <v/>
      </c>
      <c r="Q82" s="85">
        <f>Inputs!E81</f>
        <v>999999.9</v>
      </c>
      <c r="R82" s="86">
        <f>Q82*(VLOOKUP(Inputs!F81,Chg_Factors!B$2:D$5,3,FALSE))</f>
        <v>999999.9</v>
      </c>
      <c r="S82" s="85">
        <f>R82*(VLOOKUP(Inputs!H81,Chg_Factors!B$6:D$8,3,FALSE))</f>
        <v>1599999.84</v>
      </c>
      <c r="T82" s="85">
        <f>S82*(VLOOKUP(Inputs!I81,Chg_Factors!B$9:D$12,3,FALSE))</f>
        <v>959999.90399999998</v>
      </c>
      <c r="U82" s="85">
        <f>T82*(VLOOKUP(Inputs!J81,Chg_Factors!B$18:D$30,3,FALSE))</f>
        <v>14351998.5648</v>
      </c>
      <c r="V82" s="85">
        <f>IF(Inputs!K81="null",U82,U82*(Inputs!K81))</f>
        <v>14351998.5648</v>
      </c>
      <c r="W82" s="85">
        <f>V82*(IF(Inputs!L81=Reduction_Values!B$2,Reduction_Values!D$2,Reduction_Values!D$3))</f>
        <v>7175999.2823999999</v>
      </c>
      <c r="X82" s="85">
        <f>W82*IF(Inputs!M81=Reduction_Values!B$4,(VLOOKUP(Inputs!F81,Reduction_Values!C$4:D$7,2,FALSE)),(VLOOKUP(Inputs!F81,Reduction_Values!C$8:D$11,2,FALSE)))</f>
        <v>7175999.2823999999</v>
      </c>
      <c r="Y82" s="85">
        <f t="shared" si="1"/>
        <v>7175999.2823999999</v>
      </c>
      <c r="Z82" s="6"/>
      <c r="AA82" s="6"/>
    </row>
    <row r="83" spans="1:27" s="5" customFormat="1" x14ac:dyDescent="0.2">
      <c r="A83" s="85">
        <f>Inputs!E82</f>
        <v>0.01</v>
      </c>
      <c r="B83" s="86">
        <f>A83*(VLOOKUP(Inputs!F82,Chg_Factors!B$2:D$5,3,FALSE))</f>
        <v>0.01</v>
      </c>
      <c r="C83" s="87">
        <f>B83*(VLOOKUP(Inputs!H82,Chg_Factors!B$6:D$8,3,FALSE))</f>
        <v>1.6000000000000001E-3</v>
      </c>
      <c r="D83" s="87">
        <f>C83*(VLOOKUP(Inputs!I82,Chg_Factors!B$9:D$12,3,FALSE))</f>
        <v>9.6000000000000002E-4</v>
      </c>
      <c r="E83" s="87">
        <f>D83*(VLOOKUP(Inputs!J82,Chg_Factors!B$18:D$30,3,FALSE))</f>
        <v>2.8454400000000001E-2</v>
      </c>
      <c r="F83" s="87">
        <f>IF(Inputs!K82="null",E83,E83*(Inputs!K82))</f>
        <v>2.8454400000000001E-2</v>
      </c>
      <c r="G83" s="87">
        <f>F83*(IF(Inputs!L82=Reduction_Values!B$2,Reduction_Values!D$2,Reduction_Values!D$3))</f>
        <v>2.8454400000000001E-2</v>
      </c>
      <c r="H83" s="87">
        <f>G83*IF(Inputs!M82=Reduction_Values!B$4,(VLOOKUP(Inputs!F82,Reduction_Values!C$4:D$7,2,FALSE)),(VLOOKUP(Inputs!F82,Reduction_Values!C$8:D$11,2,FALSE)))</f>
        <v>2.8454400000000001E-2</v>
      </c>
      <c r="I83" s="87">
        <f>(Inputs!N82/Inputs!O82)*Calcs!H83</f>
        <v>2.6302386554621852E-2</v>
      </c>
      <c r="J83" s="86" t="str">
        <f>IF(Inputs!C82="true",(A83*(VLOOKUP(Inputs!G82,Chg_Factors!B$13:D$17,3,FALSE))),"")</f>
        <v/>
      </c>
      <c r="K83" s="87" t="str">
        <f>IF(Inputs!C82="true",J83*(VLOOKUP(Inputs!H82,Chg_Factors!B$6:D$8,3,FALSE)),"")</f>
        <v/>
      </c>
      <c r="L83" s="87" t="str">
        <f>IF(Inputs!C82="true",K83*(VLOOKUP(Inputs!I82,Chg_Factors!B$9:D$12,3,FALSE)),"")</f>
        <v/>
      </c>
      <c r="M83" s="87" t="str">
        <f>IF(Inputs!C82="true",L83*(IF(Inputs!J82=Chg_Factors!B$31,(VLOOKUP(Inputs!D82,Chg_Factors!C$31:D$32,2,FALSE)),IF(Inputs!J82=Chg_Factors!B$33,(VLOOKUP(Inputs!D82,Chg_Factors!C$33:D$34,2,FALSE)),IF(Inputs!J82=Chg_Factors!B$35,(VLOOKUP(Inputs!D82,Chg_Factors!C$35:D$36,2,FALSE)),IF(Inputs!J82=Chg_Factors!B$37,(VLOOKUP(Inputs!D82,Chg_Factors!C$37:D$38,2,FALSE)),IF(Inputs!J82=Chg_Factors!B$39,(VLOOKUP(Inputs!D82,Chg_Factors!C$39:D$40,2,FALSE)),IF(Inputs!J82=Chg_Factors!B$41,(VLOOKUP(Inputs!D82,Chg_Factors!C$41:D$42,2,FALSE)),IF(Inputs!J82=Chg_Factors!B$43,(VLOOKUP(Inputs!D82,Chg_Factors!C$43:D$44,2,FALSE)),IF(Inputs!J82=Chg_Factors!B$45,(VLOOKUP(Inputs!D82,Chg_Factors!C$45:D$46,2,FALSE)),IF(Inputs!J82=Chg_Factors!B$47,(VLOOKUP(Inputs!D82,Chg_Factors!C$47:D$48,2,FALSE)),IF(Inputs!J82=Chg_Factors!B$49,(VLOOKUP(Inputs!D82,Chg_Factors!C$49:D$50,2,FALSE)),IF(Inputs!J82=Chg_Factors!B$51,(VLOOKUP(Inputs!D82,Chg_Factors!C$51:D$52,2,FALSE)),IF(Inputs!J82=Chg_Factors!B$53,(VLOOKUP(Inputs!D82,Chg_Factors!C$53:D$54,2,FALSE)),IF(Inputs!J82=Chg_Factors!B$55,(VLOOKUP(Inputs!D82,Chg_Factors!C$55:D$56,2,FALSE)))))))))))))))),"")</f>
        <v/>
      </c>
      <c r="N83" s="87" t="str">
        <f>IF(Inputs!C82="true",IF(Inputs!K82="null",M83,M83*(Inputs!K82)),"")</f>
        <v/>
      </c>
      <c r="O83" s="87" t="str">
        <f>IF(Inputs!C82="true",N83*IF(Inputs!M82=Reduction_Values!B$4,(VLOOKUP(Inputs!F82,Reduction_Values!C$4:D$7,2,FALSE)),(VLOOKUP(Inputs!F82,Reduction_Values!C$8:D$11,2,FALSE))),"")</f>
        <v/>
      </c>
      <c r="P83" s="87" t="str">
        <f>IF(Inputs!C82="true",(Inputs!N82/Inputs!O82)*Calcs!O83,"")</f>
        <v/>
      </c>
      <c r="Q83" s="85">
        <f>Inputs!E82</f>
        <v>0.01</v>
      </c>
      <c r="R83" s="86">
        <f>Q83*(VLOOKUP(Inputs!F82,Chg_Factors!B$2:D$5,3,FALSE))</f>
        <v>0.01</v>
      </c>
      <c r="S83" s="85">
        <f>R83*(VLOOKUP(Inputs!H82,Chg_Factors!B$6:D$8,3,FALSE))</f>
        <v>1.6000000000000001E-3</v>
      </c>
      <c r="T83" s="85">
        <f>S83*(VLOOKUP(Inputs!I82,Chg_Factors!B$9:D$12,3,FALSE))</f>
        <v>9.6000000000000002E-4</v>
      </c>
      <c r="U83" s="85">
        <f>T83*(VLOOKUP(Inputs!J82,Chg_Factors!B$18:D$30,3,FALSE))</f>
        <v>2.8454400000000001E-2</v>
      </c>
      <c r="V83" s="85">
        <f>IF(Inputs!K82="null",U83,U83*(Inputs!K82))</f>
        <v>2.8454400000000001E-2</v>
      </c>
      <c r="W83" s="85">
        <f>V83*(IF(Inputs!L82=Reduction_Values!B$2,Reduction_Values!D$2,Reduction_Values!D$3))</f>
        <v>2.8454400000000001E-2</v>
      </c>
      <c r="X83" s="85">
        <f>W83*IF(Inputs!M82=Reduction_Values!B$4,(VLOOKUP(Inputs!F82,Reduction_Values!C$4:D$7,2,FALSE)),(VLOOKUP(Inputs!F82,Reduction_Values!C$8:D$11,2,FALSE)))</f>
        <v>2.8454400000000001E-2</v>
      </c>
      <c r="Y83" s="85">
        <f t="shared" si="1"/>
        <v>2.8454400000000001E-2</v>
      </c>
      <c r="Z83" s="6"/>
      <c r="AA83" s="6"/>
    </row>
    <row r="84" spans="1:27" s="5" customFormat="1" x14ac:dyDescent="0.2">
      <c r="A84" s="85">
        <f>Inputs!E83</f>
        <v>0.01</v>
      </c>
      <c r="B84" s="86">
        <f>A84*(VLOOKUP(Inputs!F83,Chg_Factors!B$2:D$5,3,FALSE))</f>
        <v>2E-3</v>
      </c>
      <c r="C84" s="87">
        <f>B84*(VLOOKUP(Inputs!H83,Chg_Factors!B$6:D$8,3,FALSE))</f>
        <v>3.2000000000000003E-4</v>
      </c>
      <c r="D84" s="87">
        <f>C84*(VLOOKUP(Inputs!I83,Chg_Factors!B$9:D$12,3,FALSE))</f>
        <v>9.6000000000000013E-6</v>
      </c>
      <c r="E84" s="87">
        <f>D84*(VLOOKUP(Inputs!J83,Chg_Factors!B$18:D$30,3,FALSE))</f>
        <v>1.8921600000000003E-4</v>
      </c>
      <c r="F84" s="87">
        <f>IF(Inputs!K83="null",E84,E84*(Inputs!K83))</f>
        <v>1.8921600000000003E-4</v>
      </c>
      <c r="G84" s="87">
        <f>F84*(IF(Inputs!L83=Reduction_Values!B$2,Reduction_Values!D$2,Reduction_Values!D$3))</f>
        <v>9.4608000000000013E-5</v>
      </c>
      <c r="H84" s="87">
        <f>G84*IF(Inputs!M83=Reduction_Values!B$4,(VLOOKUP(Inputs!F83,Reduction_Values!C$4:D$7,2,FALSE)),(VLOOKUP(Inputs!F83,Reduction_Values!C$8:D$11,2,FALSE)))</f>
        <v>9.4608000000000013E-5</v>
      </c>
      <c r="I84" s="87">
        <f>(Inputs!N83/Inputs!O83)*Calcs!H84</f>
        <v>9.4608000000000013E-5</v>
      </c>
      <c r="J84" s="86">
        <f>IF(Inputs!C83="true",(A84*(VLOOKUP(Inputs!G83,Chg_Factors!B$13:D$17,3,FALSE))),"")</f>
        <v>0.01</v>
      </c>
      <c r="K84" s="87">
        <f>IF(Inputs!C83="true",J84*(VLOOKUP(Inputs!H83,Chg_Factors!B$6:D$8,3,FALSE)),"")</f>
        <v>1.6000000000000001E-3</v>
      </c>
      <c r="L84" s="87">
        <f>IF(Inputs!C83="true",K84*(VLOOKUP(Inputs!I83,Chg_Factors!B$9:D$12,3,FALSE)),"")</f>
        <v>4.8000000000000001E-5</v>
      </c>
      <c r="M84" s="87">
        <f>IF(Inputs!C83="true",L84*(IF(Inputs!J83=Chg_Factors!B$31,(VLOOKUP(Inputs!D83,Chg_Factors!C$31:D$32,2,FALSE)),IF(Inputs!J83=Chg_Factors!B$33,(VLOOKUP(Inputs!D83,Chg_Factors!C$33:D$34,2,FALSE)),IF(Inputs!J83=Chg_Factors!B$35,(VLOOKUP(Inputs!D83,Chg_Factors!C$35:D$36,2,FALSE)),IF(Inputs!J83=Chg_Factors!B$37,(VLOOKUP(Inputs!D83,Chg_Factors!C$37:D$38,2,FALSE)),IF(Inputs!J83=Chg_Factors!B$39,(VLOOKUP(Inputs!D83,Chg_Factors!C$39:D$40,2,FALSE)),IF(Inputs!J83=Chg_Factors!B$41,(VLOOKUP(Inputs!D83,Chg_Factors!C$41:D$42,2,FALSE)),IF(Inputs!J83=Chg_Factors!B$43,(VLOOKUP(Inputs!D83,Chg_Factors!C$43:D$44,2,FALSE)),IF(Inputs!J83=Chg_Factors!B$45,(VLOOKUP(Inputs!D83,Chg_Factors!C$45:D$46,2,FALSE)),IF(Inputs!J83=Chg_Factors!B$47,(VLOOKUP(Inputs!D83,Chg_Factors!C$47:D$48,2,FALSE)),IF(Inputs!J83=Chg_Factors!B$49,(VLOOKUP(Inputs!D83,Chg_Factors!C$49:D$50,2,FALSE)),IF(Inputs!J83=Chg_Factors!B$51,(VLOOKUP(Inputs!D83,Chg_Factors!C$51:D$52,2,FALSE)),IF(Inputs!J83=Chg_Factors!B$53,(VLOOKUP(Inputs!D83,Chg_Factors!C$53:D$54,2,FALSE)),IF(Inputs!J83=Chg_Factors!B$55,(VLOOKUP(Inputs!D83,Chg_Factors!C$55:D$56,2,FALSE)))))))))))))))),"")</f>
        <v>6.1968000000000006E-4</v>
      </c>
      <c r="N84" s="87">
        <f>IF(Inputs!C83="true",IF(Inputs!K83="null",M84,M84*(Inputs!K83)),"")</f>
        <v>6.1968000000000006E-4</v>
      </c>
      <c r="O84" s="87">
        <f>IF(Inputs!C83="true",N84*IF(Inputs!M83=Reduction_Values!B$4,(VLOOKUP(Inputs!F83,Reduction_Values!C$4:D$7,2,FALSE)),(VLOOKUP(Inputs!F83,Reduction_Values!C$8:D$11,2,FALSE))),"")</f>
        <v>6.1968000000000006E-4</v>
      </c>
      <c r="P84" s="87">
        <f>IF(Inputs!C83="true",(Inputs!N83/Inputs!O83)*Calcs!O84,"")</f>
        <v>6.1968000000000006E-4</v>
      </c>
      <c r="Q84" s="85">
        <f>Inputs!E83</f>
        <v>0.01</v>
      </c>
      <c r="R84" s="86">
        <f>Q84*(VLOOKUP(Inputs!F83,Chg_Factors!B$2:D$5,3,FALSE))</f>
        <v>2E-3</v>
      </c>
      <c r="S84" s="85">
        <f>R84*(VLOOKUP(Inputs!H83,Chg_Factors!B$6:D$8,3,FALSE))</f>
        <v>3.2000000000000003E-4</v>
      </c>
      <c r="T84" s="85">
        <f>S84*(VLOOKUP(Inputs!I83,Chg_Factors!B$9:D$12,3,FALSE))</f>
        <v>9.6000000000000013E-6</v>
      </c>
      <c r="U84" s="85">
        <f>T84*(VLOOKUP(Inputs!J83,Chg_Factors!B$18:D$30,3,FALSE))</f>
        <v>1.8921600000000003E-4</v>
      </c>
      <c r="V84" s="85">
        <f>IF(Inputs!K83="null",U84,U84*(Inputs!K83))</f>
        <v>1.8921600000000003E-4</v>
      </c>
      <c r="W84" s="85">
        <f>V84*(IF(Inputs!L83=Reduction_Values!B$2,Reduction_Values!D$2,Reduction_Values!D$3))</f>
        <v>9.4608000000000013E-5</v>
      </c>
      <c r="X84" s="85">
        <f>W84*IF(Inputs!M83=Reduction_Values!B$4,(VLOOKUP(Inputs!F83,Reduction_Values!C$4:D$7,2,FALSE)),(VLOOKUP(Inputs!F83,Reduction_Values!C$8:D$11,2,FALSE)))</f>
        <v>9.4608000000000013E-5</v>
      </c>
      <c r="Y84" s="85">
        <f t="shared" si="1"/>
        <v>9.4608000000000013E-5</v>
      </c>
      <c r="Z84" s="6"/>
      <c r="AA84" s="6"/>
    </row>
    <row r="85" spans="1:27" s="5" customFormat="1" x14ac:dyDescent="0.2">
      <c r="A85" s="85">
        <f>Inputs!E84</f>
        <v>1.1000000000000001</v>
      </c>
      <c r="B85" s="86">
        <f>A85*(VLOOKUP(Inputs!F84,Chg_Factors!B$2:D$5,3,FALSE))</f>
        <v>3.3000000000000003</v>
      </c>
      <c r="C85" s="87">
        <f>B85*(VLOOKUP(Inputs!H84,Chg_Factors!B$6:D$8,3,FALSE))</f>
        <v>3.3000000000000003</v>
      </c>
      <c r="D85" s="87">
        <f>C85*(VLOOKUP(Inputs!I84,Chg_Factors!B$9:D$12,3,FALSE))</f>
        <v>9.9000000000000005E-2</v>
      </c>
      <c r="E85" s="87">
        <f>D85*(VLOOKUP(Inputs!J84,Chg_Factors!B$18:D$30,3,FALSE))</f>
        <v>1.2444300000000001</v>
      </c>
      <c r="F85" s="87">
        <f>IF(Inputs!K84="null",E85,E85*(Inputs!K84))</f>
        <v>1.2444300000000001</v>
      </c>
      <c r="G85" s="87">
        <f>F85*(IF(Inputs!L84=Reduction_Values!B$2,Reduction_Values!D$2,Reduction_Values!D$3))</f>
        <v>1.2444300000000001</v>
      </c>
      <c r="H85" s="87">
        <f>G85*IF(Inputs!M84=Reduction_Values!B$4,(VLOOKUP(Inputs!F84,Reduction_Values!C$4:D$7,2,FALSE)),(VLOOKUP(Inputs!F84,Reduction_Values!C$8:D$11,2,FALSE)))</f>
        <v>1.2444300000000001</v>
      </c>
      <c r="I85" s="87" t="e">
        <f>(Inputs!N84/Inputs!O84)*Calcs!H85</f>
        <v>#DIV/0!</v>
      </c>
      <c r="J85" s="86" t="str">
        <f>IF(Inputs!C84="true",(A85*(VLOOKUP(Inputs!G84,Chg_Factors!B$13:D$17,3,FALSE))),"")</f>
        <v/>
      </c>
      <c r="K85" s="87" t="str">
        <f>IF(Inputs!C84="true",J85*(VLOOKUP(Inputs!H84,Chg_Factors!B$6:D$8,3,FALSE)),"")</f>
        <v/>
      </c>
      <c r="L85" s="87" t="str">
        <f>IF(Inputs!C84="true",K85*(VLOOKUP(Inputs!I84,Chg_Factors!B$9:D$12,3,FALSE)),"")</f>
        <v/>
      </c>
      <c r="M85" s="87" t="str">
        <f>IF(Inputs!C84="true",L85*(IF(Inputs!J84=Chg_Factors!B$31,(VLOOKUP(Inputs!D84,Chg_Factors!C$31:D$32,2,FALSE)),IF(Inputs!J84=Chg_Factors!B$33,(VLOOKUP(Inputs!D84,Chg_Factors!C$33:D$34,2,FALSE)),IF(Inputs!J84=Chg_Factors!B$35,(VLOOKUP(Inputs!D84,Chg_Factors!C$35:D$36,2,FALSE)),IF(Inputs!J84=Chg_Factors!B$37,(VLOOKUP(Inputs!D84,Chg_Factors!C$37:D$38,2,FALSE)),IF(Inputs!J84=Chg_Factors!B$39,(VLOOKUP(Inputs!D84,Chg_Factors!C$39:D$40,2,FALSE)),IF(Inputs!J84=Chg_Factors!B$41,(VLOOKUP(Inputs!D84,Chg_Factors!C$41:D$42,2,FALSE)),IF(Inputs!J84=Chg_Factors!B$43,(VLOOKUP(Inputs!D84,Chg_Factors!C$43:D$44,2,FALSE)),IF(Inputs!J84=Chg_Factors!B$45,(VLOOKUP(Inputs!D84,Chg_Factors!C$45:D$46,2,FALSE)),IF(Inputs!J84=Chg_Factors!B$47,(VLOOKUP(Inputs!D84,Chg_Factors!C$47:D$48,2,FALSE)),IF(Inputs!J84=Chg_Factors!B$49,(VLOOKUP(Inputs!D84,Chg_Factors!C$49:D$50,2,FALSE)),IF(Inputs!J84=Chg_Factors!B$51,(VLOOKUP(Inputs!D84,Chg_Factors!C$51:D$52,2,FALSE)),IF(Inputs!J84=Chg_Factors!B$53,(VLOOKUP(Inputs!D84,Chg_Factors!C$53:D$54,2,FALSE)),IF(Inputs!J84=Chg_Factors!B$55,(VLOOKUP(Inputs!D84,Chg_Factors!C$55:D$56,2,FALSE)))))))))))))))),"")</f>
        <v/>
      </c>
      <c r="N85" s="87" t="str">
        <f>IF(Inputs!C84="true",IF(Inputs!K84="null",M85,M85*(Inputs!K84)),"")</f>
        <v/>
      </c>
      <c r="O85" s="87" t="str">
        <f>IF(Inputs!C84="true",N85*IF(Inputs!M84=Reduction_Values!B$4,(VLOOKUP(Inputs!F84,Reduction_Values!C$4:D$7,2,FALSE)),(VLOOKUP(Inputs!F84,Reduction_Values!C$8:D$11,2,FALSE))),"")</f>
        <v/>
      </c>
      <c r="P85" s="87" t="str">
        <f>IF(Inputs!C84="true",(Inputs!N84/Inputs!O84)*Calcs!O85,"")</f>
        <v/>
      </c>
      <c r="Q85" s="85">
        <f>Inputs!E84</f>
        <v>1.1000000000000001</v>
      </c>
      <c r="R85" s="86">
        <f>Q85*(VLOOKUP(Inputs!F84,Chg_Factors!B$2:D$5,3,FALSE))</f>
        <v>3.3000000000000003</v>
      </c>
      <c r="S85" s="85">
        <f>R85*(VLOOKUP(Inputs!H84,Chg_Factors!B$6:D$8,3,FALSE))</f>
        <v>3.3000000000000003</v>
      </c>
      <c r="T85" s="85">
        <f>S85*(VLOOKUP(Inputs!I84,Chg_Factors!B$9:D$12,3,FALSE))</f>
        <v>9.9000000000000005E-2</v>
      </c>
      <c r="U85" s="85">
        <f>T85*(VLOOKUP(Inputs!J84,Chg_Factors!B$18:D$30,3,FALSE))</f>
        <v>1.2444300000000001</v>
      </c>
      <c r="V85" s="85">
        <f>IF(Inputs!K84="null",U85,U85*(Inputs!K84))</f>
        <v>1.2444300000000001</v>
      </c>
      <c r="W85" s="85">
        <f>V85*(IF(Inputs!L84=Reduction_Values!B$2,Reduction_Values!D$2,Reduction_Values!D$3))</f>
        <v>1.2444300000000001</v>
      </c>
      <c r="X85" s="85">
        <f>W85*IF(Inputs!M84=Reduction_Values!B$4,(VLOOKUP(Inputs!F84,Reduction_Values!C$4:D$7,2,FALSE)),(VLOOKUP(Inputs!F84,Reduction_Values!C$8:D$11,2,FALSE)))</f>
        <v>1.2444300000000001</v>
      </c>
      <c r="Y85" s="85">
        <f t="shared" si="1"/>
        <v>1.2444300000000001</v>
      </c>
      <c r="Z85" s="6"/>
      <c r="AA85" s="6"/>
    </row>
    <row r="86" spans="1:27" s="5" customFormat="1" x14ac:dyDescent="0.2">
      <c r="A86" s="85">
        <f>Inputs!E85</f>
        <v>101.99914</v>
      </c>
      <c r="B86" s="86">
        <f>A86*(VLOOKUP(Inputs!F85,Chg_Factors!B$2:D$5,3,FALSE))</f>
        <v>305.99741999999998</v>
      </c>
      <c r="C86" s="87">
        <f>B86*(VLOOKUP(Inputs!H85,Chg_Factors!B$6:D$8,3,FALSE))</f>
        <v>305.99741999999998</v>
      </c>
      <c r="D86" s="87">
        <f>C86*(VLOOKUP(Inputs!I85,Chg_Factors!B$9:D$12,3,FALSE))</f>
        <v>9.1799225999999994</v>
      </c>
      <c r="E86" s="87">
        <f>D86*(VLOOKUP(Inputs!J85,Chg_Factors!B$18:D$30,3,FALSE))</f>
        <v>139.16762661599998</v>
      </c>
      <c r="F86" s="87">
        <f>IF(Inputs!K85="null",E86,E86*(Inputs!K85))</f>
        <v>1.3916762661599997</v>
      </c>
      <c r="G86" s="87">
        <f>F86*(IF(Inputs!L85=Reduction_Values!B$2,Reduction_Values!D$2,Reduction_Values!D$3))</f>
        <v>1.3916762661599997</v>
      </c>
      <c r="H86" s="87">
        <f>G86*IF(Inputs!M85=Reduction_Values!B$4,(VLOOKUP(Inputs!F85,Reduction_Values!C$4:D$7,2,FALSE)),(VLOOKUP(Inputs!F85,Reduction_Values!C$8:D$11,2,FALSE)))</f>
        <v>1.3916762661599997</v>
      </c>
      <c r="I86" s="87">
        <f>(Inputs!N85/Inputs!O85)*Calcs!H86</f>
        <v>1.3535481492789039</v>
      </c>
      <c r="J86" s="86" t="str">
        <f>IF(Inputs!C85="true",(A86*(VLOOKUP(Inputs!G85,Chg_Factors!B$13:D$17,3,FALSE))),"")</f>
        <v/>
      </c>
      <c r="K86" s="87" t="str">
        <f>IF(Inputs!C85="true",J86*(VLOOKUP(Inputs!H85,Chg_Factors!B$6:D$8,3,FALSE)),"")</f>
        <v/>
      </c>
      <c r="L86" s="87" t="str">
        <f>IF(Inputs!C85="true",K86*(VLOOKUP(Inputs!I85,Chg_Factors!B$9:D$12,3,FALSE)),"")</f>
        <v/>
      </c>
      <c r="M86" s="87" t="str">
        <f>IF(Inputs!C85="true",L86*(IF(Inputs!J85=Chg_Factors!B$31,(VLOOKUP(Inputs!D85,Chg_Factors!C$31:D$32,2,FALSE)),IF(Inputs!J85=Chg_Factors!B$33,(VLOOKUP(Inputs!D85,Chg_Factors!C$33:D$34,2,FALSE)),IF(Inputs!J85=Chg_Factors!B$35,(VLOOKUP(Inputs!D85,Chg_Factors!C$35:D$36,2,FALSE)),IF(Inputs!J85=Chg_Factors!B$37,(VLOOKUP(Inputs!D85,Chg_Factors!C$37:D$38,2,FALSE)),IF(Inputs!J85=Chg_Factors!B$39,(VLOOKUP(Inputs!D85,Chg_Factors!C$39:D$40,2,FALSE)),IF(Inputs!J85=Chg_Factors!B$41,(VLOOKUP(Inputs!D85,Chg_Factors!C$41:D$42,2,FALSE)),IF(Inputs!J85=Chg_Factors!B$43,(VLOOKUP(Inputs!D85,Chg_Factors!C$43:D$44,2,FALSE)),IF(Inputs!J85=Chg_Factors!B$45,(VLOOKUP(Inputs!D85,Chg_Factors!C$45:D$46,2,FALSE)),IF(Inputs!J85=Chg_Factors!B$47,(VLOOKUP(Inputs!D85,Chg_Factors!C$47:D$48,2,FALSE)),IF(Inputs!J85=Chg_Factors!B$49,(VLOOKUP(Inputs!D85,Chg_Factors!C$49:D$50,2,FALSE)),IF(Inputs!J85=Chg_Factors!B$51,(VLOOKUP(Inputs!D85,Chg_Factors!C$51:D$52,2,FALSE)),IF(Inputs!J85=Chg_Factors!B$53,(VLOOKUP(Inputs!D85,Chg_Factors!C$53:D$54,2,FALSE)),IF(Inputs!J85=Chg_Factors!B$55,(VLOOKUP(Inputs!D85,Chg_Factors!C$55:D$56,2,FALSE)))))))))))))))),"")</f>
        <v/>
      </c>
      <c r="N86" s="87" t="str">
        <f>IF(Inputs!C85="true",IF(Inputs!K85="null",M86,M86*(Inputs!K85)),"")</f>
        <v/>
      </c>
      <c r="O86" s="87" t="str">
        <f>IF(Inputs!C85="true",N86*IF(Inputs!M85=Reduction_Values!B$4,(VLOOKUP(Inputs!F85,Reduction_Values!C$4:D$7,2,FALSE)),(VLOOKUP(Inputs!F85,Reduction_Values!C$8:D$11,2,FALSE))),"")</f>
        <v/>
      </c>
      <c r="P86" s="87" t="str">
        <f>IF(Inputs!C85="true",(Inputs!N85/Inputs!O85)*Calcs!O86,"")</f>
        <v/>
      </c>
      <c r="Q86" s="85">
        <f>Inputs!E85</f>
        <v>101.99914</v>
      </c>
      <c r="R86" s="86">
        <f>Q86*(VLOOKUP(Inputs!F85,Chg_Factors!B$2:D$5,3,FALSE))</f>
        <v>305.99741999999998</v>
      </c>
      <c r="S86" s="85">
        <f>R86*(VLOOKUP(Inputs!H85,Chg_Factors!B$6:D$8,3,FALSE))</f>
        <v>305.99741999999998</v>
      </c>
      <c r="T86" s="85">
        <f>S86*(VLOOKUP(Inputs!I85,Chg_Factors!B$9:D$12,3,FALSE))</f>
        <v>9.1799225999999994</v>
      </c>
      <c r="U86" s="85">
        <f>T86*(VLOOKUP(Inputs!J85,Chg_Factors!B$18:D$30,3,FALSE))</f>
        <v>139.16762661599998</v>
      </c>
      <c r="V86" s="85">
        <f>IF(Inputs!K85="null",U86,U86*(Inputs!K85))</f>
        <v>1.3916762661599997</v>
      </c>
      <c r="W86" s="85">
        <f>V86*(IF(Inputs!L85=Reduction_Values!B$2,Reduction_Values!D$2,Reduction_Values!D$3))</f>
        <v>1.3916762661599997</v>
      </c>
      <c r="X86" s="85">
        <f>W86*IF(Inputs!M85=Reduction_Values!B$4,(VLOOKUP(Inputs!F85,Reduction_Values!C$4:D$7,2,FALSE)),(VLOOKUP(Inputs!F85,Reduction_Values!C$8:D$11,2,FALSE)))</f>
        <v>1.3916762661599997</v>
      </c>
      <c r="Y86" s="85">
        <f t="shared" si="1"/>
        <v>1.3916762661599997</v>
      </c>
      <c r="Z86" s="6"/>
      <c r="AA86" s="6"/>
    </row>
    <row r="87" spans="1:27" s="5" customFormat="1" x14ac:dyDescent="0.2">
      <c r="A87" s="85">
        <f>Inputs!E86</f>
        <v>1002</v>
      </c>
      <c r="B87" s="86">
        <f>A87*(VLOOKUP(Inputs!F86,Chg_Factors!B$2:D$5,3,FALSE))</f>
        <v>1002</v>
      </c>
      <c r="C87" s="87">
        <f>B87*(VLOOKUP(Inputs!H86,Chg_Factors!B$6:D$8,3,FALSE))</f>
        <v>1603.2</v>
      </c>
      <c r="D87" s="87">
        <f>C87*(VLOOKUP(Inputs!I86,Chg_Factors!B$9:D$12,3,FALSE))</f>
        <v>4.8096000000000005</v>
      </c>
      <c r="E87" s="87">
        <f>D87*(VLOOKUP(Inputs!J86,Chg_Factors!B$18:D$30,3,FALSE))</f>
        <v>92.488608000000013</v>
      </c>
      <c r="F87" s="87">
        <f>IF(Inputs!K86="null",E87,E87*(Inputs!K86))</f>
        <v>92.488608000000013</v>
      </c>
      <c r="G87" s="87">
        <f>F87*(IF(Inputs!L86=Reduction_Values!B$2,Reduction_Values!D$2,Reduction_Values!D$3))</f>
        <v>92.488608000000013</v>
      </c>
      <c r="H87" s="87">
        <f>G87*IF(Inputs!M86=Reduction_Values!B$4,(VLOOKUP(Inputs!F86,Reduction_Values!C$4:D$7,2,FALSE)),(VLOOKUP(Inputs!F86,Reduction_Values!C$8:D$11,2,FALSE)))</f>
        <v>92.488608000000013</v>
      </c>
      <c r="I87" s="87">
        <f>(Inputs!N86/Inputs!O86)*Calcs!H87</f>
        <v>92.488608000000013</v>
      </c>
      <c r="J87" s="86" t="str">
        <f>IF(Inputs!C86="true",(A87*(VLOOKUP(Inputs!G86,Chg_Factors!B$13:D$17,3,FALSE))),"")</f>
        <v/>
      </c>
      <c r="K87" s="87" t="str">
        <f>IF(Inputs!C86="true",J87*(VLOOKUP(Inputs!H86,Chg_Factors!B$6:D$8,3,FALSE)),"")</f>
        <v/>
      </c>
      <c r="L87" s="87" t="str">
        <f>IF(Inputs!C86="true",K87*(VLOOKUP(Inputs!I86,Chg_Factors!B$9:D$12,3,FALSE)),"")</f>
        <v/>
      </c>
      <c r="M87" s="87" t="str">
        <f>IF(Inputs!C86="true",L87*(IF(Inputs!J86=Chg_Factors!B$31,(VLOOKUP(Inputs!D86,Chg_Factors!C$31:D$32,2,FALSE)),IF(Inputs!J86=Chg_Factors!B$33,(VLOOKUP(Inputs!D86,Chg_Factors!C$33:D$34,2,FALSE)),IF(Inputs!J86=Chg_Factors!B$35,(VLOOKUP(Inputs!D86,Chg_Factors!C$35:D$36,2,FALSE)),IF(Inputs!J86=Chg_Factors!B$37,(VLOOKUP(Inputs!D86,Chg_Factors!C$37:D$38,2,FALSE)),IF(Inputs!J86=Chg_Factors!B$39,(VLOOKUP(Inputs!D86,Chg_Factors!C$39:D$40,2,FALSE)),IF(Inputs!J86=Chg_Factors!B$41,(VLOOKUP(Inputs!D86,Chg_Factors!C$41:D$42,2,FALSE)),IF(Inputs!J86=Chg_Factors!B$43,(VLOOKUP(Inputs!D86,Chg_Factors!C$43:D$44,2,FALSE)),IF(Inputs!J86=Chg_Factors!B$45,(VLOOKUP(Inputs!D86,Chg_Factors!C$45:D$46,2,FALSE)),IF(Inputs!J86=Chg_Factors!B$47,(VLOOKUP(Inputs!D86,Chg_Factors!C$47:D$48,2,FALSE)),IF(Inputs!J86=Chg_Factors!B$49,(VLOOKUP(Inputs!D86,Chg_Factors!C$49:D$50,2,FALSE)),IF(Inputs!J86=Chg_Factors!B$51,(VLOOKUP(Inputs!D86,Chg_Factors!C$51:D$52,2,FALSE)),IF(Inputs!J86=Chg_Factors!B$53,(VLOOKUP(Inputs!D86,Chg_Factors!C$53:D$54,2,FALSE)),IF(Inputs!J86=Chg_Factors!B$55,(VLOOKUP(Inputs!D86,Chg_Factors!C$55:D$56,2,FALSE)))))))))))))))),"")</f>
        <v/>
      </c>
      <c r="N87" s="87" t="str">
        <f>IF(Inputs!C86="true",IF(Inputs!K86="null",M87,M87*(Inputs!K86)),"")</f>
        <v/>
      </c>
      <c r="O87" s="87" t="str">
        <f>IF(Inputs!C86="true",N87*IF(Inputs!M86=Reduction_Values!B$4,(VLOOKUP(Inputs!F86,Reduction_Values!C$4:D$7,2,FALSE)),(VLOOKUP(Inputs!F86,Reduction_Values!C$8:D$11,2,FALSE))),"")</f>
        <v/>
      </c>
      <c r="P87" s="87" t="str">
        <f>IF(Inputs!C86="true",(Inputs!N86/Inputs!O86)*Calcs!O87,"")</f>
        <v/>
      </c>
      <c r="Q87" s="85">
        <f>Inputs!E86</f>
        <v>1002</v>
      </c>
      <c r="R87" s="86">
        <f>Q87*(VLOOKUP(Inputs!F86,Chg_Factors!B$2:D$5,3,FALSE))</f>
        <v>1002</v>
      </c>
      <c r="S87" s="85">
        <f>R87*(VLOOKUP(Inputs!H86,Chg_Factors!B$6:D$8,3,FALSE))</f>
        <v>1603.2</v>
      </c>
      <c r="T87" s="85">
        <f>S87*(VLOOKUP(Inputs!I86,Chg_Factors!B$9:D$12,3,FALSE))</f>
        <v>4.8096000000000005</v>
      </c>
      <c r="U87" s="85">
        <f>T87*(VLOOKUP(Inputs!J86,Chg_Factors!B$18:D$30,3,FALSE))</f>
        <v>92.488608000000013</v>
      </c>
      <c r="V87" s="85">
        <f>IF(Inputs!K86="null",U87,U87*(Inputs!K86))</f>
        <v>92.488608000000013</v>
      </c>
      <c r="W87" s="85">
        <f>V87*(IF(Inputs!L86=Reduction_Values!B$2,Reduction_Values!D$2,Reduction_Values!D$3))</f>
        <v>92.488608000000013</v>
      </c>
      <c r="X87" s="85">
        <f>W87*IF(Inputs!M86=Reduction_Values!B$4,(VLOOKUP(Inputs!F86,Reduction_Values!C$4:D$7,2,FALSE)),(VLOOKUP(Inputs!F86,Reduction_Values!C$8:D$11,2,FALSE)))</f>
        <v>92.488608000000013</v>
      </c>
      <c r="Y87" s="85">
        <f t="shared" si="1"/>
        <v>92.488608000000013</v>
      </c>
      <c r="Z87" s="6"/>
      <c r="AA87" s="6"/>
    </row>
    <row r="88" spans="1:27" s="5" customFormat="1" x14ac:dyDescent="0.2">
      <c r="A88" s="85">
        <f>Inputs!E87</f>
        <v>1003.33</v>
      </c>
      <c r="B88" s="86">
        <f>A88*(VLOOKUP(Inputs!F87,Chg_Factors!B$2:D$5,3,FALSE))</f>
        <v>1003.33</v>
      </c>
      <c r="C88" s="87">
        <f>B88*(VLOOKUP(Inputs!H87,Chg_Factors!B$6:D$8,3,FALSE))</f>
        <v>1605.3280000000002</v>
      </c>
      <c r="D88" s="87">
        <f>C88*(VLOOKUP(Inputs!I87,Chg_Factors!B$9:D$12,3,FALSE))</f>
        <v>4.8159840000000003</v>
      </c>
      <c r="E88" s="87">
        <f>D88*(VLOOKUP(Inputs!J87,Chg_Factors!B$18:D$30,3,FALSE))</f>
        <v>66.653218559999999</v>
      </c>
      <c r="F88" s="87">
        <f>IF(Inputs!K87="null",E88,E88*(Inputs!K87))</f>
        <v>58.654832332799998</v>
      </c>
      <c r="G88" s="87">
        <f>F88*(IF(Inputs!L87=Reduction_Values!B$2,Reduction_Values!D$2,Reduction_Values!D$3))</f>
        <v>58.654832332799998</v>
      </c>
      <c r="H88" s="87">
        <f>G88*IF(Inputs!M87=Reduction_Values!B$4,(VLOOKUP(Inputs!F87,Reduction_Values!C$4:D$7,2,FALSE)),(VLOOKUP(Inputs!F87,Reduction_Values!C$8:D$11,2,FALSE)))</f>
        <v>29.327416166399999</v>
      </c>
      <c r="I88" s="87">
        <f>(Inputs!N87/Inputs!O87)*Calcs!H88</f>
        <v>29.327416166399999</v>
      </c>
      <c r="J88" s="86">
        <f>IF(Inputs!C87="true",(A88*(VLOOKUP(Inputs!G87,Chg_Factors!B$13:D$17,3,FALSE))),"")</f>
        <v>1003.33</v>
      </c>
      <c r="K88" s="87">
        <f>IF(Inputs!C87="true",J88*(VLOOKUP(Inputs!H87,Chg_Factors!B$6:D$8,3,FALSE)),"")</f>
        <v>1605.3280000000002</v>
      </c>
      <c r="L88" s="87">
        <f>IF(Inputs!C87="true",K88*(VLOOKUP(Inputs!I87,Chg_Factors!B$9:D$12,3,FALSE)),"")</f>
        <v>4.8159840000000003</v>
      </c>
      <c r="M88" s="87">
        <f>IF(Inputs!C87="true",L88*(IF(Inputs!J87=Chg_Factors!B$31,(VLOOKUP(Inputs!D87,Chg_Factors!C$31:D$32,2,FALSE)),IF(Inputs!J87=Chg_Factors!B$33,(VLOOKUP(Inputs!D87,Chg_Factors!C$33:D$34,2,FALSE)),IF(Inputs!J87=Chg_Factors!B$35,(VLOOKUP(Inputs!D87,Chg_Factors!C$35:D$36,2,FALSE)),IF(Inputs!J87=Chg_Factors!B$37,(VLOOKUP(Inputs!D87,Chg_Factors!C$37:D$38,2,FALSE)),IF(Inputs!J87=Chg_Factors!B$39,(VLOOKUP(Inputs!D87,Chg_Factors!C$39:D$40,2,FALSE)),IF(Inputs!J87=Chg_Factors!B$41,(VLOOKUP(Inputs!D87,Chg_Factors!C$41:D$42,2,FALSE)),IF(Inputs!J87=Chg_Factors!B$43,(VLOOKUP(Inputs!D87,Chg_Factors!C$43:D$44,2,FALSE)),IF(Inputs!J87=Chg_Factors!B$45,(VLOOKUP(Inputs!D87,Chg_Factors!C$45:D$46,2,FALSE)),IF(Inputs!J87=Chg_Factors!B$47,(VLOOKUP(Inputs!D87,Chg_Factors!C$47:D$48,2,FALSE)),IF(Inputs!J87=Chg_Factors!B$49,(VLOOKUP(Inputs!D87,Chg_Factors!C$49:D$50,2,FALSE)),IF(Inputs!J87=Chg_Factors!B$51,(VLOOKUP(Inputs!D87,Chg_Factors!C$51:D$52,2,FALSE)),IF(Inputs!J87=Chg_Factors!B$53,(VLOOKUP(Inputs!D87,Chg_Factors!C$53:D$54,2,FALSE)),IF(Inputs!J87=Chg_Factors!B$55,(VLOOKUP(Inputs!D87,Chg_Factors!C$55:D$56,2,FALSE)))))))))))))))),"")</f>
        <v>0</v>
      </c>
      <c r="N88" s="87">
        <f>IF(Inputs!C87="true",IF(Inputs!K87="null",M88,M88*(Inputs!K87)),"")</f>
        <v>0</v>
      </c>
      <c r="O88" s="87">
        <f>IF(Inputs!C87="true",N88*IF(Inputs!M87=Reduction_Values!B$4,(VLOOKUP(Inputs!F87,Reduction_Values!C$4:D$7,2,FALSE)),(VLOOKUP(Inputs!F87,Reduction_Values!C$8:D$11,2,FALSE))),"")</f>
        <v>0</v>
      </c>
      <c r="P88" s="87">
        <f>IF(Inputs!C87="true",(Inputs!N87/Inputs!O87)*Calcs!O88,"")</f>
        <v>0</v>
      </c>
      <c r="Q88" s="85">
        <f>Inputs!E87</f>
        <v>1003.33</v>
      </c>
      <c r="R88" s="86">
        <f>Q88*(VLOOKUP(Inputs!F87,Chg_Factors!B$2:D$5,3,FALSE))</f>
        <v>1003.33</v>
      </c>
      <c r="S88" s="85">
        <f>R88*(VLOOKUP(Inputs!H87,Chg_Factors!B$6:D$8,3,FALSE))</f>
        <v>1605.3280000000002</v>
      </c>
      <c r="T88" s="85">
        <f>S88*(VLOOKUP(Inputs!I87,Chg_Factors!B$9:D$12,3,FALSE))</f>
        <v>4.8159840000000003</v>
      </c>
      <c r="U88" s="85">
        <f>T88*(VLOOKUP(Inputs!J87,Chg_Factors!B$18:D$30,3,FALSE))</f>
        <v>66.653218559999999</v>
      </c>
      <c r="V88" s="85">
        <f>IF(Inputs!K87="null",U88,U88*(Inputs!K87))</f>
        <v>58.654832332799998</v>
      </c>
      <c r="W88" s="85">
        <f>V88*(IF(Inputs!L87=Reduction_Values!B$2,Reduction_Values!D$2,Reduction_Values!D$3))</f>
        <v>58.654832332799998</v>
      </c>
      <c r="X88" s="85">
        <f>W88*IF(Inputs!M87=Reduction_Values!B$4,(VLOOKUP(Inputs!F87,Reduction_Values!C$4:D$7,2,FALSE)),(VLOOKUP(Inputs!F87,Reduction_Values!C$8:D$11,2,FALSE)))</f>
        <v>29.327416166399999</v>
      </c>
      <c r="Y88" s="85">
        <f t="shared" si="1"/>
        <v>29.327416166399999</v>
      </c>
      <c r="Z88" s="6"/>
      <c r="AA88" s="6"/>
    </row>
    <row r="89" spans="1:27" s="5" customFormat="1" x14ac:dyDescent="0.2">
      <c r="A89" s="85">
        <f>Inputs!E88</f>
        <v>404.404</v>
      </c>
      <c r="B89" s="86">
        <f>A89*(VLOOKUP(Inputs!F88,Chg_Factors!B$2:D$5,3,FALSE))</f>
        <v>1213.212</v>
      </c>
      <c r="C89" s="87">
        <f>B89*(VLOOKUP(Inputs!H88,Chg_Factors!B$6:D$8,3,FALSE))</f>
        <v>194.11392000000001</v>
      </c>
      <c r="D89" s="87">
        <f>C89*(VLOOKUP(Inputs!I88,Chg_Factors!B$9:D$12,3,FALSE))</f>
        <v>194.11392000000001</v>
      </c>
      <c r="E89" s="87">
        <f>D89*(VLOOKUP(Inputs!J88,Chg_Factors!B$18:D$30,3,FALSE))</f>
        <v>3825.9853632000004</v>
      </c>
      <c r="F89" s="87">
        <f>IF(Inputs!K88="null",E89,E89*(Inputs!K88))</f>
        <v>3825.9853632000004</v>
      </c>
      <c r="G89" s="87">
        <f>F89*(IF(Inputs!L88=Reduction_Values!B$2,Reduction_Values!D$2,Reduction_Values!D$3))</f>
        <v>3825.9853632000004</v>
      </c>
      <c r="H89" s="87">
        <f>G89*IF(Inputs!M88=Reduction_Values!B$4,(VLOOKUP(Inputs!F88,Reduction_Values!C$4:D$7,2,FALSE)),(VLOOKUP(Inputs!F88,Reduction_Values!C$8:D$11,2,FALSE)))</f>
        <v>3825.9853632000004</v>
      </c>
      <c r="I89" s="87" t="e">
        <f>(Inputs!N88/Inputs!O88)*Calcs!H89</f>
        <v>#DIV/0!</v>
      </c>
      <c r="J89" s="86" t="str">
        <f>IF(Inputs!C88="true",(A89*(VLOOKUP(Inputs!G88,Chg_Factors!B$13:D$17,3,FALSE))),"")</f>
        <v/>
      </c>
      <c r="K89" s="87" t="str">
        <f>IF(Inputs!C88="true",J89*(VLOOKUP(Inputs!H88,Chg_Factors!B$6:D$8,3,FALSE)),"")</f>
        <v/>
      </c>
      <c r="L89" s="87" t="str">
        <f>IF(Inputs!C88="true",K89*(VLOOKUP(Inputs!I88,Chg_Factors!B$9:D$12,3,FALSE)),"")</f>
        <v/>
      </c>
      <c r="M89" s="87" t="str">
        <f>IF(Inputs!C88="true",L89*(IF(Inputs!J88=Chg_Factors!B$31,(VLOOKUP(Inputs!D88,Chg_Factors!C$31:D$32,2,FALSE)),IF(Inputs!J88=Chg_Factors!B$33,(VLOOKUP(Inputs!D88,Chg_Factors!C$33:D$34,2,FALSE)),IF(Inputs!J88=Chg_Factors!B$35,(VLOOKUP(Inputs!D88,Chg_Factors!C$35:D$36,2,FALSE)),IF(Inputs!J88=Chg_Factors!B$37,(VLOOKUP(Inputs!D88,Chg_Factors!C$37:D$38,2,FALSE)),IF(Inputs!J88=Chg_Factors!B$39,(VLOOKUP(Inputs!D88,Chg_Factors!C$39:D$40,2,FALSE)),IF(Inputs!J88=Chg_Factors!B$41,(VLOOKUP(Inputs!D88,Chg_Factors!C$41:D$42,2,FALSE)),IF(Inputs!J88=Chg_Factors!B$43,(VLOOKUP(Inputs!D88,Chg_Factors!C$43:D$44,2,FALSE)),IF(Inputs!J88=Chg_Factors!B$45,(VLOOKUP(Inputs!D88,Chg_Factors!C$45:D$46,2,FALSE)),IF(Inputs!J88=Chg_Factors!B$47,(VLOOKUP(Inputs!D88,Chg_Factors!C$47:D$48,2,FALSE)),IF(Inputs!J88=Chg_Factors!B$49,(VLOOKUP(Inputs!D88,Chg_Factors!C$49:D$50,2,FALSE)),IF(Inputs!J88=Chg_Factors!B$51,(VLOOKUP(Inputs!D88,Chg_Factors!C$51:D$52,2,FALSE)),IF(Inputs!J88=Chg_Factors!B$53,(VLOOKUP(Inputs!D88,Chg_Factors!C$53:D$54,2,FALSE)),IF(Inputs!J88=Chg_Factors!B$55,(VLOOKUP(Inputs!D88,Chg_Factors!C$55:D$56,2,FALSE)))))))))))))))),"")</f>
        <v/>
      </c>
      <c r="N89" s="87" t="str">
        <f>IF(Inputs!C88="true",IF(Inputs!K88="null",M89,M89*(Inputs!K88)),"")</f>
        <v/>
      </c>
      <c r="O89" s="87" t="str">
        <f>IF(Inputs!C88="true",N89*IF(Inputs!M88=Reduction_Values!B$4,(VLOOKUP(Inputs!F88,Reduction_Values!C$4:D$7,2,FALSE)),(VLOOKUP(Inputs!F88,Reduction_Values!C$8:D$11,2,FALSE))),"")</f>
        <v/>
      </c>
      <c r="P89" s="87" t="str">
        <f>IF(Inputs!C88="true",(Inputs!N88/Inputs!O88)*Calcs!O89,"")</f>
        <v/>
      </c>
      <c r="Q89" s="85">
        <f>Inputs!E88</f>
        <v>404.404</v>
      </c>
      <c r="R89" s="86">
        <f>Q89*(VLOOKUP(Inputs!F88,Chg_Factors!B$2:D$5,3,FALSE))</f>
        <v>1213.212</v>
      </c>
      <c r="S89" s="85">
        <f>R89*(VLOOKUP(Inputs!H88,Chg_Factors!B$6:D$8,3,FALSE))</f>
        <v>194.11392000000001</v>
      </c>
      <c r="T89" s="85">
        <f>S89*(VLOOKUP(Inputs!I88,Chg_Factors!B$9:D$12,3,FALSE))</f>
        <v>194.11392000000001</v>
      </c>
      <c r="U89" s="85">
        <f>T89*(VLOOKUP(Inputs!J88,Chg_Factors!B$18:D$30,3,FALSE))</f>
        <v>3825.9853632000004</v>
      </c>
      <c r="V89" s="85">
        <f>IF(Inputs!K88="null",U89,U89*(Inputs!K88))</f>
        <v>3825.9853632000004</v>
      </c>
      <c r="W89" s="85">
        <f>V89*(IF(Inputs!L88=Reduction_Values!B$2,Reduction_Values!D$2,Reduction_Values!D$3))</f>
        <v>3825.9853632000004</v>
      </c>
      <c r="X89" s="85">
        <f>W89*IF(Inputs!M88=Reduction_Values!B$4,(VLOOKUP(Inputs!F88,Reduction_Values!C$4:D$7,2,FALSE)),(VLOOKUP(Inputs!F88,Reduction_Values!C$8:D$11,2,FALSE)))</f>
        <v>3825.9853632000004</v>
      </c>
      <c r="Y89" s="85">
        <f t="shared" si="1"/>
        <v>3825.9853632000004</v>
      </c>
      <c r="Z89" s="6"/>
      <c r="AA89" s="6"/>
    </row>
    <row r="90" spans="1:27" s="5" customFormat="1" x14ac:dyDescent="0.2">
      <c r="A90" s="85">
        <f>Inputs!E89</f>
        <v>10.77</v>
      </c>
      <c r="B90" s="86">
        <f>A90*(VLOOKUP(Inputs!F89,Chg_Factors!B$2:D$5,3,FALSE))</f>
        <v>32.31</v>
      </c>
      <c r="C90" s="87">
        <f>B90*(VLOOKUP(Inputs!H89,Chg_Factors!B$6:D$8,3,FALSE))</f>
        <v>5.1696000000000009</v>
      </c>
      <c r="D90" s="87">
        <f>C90*(VLOOKUP(Inputs!I89,Chg_Factors!B$9:D$12,3,FALSE))</f>
        <v>5.1696000000000009</v>
      </c>
      <c r="E90" s="87">
        <f>D90*(VLOOKUP(Inputs!J89,Chg_Factors!B$18:D$30,3,FALSE))</f>
        <v>101.89281600000002</v>
      </c>
      <c r="F90" s="87">
        <f>IF(Inputs!K89="null",E90,E90*(Inputs!K89))</f>
        <v>91.703534400000024</v>
      </c>
      <c r="G90" s="87">
        <f>F90*(IF(Inputs!L89=Reduction_Values!B$2,Reduction_Values!D$2,Reduction_Values!D$3))</f>
        <v>91.703534400000024</v>
      </c>
      <c r="H90" s="87">
        <f>G90*IF(Inputs!M89=Reduction_Values!B$4,(VLOOKUP(Inputs!F89,Reduction_Values!C$4:D$7,2,FALSE)),(VLOOKUP(Inputs!F89,Reduction_Values!C$8:D$11,2,FALSE)))</f>
        <v>91.703534400000024</v>
      </c>
      <c r="I90" s="87">
        <f>(Inputs!N89/Inputs!O89)*Calcs!H90</f>
        <v>91.452978295081991</v>
      </c>
      <c r="J90" s="86" t="str">
        <f>IF(Inputs!C89="true",(A90*(VLOOKUP(Inputs!G89,Chg_Factors!B$13:D$17,3,FALSE))),"")</f>
        <v/>
      </c>
      <c r="K90" s="87" t="str">
        <f>IF(Inputs!C89="true",J90*(VLOOKUP(Inputs!H89,Chg_Factors!B$6:D$8,3,FALSE)),"")</f>
        <v/>
      </c>
      <c r="L90" s="87" t="str">
        <f>IF(Inputs!C89="true",K90*(VLOOKUP(Inputs!I89,Chg_Factors!B$9:D$12,3,FALSE)),"")</f>
        <v/>
      </c>
      <c r="M90" s="87" t="str">
        <f>IF(Inputs!C89="true",L90*(IF(Inputs!J89=Chg_Factors!B$31,(VLOOKUP(Inputs!D89,Chg_Factors!C$31:D$32,2,FALSE)),IF(Inputs!J89=Chg_Factors!B$33,(VLOOKUP(Inputs!D89,Chg_Factors!C$33:D$34,2,FALSE)),IF(Inputs!J89=Chg_Factors!B$35,(VLOOKUP(Inputs!D89,Chg_Factors!C$35:D$36,2,FALSE)),IF(Inputs!J89=Chg_Factors!B$37,(VLOOKUP(Inputs!D89,Chg_Factors!C$37:D$38,2,FALSE)),IF(Inputs!J89=Chg_Factors!B$39,(VLOOKUP(Inputs!D89,Chg_Factors!C$39:D$40,2,FALSE)),IF(Inputs!J89=Chg_Factors!B$41,(VLOOKUP(Inputs!D89,Chg_Factors!C$41:D$42,2,FALSE)),IF(Inputs!J89=Chg_Factors!B$43,(VLOOKUP(Inputs!D89,Chg_Factors!C$43:D$44,2,FALSE)),IF(Inputs!J89=Chg_Factors!B$45,(VLOOKUP(Inputs!D89,Chg_Factors!C$45:D$46,2,FALSE)),IF(Inputs!J89=Chg_Factors!B$47,(VLOOKUP(Inputs!D89,Chg_Factors!C$47:D$48,2,FALSE)),IF(Inputs!J89=Chg_Factors!B$49,(VLOOKUP(Inputs!D89,Chg_Factors!C$49:D$50,2,FALSE)),IF(Inputs!J89=Chg_Factors!B$51,(VLOOKUP(Inputs!D89,Chg_Factors!C$51:D$52,2,FALSE)),IF(Inputs!J89=Chg_Factors!B$53,(VLOOKUP(Inputs!D89,Chg_Factors!C$53:D$54,2,FALSE)),IF(Inputs!J89=Chg_Factors!B$55,(VLOOKUP(Inputs!D89,Chg_Factors!C$55:D$56,2,FALSE)))))))))))))))),"")</f>
        <v/>
      </c>
      <c r="N90" s="87" t="str">
        <f>IF(Inputs!C89="true",IF(Inputs!K89="null",M90,M90*(Inputs!K89)),"")</f>
        <v/>
      </c>
      <c r="O90" s="87" t="str">
        <f>IF(Inputs!C89="true",N90*IF(Inputs!M89=Reduction_Values!B$4,(VLOOKUP(Inputs!F89,Reduction_Values!C$4:D$7,2,FALSE)),(VLOOKUP(Inputs!F89,Reduction_Values!C$8:D$11,2,FALSE))),"")</f>
        <v/>
      </c>
      <c r="P90" s="87" t="str">
        <f>IF(Inputs!C89="true",(Inputs!N89/Inputs!O89)*Calcs!O90,"")</f>
        <v/>
      </c>
      <c r="Q90" s="85">
        <f>Inputs!E89</f>
        <v>10.77</v>
      </c>
      <c r="R90" s="86">
        <f>Q90*(VLOOKUP(Inputs!F89,Chg_Factors!B$2:D$5,3,FALSE))</f>
        <v>32.31</v>
      </c>
      <c r="S90" s="85">
        <f>R90*(VLOOKUP(Inputs!H89,Chg_Factors!B$6:D$8,3,FALSE))</f>
        <v>5.1696000000000009</v>
      </c>
      <c r="T90" s="85">
        <f>S90*(VLOOKUP(Inputs!I89,Chg_Factors!B$9:D$12,3,FALSE))</f>
        <v>5.1696000000000009</v>
      </c>
      <c r="U90" s="85">
        <f>T90*(VLOOKUP(Inputs!J89,Chg_Factors!B$18:D$30,3,FALSE))</f>
        <v>101.89281600000002</v>
      </c>
      <c r="V90" s="85">
        <f>IF(Inputs!K89="null",U90,U90*(Inputs!K89))</f>
        <v>91.703534400000024</v>
      </c>
      <c r="W90" s="85">
        <f>V90*(IF(Inputs!L89=Reduction_Values!B$2,Reduction_Values!D$2,Reduction_Values!D$3))</f>
        <v>91.703534400000024</v>
      </c>
      <c r="X90" s="85">
        <f>W90*IF(Inputs!M89=Reduction_Values!B$4,(VLOOKUP(Inputs!F89,Reduction_Values!C$4:D$7,2,FALSE)),(VLOOKUP(Inputs!F89,Reduction_Values!C$8:D$11,2,FALSE)))</f>
        <v>91.703534400000024</v>
      </c>
      <c r="Y90" s="85">
        <f t="shared" si="1"/>
        <v>91.703534400000024</v>
      </c>
      <c r="Z90" s="6"/>
      <c r="AA90" s="6"/>
    </row>
    <row r="91" spans="1:27" s="5" customFormat="1" x14ac:dyDescent="0.2">
      <c r="A91" s="85">
        <f>Inputs!E90</f>
        <v>0.1</v>
      </c>
      <c r="B91" s="86">
        <f>A91*(VLOOKUP(Inputs!F90,Chg_Factors!B$2:D$5,3,FALSE))</f>
        <v>0.1</v>
      </c>
      <c r="C91" s="87">
        <f>B91*(VLOOKUP(Inputs!H90,Chg_Factors!B$6:D$8,3,FALSE))</f>
        <v>1.6E-2</v>
      </c>
      <c r="D91" s="87">
        <f>C91*(VLOOKUP(Inputs!I90,Chg_Factors!B$9:D$12,3,FALSE))</f>
        <v>1.6E-2</v>
      </c>
      <c r="E91" s="87">
        <f>D91*(VLOOKUP(Inputs!J90,Chg_Factors!B$18:D$30,3,FALSE))</f>
        <v>0.31536000000000003</v>
      </c>
      <c r="F91" s="87">
        <f>IF(Inputs!K90="null",E91,E91*(Inputs!K90))</f>
        <v>0.31536000000000003</v>
      </c>
      <c r="G91" s="87">
        <f>F91*(IF(Inputs!L90=Reduction_Values!B$2,Reduction_Values!D$2,Reduction_Values!D$3))</f>
        <v>0.31536000000000003</v>
      </c>
      <c r="H91" s="87">
        <f>G91*IF(Inputs!M90=Reduction_Values!B$4,(VLOOKUP(Inputs!F90,Reduction_Values!C$4:D$7,2,FALSE)),(VLOOKUP(Inputs!F90,Reduction_Values!C$8:D$11,2,FALSE)))</f>
        <v>0.31536000000000003</v>
      </c>
      <c r="I91" s="87">
        <f>(Inputs!N90/Inputs!O90)*Calcs!H91</f>
        <v>0.18439081967213117</v>
      </c>
      <c r="J91" s="86">
        <f>IF(Inputs!C90="true",(A91*(VLOOKUP(Inputs!G90,Chg_Factors!B$13:D$17,3,FALSE))),"")</f>
        <v>0.1</v>
      </c>
      <c r="K91" s="87">
        <f>IF(Inputs!C90="true",J91*(VLOOKUP(Inputs!H90,Chg_Factors!B$6:D$8,3,FALSE)),"")</f>
        <v>1.6E-2</v>
      </c>
      <c r="L91" s="87">
        <f>IF(Inputs!C90="true",K91*(VLOOKUP(Inputs!I90,Chg_Factors!B$9:D$12,3,FALSE)),"")</f>
        <v>1.6E-2</v>
      </c>
      <c r="M91" s="87">
        <f>IF(Inputs!C90="true",L91*(IF(Inputs!J90=Chg_Factors!B$31,(VLOOKUP(Inputs!D90,Chg_Factors!C$31:D$32,2,FALSE)),IF(Inputs!J90=Chg_Factors!B$33,(VLOOKUP(Inputs!D90,Chg_Factors!C$33:D$34,2,FALSE)),IF(Inputs!J90=Chg_Factors!B$35,(VLOOKUP(Inputs!D90,Chg_Factors!C$35:D$36,2,FALSE)),IF(Inputs!J90=Chg_Factors!B$37,(VLOOKUP(Inputs!D90,Chg_Factors!C$37:D$38,2,FALSE)),IF(Inputs!J90=Chg_Factors!B$39,(VLOOKUP(Inputs!D90,Chg_Factors!C$39:D$40,2,FALSE)),IF(Inputs!J90=Chg_Factors!B$41,(VLOOKUP(Inputs!D90,Chg_Factors!C$41:D$42,2,FALSE)),IF(Inputs!J90=Chg_Factors!B$43,(VLOOKUP(Inputs!D90,Chg_Factors!C$43:D$44,2,FALSE)),IF(Inputs!J90=Chg_Factors!B$45,(VLOOKUP(Inputs!D90,Chg_Factors!C$45:D$46,2,FALSE)),IF(Inputs!J90=Chg_Factors!B$47,(VLOOKUP(Inputs!D90,Chg_Factors!C$47:D$48,2,FALSE)),IF(Inputs!J90=Chg_Factors!B$49,(VLOOKUP(Inputs!D90,Chg_Factors!C$49:D$50,2,FALSE)),IF(Inputs!J90=Chg_Factors!B$51,(VLOOKUP(Inputs!D90,Chg_Factors!C$51:D$52,2,FALSE)),IF(Inputs!J90=Chg_Factors!B$53,(VLOOKUP(Inputs!D90,Chg_Factors!C$53:D$54,2,FALSE)),IF(Inputs!J90=Chg_Factors!B$55,(VLOOKUP(Inputs!D90,Chg_Factors!C$55:D$56,2,FALSE)))))))))))))))),"")</f>
        <v>0.20655999999999999</v>
      </c>
      <c r="N91" s="87">
        <f>IF(Inputs!C90="true",IF(Inputs!K90="null",M91,M91*(Inputs!K90)),"")</f>
        <v>0.20655999999999999</v>
      </c>
      <c r="O91" s="87">
        <f>IF(Inputs!C90="true",N91*IF(Inputs!M90=Reduction_Values!B$4,(VLOOKUP(Inputs!F90,Reduction_Values!C$4:D$7,2,FALSE)),(VLOOKUP(Inputs!F90,Reduction_Values!C$8:D$11,2,FALSE))),"")</f>
        <v>0.20655999999999999</v>
      </c>
      <c r="P91" s="87">
        <f>IF(Inputs!C90="true",(Inputs!N90/Inputs!O90)*Calcs!O91,"")</f>
        <v>0.12077551912568306</v>
      </c>
      <c r="Q91" s="85">
        <f>Inputs!E90</f>
        <v>0.1</v>
      </c>
      <c r="R91" s="86">
        <f>Q91*(VLOOKUP(Inputs!F90,Chg_Factors!B$2:D$5,3,FALSE))</f>
        <v>0.1</v>
      </c>
      <c r="S91" s="85">
        <f>R91*(VLOOKUP(Inputs!H90,Chg_Factors!B$6:D$8,3,FALSE))</f>
        <v>1.6E-2</v>
      </c>
      <c r="T91" s="85">
        <f>S91*(VLOOKUP(Inputs!I90,Chg_Factors!B$9:D$12,3,FALSE))</f>
        <v>1.6E-2</v>
      </c>
      <c r="U91" s="85">
        <f>T91*(VLOOKUP(Inputs!J90,Chg_Factors!B$18:D$30,3,FALSE))</f>
        <v>0.31536000000000003</v>
      </c>
      <c r="V91" s="85">
        <f>IF(Inputs!K90="null",U91,U91*(Inputs!K90))</f>
        <v>0.31536000000000003</v>
      </c>
      <c r="W91" s="85">
        <f>V91*(IF(Inputs!L90=Reduction_Values!B$2,Reduction_Values!D$2,Reduction_Values!D$3))</f>
        <v>0.31536000000000003</v>
      </c>
      <c r="X91" s="85">
        <f>W91*IF(Inputs!M90=Reduction_Values!B$4,(VLOOKUP(Inputs!F90,Reduction_Values!C$4:D$7,2,FALSE)),(VLOOKUP(Inputs!F90,Reduction_Values!C$8:D$11,2,FALSE)))</f>
        <v>0.31536000000000003</v>
      </c>
      <c r="Y91" s="85">
        <f t="shared" si="1"/>
        <v>0.31536000000000003</v>
      </c>
      <c r="Z91" s="6"/>
      <c r="AA91" s="6"/>
    </row>
    <row r="92" spans="1:27" s="5" customFormat="1" x14ac:dyDescent="0.2">
      <c r="A92" s="85">
        <f>Inputs!E91</f>
        <v>1007</v>
      </c>
      <c r="B92" s="86">
        <f>A92*(VLOOKUP(Inputs!F91,Chg_Factors!B$2:D$5,3,FALSE))</f>
        <v>201.4</v>
      </c>
      <c r="C92" s="87">
        <f>B92*(VLOOKUP(Inputs!H91,Chg_Factors!B$6:D$8,3,FALSE))</f>
        <v>32.224000000000004</v>
      </c>
      <c r="D92" s="87">
        <f>C92*(VLOOKUP(Inputs!I91,Chg_Factors!B$9:D$12,3,FALSE))</f>
        <v>19.334400000000002</v>
      </c>
      <c r="E92" s="87">
        <f>D92*(VLOOKUP(Inputs!J91,Chg_Factors!B$18:D$30,3,FALSE))</f>
        <v>267.58809600000001</v>
      </c>
      <c r="F92" s="87">
        <f>IF(Inputs!K91="null",E92,E92*(Inputs!K91))</f>
        <v>267.58809600000001</v>
      </c>
      <c r="G92" s="87">
        <f>F92*(IF(Inputs!L91=Reduction_Values!B$2,Reduction_Values!D$2,Reduction_Values!D$3))</f>
        <v>267.58809600000001</v>
      </c>
      <c r="H92" s="87">
        <f>G92*IF(Inputs!M91=Reduction_Values!B$4,(VLOOKUP(Inputs!F91,Reduction_Values!C$4:D$7,2,FALSE)),(VLOOKUP(Inputs!F91,Reduction_Values!C$8:D$11,2,FALSE)))</f>
        <v>267.58809600000001</v>
      </c>
      <c r="I92" s="87">
        <f>(Inputs!N91/Inputs!O91)*Calcs!H92</f>
        <v>267.58809600000001</v>
      </c>
      <c r="J92" s="86" t="str">
        <f>IF(Inputs!C91="true",(A92*(VLOOKUP(Inputs!G91,Chg_Factors!B$13:D$17,3,FALSE))),"")</f>
        <v/>
      </c>
      <c r="K92" s="87" t="str">
        <f>IF(Inputs!C91="true",J92*(VLOOKUP(Inputs!H91,Chg_Factors!B$6:D$8,3,FALSE)),"")</f>
        <v/>
      </c>
      <c r="L92" s="87" t="str">
        <f>IF(Inputs!C91="true",K92*(VLOOKUP(Inputs!I91,Chg_Factors!B$9:D$12,3,FALSE)),"")</f>
        <v/>
      </c>
      <c r="M92" s="87" t="str">
        <f>IF(Inputs!C91="true",L92*(IF(Inputs!J91=Chg_Factors!B$31,(VLOOKUP(Inputs!D91,Chg_Factors!C$31:D$32,2,FALSE)),IF(Inputs!J91=Chg_Factors!B$33,(VLOOKUP(Inputs!D91,Chg_Factors!C$33:D$34,2,FALSE)),IF(Inputs!J91=Chg_Factors!B$35,(VLOOKUP(Inputs!D91,Chg_Factors!C$35:D$36,2,FALSE)),IF(Inputs!J91=Chg_Factors!B$37,(VLOOKUP(Inputs!D91,Chg_Factors!C$37:D$38,2,FALSE)),IF(Inputs!J91=Chg_Factors!B$39,(VLOOKUP(Inputs!D91,Chg_Factors!C$39:D$40,2,FALSE)),IF(Inputs!J91=Chg_Factors!B$41,(VLOOKUP(Inputs!D91,Chg_Factors!C$41:D$42,2,FALSE)),IF(Inputs!J91=Chg_Factors!B$43,(VLOOKUP(Inputs!D91,Chg_Factors!C$43:D$44,2,FALSE)),IF(Inputs!J91=Chg_Factors!B$45,(VLOOKUP(Inputs!D91,Chg_Factors!C$45:D$46,2,FALSE)),IF(Inputs!J91=Chg_Factors!B$47,(VLOOKUP(Inputs!D91,Chg_Factors!C$47:D$48,2,FALSE)),IF(Inputs!J91=Chg_Factors!B$49,(VLOOKUP(Inputs!D91,Chg_Factors!C$49:D$50,2,FALSE)),IF(Inputs!J91=Chg_Factors!B$51,(VLOOKUP(Inputs!D91,Chg_Factors!C$51:D$52,2,FALSE)),IF(Inputs!J91=Chg_Factors!B$53,(VLOOKUP(Inputs!D91,Chg_Factors!C$53:D$54,2,FALSE)),IF(Inputs!J91=Chg_Factors!B$55,(VLOOKUP(Inputs!D91,Chg_Factors!C$55:D$56,2,FALSE)))))))))))))))),"")</f>
        <v/>
      </c>
      <c r="N92" s="87" t="str">
        <f>IF(Inputs!C91="true",IF(Inputs!K91="null",M92,M92*(Inputs!K91)),"")</f>
        <v/>
      </c>
      <c r="O92" s="87" t="str">
        <f>IF(Inputs!C91="true",N92*IF(Inputs!M91=Reduction_Values!B$4,(VLOOKUP(Inputs!F91,Reduction_Values!C$4:D$7,2,FALSE)),(VLOOKUP(Inputs!F91,Reduction_Values!C$8:D$11,2,FALSE))),"")</f>
        <v/>
      </c>
      <c r="P92" s="87" t="str">
        <f>IF(Inputs!C91="true",(Inputs!N91/Inputs!O91)*Calcs!O92,"")</f>
        <v/>
      </c>
      <c r="Q92" s="85">
        <f>Inputs!E91</f>
        <v>1007</v>
      </c>
      <c r="R92" s="86">
        <f>Q92*(VLOOKUP(Inputs!F91,Chg_Factors!B$2:D$5,3,FALSE))</f>
        <v>201.4</v>
      </c>
      <c r="S92" s="85">
        <f>R92*(VLOOKUP(Inputs!H91,Chg_Factors!B$6:D$8,3,FALSE))</f>
        <v>32.224000000000004</v>
      </c>
      <c r="T92" s="85">
        <f>S92*(VLOOKUP(Inputs!I91,Chg_Factors!B$9:D$12,3,FALSE))</f>
        <v>19.334400000000002</v>
      </c>
      <c r="U92" s="85">
        <f>T92*(VLOOKUP(Inputs!J91,Chg_Factors!B$18:D$30,3,FALSE))</f>
        <v>267.58809600000001</v>
      </c>
      <c r="V92" s="85">
        <f>IF(Inputs!K91="null",U92,U92*(Inputs!K91))</f>
        <v>267.58809600000001</v>
      </c>
      <c r="W92" s="85">
        <f>V92*(IF(Inputs!L91=Reduction_Values!B$2,Reduction_Values!D$2,Reduction_Values!D$3))</f>
        <v>267.58809600000001</v>
      </c>
      <c r="X92" s="85">
        <f>W92*IF(Inputs!M91=Reduction_Values!B$4,(VLOOKUP(Inputs!F91,Reduction_Values!C$4:D$7,2,FALSE)),(VLOOKUP(Inputs!F91,Reduction_Values!C$8:D$11,2,FALSE)))</f>
        <v>267.58809600000001</v>
      </c>
      <c r="Y92" s="85">
        <f t="shared" si="1"/>
        <v>267.58809600000001</v>
      </c>
      <c r="Z92" s="6"/>
      <c r="AA92" s="6"/>
    </row>
    <row r="93" spans="1:27" s="5" customFormat="1" x14ac:dyDescent="0.2">
      <c r="A93" s="85">
        <f>Inputs!E92</f>
        <v>2</v>
      </c>
      <c r="B93" s="86">
        <f>A93*(VLOOKUP(Inputs!F92,Chg_Factors!B$2:D$5,3,FALSE))</f>
        <v>6</v>
      </c>
      <c r="C93" s="87">
        <f>B93*(VLOOKUP(Inputs!H92,Chg_Factors!B$6:D$8,3,FALSE))</f>
        <v>6</v>
      </c>
      <c r="D93" s="87">
        <f>C93*(VLOOKUP(Inputs!I92,Chg_Factors!B$9:D$12,3,FALSE))</f>
        <v>0.18</v>
      </c>
      <c r="E93" s="87">
        <f>D93*(VLOOKUP(Inputs!J92,Chg_Factors!B$18:D$30,3,FALSE))</f>
        <v>2.0933999999999999</v>
      </c>
      <c r="F93" s="87">
        <f>IF(Inputs!K92="null",E93,E93*(Inputs!K92))</f>
        <v>2.0933999999999999</v>
      </c>
      <c r="G93" s="87">
        <f>F93*(IF(Inputs!L92=Reduction_Values!B$2,Reduction_Values!D$2,Reduction_Values!D$3))</f>
        <v>2.0933999999999999</v>
      </c>
      <c r="H93" s="87">
        <f>G93*IF(Inputs!M92=Reduction_Values!B$4,(VLOOKUP(Inputs!F92,Reduction_Values!C$4:D$7,2,FALSE)),(VLOOKUP(Inputs!F92,Reduction_Values!C$8:D$11,2,FALSE)))</f>
        <v>1.7444999993021999</v>
      </c>
      <c r="I93" s="87" t="e">
        <f>(Inputs!N92/Inputs!O92)*Calcs!H93</f>
        <v>#DIV/0!</v>
      </c>
      <c r="J93" s="86" t="str">
        <f>IF(Inputs!C92="true",(A93*(VLOOKUP(Inputs!G92,Chg_Factors!B$13:D$17,3,FALSE))),"")</f>
        <v/>
      </c>
      <c r="K93" s="87" t="str">
        <f>IF(Inputs!C92="true",J93*(VLOOKUP(Inputs!H92,Chg_Factors!B$6:D$8,3,FALSE)),"")</f>
        <v/>
      </c>
      <c r="L93" s="87" t="str">
        <f>IF(Inputs!C92="true",K93*(VLOOKUP(Inputs!I92,Chg_Factors!B$9:D$12,3,FALSE)),"")</f>
        <v/>
      </c>
      <c r="M93" s="87" t="str">
        <f>IF(Inputs!C92="true",L93*(IF(Inputs!J92=Chg_Factors!B$31,(VLOOKUP(Inputs!D92,Chg_Factors!C$31:D$32,2,FALSE)),IF(Inputs!J92=Chg_Factors!B$33,(VLOOKUP(Inputs!D92,Chg_Factors!C$33:D$34,2,FALSE)),IF(Inputs!J92=Chg_Factors!B$35,(VLOOKUP(Inputs!D92,Chg_Factors!C$35:D$36,2,FALSE)),IF(Inputs!J92=Chg_Factors!B$37,(VLOOKUP(Inputs!D92,Chg_Factors!C$37:D$38,2,FALSE)),IF(Inputs!J92=Chg_Factors!B$39,(VLOOKUP(Inputs!D92,Chg_Factors!C$39:D$40,2,FALSE)),IF(Inputs!J92=Chg_Factors!B$41,(VLOOKUP(Inputs!D92,Chg_Factors!C$41:D$42,2,FALSE)),IF(Inputs!J92=Chg_Factors!B$43,(VLOOKUP(Inputs!D92,Chg_Factors!C$43:D$44,2,FALSE)),IF(Inputs!J92=Chg_Factors!B$45,(VLOOKUP(Inputs!D92,Chg_Factors!C$45:D$46,2,FALSE)),IF(Inputs!J92=Chg_Factors!B$47,(VLOOKUP(Inputs!D92,Chg_Factors!C$47:D$48,2,FALSE)),IF(Inputs!J92=Chg_Factors!B$49,(VLOOKUP(Inputs!D92,Chg_Factors!C$49:D$50,2,FALSE)),IF(Inputs!J92=Chg_Factors!B$51,(VLOOKUP(Inputs!D92,Chg_Factors!C$51:D$52,2,FALSE)),IF(Inputs!J92=Chg_Factors!B$53,(VLOOKUP(Inputs!D92,Chg_Factors!C$53:D$54,2,FALSE)),IF(Inputs!J92=Chg_Factors!B$55,(VLOOKUP(Inputs!D92,Chg_Factors!C$55:D$56,2,FALSE)))))))))))))))),"")</f>
        <v/>
      </c>
      <c r="N93" s="87" t="str">
        <f>IF(Inputs!C92="true",IF(Inputs!K92="null",M93,M93*(Inputs!K92)),"")</f>
        <v/>
      </c>
      <c r="O93" s="87" t="str">
        <f>IF(Inputs!C92="true",N93*IF(Inputs!M92=Reduction_Values!B$4,(VLOOKUP(Inputs!F92,Reduction_Values!C$4:D$7,2,FALSE)),(VLOOKUP(Inputs!F92,Reduction_Values!C$8:D$11,2,FALSE))),"")</f>
        <v/>
      </c>
      <c r="P93" s="87" t="str">
        <f>IF(Inputs!C92="true",(Inputs!N92/Inputs!O92)*Calcs!O93,"")</f>
        <v/>
      </c>
      <c r="Q93" s="85">
        <f>Inputs!E92</f>
        <v>2</v>
      </c>
      <c r="R93" s="86">
        <f>Q93*(VLOOKUP(Inputs!F92,Chg_Factors!B$2:D$5,3,FALSE))</f>
        <v>6</v>
      </c>
      <c r="S93" s="85">
        <f>R93*(VLOOKUP(Inputs!H92,Chg_Factors!B$6:D$8,3,FALSE))</f>
        <v>6</v>
      </c>
      <c r="T93" s="85">
        <f>S93*(VLOOKUP(Inputs!I92,Chg_Factors!B$9:D$12,3,FALSE))</f>
        <v>0.18</v>
      </c>
      <c r="U93" s="85">
        <f>T93*(VLOOKUP(Inputs!J92,Chg_Factors!B$18:D$30,3,FALSE))</f>
        <v>2.0933999999999999</v>
      </c>
      <c r="V93" s="85">
        <f>IF(Inputs!K92="null",U93,U93*(Inputs!K92))</f>
        <v>2.0933999999999999</v>
      </c>
      <c r="W93" s="85">
        <f>V93*(IF(Inputs!L92=Reduction_Values!B$2,Reduction_Values!D$2,Reduction_Values!D$3))</f>
        <v>2.0933999999999999</v>
      </c>
      <c r="X93" s="85">
        <f>W93*IF(Inputs!M92=Reduction_Values!B$4,(VLOOKUP(Inputs!F92,Reduction_Values!C$4:D$7,2,FALSE)),(VLOOKUP(Inputs!F92,Reduction_Values!C$8:D$11,2,FALSE)))</f>
        <v>1.7444999993021999</v>
      </c>
      <c r="Y93" s="85">
        <f t="shared" si="1"/>
        <v>1.7444999993021999</v>
      </c>
      <c r="Z93" s="6"/>
      <c r="AA93" s="6"/>
    </row>
    <row r="94" spans="1:27" s="5" customFormat="1" x14ac:dyDescent="0.2">
      <c r="A94" s="85">
        <f>Inputs!E93</f>
        <v>0.999</v>
      </c>
      <c r="B94" s="86">
        <f>A94*(VLOOKUP(Inputs!F93,Chg_Factors!B$2:D$5,3,FALSE))</f>
        <v>2.9969999999999999</v>
      </c>
      <c r="C94" s="87">
        <f>B94*(VLOOKUP(Inputs!H93,Chg_Factors!B$6:D$8,3,FALSE))</f>
        <v>2.9969999999999999</v>
      </c>
      <c r="D94" s="87">
        <f>C94*(VLOOKUP(Inputs!I93,Chg_Factors!B$9:D$12,3,FALSE))</f>
        <v>8.990999999999999E-3</v>
      </c>
      <c r="E94" s="87">
        <f>D94*(VLOOKUP(Inputs!J93,Chg_Factors!B$18:D$30,3,FALSE))</f>
        <v>0.17721260999999999</v>
      </c>
      <c r="F94" s="87">
        <f>IF(Inputs!K93="null",E94,E94*(Inputs!K93))</f>
        <v>8.8606304999999996E-2</v>
      </c>
      <c r="G94" s="87">
        <f>F94*(IF(Inputs!L93=Reduction_Values!B$2,Reduction_Values!D$2,Reduction_Values!D$3))</f>
        <v>8.8606304999999996E-2</v>
      </c>
      <c r="H94" s="87">
        <f>G94*IF(Inputs!M93=Reduction_Values!B$4,(VLOOKUP(Inputs!F93,Reduction_Values!C$4:D$7,2,FALSE)),(VLOOKUP(Inputs!F93,Reduction_Values!C$8:D$11,2,FALSE)))</f>
        <v>7.3838587470464567E-2</v>
      </c>
      <c r="I94" s="87">
        <f>(Inputs!N93/Inputs!O93)*Calcs!H94</f>
        <v>6.2509927474996022E-2</v>
      </c>
      <c r="J94" s="86" t="str">
        <f>IF(Inputs!C93="true",(A94*(VLOOKUP(Inputs!G93,Chg_Factors!B$13:D$17,3,FALSE))),"")</f>
        <v/>
      </c>
      <c r="K94" s="87" t="str">
        <f>IF(Inputs!C93="true",J94*(VLOOKUP(Inputs!H93,Chg_Factors!B$6:D$8,3,FALSE)),"")</f>
        <v/>
      </c>
      <c r="L94" s="87" t="str">
        <f>IF(Inputs!C93="true",K94*(VLOOKUP(Inputs!I93,Chg_Factors!B$9:D$12,3,FALSE)),"")</f>
        <v/>
      </c>
      <c r="M94" s="87" t="str">
        <f>IF(Inputs!C93="true",L94*(IF(Inputs!J93=Chg_Factors!B$31,(VLOOKUP(Inputs!D93,Chg_Factors!C$31:D$32,2,FALSE)),IF(Inputs!J93=Chg_Factors!B$33,(VLOOKUP(Inputs!D93,Chg_Factors!C$33:D$34,2,FALSE)),IF(Inputs!J93=Chg_Factors!B$35,(VLOOKUP(Inputs!D93,Chg_Factors!C$35:D$36,2,FALSE)),IF(Inputs!J93=Chg_Factors!B$37,(VLOOKUP(Inputs!D93,Chg_Factors!C$37:D$38,2,FALSE)),IF(Inputs!J93=Chg_Factors!B$39,(VLOOKUP(Inputs!D93,Chg_Factors!C$39:D$40,2,FALSE)),IF(Inputs!J93=Chg_Factors!B$41,(VLOOKUP(Inputs!D93,Chg_Factors!C$41:D$42,2,FALSE)),IF(Inputs!J93=Chg_Factors!B$43,(VLOOKUP(Inputs!D93,Chg_Factors!C$43:D$44,2,FALSE)),IF(Inputs!J93=Chg_Factors!B$45,(VLOOKUP(Inputs!D93,Chg_Factors!C$45:D$46,2,FALSE)),IF(Inputs!J93=Chg_Factors!B$47,(VLOOKUP(Inputs!D93,Chg_Factors!C$47:D$48,2,FALSE)),IF(Inputs!J93=Chg_Factors!B$49,(VLOOKUP(Inputs!D93,Chg_Factors!C$49:D$50,2,FALSE)),IF(Inputs!J93=Chg_Factors!B$51,(VLOOKUP(Inputs!D93,Chg_Factors!C$51:D$52,2,FALSE)),IF(Inputs!J93=Chg_Factors!B$53,(VLOOKUP(Inputs!D93,Chg_Factors!C$53:D$54,2,FALSE)),IF(Inputs!J93=Chg_Factors!B$55,(VLOOKUP(Inputs!D93,Chg_Factors!C$55:D$56,2,FALSE)))))))))))))))),"")</f>
        <v/>
      </c>
      <c r="N94" s="87" t="str">
        <f>IF(Inputs!C93="true",IF(Inputs!K93="null",M94,M94*(Inputs!K93)),"")</f>
        <v/>
      </c>
      <c r="O94" s="87" t="str">
        <f>IF(Inputs!C93="true",N94*IF(Inputs!M93=Reduction_Values!B$4,(VLOOKUP(Inputs!F93,Reduction_Values!C$4:D$7,2,FALSE)),(VLOOKUP(Inputs!F93,Reduction_Values!C$8:D$11,2,FALSE))),"")</f>
        <v/>
      </c>
      <c r="P94" s="87" t="str">
        <f>IF(Inputs!C93="true",(Inputs!N93/Inputs!O93)*Calcs!O94,"")</f>
        <v/>
      </c>
      <c r="Q94" s="85">
        <f>Inputs!E93</f>
        <v>0.999</v>
      </c>
      <c r="R94" s="86">
        <f>Q94*(VLOOKUP(Inputs!F93,Chg_Factors!B$2:D$5,3,FALSE))</f>
        <v>2.9969999999999999</v>
      </c>
      <c r="S94" s="85">
        <f>R94*(VLOOKUP(Inputs!H93,Chg_Factors!B$6:D$8,3,FALSE))</f>
        <v>2.9969999999999999</v>
      </c>
      <c r="T94" s="85">
        <f>S94*(VLOOKUP(Inputs!I93,Chg_Factors!B$9:D$12,3,FALSE))</f>
        <v>8.990999999999999E-3</v>
      </c>
      <c r="U94" s="85">
        <f>T94*(VLOOKUP(Inputs!J93,Chg_Factors!B$18:D$30,3,FALSE))</f>
        <v>0.17721260999999999</v>
      </c>
      <c r="V94" s="85">
        <f>IF(Inputs!K93="null",U94,U94*(Inputs!K93))</f>
        <v>8.8606304999999996E-2</v>
      </c>
      <c r="W94" s="85">
        <f>V94*(IF(Inputs!L93=Reduction_Values!B$2,Reduction_Values!D$2,Reduction_Values!D$3))</f>
        <v>8.8606304999999996E-2</v>
      </c>
      <c r="X94" s="85">
        <f>W94*IF(Inputs!M93=Reduction_Values!B$4,(VLOOKUP(Inputs!F93,Reduction_Values!C$4:D$7,2,FALSE)),(VLOOKUP(Inputs!F93,Reduction_Values!C$8:D$11,2,FALSE)))</f>
        <v>7.3838587470464567E-2</v>
      </c>
      <c r="Y94" s="85">
        <f t="shared" si="1"/>
        <v>7.3838587470464567E-2</v>
      </c>
      <c r="Z94" s="6"/>
      <c r="AA94" s="6"/>
    </row>
    <row r="95" spans="1:27" s="5" customFormat="1" x14ac:dyDescent="0.2">
      <c r="A95" s="85">
        <f>Inputs!E94</f>
        <v>8180</v>
      </c>
      <c r="B95" s="86">
        <f>A95*(VLOOKUP(Inputs!F94,Chg_Factors!B$2:D$5,3,FALSE))</f>
        <v>24540</v>
      </c>
      <c r="C95" s="87">
        <f>B95*(VLOOKUP(Inputs!H94,Chg_Factors!B$6:D$8,3,FALSE))</f>
        <v>39264</v>
      </c>
      <c r="D95" s="87">
        <f>C95*(VLOOKUP(Inputs!I94,Chg_Factors!B$9:D$12,3,FALSE))</f>
        <v>39264</v>
      </c>
      <c r="E95" s="87">
        <f>D95*(VLOOKUP(Inputs!J94,Chg_Factors!B$18:D$30,3,FALSE))</f>
        <v>586996.79999999993</v>
      </c>
      <c r="F95" s="87">
        <f>IF(Inputs!K94="null",E95,E95*(Inputs!K94))</f>
        <v>586996.79999999993</v>
      </c>
      <c r="G95" s="87">
        <f>F95*(IF(Inputs!L94=Reduction_Values!B$2,Reduction_Values!D$2,Reduction_Values!D$3))</f>
        <v>586996.79999999993</v>
      </c>
      <c r="H95" s="87">
        <f>G95*IF(Inputs!M94=Reduction_Values!B$4,(VLOOKUP(Inputs!F94,Reduction_Values!C$4:D$7,2,FALSE)),(VLOOKUP(Inputs!F94,Reduction_Values!C$8:D$11,2,FALSE)))</f>
        <v>586996.79999999993</v>
      </c>
      <c r="I95" s="87">
        <f>(Inputs!N94/Inputs!O94)*Calcs!H95</f>
        <v>586996.79999999993</v>
      </c>
      <c r="J95" s="86" t="str">
        <f>IF(Inputs!C94="true",(A95*(VLOOKUP(Inputs!G94,Chg_Factors!B$13:D$17,3,FALSE))),"")</f>
        <v/>
      </c>
      <c r="K95" s="87" t="str">
        <f>IF(Inputs!C94="true",J95*(VLOOKUP(Inputs!H94,Chg_Factors!B$6:D$8,3,FALSE)),"")</f>
        <v/>
      </c>
      <c r="L95" s="87" t="str">
        <f>IF(Inputs!C94="true",K95*(VLOOKUP(Inputs!I94,Chg_Factors!B$9:D$12,3,FALSE)),"")</f>
        <v/>
      </c>
      <c r="M95" s="87" t="str">
        <f>IF(Inputs!C94="true",L95*(IF(Inputs!J94=Chg_Factors!B$31,(VLOOKUP(Inputs!D94,Chg_Factors!C$31:D$32,2,FALSE)),IF(Inputs!J94=Chg_Factors!B$33,(VLOOKUP(Inputs!D94,Chg_Factors!C$33:D$34,2,FALSE)),IF(Inputs!J94=Chg_Factors!B$35,(VLOOKUP(Inputs!D94,Chg_Factors!C$35:D$36,2,FALSE)),IF(Inputs!J94=Chg_Factors!B$37,(VLOOKUP(Inputs!D94,Chg_Factors!C$37:D$38,2,FALSE)),IF(Inputs!J94=Chg_Factors!B$39,(VLOOKUP(Inputs!D94,Chg_Factors!C$39:D$40,2,FALSE)),IF(Inputs!J94=Chg_Factors!B$41,(VLOOKUP(Inputs!D94,Chg_Factors!C$41:D$42,2,FALSE)),IF(Inputs!J94=Chg_Factors!B$43,(VLOOKUP(Inputs!D94,Chg_Factors!C$43:D$44,2,FALSE)),IF(Inputs!J94=Chg_Factors!B$45,(VLOOKUP(Inputs!D94,Chg_Factors!C$45:D$46,2,FALSE)),IF(Inputs!J94=Chg_Factors!B$47,(VLOOKUP(Inputs!D94,Chg_Factors!C$47:D$48,2,FALSE)),IF(Inputs!J94=Chg_Factors!B$49,(VLOOKUP(Inputs!D94,Chg_Factors!C$49:D$50,2,FALSE)),IF(Inputs!J94=Chg_Factors!B$51,(VLOOKUP(Inputs!D94,Chg_Factors!C$51:D$52,2,FALSE)),IF(Inputs!J94=Chg_Factors!B$53,(VLOOKUP(Inputs!D94,Chg_Factors!C$53:D$54,2,FALSE)),IF(Inputs!J94=Chg_Factors!B$55,(VLOOKUP(Inputs!D94,Chg_Factors!C$55:D$56,2,FALSE)))))))))))))))),"")</f>
        <v/>
      </c>
      <c r="N95" s="87" t="str">
        <f>IF(Inputs!C94="true",IF(Inputs!K94="null",M95,M95*(Inputs!K94)),"")</f>
        <v/>
      </c>
      <c r="O95" s="87" t="str">
        <f>IF(Inputs!C94="true",N95*IF(Inputs!M94=Reduction_Values!B$4,(VLOOKUP(Inputs!F94,Reduction_Values!C$4:D$7,2,FALSE)),(VLOOKUP(Inputs!F94,Reduction_Values!C$8:D$11,2,FALSE))),"")</f>
        <v/>
      </c>
      <c r="P95" s="87" t="str">
        <f>IF(Inputs!C94="true",(Inputs!N94/Inputs!O94)*Calcs!O95,"")</f>
        <v/>
      </c>
      <c r="Q95" s="85">
        <f>Inputs!E94</f>
        <v>8180</v>
      </c>
      <c r="R95" s="86">
        <f>Q95*(VLOOKUP(Inputs!F94,Chg_Factors!B$2:D$5,3,FALSE))</f>
        <v>24540</v>
      </c>
      <c r="S95" s="85">
        <f>R95*(VLOOKUP(Inputs!H94,Chg_Factors!B$6:D$8,3,FALSE))</f>
        <v>39264</v>
      </c>
      <c r="T95" s="85">
        <f>S95*(VLOOKUP(Inputs!I94,Chg_Factors!B$9:D$12,3,FALSE))</f>
        <v>39264</v>
      </c>
      <c r="U95" s="85">
        <f>T95*(VLOOKUP(Inputs!J94,Chg_Factors!B$18:D$30,3,FALSE))</f>
        <v>586996.79999999993</v>
      </c>
      <c r="V95" s="85">
        <f>IF(Inputs!K94="null",U95,U95*(Inputs!K94))</f>
        <v>586996.79999999993</v>
      </c>
      <c r="W95" s="85">
        <f>V95*(IF(Inputs!L94=Reduction_Values!B$2,Reduction_Values!D$2,Reduction_Values!D$3))</f>
        <v>586996.79999999993</v>
      </c>
      <c r="X95" s="85">
        <f>W95*IF(Inputs!M94=Reduction_Values!B$4,(VLOOKUP(Inputs!F94,Reduction_Values!C$4:D$7,2,FALSE)),(VLOOKUP(Inputs!F94,Reduction_Values!C$8:D$11,2,FALSE)))</f>
        <v>586996.79999999993</v>
      </c>
      <c r="Y95" s="85">
        <f t="shared" si="1"/>
        <v>586996.79999999993</v>
      </c>
      <c r="Z95" s="6"/>
      <c r="AA95" s="6"/>
    </row>
    <row r="96" spans="1:27" s="5" customFormat="1" x14ac:dyDescent="0.2">
      <c r="A96" s="85">
        <f>Inputs!E95</f>
        <v>32100.1</v>
      </c>
      <c r="B96" s="86">
        <f>A96*(VLOOKUP(Inputs!F95,Chg_Factors!B$2:D$5,3,FALSE))</f>
        <v>6420.02</v>
      </c>
      <c r="C96" s="87">
        <f>B96*(VLOOKUP(Inputs!H95,Chg_Factors!B$6:D$8,3,FALSE))</f>
        <v>10272.032000000001</v>
      </c>
      <c r="D96" s="87">
        <f>C96*(VLOOKUP(Inputs!I95,Chg_Factors!B$9:D$12,3,FALSE))</f>
        <v>6163.2192000000005</v>
      </c>
      <c r="E96" s="87">
        <f>D96*(VLOOKUP(Inputs!J95,Chg_Factors!B$18:D$30,3,FALSE))</f>
        <v>121477.05043200002</v>
      </c>
      <c r="F96" s="87">
        <f>IF(Inputs!K95="null",E96,E96*(Inputs!K95))</f>
        <v>121477.05043200002</v>
      </c>
      <c r="G96" s="87">
        <f>F96*(IF(Inputs!L95=Reduction_Values!B$2,Reduction_Values!D$2,Reduction_Values!D$3))</f>
        <v>121477.05043200002</v>
      </c>
      <c r="H96" s="87">
        <f>G96*IF(Inputs!M95=Reduction_Values!B$4,(VLOOKUP(Inputs!F95,Reduction_Values!C$4:D$7,2,FALSE)),(VLOOKUP(Inputs!F95,Reduction_Values!C$8:D$11,2,FALSE)))</f>
        <v>121477.05043200002</v>
      </c>
      <c r="I96" s="87">
        <f>(Inputs!N95/Inputs!O95)*Calcs!H96</f>
        <v>121477.05043200002</v>
      </c>
      <c r="J96" s="86" t="str">
        <f>IF(Inputs!C95="true",(A96*(VLOOKUP(Inputs!G95,Chg_Factors!B$13:D$17,3,FALSE))),"")</f>
        <v/>
      </c>
      <c r="K96" s="87" t="str">
        <f>IF(Inputs!C95="true",J96*(VLOOKUP(Inputs!H95,Chg_Factors!B$6:D$8,3,FALSE)),"")</f>
        <v/>
      </c>
      <c r="L96" s="87" t="str">
        <f>IF(Inputs!C95="true",K96*(VLOOKUP(Inputs!I95,Chg_Factors!B$9:D$12,3,FALSE)),"")</f>
        <v/>
      </c>
      <c r="M96" s="87" t="str">
        <f>IF(Inputs!C95="true",L96*(IF(Inputs!J95=Chg_Factors!B$31,(VLOOKUP(Inputs!D95,Chg_Factors!C$31:D$32,2,FALSE)),IF(Inputs!J95=Chg_Factors!B$33,(VLOOKUP(Inputs!D95,Chg_Factors!C$33:D$34,2,FALSE)),IF(Inputs!J95=Chg_Factors!B$35,(VLOOKUP(Inputs!D95,Chg_Factors!C$35:D$36,2,FALSE)),IF(Inputs!J95=Chg_Factors!B$37,(VLOOKUP(Inputs!D95,Chg_Factors!C$37:D$38,2,FALSE)),IF(Inputs!J95=Chg_Factors!B$39,(VLOOKUP(Inputs!D95,Chg_Factors!C$39:D$40,2,FALSE)),IF(Inputs!J95=Chg_Factors!B$41,(VLOOKUP(Inputs!D95,Chg_Factors!C$41:D$42,2,FALSE)),IF(Inputs!J95=Chg_Factors!B$43,(VLOOKUP(Inputs!D95,Chg_Factors!C$43:D$44,2,FALSE)),IF(Inputs!J95=Chg_Factors!B$45,(VLOOKUP(Inputs!D95,Chg_Factors!C$45:D$46,2,FALSE)),IF(Inputs!J95=Chg_Factors!B$47,(VLOOKUP(Inputs!D95,Chg_Factors!C$47:D$48,2,FALSE)),IF(Inputs!J95=Chg_Factors!B$49,(VLOOKUP(Inputs!D95,Chg_Factors!C$49:D$50,2,FALSE)),IF(Inputs!J95=Chg_Factors!B$51,(VLOOKUP(Inputs!D95,Chg_Factors!C$51:D$52,2,FALSE)),IF(Inputs!J95=Chg_Factors!B$53,(VLOOKUP(Inputs!D95,Chg_Factors!C$53:D$54,2,FALSE)),IF(Inputs!J95=Chg_Factors!B$55,(VLOOKUP(Inputs!D95,Chg_Factors!C$55:D$56,2,FALSE)))))))))))))))),"")</f>
        <v/>
      </c>
      <c r="N96" s="87" t="str">
        <f>IF(Inputs!C95="true",IF(Inputs!K95="null",M96,M96*(Inputs!K95)),"")</f>
        <v/>
      </c>
      <c r="O96" s="87" t="str">
        <f>IF(Inputs!C95="true",N96*IF(Inputs!M95=Reduction_Values!B$4,(VLOOKUP(Inputs!F95,Reduction_Values!C$4:D$7,2,FALSE)),(VLOOKUP(Inputs!F95,Reduction_Values!C$8:D$11,2,FALSE))),"")</f>
        <v/>
      </c>
      <c r="P96" s="87" t="str">
        <f>IF(Inputs!C95="true",(Inputs!N95/Inputs!O95)*Calcs!O96,"")</f>
        <v/>
      </c>
      <c r="Q96" s="85">
        <f>Inputs!E95</f>
        <v>32100.1</v>
      </c>
      <c r="R96" s="86">
        <f>Q96*(VLOOKUP(Inputs!F95,Chg_Factors!B$2:D$5,3,FALSE))</f>
        <v>6420.02</v>
      </c>
      <c r="S96" s="85">
        <f>R96*(VLOOKUP(Inputs!H95,Chg_Factors!B$6:D$8,3,FALSE))</f>
        <v>10272.032000000001</v>
      </c>
      <c r="T96" s="85">
        <f>S96*(VLOOKUP(Inputs!I95,Chg_Factors!B$9:D$12,3,FALSE))</f>
        <v>6163.2192000000005</v>
      </c>
      <c r="U96" s="85">
        <f>T96*(VLOOKUP(Inputs!J95,Chg_Factors!B$18:D$30,3,FALSE))</f>
        <v>121477.05043200002</v>
      </c>
      <c r="V96" s="85">
        <f>IF(Inputs!K95="null",U96,U96*(Inputs!K95))</f>
        <v>121477.05043200002</v>
      </c>
      <c r="W96" s="85">
        <f>V96*(IF(Inputs!L95=Reduction_Values!B$2,Reduction_Values!D$2,Reduction_Values!D$3))</f>
        <v>121477.05043200002</v>
      </c>
      <c r="X96" s="85">
        <f>W96*IF(Inputs!M95=Reduction_Values!B$4,(VLOOKUP(Inputs!F95,Reduction_Values!C$4:D$7,2,FALSE)),(VLOOKUP(Inputs!F95,Reduction_Values!C$8:D$11,2,FALSE)))</f>
        <v>121477.05043200002</v>
      </c>
      <c r="Y96" s="85">
        <f t="shared" si="1"/>
        <v>121477.05043200002</v>
      </c>
      <c r="Z96" s="6"/>
      <c r="AA96" s="6"/>
    </row>
    <row r="97" spans="1:27" s="5" customFormat="1" x14ac:dyDescent="0.2">
      <c r="A97" s="85">
        <f>Inputs!E96</f>
        <v>8.9999999999999993E-3</v>
      </c>
      <c r="B97" s="86">
        <f>A97*(VLOOKUP(Inputs!F96,Chg_Factors!B$2:D$5,3,FALSE))</f>
        <v>2.6999999999999996E-2</v>
      </c>
      <c r="C97" s="87">
        <f>B97*(VLOOKUP(Inputs!H96,Chg_Factors!B$6:D$8,3,FALSE))</f>
        <v>4.3199999999999995E-2</v>
      </c>
      <c r="D97" s="87">
        <f>C97*(VLOOKUP(Inputs!I96,Chg_Factors!B$9:D$12,3,FALSE))</f>
        <v>1.2959999999999998E-3</v>
      </c>
      <c r="E97" s="87">
        <f>D97*(VLOOKUP(Inputs!J96,Chg_Factors!B$18:D$30,3,FALSE))</f>
        <v>2.4922079999999999E-2</v>
      </c>
      <c r="F97" s="87">
        <f>IF(Inputs!K96="null",E97,E97*(Inputs!K96))</f>
        <v>2.4922079999999999E-2</v>
      </c>
      <c r="G97" s="87">
        <f>F97*(IF(Inputs!L96=Reduction_Values!B$2,Reduction_Values!D$2,Reduction_Values!D$3))</f>
        <v>2.4922079999999999E-2</v>
      </c>
      <c r="H97" s="87">
        <f>G97*IF(Inputs!M96=Reduction_Values!B$4,(VLOOKUP(Inputs!F96,Reduction_Values!C$4:D$7,2,FALSE)),(VLOOKUP(Inputs!F96,Reduction_Values!C$8:D$11,2,FALSE)))</f>
        <v>2.4922079999999999E-2</v>
      </c>
      <c r="I97" s="87" t="e">
        <f>(Inputs!N96/Inputs!O96)*Calcs!H97</f>
        <v>#DIV/0!</v>
      </c>
      <c r="J97" s="86" t="str">
        <f>IF(Inputs!C96="true",(A97*(VLOOKUP(Inputs!G96,Chg_Factors!B$13:D$17,3,FALSE))),"")</f>
        <v/>
      </c>
      <c r="K97" s="87" t="str">
        <f>IF(Inputs!C96="true",J97*(VLOOKUP(Inputs!H96,Chg_Factors!B$6:D$8,3,FALSE)),"")</f>
        <v/>
      </c>
      <c r="L97" s="87" t="str">
        <f>IF(Inputs!C96="true",K97*(VLOOKUP(Inputs!I96,Chg_Factors!B$9:D$12,3,FALSE)),"")</f>
        <v/>
      </c>
      <c r="M97" s="87" t="str">
        <f>IF(Inputs!C96="true",L97*(IF(Inputs!J96=Chg_Factors!B$31,(VLOOKUP(Inputs!D96,Chg_Factors!C$31:D$32,2,FALSE)),IF(Inputs!J96=Chg_Factors!B$33,(VLOOKUP(Inputs!D96,Chg_Factors!C$33:D$34,2,FALSE)),IF(Inputs!J96=Chg_Factors!B$35,(VLOOKUP(Inputs!D96,Chg_Factors!C$35:D$36,2,FALSE)),IF(Inputs!J96=Chg_Factors!B$37,(VLOOKUP(Inputs!D96,Chg_Factors!C$37:D$38,2,FALSE)),IF(Inputs!J96=Chg_Factors!B$39,(VLOOKUP(Inputs!D96,Chg_Factors!C$39:D$40,2,FALSE)),IF(Inputs!J96=Chg_Factors!B$41,(VLOOKUP(Inputs!D96,Chg_Factors!C$41:D$42,2,FALSE)),IF(Inputs!J96=Chg_Factors!B$43,(VLOOKUP(Inputs!D96,Chg_Factors!C$43:D$44,2,FALSE)),IF(Inputs!J96=Chg_Factors!B$45,(VLOOKUP(Inputs!D96,Chg_Factors!C$45:D$46,2,FALSE)),IF(Inputs!J96=Chg_Factors!B$47,(VLOOKUP(Inputs!D96,Chg_Factors!C$47:D$48,2,FALSE)),IF(Inputs!J96=Chg_Factors!B$49,(VLOOKUP(Inputs!D96,Chg_Factors!C$49:D$50,2,FALSE)),IF(Inputs!J96=Chg_Factors!B$51,(VLOOKUP(Inputs!D96,Chg_Factors!C$51:D$52,2,FALSE)),IF(Inputs!J96=Chg_Factors!B$53,(VLOOKUP(Inputs!D96,Chg_Factors!C$53:D$54,2,FALSE)),IF(Inputs!J96=Chg_Factors!B$55,(VLOOKUP(Inputs!D96,Chg_Factors!C$55:D$56,2,FALSE)))))))))))))))),"")</f>
        <v/>
      </c>
      <c r="N97" s="87" t="str">
        <f>IF(Inputs!C96="true",IF(Inputs!K96="null",M97,M97*(Inputs!K96)),"")</f>
        <v/>
      </c>
      <c r="O97" s="87" t="str">
        <f>IF(Inputs!C96="true",N97*IF(Inputs!M96=Reduction_Values!B$4,(VLOOKUP(Inputs!F96,Reduction_Values!C$4:D$7,2,FALSE)),(VLOOKUP(Inputs!F96,Reduction_Values!C$8:D$11,2,FALSE))),"")</f>
        <v/>
      </c>
      <c r="P97" s="87" t="str">
        <f>IF(Inputs!C96="true",(Inputs!N96/Inputs!O96)*Calcs!O97,"")</f>
        <v/>
      </c>
      <c r="Q97" s="85">
        <f>Inputs!E96</f>
        <v>8.9999999999999993E-3</v>
      </c>
      <c r="R97" s="86">
        <f>Q97*(VLOOKUP(Inputs!F96,Chg_Factors!B$2:D$5,3,FALSE))</f>
        <v>2.6999999999999996E-2</v>
      </c>
      <c r="S97" s="85">
        <f>R97*(VLOOKUP(Inputs!H96,Chg_Factors!B$6:D$8,3,FALSE))</f>
        <v>4.3199999999999995E-2</v>
      </c>
      <c r="T97" s="85">
        <f>S97*(VLOOKUP(Inputs!I96,Chg_Factors!B$9:D$12,3,FALSE))</f>
        <v>1.2959999999999998E-3</v>
      </c>
      <c r="U97" s="85">
        <f>T97*(VLOOKUP(Inputs!J96,Chg_Factors!B$18:D$30,3,FALSE))</f>
        <v>2.4922079999999999E-2</v>
      </c>
      <c r="V97" s="85">
        <f>IF(Inputs!K96="null",U97,U97*(Inputs!K96))</f>
        <v>2.4922079999999999E-2</v>
      </c>
      <c r="W97" s="85">
        <f>V97*(IF(Inputs!L96=Reduction_Values!B$2,Reduction_Values!D$2,Reduction_Values!D$3))</f>
        <v>2.4922079999999999E-2</v>
      </c>
      <c r="X97" s="85">
        <f>W97*IF(Inputs!M96=Reduction_Values!B$4,(VLOOKUP(Inputs!F96,Reduction_Values!C$4:D$7,2,FALSE)),(VLOOKUP(Inputs!F96,Reduction_Values!C$8:D$11,2,FALSE)))</f>
        <v>2.4922079999999999E-2</v>
      </c>
      <c r="Y97" s="85">
        <f t="shared" si="1"/>
        <v>2.4922079999999999E-2</v>
      </c>
      <c r="Z97" s="6"/>
      <c r="AA97" s="6"/>
    </row>
    <row r="98" spans="1:27" s="5" customFormat="1" x14ac:dyDescent="0.2">
      <c r="A98" s="85">
        <f>Inputs!E97</f>
        <v>1E-4</v>
      </c>
      <c r="B98" s="86">
        <f>A98*(VLOOKUP(Inputs!F97,Chg_Factors!B$2:D$5,3,FALSE))</f>
        <v>3.0000000000000003E-4</v>
      </c>
      <c r="C98" s="87">
        <f>B98*(VLOOKUP(Inputs!H97,Chg_Factors!B$6:D$8,3,FALSE))</f>
        <v>4.8000000000000008E-5</v>
      </c>
      <c r="D98" s="87">
        <f>C98*(VLOOKUP(Inputs!I97,Chg_Factors!B$9:D$12,3,FALSE))</f>
        <v>1.4400000000000002E-7</v>
      </c>
      <c r="E98" s="87">
        <f>D98*(VLOOKUP(Inputs!J97,Chg_Factors!B$18:D$30,3,FALSE))</f>
        <v>2.8382400000000005E-6</v>
      </c>
      <c r="F98" s="87">
        <f>IF(Inputs!K97="null",E98,E98*(Inputs!K97))</f>
        <v>2.4976512000000003E-6</v>
      </c>
      <c r="G98" s="87">
        <f>F98*(IF(Inputs!L97=Reduction_Values!B$2,Reduction_Values!D$2,Reduction_Values!D$3))</f>
        <v>2.4976512000000003E-6</v>
      </c>
      <c r="H98" s="87">
        <f>G98*IF(Inputs!M97=Reduction_Values!B$4,(VLOOKUP(Inputs!F97,Reduction_Values!C$4:D$7,2,FALSE)),(VLOOKUP(Inputs!F97,Reduction_Values!C$8:D$11,2,FALSE)))</f>
        <v>2.4976512000000003E-6</v>
      </c>
      <c r="I98" s="87">
        <f>(Inputs!N97/Inputs!O97)*Calcs!H98</f>
        <v>0</v>
      </c>
      <c r="J98" s="86" t="str">
        <f>IF(Inputs!C97="true",(A98*(VLOOKUP(Inputs!G97,Chg_Factors!B$13:D$17,3,FALSE))),"")</f>
        <v/>
      </c>
      <c r="K98" s="87" t="str">
        <f>IF(Inputs!C97="true",J98*(VLOOKUP(Inputs!H97,Chg_Factors!B$6:D$8,3,FALSE)),"")</f>
        <v/>
      </c>
      <c r="L98" s="87" t="str">
        <f>IF(Inputs!C97="true",K98*(VLOOKUP(Inputs!I97,Chg_Factors!B$9:D$12,3,FALSE)),"")</f>
        <v/>
      </c>
      <c r="M98" s="87" t="str">
        <f>IF(Inputs!C97="true",L98*(IF(Inputs!J97=Chg_Factors!B$31,(VLOOKUP(Inputs!D97,Chg_Factors!C$31:D$32,2,FALSE)),IF(Inputs!J97=Chg_Factors!B$33,(VLOOKUP(Inputs!D97,Chg_Factors!C$33:D$34,2,FALSE)),IF(Inputs!J97=Chg_Factors!B$35,(VLOOKUP(Inputs!D97,Chg_Factors!C$35:D$36,2,FALSE)),IF(Inputs!J97=Chg_Factors!B$37,(VLOOKUP(Inputs!D97,Chg_Factors!C$37:D$38,2,FALSE)),IF(Inputs!J97=Chg_Factors!B$39,(VLOOKUP(Inputs!D97,Chg_Factors!C$39:D$40,2,FALSE)),IF(Inputs!J97=Chg_Factors!B$41,(VLOOKUP(Inputs!D97,Chg_Factors!C$41:D$42,2,FALSE)),IF(Inputs!J97=Chg_Factors!B$43,(VLOOKUP(Inputs!D97,Chg_Factors!C$43:D$44,2,FALSE)),IF(Inputs!J97=Chg_Factors!B$45,(VLOOKUP(Inputs!D97,Chg_Factors!C$45:D$46,2,FALSE)),IF(Inputs!J97=Chg_Factors!B$47,(VLOOKUP(Inputs!D97,Chg_Factors!C$47:D$48,2,FALSE)),IF(Inputs!J97=Chg_Factors!B$49,(VLOOKUP(Inputs!D97,Chg_Factors!C$49:D$50,2,FALSE)),IF(Inputs!J97=Chg_Factors!B$51,(VLOOKUP(Inputs!D97,Chg_Factors!C$51:D$52,2,FALSE)),IF(Inputs!J97=Chg_Factors!B$53,(VLOOKUP(Inputs!D97,Chg_Factors!C$53:D$54,2,FALSE)),IF(Inputs!J97=Chg_Factors!B$55,(VLOOKUP(Inputs!D97,Chg_Factors!C$55:D$56,2,FALSE)))))))))))))))),"")</f>
        <v/>
      </c>
      <c r="N98" s="87" t="str">
        <f>IF(Inputs!C97="true",IF(Inputs!K97="null",M98,M98*(Inputs!K97)),"")</f>
        <v/>
      </c>
      <c r="O98" s="87" t="str">
        <f>IF(Inputs!C97="true",N98*IF(Inputs!M97=Reduction_Values!B$4,(VLOOKUP(Inputs!F97,Reduction_Values!C$4:D$7,2,FALSE)),(VLOOKUP(Inputs!F97,Reduction_Values!C$8:D$11,2,FALSE))),"")</f>
        <v/>
      </c>
      <c r="P98" s="87" t="str">
        <f>IF(Inputs!C97="true",(Inputs!N97/Inputs!O97)*Calcs!O98,"")</f>
        <v/>
      </c>
      <c r="Q98" s="85">
        <f>Inputs!E97</f>
        <v>1E-4</v>
      </c>
      <c r="R98" s="86">
        <f>Q98*(VLOOKUP(Inputs!F97,Chg_Factors!B$2:D$5,3,FALSE))</f>
        <v>3.0000000000000003E-4</v>
      </c>
      <c r="S98" s="85">
        <f>R98*(VLOOKUP(Inputs!H97,Chg_Factors!B$6:D$8,3,FALSE))</f>
        <v>4.8000000000000008E-5</v>
      </c>
      <c r="T98" s="85">
        <f>S98*(VLOOKUP(Inputs!I97,Chg_Factors!B$9:D$12,3,FALSE))</f>
        <v>1.4400000000000002E-7</v>
      </c>
      <c r="U98" s="85">
        <f>T98*(VLOOKUP(Inputs!J97,Chg_Factors!B$18:D$30,3,FALSE))</f>
        <v>2.8382400000000005E-6</v>
      </c>
      <c r="V98" s="85">
        <f>IF(Inputs!K97="null",U98,U98*(Inputs!K97))</f>
        <v>2.4976512000000003E-6</v>
      </c>
      <c r="W98" s="85">
        <f>V98*(IF(Inputs!L97=Reduction_Values!B$2,Reduction_Values!D$2,Reduction_Values!D$3))</f>
        <v>2.4976512000000003E-6</v>
      </c>
      <c r="X98" s="85">
        <f>W98*IF(Inputs!M97=Reduction_Values!B$4,(VLOOKUP(Inputs!F97,Reduction_Values!C$4:D$7,2,FALSE)),(VLOOKUP(Inputs!F97,Reduction_Values!C$8:D$11,2,FALSE)))</f>
        <v>2.4976512000000003E-6</v>
      </c>
      <c r="Y98" s="85">
        <f t="shared" si="1"/>
        <v>2.4976512000000003E-6</v>
      </c>
      <c r="Z98" s="6"/>
      <c r="AA98" s="6"/>
    </row>
    <row r="99" spans="1:27" s="5" customFormat="1" x14ac:dyDescent="0.2">
      <c r="A99" s="85">
        <f>Inputs!E98</f>
        <v>32100.001199999999</v>
      </c>
      <c r="B99" s="86">
        <f>A99*(VLOOKUP(Inputs!F98,Chg_Factors!B$2:D$5,3,FALSE))</f>
        <v>96300.003599999996</v>
      </c>
      <c r="C99" s="87">
        <f>B99*(VLOOKUP(Inputs!H98,Chg_Factors!B$6:D$8,3,FALSE))</f>
        <v>96300.003599999996</v>
      </c>
      <c r="D99" s="87">
        <f>C99*(VLOOKUP(Inputs!I98,Chg_Factors!B$9:D$12,3,FALSE))</f>
        <v>288.90001080000002</v>
      </c>
      <c r="E99" s="87">
        <f>D99*(VLOOKUP(Inputs!J98,Chg_Factors!B$18:D$30,3,FALSE))</f>
        <v>3998.3761494720002</v>
      </c>
      <c r="F99" s="87">
        <f>IF(Inputs!K98="null",E99,E99*(Inputs!K98))</f>
        <v>3998.3761494720002</v>
      </c>
      <c r="G99" s="87">
        <f>F99*(IF(Inputs!L98=Reduction_Values!B$2,Reduction_Values!D$2,Reduction_Values!D$3))</f>
        <v>3998.3761494720002</v>
      </c>
      <c r="H99" s="87">
        <f>G99*IF(Inputs!M98=Reduction_Values!B$4,(VLOOKUP(Inputs!F98,Reduction_Values!C$4:D$7,2,FALSE)),(VLOOKUP(Inputs!F98,Reduction_Values!C$8:D$11,2,FALSE)))</f>
        <v>3998.3761494720002</v>
      </c>
      <c r="I99" s="87">
        <f>(Inputs!N98/Inputs!O98)*Calcs!H99</f>
        <v>3998.3761494720002</v>
      </c>
      <c r="J99" s="86" t="str">
        <f>IF(Inputs!C98="true",(A99*(VLOOKUP(Inputs!G98,Chg_Factors!B$13:D$17,3,FALSE))),"")</f>
        <v/>
      </c>
      <c r="K99" s="87" t="str">
        <f>IF(Inputs!C98="true",J99*(VLOOKUP(Inputs!H98,Chg_Factors!B$6:D$8,3,FALSE)),"")</f>
        <v/>
      </c>
      <c r="L99" s="87" t="str">
        <f>IF(Inputs!C98="true",K99*(VLOOKUP(Inputs!I98,Chg_Factors!B$9:D$12,3,FALSE)),"")</f>
        <v/>
      </c>
      <c r="M99" s="87" t="str">
        <f>IF(Inputs!C98="true",L99*(IF(Inputs!J98=Chg_Factors!B$31,(VLOOKUP(Inputs!D98,Chg_Factors!C$31:D$32,2,FALSE)),IF(Inputs!J98=Chg_Factors!B$33,(VLOOKUP(Inputs!D98,Chg_Factors!C$33:D$34,2,FALSE)),IF(Inputs!J98=Chg_Factors!B$35,(VLOOKUP(Inputs!D98,Chg_Factors!C$35:D$36,2,FALSE)),IF(Inputs!J98=Chg_Factors!B$37,(VLOOKUP(Inputs!D98,Chg_Factors!C$37:D$38,2,FALSE)),IF(Inputs!J98=Chg_Factors!B$39,(VLOOKUP(Inputs!D98,Chg_Factors!C$39:D$40,2,FALSE)),IF(Inputs!J98=Chg_Factors!B$41,(VLOOKUP(Inputs!D98,Chg_Factors!C$41:D$42,2,FALSE)),IF(Inputs!J98=Chg_Factors!B$43,(VLOOKUP(Inputs!D98,Chg_Factors!C$43:D$44,2,FALSE)),IF(Inputs!J98=Chg_Factors!B$45,(VLOOKUP(Inputs!D98,Chg_Factors!C$45:D$46,2,FALSE)),IF(Inputs!J98=Chg_Factors!B$47,(VLOOKUP(Inputs!D98,Chg_Factors!C$47:D$48,2,FALSE)),IF(Inputs!J98=Chg_Factors!B$49,(VLOOKUP(Inputs!D98,Chg_Factors!C$49:D$50,2,FALSE)),IF(Inputs!J98=Chg_Factors!B$51,(VLOOKUP(Inputs!D98,Chg_Factors!C$51:D$52,2,FALSE)),IF(Inputs!J98=Chg_Factors!B$53,(VLOOKUP(Inputs!D98,Chg_Factors!C$53:D$54,2,FALSE)),IF(Inputs!J98=Chg_Factors!B$55,(VLOOKUP(Inputs!D98,Chg_Factors!C$55:D$56,2,FALSE)))))))))))))))),"")</f>
        <v/>
      </c>
      <c r="N99" s="87" t="str">
        <f>IF(Inputs!C98="true",IF(Inputs!K98="null",M99,M99*(Inputs!K98)),"")</f>
        <v/>
      </c>
      <c r="O99" s="87" t="str">
        <f>IF(Inputs!C98="true",N99*IF(Inputs!M98=Reduction_Values!B$4,(VLOOKUP(Inputs!F98,Reduction_Values!C$4:D$7,2,FALSE)),(VLOOKUP(Inputs!F98,Reduction_Values!C$8:D$11,2,FALSE))),"")</f>
        <v/>
      </c>
      <c r="P99" s="87" t="str">
        <f>IF(Inputs!C98="true",(Inputs!N98/Inputs!O98)*Calcs!O99,"")</f>
        <v/>
      </c>
      <c r="Q99" s="85">
        <f>Inputs!E98</f>
        <v>32100.001199999999</v>
      </c>
      <c r="R99" s="86">
        <f>Q99*(VLOOKUP(Inputs!F98,Chg_Factors!B$2:D$5,3,FALSE))</f>
        <v>96300.003599999996</v>
      </c>
      <c r="S99" s="85">
        <f>R99*(VLOOKUP(Inputs!H98,Chg_Factors!B$6:D$8,3,FALSE))</f>
        <v>96300.003599999996</v>
      </c>
      <c r="T99" s="85">
        <f>S99*(VLOOKUP(Inputs!I98,Chg_Factors!B$9:D$12,3,FALSE))</f>
        <v>288.90001080000002</v>
      </c>
      <c r="U99" s="85">
        <f>T99*(VLOOKUP(Inputs!J98,Chg_Factors!B$18:D$30,3,FALSE))</f>
        <v>3998.3761494720002</v>
      </c>
      <c r="V99" s="85">
        <f>IF(Inputs!K98="null",U99,U99*(Inputs!K98))</f>
        <v>3998.3761494720002</v>
      </c>
      <c r="W99" s="85">
        <f>V99*(IF(Inputs!L98=Reduction_Values!B$2,Reduction_Values!D$2,Reduction_Values!D$3))</f>
        <v>3998.3761494720002</v>
      </c>
      <c r="X99" s="85">
        <f>W99*IF(Inputs!M98=Reduction_Values!B$4,(VLOOKUP(Inputs!F98,Reduction_Values!C$4:D$7,2,FALSE)),(VLOOKUP(Inputs!F98,Reduction_Values!C$8:D$11,2,FALSE)))</f>
        <v>3998.3761494720002</v>
      </c>
      <c r="Y99" s="85">
        <f t="shared" si="1"/>
        <v>3998.3761494720002</v>
      </c>
      <c r="Z99" s="6"/>
      <c r="AA99" s="6"/>
    </row>
    <row r="100" spans="1:27" s="5" customFormat="1" x14ac:dyDescent="0.2">
      <c r="A100" s="85">
        <f>Inputs!E99</f>
        <v>1008</v>
      </c>
      <c r="B100" s="86">
        <f>A100*(VLOOKUP(Inputs!F99,Chg_Factors!B$2:D$5,3,FALSE))</f>
        <v>201.60000000000002</v>
      </c>
      <c r="C100" s="87">
        <f>B100*(VLOOKUP(Inputs!H99,Chg_Factors!B$6:D$8,3,FALSE))</f>
        <v>322.56000000000006</v>
      </c>
      <c r="D100" s="87">
        <f>C100*(VLOOKUP(Inputs!I99,Chg_Factors!B$9:D$12,3,FALSE))</f>
        <v>322.56000000000006</v>
      </c>
      <c r="E100" s="87">
        <f>D100*(VLOOKUP(Inputs!J99,Chg_Factors!B$18:D$30,3,FALSE))</f>
        <v>4890.0096000000012</v>
      </c>
      <c r="F100" s="87">
        <f>IF(Inputs!K99="null",E100,E100*(Inputs!K99))</f>
        <v>978.00192000000027</v>
      </c>
      <c r="G100" s="87">
        <f>F100*(IF(Inputs!L99=Reduction_Values!B$2,Reduction_Values!D$2,Reduction_Values!D$3))</f>
        <v>978.00192000000027</v>
      </c>
      <c r="H100" s="87">
        <f>G100*IF(Inputs!M99=Reduction_Values!B$4,(VLOOKUP(Inputs!F99,Reduction_Values!C$4:D$7,2,FALSE)),(VLOOKUP(Inputs!F99,Reduction_Values!C$8:D$11,2,FALSE)))</f>
        <v>978.00192000000027</v>
      </c>
      <c r="I100" s="87">
        <f>(Inputs!N99/Inputs!O99)*Calcs!H100</f>
        <v>978.00192000000027</v>
      </c>
      <c r="J100" s="86" t="str">
        <f>IF(Inputs!C99="true",(A100*(VLOOKUP(Inputs!G99,Chg_Factors!B$13:D$17,3,FALSE))),"")</f>
        <v/>
      </c>
      <c r="K100" s="87" t="str">
        <f>IF(Inputs!C99="true",J100*(VLOOKUP(Inputs!H99,Chg_Factors!B$6:D$8,3,FALSE)),"")</f>
        <v/>
      </c>
      <c r="L100" s="87" t="str">
        <f>IF(Inputs!C99="true",K100*(VLOOKUP(Inputs!I99,Chg_Factors!B$9:D$12,3,FALSE)),"")</f>
        <v/>
      </c>
      <c r="M100" s="87" t="str">
        <f>IF(Inputs!C99="true",L100*(IF(Inputs!J99=Chg_Factors!B$31,(VLOOKUP(Inputs!D99,Chg_Factors!C$31:D$32,2,FALSE)),IF(Inputs!J99=Chg_Factors!B$33,(VLOOKUP(Inputs!D99,Chg_Factors!C$33:D$34,2,FALSE)),IF(Inputs!J99=Chg_Factors!B$35,(VLOOKUP(Inputs!D99,Chg_Factors!C$35:D$36,2,FALSE)),IF(Inputs!J99=Chg_Factors!B$37,(VLOOKUP(Inputs!D99,Chg_Factors!C$37:D$38,2,FALSE)),IF(Inputs!J99=Chg_Factors!B$39,(VLOOKUP(Inputs!D99,Chg_Factors!C$39:D$40,2,FALSE)),IF(Inputs!J99=Chg_Factors!B$41,(VLOOKUP(Inputs!D99,Chg_Factors!C$41:D$42,2,FALSE)),IF(Inputs!J99=Chg_Factors!B$43,(VLOOKUP(Inputs!D99,Chg_Factors!C$43:D$44,2,FALSE)),IF(Inputs!J99=Chg_Factors!B$45,(VLOOKUP(Inputs!D99,Chg_Factors!C$45:D$46,2,FALSE)),IF(Inputs!J99=Chg_Factors!B$47,(VLOOKUP(Inputs!D99,Chg_Factors!C$47:D$48,2,FALSE)),IF(Inputs!J99=Chg_Factors!B$49,(VLOOKUP(Inputs!D99,Chg_Factors!C$49:D$50,2,FALSE)),IF(Inputs!J99=Chg_Factors!B$51,(VLOOKUP(Inputs!D99,Chg_Factors!C$51:D$52,2,FALSE)),IF(Inputs!J99=Chg_Factors!B$53,(VLOOKUP(Inputs!D99,Chg_Factors!C$53:D$54,2,FALSE)),IF(Inputs!J99=Chg_Factors!B$55,(VLOOKUP(Inputs!D99,Chg_Factors!C$55:D$56,2,FALSE)))))))))))))))),"")</f>
        <v/>
      </c>
      <c r="N100" s="87" t="str">
        <f>IF(Inputs!C99="true",IF(Inputs!K99="null",M100,M100*(Inputs!K99)),"")</f>
        <v/>
      </c>
      <c r="O100" s="87" t="str">
        <f>IF(Inputs!C99="true",N100*IF(Inputs!M99=Reduction_Values!B$4,(VLOOKUP(Inputs!F99,Reduction_Values!C$4:D$7,2,FALSE)),(VLOOKUP(Inputs!F99,Reduction_Values!C$8:D$11,2,FALSE))),"")</f>
        <v/>
      </c>
      <c r="P100" s="87" t="str">
        <f>IF(Inputs!C99="true",(Inputs!N99/Inputs!O99)*Calcs!O100,"")</f>
        <v/>
      </c>
      <c r="Q100" s="85">
        <f>Inputs!E99</f>
        <v>1008</v>
      </c>
      <c r="R100" s="86">
        <f>Q100*(VLOOKUP(Inputs!F99,Chg_Factors!B$2:D$5,3,FALSE))</f>
        <v>201.60000000000002</v>
      </c>
      <c r="S100" s="85">
        <f>R100*(VLOOKUP(Inputs!H99,Chg_Factors!B$6:D$8,3,FALSE))</f>
        <v>322.56000000000006</v>
      </c>
      <c r="T100" s="85">
        <f>S100*(VLOOKUP(Inputs!I99,Chg_Factors!B$9:D$12,3,FALSE))</f>
        <v>322.56000000000006</v>
      </c>
      <c r="U100" s="85">
        <f>T100*(VLOOKUP(Inputs!J99,Chg_Factors!B$18:D$30,3,FALSE))</f>
        <v>4890.0096000000012</v>
      </c>
      <c r="V100" s="85">
        <f>IF(Inputs!K99="null",U100,U100*(Inputs!K99))</f>
        <v>978.00192000000027</v>
      </c>
      <c r="W100" s="85">
        <f>V100*(IF(Inputs!L99=Reduction_Values!B$2,Reduction_Values!D$2,Reduction_Values!D$3))</f>
        <v>978.00192000000027</v>
      </c>
      <c r="X100" s="85">
        <f>W100*IF(Inputs!M99=Reduction_Values!B$4,(VLOOKUP(Inputs!F99,Reduction_Values!C$4:D$7,2,FALSE)),(VLOOKUP(Inputs!F99,Reduction_Values!C$8:D$11,2,FALSE)))</f>
        <v>978.00192000000027</v>
      </c>
      <c r="Y100" s="85">
        <f t="shared" si="1"/>
        <v>978.00192000000027</v>
      </c>
      <c r="Z100" s="6"/>
      <c r="AA100" s="6"/>
    </row>
    <row r="101" spans="1:27" s="5" customFormat="1" x14ac:dyDescent="0.2">
      <c r="A101" s="85">
        <f>Inputs!E100</f>
        <v>1</v>
      </c>
      <c r="B101" s="86">
        <f>A101*(VLOOKUP(Inputs!F100,Chg_Factors!B$2:D$5,3,FALSE))</f>
        <v>1</v>
      </c>
      <c r="C101" s="87">
        <f>B101*(VLOOKUP(Inputs!H100,Chg_Factors!B$6:D$8,3,FALSE))</f>
        <v>0.16</v>
      </c>
      <c r="D101" s="87">
        <f>C101*(VLOOKUP(Inputs!I100,Chg_Factors!B$9:D$12,3,FALSE))</f>
        <v>9.6000000000000002E-2</v>
      </c>
      <c r="E101" s="87">
        <f>D101*(VLOOKUP(Inputs!J100,Chg_Factors!B$18:D$30,3,FALSE))</f>
        <v>1.45536</v>
      </c>
      <c r="F101" s="87">
        <f>IF(Inputs!K100="null",E101,E101*(Inputs!K100))</f>
        <v>1.45536</v>
      </c>
      <c r="G101" s="87">
        <f>F101*(IF(Inputs!L100=Reduction_Values!B$2,Reduction_Values!D$2,Reduction_Values!D$3))</f>
        <v>1.45536</v>
      </c>
      <c r="H101" s="87">
        <f>G101*IF(Inputs!M100=Reduction_Values!B$4,(VLOOKUP(Inputs!F100,Reduction_Values!C$4:D$7,2,FALSE)),(VLOOKUP(Inputs!F100,Reduction_Values!C$8:D$11,2,FALSE)))</f>
        <v>0.72767999999999999</v>
      </c>
      <c r="I101" s="87" t="e">
        <f>(Inputs!N100/Inputs!O100)*Calcs!H101</f>
        <v>#DIV/0!</v>
      </c>
      <c r="J101" s="86" t="str">
        <f>IF(Inputs!C100="true",(A101*(VLOOKUP(Inputs!G100,Chg_Factors!B$13:D$17,3,FALSE))),"")</f>
        <v/>
      </c>
      <c r="K101" s="87" t="str">
        <f>IF(Inputs!C100="true",J101*(VLOOKUP(Inputs!H100,Chg_Factors!B$6:D$8,3,FALSE)),"")</f>
        <v/>
      </c>
      <c r="L101" s="87" t="str">
        <f>IF(Inputs!C100="true",K101*(VLOOKUP(Inputs!I100,Chg_Factors!B$9:D$12,3,FALSE)),"")</f>
        <v/>
      </c>
      <c r="M101" s="87" t="str">
        <f>IF(Inputs!C100="true",L101*(IF(Inputs!J100=Chg_Factors!B$31,(VLOOKUP(Inputs!D100,Chg_Factors!C$31:D$32,2,FALSE)),IF(Inputs!J100=Chg_Factors!B$33,(VLOOKUP(Inputs!D100,Chg_Factors!C$33:D$34,2,FALSE)),IF(Inputs!J100=Chg_Factors!B$35,(VLOOKUP(Inputs!D100,Chg_Factors!C$35:D$36,2,FALSE)),IF(Inputs!J100=Chg_Factors!B$37,(VLOOKUP(Inputs!D100,Chg_Factors!C$37:D$38,2,FALSE)),IF(Inputs!J100=Chg_Factors!B$39,(VLOOKUP(Inputs!D100,Chg_Factors!C$39:D$40,2,FALSE)),IF(Inputs!J100=Chg_Factors!B$41,(VLOOKUP(Inputs!D100,Chg_Factors!C$41:D$42,2,FALSE)),IF(Inputs!J100=Chg_Factors!B$43,(VLOOKUP(Inputs!D100,Chg_Factors!C$43:D$44,2,FALSE)),IF(Inputs!J100=Chg_Factors!B$45,(VLOOKUP(Inputs!D100,Chg_Factors!C$45:D$46,2,FALSE)),IF(Inputs!J100=Chg_Factors!B$47,(VLOOKUP(Inputs!D100,Chg_Factors!C$47:D$48,2,FALSE)),IF(Inputs!J100=Chg_Factors!B$49,(VLOOKUP(Inputs!D100,Chg_Factors!C$49:D$50,2,FALSE)),IF(Inputs!J100=Chg_Factors!B$51,(VLOOKUP(Inputs!D100,Chg_Factors!C$51:D$52,2,FALSE)),IF(Inputs!J100=Chg_Factors!B$53,(VLOOKUP(Inputs!D100,Chg_Factors!C$53:D$54,2,FALSE)),IF(Inputs!J100=Chg_Factors!B$55,(VLOOKUP(Inputs!D100,Chg_Factors!C$55:D$56,2,FALSE)))))))))))))))),"")</f>
        <v/>
      </c>
      <c r="N101" s="87" t="str">
        <f>IF(Inputs!C100="true",IF(Inputs!K100="null",M101,M101*(Inputs!K100)),"")</f>
        <v/>
      </c>
      <c r="O101" s="87" t="str">
        <f>IF(Inputs!C100="true",N101*IF(Inputs!M100=Reduction_Values!B$4,(VLOOKUP(Inputs!F100,Reduction_Values!C$4:D$7,2,FALSE)),(VLOOKUP(Inputs!F100,Reduction_Values!C$8:D$11,2,FALSE))),"")</f>
        <v/>
      </c>
      <c r="P101" s="87" t="str">
        <f>IF(Inputs!C100="true",(Inputs!N100/Inputs!O100)*Calcs!O101,"")</f>
        <v/>
      </c>
      <c r="Q101" s="85">
        <f>Inputs!E100</f>
        <v>1</v>
      </c>
      <c r="R101" s="86">
        <f>Q101*(VLOOKUP(Inputs!F100,Chg_Factors!B$2:D$5,3,FALSE))</f>
        <v>1</v>
      </c>
      <c r="S101" s="85">
        <f>R101*(VLOOKUP(Inputs!H100,Chg_Factors!B$6:D$8,3,FALSE))</f>
        <v>0.16</v>
      </c>
      <c r="T101" s="85">
        <f>S101*(VLOOKUP(Inputs!I100,Chg_Factors!B$9:D$12,3,FALSE))</f>
        <v>9.6000000000000002E-2</v>
      </c>
      <c r="U101" s="85">
        <f>T101*(VLOOKUP(Inputs!J100,Chg_Factors!B$18:D$30,3,FALSE))</f>
        <v>1.45536</v>
      </c>
      <c r="V101" s="85">
        <f>IF(Inputs!K100="null",U101,U101*(Inputs!K100))</f>
        <v>1.45536</v>
      </c>
      <c r="W101" s="85">
        <f>V101*(IF(Inputs!L100=Reduction_Values!B$2,Reduction_Values!D$2,Reduction_Values!D$3))</f>
        <v>1.45536</v>
      </c>
      <c r="X101" s="85">
        <f>W101*IF(Inputs!M100=Reduction_Values!B$4,(VLOOKUP(Inputs!F100,Reduction_Values!C$4:D$7,2,FALSE)),(VLOOKUP(Inputs!F100,Reduction_Values!C$8:D$11,2,FALSE)))</f>
        <v>0.72767999999999999</v>
      </c>
      <c r="Y101" s="85">
        <f t="shared" si="1"/>
        <v>0.72767999999999999</v>
      </c>
      <c r="Z101" s="6"/>
      <c r="AA101" s="6"/>
    </row>
    <row r="102" spans="1:27" s="5" customFormat="1" x14ac:dyDescent="0.2">
      <c r="A102" s="85">
        <f>Inputs!E101</f>
        <v>1.0009999999999999</v>
      </c>
      <c r="B102" s="86">
        <f>A102*(VLOOKUP(Inputs!F101,Chg_Factors!B$2:D$5,3,FALSE))</f>
        <v>3.0029999999999997</v>
      </c>
      <c r="C102" s="87">
        <f>B102*(VLOOKUP(Inputs!H101,Chg_Factors!B$6:D$8,3,FALSE))</f>
        <v>3.0029999999999997</v>
      </c>
      <c r="D102" s="87">
        <f>C102*(VLOOKUP(Inputs!I101,Chg_Factors!B$9:D$12,3,FALSE))</f>
        <v>9.008999999999999E-2</v>
      </c>
      <c r="E102" s="87">
        <f>D102*(VLOOKUP(Inputs!J101,Chg_Factors!B$18:D$30,3,FALSE))</f>
        <v>1.3657643999999998</v>
      </c>
      <c r="F102" s="87">
        <f>IF(Inputs!K101="null",E102,E102*(Inputs!K101))</f>
        <v>1.3657643999999998</v>
      </c>
      <c r="G102" s="87">
        <f>F102*(IF(Inputs!L101=Reduction_Values!B$2,Reduction_Values!D$2,Reduction_Values!D$3))</f>
        <v>1.3657643999999998</v>
      </c>
      <c r="H102" s="87">
        <f>G102*IF(Inputs!M101=Reduction_Values!B$4,(VLOOKUP(Inputs!F101,Reduction_Values!C$4:D$7,2,FALSE)),(VLOOKUP(Inputs!F101,Reduction_Values!C$8:D$11,2,FALSE)))</f>
        <v>1.3657643999999998</v>
      </c>
      <c r="I102" s="87">
        <f>(Inputs!N101/Inputs!O101)*Calcs!H102</f>
        <v>1.1562224646575341</v>
      </c>
      <c r="J102" s="86" t="str">
        <f>IF(Inputs!C101="true",(A102*(VLOOKUP(Inputs!G101,Chg_Factors!B$13:D$17,3,FALSE))),"")</f>
        <v/>
      </c>
      <c r="K102" s="87" t="str">
        <f>IF(Inputs!C101="true",J102*(VLOOKUP(Inputs!H101,Chg_Factors!B$6:D$8,3,FALSE)),"")</f>
        <v/>
      </c>
      <c r="L102" s="87" t="str">
        <f>IF(Inputs!C101="true",K102*(VLOOKUP(Inputs!I101,Chg_Factors!B$9:D$12,3,FALSE)),"")</f>
        <v/>
      </c>
      <c r="M102" s="87" t="str">
        <f>IF(Inputs!C101="true",L102*(IF(Inputs!J101=Chg_Factors!B$31,(VLOOKUP(Inputs!D101,Chg_Factors!C$31:D$32,2,FALSE)),IF(Inputs!J101=Chg_Factors!B$33,(VLOOKUP(Inputs!D101,Chg_Factors!C$33:D$34,2,FALSE)),IF(Inputs!J101=Chg_Factors!B$35,(VLOOKUP(Inputs!D101,Chg_Factors!C$35:D$36,2,FALSE)),IF(Inputs!J101=Chg_Factors!B$37,(VLOOKUP(Inputs!D101,Chg_Factors!C$37:D$38,2,FALSE)),IF(Inputs!J101=Chg_Factors!B$39,(VLOOKUP(Inputs!D101,Chg_Factors!C$39:D$40,2,FALSE)),IF(Inputs!J101=Chg_Factors!B$41,(VLOOKUP(Inputs!D101,Chg_Factors!C$41:D$42,2,FALSE)),IF(Inputs!J101=Chg_Factors!B$43,(VLOOKUP(Inputs!D101,Chg_Factors!C$43:D$44,2,FALSE)),IF(Inputs!J101=Chg_Factors!B$45,(VLOOKUP(Inputs!D101,Chg_Factors!C$45:D$46,2,FALSE)),IF(Inputs!J101=Chg_Factors!B$47,(VLOOKUP(Inputs!D101,Chg_Factors!C$47:D$48,2,FALSE)),IF(Inputs!J101=Chg_Factors!B$49,(VLOOKUP(Inputs!D101,Chg_Factors!C$49:D$50,2,FALSE)),IF(Inputs!J101=Chg_Factors!B$51,(VLOOKUP(Inputs!D101,Chg_Factors!C$51:D$52,2,FALSE)),IF(Inputs!J101=Chg_Factors!B$53,(VLOOKUP(Inputs!D101,Chg_Factors!C$53:D$54,2,FALSE)),IF(Inputs!J101=Chg_Factors!B$55,(VLOOKUP(Inputs!D101,Chg_Factors!C$55:D$56,2,FALSE)))))))))))))))),"")</f>
        <v/>
      </c>
      <c r="N102" s="87" t="str">
        <f>IF(Inputs!C101="true",IF(Inputs!K101="null",M102,M102*(Inputs!K101)),"")</f>
        <v/>
      </c>
      <c r="O102" s="87" t="str">
        <f>IF(Inputs!C101="true",N102*IF(Inputs!M101=Reduction_Values!B$4,(VLOOKUP(Inputs!F101,Reduction_Values!C$4:D$7,2,FALSE)),(VLOOKUP(Inputs!F101,Reduction_Values!C$8:D$11,2,FALSE))),"")</f>
        <v/>
      </c>
      <c r="P102" s="87" t="str">
        <f>IF(Inputs!C101="true",(Inputs!N101/Inputs!O101)*Calcs!O102,"")</f>
        <v/>
      </c>
      <c r="Q102" s="85">
        <f>Inputs!E101</f>
        <v>1.0009999999999999</v>
      </c>
      <c r="R102" s="86">
        <f>Q102*(VLOOKUP(Inputs!F101,Chg_Factors!B$2:D$5,3,FALSE))</f>
        <v>3.0029999999999997</v>
      </c>
      <c r="S102" s="85">
        <f>R102*(VLOOKUP(Inputs!H101,Chg_Factors!B$6:D$8,3,FALSE))</f>
        <v>3.0029999999999997</v>
      </c>
      <c r="T102" s="85">
        <f>S102*(VLOOKUP(Inputs!I101,Chg_Factors!B$9:D$12,3,FALSE))</f>
        <v>9.008999999999999E-2</v>
      </c>
      <c r="U102" s="85">
        <f>T102*(VLOOKUP(Inputs!J101,Chg_Factors!B$18:D$30,3,FALSE))</f>
        <v>1.3657643999999998</v>
      </c>
      <c r="V102" s="85">
        <f>IF(Inputs!K101="null",U102,U102*(Inputs!K101))</f>
        <v>1.3657643999999998</v>
      </c>
      <c r="W102" s="85">
        <f>V102*(IF(Inputs!L101=Reduction_Values!B$2,Reduction_Values!D$2,Reduction_Values!D$3))</f>
        <v>1.3657643999999998</v>
      </c>
      <c r="X102" s="85">
        <f>W102*IF(Inputs!M101=Reduction_Values!B$4,(VLOOKUP(Inputs!F101,Reduction_Values!C$4:D$7,2,FALSE)),(VLOOKUP(Inputs!F101,Reduction_Values!C$8:D$11,2,FALSE)))</f>
        <v>1.3657643999999998</v>
      </c>
      <c r="Y102" s="85">
        <f t="shared" si="1"/>
        <v>1.3657643999999998</v>
      </c>
      <c r="Z102" s="6"/>
      <c r="AA102" s="6"/>
    </row>
    <row r="103" spans="1:27" s="5" customFormat="1" x14ac:dyDescent="0.2">
      <c r="A103" s="85">
        <f>Inputs!E102</f>
        <v>321</v>
      </c>
      <c r="B103" s="86">
        <f>A103*(VLOOKUP(Inputs!F102,Chg_Factors!B$2:D$5,3,FALSE))</f>
        <v>963</v>
      </c>
      <c r="C103" s="87">
        <f>B103*(VLOOKUP(Inputs!H102,Chg_Factors!B$6:D$8,3,FALSE))</f>
        <v>1540.8000000000002</v>
      </c>
      <c r="D103" s="87">
        <f>C103*(VLOOKUP(Inputs!I102,Chg_Factors!B$9:D$12,3,FALSE))</f>
        <v>4.6224000000000007</v>
      </c>
      <c r="E103" s="87">
        <f>D103*(VLOOKUP(Inputs!J102,Chg_Factors!B$18:D$30,3,FALSE))</f>
        <v>127.16222400000002</v>
      </c>
      <c r="F103" s="87">
        <f>IF(Inputs!K102="null",E103,E103*(Inputs!K102))</f>
        <v>50.864889600000012</v>
      </c>
      <c r="G103" s="87">
        <f>F103*(IF(Inputs!L102=Reduction_Values!B$2,Reduction_Values!D$2,Reduction_Values!D$3))</f>
        <v>50.864889600000012</v>
      </c>
      <c r="H103" s="87">
        <f>G103*IF(Inputs!M102=Reduction_Values!B$4,(VLOOKUP(Inputs!F102,Reduction_Values!C$4:D$7,2,FALSE)),(VLOOKUP(Inputs!F102,Reduction_Values!C$8:D$11,2,FALSE)))</f>
        <v>50.864889600000012</v>
      </c>
      <c r="I103" s="87">
        <f>(Inputs!N102/Inputs!O102)*Calcs!H103</f>
        <v>50.864889600000012</v>
      </c>
      <c r="J103" s="86" t="str">
        <f>IF(Inputs!C102="true",(A103*(VLOOKUP(Inputs!G102,Chg_Factors!B$13:D$17,3,FALSE))),"")</f>
        <v/>
      </c>
      <c r="K103" s="87" t="str">
        <f>IF(Inputs!C102="true",J103*(VLOOKUP(Inputs!H102,Chg_Factors!B$6:D$8,3,FALSE)),"")</f>
        <v/>
      </c>
      <c r="L103" s="87" t="str">
        <f>IF(Inputs!C102="true",K103*(VLOOKUP(Inputs!I102,Chg_Factors!B$9:D$12,3,FALSE)),"")</f>
        <v/>
      </c>
      <c r="M103" s="87" t="str">
        <f>IF(Inputs!C102="true",L103*(IF(Inputs!J102=Chg_Factors!B$31,(VLOOKUP(Inputs!D102,Chg_Factors!C$31:D$32,2,FALSE)),IF(Inputs!J102=Chg_Factors!B$33,(VLOOKUP(Inputs!D102,Chg_Factors!C$33:D$34,2,FALSE)),IF(Inputs!J102=Chg_Factors!B$35,(VLOOKUP(Inputs!D102,Chg_Factors!C$35:D$36,2,FALSE)),IF(Inputs!J102=Chg_Factors!B$37,(VLOOKUP(Inputs!D102,Chg_Factors!C$37:D$38,2,FALSE)),IF(Inputs!J102=Chg_Factors!B$39,(VLOOKUP(Inputs!D102,Chg_Factors!C$39:D$40,2,FALSE)),IF(Inputs!J102=Chg_Factors!B$41,(VLOOKUP(Inputs!D102,Chg_Factors!C$41:D$42,2,FALSE)),IF(Inputs!J102=Chg_Factors!B$43,(VLOOKUP(Inputs!D102,Chg_Factors!C$43:D$44,2,FALSE)),IF(Inputs!J102=Chg_Factors!B$45,(VLOOKUP(Inputs!D102,Chg_Factors!C$45:D$46,2,FALSE)),IF(Inputs!J102=Chg_Factors!B$47,(VLOOKUP(Inputs!D102,Chg_Factors!C$47:D$48,2,FALSE)),IF(Inputs!J102=Chg_Factors!B$49,(VLOOKUP(Inputs!D102,Chg_Factors!C$49:D$50,2,FALSE)),IF(Inputs!J102=Chg_Factors!B$51,(VLOOKUP(Inputs!D102,Chg_Factors!C$51:D$52,2,FALSE)),IF(Inputs!J102=Chg_Factors!B$53,(VLOOKUP(Inputs!D102,Chg_Factors!C$53:D$54,2,FALSE)),IF(Inputs!J102=Chg_Factors!B$55,(VLOOKUP(Inputs!D102,Chg_Factors!C$55:D$56,2,FALSE)))))))))))))))),"")</f>
        <v/>
      </c>
      <c r="N103" s="87" t="str">
        <f>IF(Inputs!C102="true",IF(Inputs!K102="null",M103,M103*(Inputs!K102)),"")</f>
        <v/>
      </c>
      <c r="O103" s="87" t="str">
        <f>IF(Inputs!C102="true",N103*IF(Inputs!M102=Reduction_Values!B$4,(VLOOKUP(Inputs!F102,Reduction_Values!C$4:D$7,2,FALSE)),(VLOOKUP(Inputs!F102,Reduction_Values!C$8:D$11,2,FALSE))),"")</f>
        <v/>
      </c>
      <c r="P103" s="87" t="str">
        <f>IF(Inputs!C102="true",(Inputs!N102/Inputs!O102)*Calcs!O103,"")</f>
        <v/>
      </c>
      <c r="Q103" s="85">
        <f>Inputs!E102</f>
        <v>321</v>
      </c>
      <c r="R103" s="86">
        <f>Q103*(VLOOKUP(Inputs!F102,Chg_Factors!B$2:D$5,3,FALSE))</f>
        <v>963</v>
      </c>
      <c r="S103" s="85">
        <f>R103*(VLOOKUP(Inputs!H102,Chg_Factors!B$6:D$8,3,FALSE))</f>
        <v>1540.8000000000002</v>
      </c>
      <c r="T103" s="85">
        <f>S103*(VLOOKUP(Inputs!I102,Chg_Factors!B$9:D$12,3,FALSE))</f>
        <v>4.6224000000000007</v>
      </c>
      <c r="U103" s="85">
        <f>T103*(VLOOKUP(Inputs!J102,Chg_Factors!B$18:D$30,3,FALSE))</f>
        <v>127.16222400000002</v>
      </c>
      <c r="V103" s="85">
        <f>IF(Inputs!K102="null",U103,U103*(Inputs!K102))</f>
        <v>50.864889600000012</v>
      </c>
      <c r="W103" s="85">
        <f>V103*(IF(Inputs!L102=Reduction_Values!B$2,Reduction_Values!D$2,Reduction_Values!D$3))</f>
        <v>50.864889600000012</v>
      </c>
      <c r="X103" s="85">
        <f>W103*IF(Inputs!M102=Reduction_Values!B$4,(VLOOKUP(Inputs!F102,Reduction_Values!C$4:D$7,2,FALSE)),(VLOOKUP(Inputs!F102,Reduction_Values!C$8:D$11,2,FALSE)))</f>
        <v>50.864889600000012</v>
      </c>
      <c r="Y103" s="85">
        <f t="shared" si="1"/>
        <v>50.864889600000012</v>
      </c>
      <c r="Z103" s="6"/>
      <c r="AA103" s="6"/>
    </row>
    <row r="104" spans="1:27" s="5" customFormat="1" x14ac:dyDescent="0.2">
      <c r="A104" s="85">
        <f>Inputs!E103</f>
        <v>2.2120000000000002</v>
      </c>
      <c r="B104" s="86">
        <f>A104*(VLOOKUP(Inputs!F103,Chg_Factors!B$2:D$5,3,FALSE))</f>
        <v>6.636000000000001</v>
      </c>
      <c r="C104" s="87">
        <f>B104*(VLOOKUP(Inputs!H103,Chg_Factors!B$6:D$8,3,FALSE))</f>
        <v>1.0617600000000003</v>
      </c>
      <c r="D104" s="87">
        <f>C104*(VLOOKUP(Inputs!I103,Chg_Factors!B$9:D$12,3,FALSE))</f>
        <v>1.0617600000000003</v>
      </c>
      <c r="E104" s="87">
        <f>D104*(VLOOKUP(Inputs!J103,Chg_Factors!B$18:D$30,3,FALSE))</f>
        <v>20.927289600000005</v>
      </c>
      <c r="F104" s="87">
        <f>IF(Inputs!K103="null",E104,E104*(Inputs!K103))</f>
        <v>20.927289600000005</v>
      </c>
      <c r="G104" s="87">
        <f>F104*(IF(Inputs!L103=Reduction_Values!B$2,Reduction_Values!D$2,Reduction_Values!D$3))</f>
        <v>10.463644800000003</v>
      </c>
      <c r="H104" s="87">
        <f>G104*IF(Inputs!M103=Reduction_Values!B$4,(VLOOKUP(Inputs!F103,Reduction_Values!C$4:D$7,2,FALSE)),(VLOOKUP(Inputs!F103,Reduction_Values!C$8:D$11,2,FALSE)))</f>
        <v>8.7197039965121199</v>
      </c>
      <c r="I104" s="87">
        <f>(Inputs!N103/Inputs!O103)*Calcs!H104</f>
        <v>8.7197039965121199</v>
      </c>
      <c r="J104" s="86" t="str">
        <f>IF(Inputs!C103="true",(A104*(VLOOKUP(Inputs!G103,Chg_Factors!B$13:D$17,3,FALSE))),"")</f>
        <v/>
      </c>
      <c r="K104" s="87" t="str">
        <f>IF(Inputs!C103="true",J104*(VLOOKUP(Inputs!H103,Chg_Factors!B$6:D$8,3,FALSE)),"")</f>
        <v/>
      </c>
      <c r="L104" s="87" t="str">
        <f>IF(Inputs!C103="true",K104*(VLOOKUP(Inputs!I103,Chg_Factors!B$9:D$12,3,FALSE)),"")</f>
        <v/>
      </c>
      <c r="M104" s="87" t="str">
        <f>IF(Inputs!C103="true",L104*(IF(Inputs!J103=Chg_Factors!B$31,(VLOOKUP(Inputs!D103,Chg_Factors!C$31:D$32,2,FALSE)),IF(Inputs!J103=Chg_Factors!B$33,(VLOOKUP(Inputs!D103,Chg_Factors!C$33:D$34,2,FALSE)),IF(Inputs!J103=Chg_Factors!B$35,(VLOOKUP(Inputs!D103,Chg_Factors!C$35:D$36,2,FALSE)),IF(Inputs!J103=Chg_Factors!B$37,(VLOOKUP(Inputs!D103,Chg_Factors!C$37:D$38,2,FALSE)),IF(Inputs!J103=Chg_Factors!B$39,(VLOOKUP(Inputs!D103,Chg_Factors!C$39:D$40,2,FALSE)),IF(Inputs!J103=Chg_Factors!B$41,(VLOOKUP(Inputs!D103,Chg_Factors!C$41:D$42,2,FALSE)),IF(Inputs!J103=Chg_Factors!B$43,(VLOOKUP(Inputs!D103,Chg_Factors!C$43:D$44,2,FALSE)),IF(Inputs!J103=Chg_Factors!B$45,(VLOOKUP(Inputs!D103,Chg_Factors!C$45:D$46,2,FALSE)),IF(Inputs!J103=Chg_Factors!B$47,(VLOOKUP(Inputs!D103,Chg_Factors!C$47:D$48,2,FALSE)),IF(Inputs!J103=Chg_Factors!B$49,(VLOOKUP(Inputs!D103,Chg_Factors!C$49:D$50,2,FALSE)),IF(Inputs!J103=Chg_Factors!B$51,(VLOOKUP(Inputs!D103,Chg_Factors!C$51:D$52,2,FALSE)),IF(Inputs!J103=Chg_Factors!B$53,(VLOOKUP(Inputs!D103,Chg_Factors!C$53:D$54,2,FALSE)),IF(Inputs!J103=Chg_Factors!B$55,(VLOOKUP(Inputs!D103,Chg_Factors!C$55:D$56,2,FALSE)))))))))))))))),"")</f>
        <v/>
      </c>
      <c r="N104" s="87" t="str">
        <f>IF(Inputs!C103="true",IF(Inputs!K103="null",M104,M104*(Inputs!K103)),"")</f>
        <v/>
      </c>
      <c r="O104" s="87" t="str">
        <f>IF(Inputs!C103="true",N104*IF(Inputs!M103=Reduction_Values!B$4,(VLOOKUP(Inputs!F103,Reduction_Values!C$4:D$7,2,FALSE)),(VLOOKUP(Inputs!F103,Reduction_Values!C$8:D$11,2,FALSE))),"")</f>
        <v/>
      </c>
      <c r="P104" s="87" t="str">
        <f>IF(Inputs!C103="true",(Inputs!N103/Inputs!O103)*Calcs!O104,"")</f>
        <v/>
      </c>
      <c r="Q104" s="85">
        <f>Inputs!E103</f>
        <v>2.2120000000000002</v>
      </c>
      <c r="R104" s="86">
        <f>Q104*(VLOOKUP(Inputs!F103,Chg_Factors!B$2:D$5,3,FALSE))</f>
        <v>6.636000000000001</v>
      </c>
      <c r="S104" s="85">
        <f>R104*(VLOOKUP(Inputs!H103,Chg_Factors!B$6:D$8,3,FALSE))</f>
        <v>1.0617600000000003</v>
      </c>
      <c r="T104" s="85">
        <f>S104*(VLOOKUP(Inputs!I103,Chg_Factors!B$9:D$12,3,FALSE))</f>
        <v>1.0617600000000003</v>
      </c>
      <c r="U104" s="85">
        <f>T104*(VLOOKUP(Inputs!J103,Chg_Factors!B$18:D$30,3,FALSE))</f>
        <v>20.927289600000005</v>
      </c>
      <c r="V104" s="85">
        <f>IF(Inputs!K103="null",U104,U104*(Inputs!K103))</f>
        <v>20.927289600000005</v>
      </c>
      <c r="W104" s="85">
        <f>V104*(IF(Inputs!L103=Reduction_Values!B$2,Reduction_Values!D$2,Reduction_Values!D$3))</f>
        <v>10.463644800000003</v>
      </c>
      <c r="X104" s="85">
        <f>W104*IF(Inputs!M103=Reduction_Values!B$4,(VLOOKUP(Inputs!F103,Reduction_Values!C$4:D$7,2,FALSE)),(VLOOKUP(Inputs!F103,Reduction_Values!C$8:D$11,2,FALSE)))</f>
        <v>8.7197039965121199</v>
      </c>
      <c r="Y104" s="85">
        <f t="shared" si="1"/>
        <v>8.7197039965121199</v>
      </c>
      <c r="Z104" s="6"/>
      <c r="AA104" s="6"/>
    </row>
    <row r="105" spans="1:27" s="5" customFormat="1" x14ac:dyDescent="0.2">
      <c r="A105" s="85">
        <f>Inputs!E104</f>
        <v>0.999</v>
      </c>
      <c r="B105" s="86">
        <f>A105*(VLOOKUP(Inputs!F104,Chg_Factors!B$2:D$5,3,FALSE))</f>
        <v>2.9969999999999999</v>
      </c>
      <c r="C105" s="87">
        <f>B105*(VLOOKUP(Inputs!H104,Chg_Factors!B$6:D$8,3,FALSE))</f>
        <v>2.9969999999999999</v>
      </c>
      <c r="D105" s="87">
        <f>C105*(VLOOKUP(Inputs!I104,Chg_Factors!B$9:D$12,3,FALSE))</f>
        <v>2.9969999999999999</v>
      </c>
      <c r="E105" s="87">
        <f>D105*(VLOOKUP(Inputs!J104,Chg_Factors!B$18:D$30,3,FALSE))</f>
        <v>44.805149999999998</v>
      </c>
      <c r="F105" s="87">
        <f>IF(Inputs!K104="null",E105,E105*(Inputs!K104))</f>
        <v>44.805149999999998</v>
      </c>
      <c r="G105" s="87">
        <f>F105*(IF(Inputs!L104=Reduction_Values!B$2,Reduction_Values!D$2,Reduction_Values!D$3))</f>
        <v>22.402574999999999</v>
      </c>
      <c r="H105" s="87">
        <f>G105*IF(Inputs!M104=Reduction_Values!B$4,(VLOOKUP(Inputs!F104,Reduction_Values!C$4:D$7,2,FALSE)),(VLOOKUP(Inputs!F104,Reduction_Values!C$8:D$11,2,FALSE)))</f>
        <v>18.668812492532474</v>
      </c>
      <c r="I105" s="87" t="e">
        <f>(Inputs!N104/Inputs!O104)*Calcs!H105</f>
        <v>#DIV/0!</v>
      </c>
      <c r="J105" s="86" t="str">
        <f>IF(Inputs!C104="true",(A105*(VLOOKUP(Inputs!G104,Chg_Factors!B$13:D$17,3,FALSE))),"")</f>
        <v/>
      </c>
      <c r="K105" s="87" t="str">
        <f>IF(Inputs!C104="true",J105*(VLOOKUP(Inputs!H104,Chg_Factors!B$6:D$8,3,FALSE)),"")</f>
        <v/>
      </c>
      <c r="L105" s="87" t="str">
        <f>IF(Inputs!C104="true",K105*(VLOOKUP(Inputs!I104,Chg_Factors!B$9:D$12,3,FALSE)),"")</f>
        <v/>
      </c>
      <c r="M105" s="87" t="str">
        <f>IF(Inputs!C104="true",L105*(IF(Inputs!J104=Chg_Factors!B$31,(VLOOKUP(Inputs!D104,Chg_Factors!C$31:D$32,2,FALSE)),IF(Inputs!J104=Chg_Factors!B$33,(VLOOKUP(Inputs!D104,Chg_Factors!C$33:D$34,2,FALSE)),IF(Inputs!J104=Chg_Factors!B$35,(VLOOKUP(Inputs!D104,Chg_Factors!C$35:D$36,2,FALSE)),IF(Inputs!J104=Chg_Factors!B$37,(VLOOKUP(Inputs!D104,Chg_Factors!C$37:D$38,2,FALSE)),IF(Inputs!J104=Chg_Factors!B$39,(VLOOKUP(Inputs!D104,Chg_Factors!C$39:D$40,2,FALSE)),IF(Inputs!J104=Chg_Factors!B$41,(VLOOKUP(Inputs!D104,Chg_Factors!C$41:D$42,2,FALSE)),IF(Inputs!J104=Chg_Factors!B$43,(VLOOKUP(Inputs!D104,Chg_Factors!C$43:D$44,2,FALSE)),IF(Inputs!J104=Chg_Factors!B$45,(VLOOKUP(Inputs!D104,Chg_Factors!C$45:D$46,2,FALSE)),IF(Inputs!J104=Chg_Factors!B$47,(VLOOKUP(Inputs!D104,Chg_Factors!C$47:D$48,2,FALSE)),IF(Inputs!J104=Chg_Factors!B$49,(VLOOKUP(Inputs!D104,Chg_Factors!C$49:D$50,2,FALSE)),IF(Inputs!J104=Chg_Factors!B$51,(VLOOKUP(Inputs!D104,Chg_Factors!C$51:D$52,2,FALSE)),IF(Inputs!J104=Chg_Factors!B$53,(VLOOKUP(Inputs!D104,Chg_Factors!C$53:D$54,2,FALSE)),IF(Inputs!J104=Chg_Factors!B$55,(VLOOKUP(Inputs!D104,Chg_Factors!C$55:D$56,2,FALSE)))))))))))))))),"")</f>
        <v/>
      </c>
      <c r="N105" s="87" t="str">
        <f>IF(Inputs!C104="true",IF(Inputs!K104="null",M105,M105*(Inputs!K104)),"")</f>
        <v/>
      </c>
      <c r="O105" s="87" t="str">
        <f>IF(Inputs!C104="true",N105*IF(Inputs!M104=Reduction_Values!B$4,(VLOOKUP(Inputs!F104,Reduction_Values!C$4:D$7,2,FALSE)),(VLOOKUP(Inputs!F104,Reduction_Values!C$8:D$11,2,FALSE))),"")</f>
        <v/>
      </c>
      <c r="P105" s="87" t="str">
        <f>IF(Inputs!C104="true",(Inputs!N104/Inputs!O104)*Calcs!O105,"")</f>
        <v/>
      </c>
      <c r="Q105" s="85">
        <f>Inputs!E104</f>
        <v>0.999</v>
      </c>
      <c r="R105" s="86">
        <f>Q105*(VLOOKUP(Inputs!F104,Chg_Factors!B$2:D$5,3,FALSE))</f>
        <v>2.9969999999999999</v>
      </c>
      <c r="S105" s="85">
        <f>R105*(VLOOKUP(Inputs!H104,Chg_Factors!B$6:D$8,3,FALSE))</f>
        <v>2.9969999999999999</v>
      </c>
      <c r="T105" s="85">
        <f>S105*(VLOOKUP(Inputs!I104,Chg_Factors!B$9:D$12,3,FALSE))</f>
        <v>2.9969999999999999</v>
      </c>
      <c r="U105" s="85">
        <f>T105*(VLOOKUP(Inputs!J104,Chg_Factors!B$18:D$30,3,FALSE))</f>
        <v>44.805149999999998</v>
      </c>
      <c r="V105" s="85">
        <f>IF(Inputs!K104="null",U105,U105*(Inputs!K104))</f>
        <v>44.805149999999998</v>
      </c>
      <c r="W105" s="85">
        <f>V105*(IF(Inputs!L104=Reduction_Values!B$2,Reduction_Values!D$2,Reduction_Values!D$3))</f>
        <v>22.402574999999999</v>
      </c>
      <c r="X105" s="85">
        <f>W105*IF(Inputs!M104=Reduction_Values!B$4,(VLOOKUP(Inputs!F104,Reduction_Values!C$4:D$7,2,FALSE)),(VLOOKUP(Inputs!F104,Reduction_Values!C$8:D$11,2,FALSE)))</f>
        <v>18.668812492532474</v>
      </c>
      <c r="Y105" s="85">
        <f t="shared" si="1"/>
        <v>18.668812492532474</v>
      </c>
      <c r="Z105" s="6"/>
      <c r="AA105" s="6"/>
    </row>
    <row r="106" spans="1:27" s="5" customFormat="1" x14ac:dyDescent="0.2">
      <c r="A106" s="85">
        <f>Inputs!E105</f>
        <v>8180</v>
      </c>
      <c r="B106" s="86">
        <f>A106*(VLOOKUP(Inputs!F105,Chg_Factors!B$2:D$5,3,FALSE))</f>
        <v>24540</v>
      </c>
      <c r="C106" s="87">
        <f>B106*(VLOOKUP(Inputs!H105,Chg_Factors!B$6:D$8,3,FALSE))</f>
        <v>39264</v>
      </c>
      <c r="D106" s="87">
        <f>C106*(VLOOKUP(Inputs!I105,Chg_Factors!B$9:D$12,3,FALSE))</f>
        <v>23558.399999999998</v>
      </c>
      <c r="E106" s="87">
        <f>D106*(VLOOKUP(Inputs!J105,Chg_Factors!B$18:D$30,3,FALSE))</f>
        <v>464336.06399999995</v>
      </c>
      <c r="F106" s="87">
        <f>IF(Inputs!K105="null",E106,E106*(Inputs!K105))</f>
        <v>464336.06399999995</v>
      </c>
      <c r="G106" s="87">
        <f>F106*(IF(Inputs!L105=Reduction_Values!B$2,Reduction_Values!D$2,Reduction_Values!D$3))</f>
        <v>464336.06399999995</v>
      </c>
      <c r="H106" s="87">
        <f>G106*IF(Inputs!M105=Reduction_Values!B$4,(VLOOKUP(Inputs!F105,Reduction_Values!C$4:D$7,2,FALSE)),(VLOOKUP(Inputs!F105,Reduction_Values!C$8:D$11,2,FALSE)))</f>
        <v>464336.06399999995</v>
      </c>
      <c r="I106" s="87">
        <f>(Inputs!N105/Inputs!O105)*Calcs!H106</f>
        <v>0</v>
      </c>
      <c r="J106" s="86" t="str">
        <f>IF(Inputs!C105="true",(A106*(VLOOKUP(Inputs!G105,Chg_Factors!B$13:D$17,3,FALSE))),"")</f>
        <v/>
      </c>
      <c r="K106" s="87" t="str">
        <f>IF(Inputs!C105="true",J106*(VLOOKUP(Inputs!H105,Chg_Factors!B$6:D$8,3,FALSE)),"")</f>
        <v/>
      </c>
      <c r="L106" s="87" t="str">
        <f>IF(Inputs!C105="true",K106*(VLOOKUP(Inputs!I105,Chg_Factors!B$9:D$12,3,FALSE)),"")</f>
        <v/>
      </c>
      <c r="M106" s="87" t="str">
        <f>IF(Inputs!C105="true",L106*(IF(Inputs!J105=Chg_Factors!B$31,(VLOOKUP(Inputs!D105,Chg_Factors!C$31:D$32,2,FALSE)),IF(Inputs!J105=Chg_Factors!B$33,(VLOOKUP(Inputs!D105,Chg_Factors!C$33:D$34,2,FALSE)),IF(Inputs!J105=Chg_Factors!B$35,(VLOOKUP(Inputs!D105,Chg_Factors!C$35:D$36,2,FALSE)),IF(Inputs!J105=Chg_Factors!B$37,(VLOOKUP(Inputs!D105,Chg_Factors!C$37:D$38,2,FALSE)),IF(Inputs!J105=Chg_Factors!B$39,(VLOOKUP(Inputs!D105,Chg_Factors!C$39:D$40,2,FALSE)),IF(Inputs!J105=Chg_Factors!B$41,(VLOOKUP(Inputs!D105,Chg_Factors!C$41:D$42,2,FALSE)),IF(Inputs!J105=Chg_Factors!B$43,(VLOOKUP(Inputs!D105,Chg_Factors!C$43:D$44,2,FALSE)),IF(Inputs!J105=Chg_Factors!B$45,(VLOOKUP(Inputs!D105,Chg_Factors!C$45:D$46,2,FALSE)),IF(Inputs!J105=Chg_Factors!B$47,(VLOOKUP(Inputs!D105,Chg_Factors!C$47:D$48,2,FALSE)),IF(Inputs!J105=Chg_Factors!B$49,(VLOOKUP(Inputs!D105,Chg_Factors!C$49:D$50,2,FALSE)),IF(Inputs!J105=Chg_Factors!B$51,(VLOOKUP(Inputs!D105,Chg_Factors!C$51:D$52,2,FALSE)),IF(Inputs!J105=Chg_Factors!B$53,(VLOOKUP(Inputs!D105,Chg_Factors!C$53:D$54,2,FALSE)),IF(Inputs!J105=Chg_Factors!B$55,(VLOOKUP(Inputs!D105,Chg_Factors!C$55:D$56,2,FALSE)))))))))))))))),"")</f>
        <v/>
      </c>
      <c r="N106" s="87" t="str">
        <f>IF(Inputs!C105="true",IF(Inputs!K105="null",M106,M106*(Inputs!K105)),"")</f>
        <v/>
      </c>
      <c r="O106" s="87" t="str">
        <f>IF(Inputs!C105="true",N106*IF(Inputs!M105=Reduction_Values!B$4,(VLOOKUP(Inputs!F105,Reduction_Values!C$4:D$7,2,FALSE)),(VLOOKUP(Inputs!F105,Reduction_Values!C$8:D$11,2,FALSE))),"")</f>
        <v/>
      </c>
      <c r="P106" s="87" t="str">
        <f>IF(Inputs!C105="true",(Inputs!N105/Inputs!O105)*Calcs!O106,"")</f>
        <v/>
      </c>
      <c r="Q106" s="85">
        <f>Inputs!E105</f>
        <v>8180</v>
      </c>
      <c r="R106" s="86">
        <f>Q106*(VLOOKUP(Inputs!F105,Chg_Factors!B$2:D$5,3,FALSE))</f>
        <v>24540</v>
      </c>
      <c r="S106" s="85">
        <f>R106*(VLOOKUP(Inputs!H105,Chg_Factors!B$6:D$8,3,FALSE))</f>
        <v>39264</v>
      </c>
      <c r="T106" s="85">
        <f>S106*(VLOOKUP(Inputs!I105,Chg_Factors!B$9:D$12,3,FALSE))</f>
        <v>23558.399999999998</v>
      </c>
      <c r="U106" s="85">
        <f>T106*(VLOOKUP(Inputs!J105,Chg_Factors!B$18:D$30,3,FALSE))</f>
        <v>464336.06399999995</v>
      </c>
      <c r="V106" s="85">
        <f>IF(Inputs!K105="null",U106,U106*(Inputs!K105))</f>
        <v>464336.06399999995</v>
      </c>
      <c r="W106" s="85">
        <f>V106*(IF(Inputs!L105=Reduction_Values!B$2,Reduction_Values!D$2,Reduction_Values!D$3))</f>
        <v>464336.06399999995</v>
      </c>
      <c r="X106" s="85">
        <f>W106*IF(Inputs!M105=Reduction_Values!B$4,(VLOOKUP(Inputs!F105,Reduction_Values!C$4:D$7,2,FALSE)),(VLOOKUP(Inputs!F105,Reduction_Values!C$8:D$11,2,FALSE)))</f>
        <v>464336.06399999995</v>
      </c>
      <c r="Y106" s="85">
        <f t="shared" si="1"/>
        <v>464336.06399999995</v>
      </c>
      <c r="Z106" s="6"/>
      <c r="AA106" s="6"/>
    </row>
    <row r="107" spans="1:27" s="5" customFormat="1" x14ac:dyDescent="0.2">
      <c r="A107" s="85">
        <f>Inputs!E106</f>
        <v>3.1</v>
      </c>
      <c r="B107" s="86">
        <f>A107*(VLOOKUP(Inputs!F106,Chg_Factors!B$2:D$5,3,FALSE))</f>
        <v>3.1</v>
      </c>
      <c r="C107" s="87">
        <f>B107*(VLOOKUP(Inputs!H106,Chg_Factors!B$6:D$8,3,FALSE))</f>
        <v>0.49600000000000005</v>
      </c>
      <c r="D107" s="87">
        <f>C107*(VLOOKUP(Inputs!I106,Chg_Factors!B$9:D$12,3,FALSE))</f>
        <v>1.4880000000000001E-2</v>
      </c>
      <c r="E107" s="87">
        <f>D107*(VLOOKUP(Inputs!J106,Chg_Factors!B$18:D$30,3,FALSE))</f>
        <v>0.44104320000000002</v>
      </c>
      <c r="F107" s="87">
        <f>IF(Inputs!K106="null",E107,E107*(Inputs!K106))</f>
        <v>0.44104320000000002</v>
      </c>
      <c r="G107" s="87">
        <f>F107*(IF(Inputs!L106=Reduction_Values!B$2,Reduction_Values!D$2,Reduction_Values!D$3))</f>
        <v>0.44104320000000002</v>
      </c>
      <c r="H107" s="87">
        <f>G107*IF(Inputs!M106=Reduction_Values!B$4,(VLOOKUP(Inputs!F106,Reduction_Values!C$4:D$7,2,FALSE)),(VLOOKUP(Inputs!F106,Reduction_Values!C$8:D$11,2,FALSE)))</f>
        <v>0.44104320000000002</v>
      </c>
      <c r="I107" s="87">
        <f>(Inputs!N106/Inputs!O106)*Calcs!H107</f>
        <v>0.44104320000000002</v>
      </c>
      <c r="J107" s="86">
        <f>IF(Inputs!C106="true",(A107*(VLOOKUP(Inputs!G106,Chg_Factors!B$13:D$17,3,FALSE))),"")</f>
        <v>3.1</v>
      </c>
      <c r="K107" s="87">
        <f>IF(Inputs!C106="true",J107*(VLOOKUP(Inputs!H106,Chg_Factors!B$6:D$8,3,FALSE)),"")</f>
        <v>0.49600000000000005</v>
      </c>
      <c r="L107" s="87">
        <f>IF(Inputs!C106="true",K107*(VLOOKUP(Inputs!I106,Chg_Factors!B$9:D$12,3,FALSE)),"")</f>
        <v>1.4880000000000001E-2</v>
      </c>
      <c r="M107" s="87">
        <f>IF(Inputs!C106="true",L107*(IF(Inputs!J106=Chg_Factors!B$31,(VLOOKUP(Inputs!D106,Chg_Factors!C$31:D$32,2,FALSE)),IF(Inputs!J106=Chg_Factors!B$33,(VLOOKUP(Inputs!D106,Chg_Factors!C$33:D$34,2,FALSE)),IF(Inputs!J106=Chg_Factors!B$35,(VLOOKUP(Inputs!D106,Chg_Factors!C$35:D$36,2,FALSE)),IF(Inputs!J106=Chg_Factors!B$37,(VLOOKUP(Inputs!D106,Chg_Factors!C$37:D$38,2,FALSE)),IF(Inputs!J106=Chg_Factors!B$39,(VLOOKUP(Inputs!D106,Chg_Factors!C$39:D$40,2,FALSE)),IF(Inputs!J106=Chg_Factors!B$41,(VLOOKUP(Inputs!D106,Chg_Factors!C$41:D$42,2,FALSE)),IF(Inputs!J106=Chg_Factors!B$43,(VLOOKUP(Inputs!D106,Chg_Factors!C$43:D$44,2,FALSE)),IF(Inputs!J106=Chg_Factors!B$45,(VLOOKUP(Inputs!D106,Chg_Factors!C$45:D$46,2,FALSE)),IF(Inputs!J106=Chg_Factors!B$47,(VLOOKUP(Inputs!D106,Chg_Factors!C$47:D$48,2,FALSE)),IF(Inputs!J106=Chg_Factors!B$49,(VLOOKUP(Inputs!D106,Chg_Factors!C$49:D$50,2,FALSE)),IF(Inputs!J106=Chg_Factors!B$51,(VLOOKUP(Inputs!D106,Chg_Factors!C$51:D$52,2,FALSE)),IF(Inputs!J106=Chg_Factors!B$53,(VLOOKUP(Inputs!D106,Chg_Factors!C$53:D$54,2,FALSE)),IF(Inputs!J106=Chg_Factors!B$55,(VLOOKUP(Inputs!D106,Chg_Factors!C$55:D$56,2,FALSE)))))))))))))))),"")</f>
        <v>0</v>
      </c>
      <c r="N107" s="87">
        <f>IF(Inputs!C106="true",IF(Inputs!K106="null",M107,M107*(Inputs!K106)),"")</f>
        <v>0</v>
      </c>
      <c r="O107" s="87">
        <f>IF(Inputs!C106="true",N107*IF(Inputs!M106=Reduction_Values!B$4,(VLOOKUP(Inputs!F106,Reduction_Values!C$4:D$7,2,FALSE)),(VLOOKUP(Inputs!F106,Reduction_Values!C$8:D$11,2,FALSE))),"")</f>
        <v>0</v>
      </c>
      <c r="P107" s="87">
        <f>IF(Inputs!C106="true",(Inputs!N106/Inputs!O106)*Calcs!O107,"")</f>
        <v>0</v>
      </c>
      <c r="Q107" s="85">
        <f>Inputs!E106</f>
        <v>3.1</v>
      </c>
      <c r="R107" s="86">
        <f>Q107*(VLOOKUP(Inputs!F106,Chg_Factors!B$2:D$5,3,FALSE))</f>
        <v>3.1</v>
      </c>
      <c r="S107" s="85">
        <f>R107*(VLOOKUP(Inputs!H106,Chg_Factors!B$6:D$8,3,FALSE))</f>
        <v>0.49600000000000005</v>
      </c>
      <c r="T107" s="85">
        <f>S107*(VLOOKUP(Inputs!I106,Chg_Factors!B$9:D$12,3,FALSE))</f>
        <v>1.4880000000000001E-2</v>
      </c>
      <c r="U107" s="85">
        <f>T107*(VLOOKUP(Inputs!J106,Chg_Factors!B$18:D$30,3,FALSE))</f>
        <v>0.44104320000000002</v>
      </c>
      <c r="V107" s="85">
        <f>IF(Inputs!K106="null",U107,U107*(Inputs!K106))</f>
        <v>0.44104320000000002</v>
      </c>
      <c r="W107" s="85">
        <f>V107*(IF(Inputs!L106=Reduction_Values!B$2,Reduction_Values!D$2,Reduction_Values!D$3))</f>
        <v>0.44104320000000002</v>
      </c>
      <c r="X107" s="85">
        <f>W107*IF(Inputs!M106=Reduction_Values!B$4,(VLOOKUP(Inputs!F106,Reduction_Values!C$4:D$7,2,FALSE)),(VLOOKUP(Inputs!F106,Reduction_Values!C$8:D$11,2,FALSE)))</f>
        <v>0.44104320000000002</v>
      </c>
      <c r="Y107" s="85">
        <f t="shared" si="1"/>
        <v>0.44104320000000002</v>
      </c>
      <c r="Z107" s="6"/>
      <c r="AA107" s="6"/>
    </row>
    <row r="108" spans="1:27" s="5" customFormat="1" x14ac:dyDescent="0.2">
      <c r="A108" s="85">
        <f>Inputs!E107</f>
        <v>8.9999999999999993E-3</v>
      </c>
      <c r="B108" s="86">
        <f>A108*(VLOOKUP(Inputs!F107,Chg_Factors!B$2:D$5,3,FALSE))</f>
        <v>8.9999999999999993E-3</v>
      </c>
      <c r="C108" s="87">
        <f>B108*(VLOOKUP(Inputs!H107,Chg_Factors!B$6:D$8,3,FALSE))</f>
        <v>8.9999999999999993E-3</v>
      </c>
      <c r="D108" s="87">
        <f>C108*(VLOOKUP(Inputs!I107,Chg_Factors!B$9:D$12,3,FALSE))</f>
        <v>2.6999999999999999E-5</v>
      </c>
      <c r="E108" s="87">
        <f>D108*(VLOOKUP(Inputs!J107,Chg_Factors!B$18:D$30,3,FALSE))</f>
        <v>5.3217E-4</v>
      </c>
      <c r="F108" s="87">
        <f>IF(Inputs!K107="null",E108,E108*(Inputs!K107))</f>
        <v>5.3217E-4</v>
      </c>
      <c r="G108" s="87">
        <f>F108*(IF(Inputs!L107=Reduction_Values!B$2,Reduction_Values!D$2,Reduction_Values!D$3))</f>
        <v>5.3217E-4</v>
      </c>
      <c r="H108" s="87">
        <f>G108*IF(Inputs!M107=Reduction_Values!B$4,(VLOOKUP(Inputs!F107,Reduction_Values!C$4:D$7,2,FALSE)),(VLOOKUP(Inputs!F107,Reduction_Values!C$8:D$11,2,FALSE)))</f>
        <v>2.66085E-4</v>
      </c>
      <c r="I108" s="87">
        <f>(Inputs!N107/Inputs!O107)*Calcs!H108</f>
        <v>1.5557975409836064E-4</v>
      </c>
      <c r="J108" s="86">
        <f>IF(Inputs!C107="true",(A108*(VLOOKUP(Inputs!G107,Chg_Factors!B$13:D$17,3,FALSE))),"")</f>
        <v>1.8E-3</v>
      </c>
      <c r="K108" s="87">
        <f>IF(Inputs!C107="true",J108*(VLOOKUP(Inputs!H107,Chg_Factors!B$6:D$8,3,FALSE)),"")</f>
        <v>1.8E-3</v>
      </c>
      <c r="L108" s="87">
        <f>IF(Inputs!C107="true",K108*(VLOOKUP(Inputs!I107,Chg_Factors!B$9:D$12,3,FALSE)),"")</f>
        <v>5.4E-6</v>
      </c>
      <c r="M108" s="87">
        <f>IF(Inputs!C107="true",L108*(IF(Inputs!J107=Chg_Factors!B$31,(VLOOKUP(Inputs!D107,Chg_Factors!C$31:D$32,2,FALSE)),IF(Inputs!J107=Chg_Factors!B$33,(VLOOKUP(Inputs!D107,Chg_Factors!C$33:D$34,2,FALSE)),IF(Inputs!J107=Chg_Factors!B$35,(VLOOKUP(Inputs!D107,Chg_Factors!C$35:D$36,2,FALSE)),IF(Inputs!J107=Chg_Factors!B$37,(VLOOKUP(Inputs!D107,Chg_Factors!C$37:D$38,2,FALSE)),IF(Inputs!J107=Chg_Factors!B$39,(VLOOKUP(Inputs!D107,Chg_Factors!C$39:D$40,2,FALSE)),IF(Inputs!J107=Chg_Factors!B$41,(VLOOKUP(Inputs!D107,Chg_Factors!C$41:D$42,2,FALSE)),IF(Inputs!J107=Chg_Factors!B$43,(VLOOKUP(Inputs!D107,Chg_Factors!C$43:D$44,2,FALSE)),IF(Inputs!J107=Chg_Factors!B$45,(VLOOKUP(Inputs!D107,Chg_Factors!C$45:D$46,2,FALSE)),IF(Inputs!J107=Chg_Factors!B$47,(VLOOKUP(Inputs!D107,Chg_Factors!C$47:D$48,2,FALSE)),IF(Inputs!J107=Chg_Factors!B$49,(VLOOKUP(Inputs!D107,Chg_Factors!C$49:D$50,2,FALSE)),IF(Inputs!J107=Chg_Factors!B$51,(VLOOKUP(Inputs!D107,Chg_Factors!C$51:D$52,2,FALSE)),IF(Inputs!J107=Chg_Factors!B$53,(VLOOKUP(Inputs!D107,Chg_Factors!C$53:D$54,2,FALSE)),IF(Inputs!J107=Chg_Factors!B$55,(VLOOKUP(Inputs!D107,Chg_Factors!C$55:D$56,2,FALSE)))))))))))))))),"")</f>
        <v>6.9714000000000004E-5</v>
      </c>
      <c r="N108" s="87">
        <f>IF(Inputs!C107="true",IF(Inputs!K107="null",M108,M108*(Inputs!K107)),"")</f>
        <v>6.9714000000000004E-5</v>
      </c>
      <c r="O108" s="87">
        <f>IF(Inputs!C107="true",N108*IF(Inputs!M107=Reduction_Values!B$4,(VLOOKUP(Inputs!F107,Reduction_Values!C$4:D$7,2,FALSE)),(VLOOKUP(Inputs!F107,Reduction_Values!C$8:D$11,2,FALSE))),"")</f>
        <v>3.4857000000000002E-5</v>
      </c>
      <c r="P108" s="87">
        <f>IF(Inputs!C107="true",(Inputs!N107/Inputs!O107)*Calcs!O108,"")</f>
        <v>2.0380868852459016E-5</v>
      </c>
      <c r="Q108" s="85">
        <f>Inputs!E107</f>
        <v>8.9999999999999993E-3</v>
      </c>
      <c r="R108" s="86">
        <f>Q108*(VLOOKUP(Inputs!F107,Chg_Factors!B$2:D$5,3,FALSE))</f>
        <v>8.9999999999999993E-3</v>
      </c>
      <c r="S108" s="85">
        <f>R108*(VLOOKUP(Inputs!H107,Chg_Factors!B$6:D$8,3,FALSE))</f>
        <v>8.9999999999999993E-3</v>
      </c>
      <c r="T108" s="85">
        <f>S108*(VLOOKUP(Inputs!I107,Chg_Factors!B$9:D$12,3,FALSE))</f>
        <v>2.6999999999999999E-5</v>
      </c>
      <c r="U108" s="85">
        <f>T108*(VLOOKUP(Inputs!J107,Chg_Factors!B$18:D$30,3,FALSE))</f>
        <v>5.3217E-4</v>
      </c>
      <c r="V108" s="85">
        <f>IF(Inputs!K107="null",U108,U108*(Inputs!K107))</f>
        <v>5.3217E-4</v>
      </c>
      <c r="W108" s="85">
        <f>V108*(IF(Inputs!L107=Reduction_Values!B$2,Reduction_Values!D$2,Reduction_Values!D$3))</f>
        <v>5.3217E-4</v>
      </c>
      <c r="X108" s="85">
        <f>W108*IF(Inputs!M107=Reduction_Values!B$4,(VLOOKUP(Inputs!F107,Reduction_Values!C$4:D$7,2,FALSE)),(VLOOKUP(Inputs!F107,Reduction_Values!C$8:D$11,2,FALSE)))</f>
        <v>2.66085E-4</v>
      </c>
      <c r="Y108" s="85">
        <f t="shared" si="1"/>
        <v>2.66085E-4</v>
      </c>
      <c r="Z108" s="6"/>
      <c r="AA108" s="6"/>
    </row>
    <row r="109" spans="1:27" s="5" customFormat="1" x14ac:dyDescent="0.2">
      <c r="A109" s="85">
        <f>Inputs!E108</f>
        <v>100.2</v>
      </c>
      <c r="B109" s="86">
        <f>A109*(VLOOKUP(Inputs!F108,Chg_Factors!B$2:D$5,3,FALSE))</f>
        <v>20.040000000000003</v>
      </c>
      <c r="C109" s="87">
        <f>B109*(VLOOKUP(Inputs!H108,Chg_Factors!B$6:D$8,3,FALSE))</f>
        <v>20.040000000000003</v>
      </c>
      <c r="D109" s="87">
        <f>C109*(VLOOKUP(Inputs!I108,Chg_Factors!B$9:D$12,3,FALSE))</f>
        <v>20.040000000000003</v>
      </c>
      <c r="E109" s="87">
        <f>D109*(VLOOKUP(Inputs!J108,Chg_Factors!B$18:D$30,3,FALSE))</f>
        <v>251.90280000000004</v>
      </c>
      <c r="F109" s="87">
        <f>IF(Inputs!K108="null",E109,E109*(Inputs!K108))</f>
        <v>125.95140000000002</v>
      </c>
      <c r="G109" s="87">
        <f>F109*(IF(Inputs!L108=Reduction_Values!B$2,Reduction_Values!D$2,Reduction_Values!D$3))</f>
        <v>125.95140000000002</v>
      </c>
      <c r="H109" s="87">
        <f>G109*IF(Inputs!M108=Reduction_Values!B$4,(VLOOKUP(Inputs!F108,Reduction_Values!C$4:D$7,2,FALSE)),(VLOOKUP(Inputs!F108,Reduction_Values!C$8:D$11,2,FALSE)))</f>
        <v>125.95140000000002</v>
      </c>
      <c r="I109" s="87">
        <f>(Inputs!N108/Inputs!O108)*Calcs!H109</f>
        <v>125.95140000000002</v>
      </c>
      <c r="J109" s="86" t="str">
        <f>IF(Inputs!C108="true",(A109*(VLOOKUP(Inputs!G108,Chg_Factors!B$13:D$17,3,FALSE))),"")</f>
        <v/>
      </c>
      <c r="K109" s="87" t="str">
        <f>IF(Inputs!C108="true",J109*(VLOOKUP(Inputs!H108,Chg_Factors!B$6:D$8,3,FALSE)),"")</f>
        <v/>
      </c>
      <c r="L109" s="87" t="str">
        <f>IF(Inputs!C108="true",K109*(VLOOKUP(Inputs!I108,Chg_Factors!B$9:D$12,3,FALSE)),"")</f>
        <v/>
      </c>
      <c r="M109" s="87" t="str">
        <f>IF(Inputs!C108="true",L109*(IF(Inputs!J108=Chg_Factors!B$31,(VLOOKUP(Inputs!D108,Chg_Factors!C$31:D$32,2,FALSE)),IF(Inputs!J108=Chg_Factors!B$33,(VLOOKUP(Inputs!D108,Chg_Factors!C$33:D$34,2,FALSE)),IF(Inputs!J108=Chg_Factors!B$35,(VLOOKUP(Inputs!D108,Chg_Factors!C$35:D$36,2,FALSE)),IF(Inputs!J108=Chg_Factors!B$37,(VLOOKUP(Inputs!D108,Chg_Factors!C$37:D$38,2,FALSE)),IF(Inputs!J108=Chg_Factors!B$39,(VLOOKUP(Inputs!D108,Chg_Factors!C$39:D$40,2,FALSE)),IF(Inputs!J108=Chg_Factors!B$41,(VLOOKUP(Inputs!D108,Chg_Factors!C$41:D$42,2,FALSE)),IF(Inputs!J108=Chg_Factors!B$43,(VLOOKUP(Inputs!D108,Chg_Factors!C$43:D$44,2,FALSE)),IF(Inputs!J108=Chg_Factors!B$45,(VLOOKUP(Inputs!D108,Chg_Factors!C$45:D$46,2,FALSE)),IF(Inputs!J108=Chg_Factors!B$47,(VLOOKUP(Inputs!D108,Chg_Factors!C$47:D$48,2,FALSE)),IF(Inputs!J108=Chg_Factors!B$49,(VLOOKUP(Inputs!D108,Chg_Factors!C$49:D$50,2,FALSE)),IF(Inputs!J108=Chg_Factors!B$51,(VLOOKUP(Inputs!D108,Chg_Factors!C$51:D$52,2,FALSE)),IF(Inputs!J108=Chg_Factors!B$53,(VLOOKUP(Inputs!D108,Chg_Factors!C$53:D$54,2,FALSE)),IF(Inputs!J108=Chg_Factors!B$55,(VLOOKUP(Inputs!D108,Chg_Factors!C$55:D$56,2,FALSE)))))))))))))))),"")</f>
        <v/>
      </c>
      <c r="N109" s="87" t="str">
        <f>IF(Inputs!C108="true",IF(Inputs!K108="null",M109,M109*(Inputs!K108)),"")</f>
        <v/>
      </c>
      <c r="O109" s="87" t="str">
        <f>IF(Inputs!C108="true",N109*IF(Inputs!M108=Reduction_Values!B$4,(VLOOKUP(Inputs!F108,Reduction_Values!C$4:D$7,2,FALSE)),(VLOOKUP(Inputs!F108,Reduction_Values!C$8:D$11,2,FALSE))),"")</f>
        <v/>
      </c>
      <c r="P109" s="87" t="str">
        <f>IF(Inputs!C108="true",(Inputs!N108/Inputs!O108)*Calcs!O109,"")</f>
        <v/>
      </c>
      <c r="Q109" s="85">
        <f>Inputs!E108</f>
        <v>100.2</v>
      </c>
      <c r="R109" s="86">
        <f>Q109*(VLOOKUP(Inputs!F108,Chg_Factors!B$2:D$5,3,FALSE))</f>
        <v>20.040000000000003</v>
      </c>
      <c r="S109" s="85">
        <f>R109*(VLOOKUP(Inputs!H108,Chg_Factors!B$6:D$8,3,FALSE))</f>
        <v>20.040000000000003</v>
      </c>
      <c r="T109" s="85">
        <f>S109*(VLOOKUP(Inputs!I108,Chg_Factors!B$9:D$12,3,FALSE))</f>
        <v>20.040000000000003</v>
      </c>
      <c r="U109" s="85">
        <f>T109*(VLOOKUP(Inputs!J108,Chg_Factors!B$18:D$30,3,FALSE))</f>
        <v>251.90280000000004</v>
      </c>
      <c r="V109" s="85">
        <f>IF(Inputs!K108="null",U109,U109*(Inputs!K108))</f>
        <v>125.95140000000002</v>
      </c>
      <c r="W109" s="85">
        <f>V109*(IF(Inputs!L108=Reduction_Values!B$2,Reduction_Values!D$2,Reduction_Values!D$3))</f>
        <v>125.95140000000002</v>
      </c>
      <c r="X109" s="85">
        <f>W109*IF(Inputs!M108=Reduction_Values!B$4,(VLOOKUP(Inputs!F108,Reduction_Values!C$4:D$7,2,FALSE)),(VLOOKUP(Inputs!F108,Reduction_Values!C$8:D$11,2,FALSE)))</f>
        <v>125.95140000000002</v>
      </c>
      <c r="Y109" s="85">
        <f t="shared" si="1"/>
        <v>125.95140000000002</v>
      </c>
      <c r="Z109" s="6"/>
      <c r="AA109" s="6"/>
    </row>
    <row r="110" spans="1:27" s="5" customFormat="1" x14ac:dyDescent="0.2">
      <c r="A110" s="85">
        <f>Inputs!E109</f>
        <v>14.3185</v>
      </c>
      <c r="B110" s="86">
        <f>A110*(VLOOKUP(Inputs!F109,Chg_Factors!B$2:D$5,3,FALSE))</f>
        <v>14.3185</v>
      </c>
      <c r="C110" s="87">
        <f>B110*(VLOOKUP(Inputs!H109,Chg_Factors!B$6:D$8,3,FALSE))</f>
        <v>22.909600000000001</v>
      </c>
      <c r="D110" s="87">
        <f>C110*(VLOOKUP(Inputs!I109,Chg_Factors!B$9:D$12,3,FALSE))</f>
        <v>22.909600000000001</v>
      </c>
      <c r="E110" s="87">
        <f>D110*(VLOOKUP(Inputs!J109,Chg_Factors!B$18:D$30,3,FALSE))</f>
        <v>347.30953600000004</v>
      </c>
      <c r="F110" s="87">
        <f>IF(Inputs!K109="null",E110,E110*(Inputs!K109))</f>
        <v>347.30953600000004</v>
      </c>
      <c r="G110" s="87">
        <f>F110*(IF(Inputs!L109=Reduction_Values!B$2,Reduction_Values!D$2,Reduction_Values!D$3))</f>
        <v>173.65476800000002</v>
      </c>
      <c r="H110" s="87">
        <f>G110*IF(Inputs!M109=Reduction_Values!B$4,(VLOOKUP(Inputs!F109,Reduction_Values!C$4:D$7,2,FALSE)),(VLOOKUP(Inputs!F109,Reduction_Values!C$8:D$11,2,FALSE)))</f>
        <v>173.65476800000002</v>
      </c>
      <c r="I110" s="87">
        <f>(Inputs!N109/Inputs!O109)*Calcs!H110</f>
        <v>108.73709771962618</v>
      </c>
      <c r="J110" s="86" t="str">
        <f>IF(Inputs!C109="true",(A110*(VLOOKUP(Inputs!G109,Chg_Factors!B$13:D$17,3,FALSE))),"")</f>
        <v/>
      </c>
      <c r="K110" s="87" t="str">
        <f>IF(Inputs!C109="true",J110*(VLOOKUP(Inputs!H109,Chg_Factors!B$6:D$8,3,FALSE)),"")</f>
        <v/>
      </c>
      <c r="L110" s="87" t="str">
        <f>IF(Inputs!C109="true",K110*(VLOOKUP(Inputs!I109,Chg_Factors!B$9:D$12,3,FALSE)),"")</f>
        <v/>
      </c>
      <c r="M110" s="87" t="str">
        <f>IF(Inputs!C109="true",L110*(IF(Inputs!J109=Chg_Factors!B$31,(VLOOKUP(Inputs!D109,Chg_Factors!C$31:D$32,2,FALSE)),IF(Inputs!J109=Chg_Factors!B$33,(VLOOKUP(Inputs!D109,Chg_Factors!C$33:D$34,2,FALSE)),IF(Inputs!J109=Chg_Factors!B$35,(VLOOKUP(Inputs!D109,Chg_Factors!C$35:D$36,2,FALSE)),IF(Inputs!J109=Chg_Factors!B$37,(VLOOKUP(Inputs!D109,Chg_Factors!C$37:D$38,2,FALSE)),IF(Inputs!J109=Chg_Factors!B$39,(VLOOKUP(Inputs!D109,Chg_Factors!C$39:D$40,2,FALSE)),IF(Inputs!J109=Chg_Factors!B$41,(VLOOKUP(Inputs!D109,Chg_Factors!C$41:D$42,2,FALSE)),IF(Inputs!J109=Chg_Factors!B$43,(VLOOKUP(Inputs!D109,Chg_Factors!C$43:D$44,2,FALSE)),IF(Inputs!J109=Chg_Factors!B$45,(VLOOKUP(Inputs!D109,Chg_Factors!C$45:D$46,2,FALSE)),IF(Inputs!J109=Chg_Factors!B$47,(VLOOKUP(Inputs!D109,Chg_Factors!C$47:D$48,2,FALSE)),IF(Inputs!J109=Chg_Factors!B$49,(VLOOKUP(Inputs!D109,Chg_Factors!C$49:D$50,2,FALSE)),IF(Inputs!J109=Chg_Factors!B$51,(VLOOKUP(Inputs!D109,Chg_Factors!C$51:D$52,2,FALSE)),IF(Inputs!J109=Chg_Factors!B$53,(VLOOKUP(Inputs!D109,Chg_Factors!C$53:D$54,2,FALSE)),IF(Inputs!J109=Chg_Factors!B$55,(VLOOKUP(Inputs!D109,Chg_Factors!C$55:D$56,2,FALSE)))))))))))))))),"")</f>
        <v/>
      </c>
      <c r="N110" s="87" t="str">
        <f>IF(Inputs!C109="true",IF(Inputs!K109="null",M110,M110*(Inputs!K109)),"")</f>
        <v/>
      </c>
      <c r="O110" s="87" t="str">
        <f>IF(Inputs!C109="true",N110*IF(Inputs!M109=Reduction_Values!B$4,(VLOOKUP(Inputs!F109,Reduction_Values!C$4:D$7,2,FALSE)),(VLOOKUP(Inputs!F109,Reduction_Values!C$8:D$11,2,FALSE))),"")</f>
        <v/>
      </c>
      <c r="P110" s="87" t="str">
        <f>IF(Inputs!C109="true",(Inputs!N109/Inputs!O109)*Calcs!O110,"")</f>
        <v/>
      </c>
      <c r="Q110" s="85">
        <f>Inputs!E109</f>
        <v>14.3185</v>
      </c>
      <c r="R110" s="86">
        <f>Q110*(VLOOKUP(Inputs!F109,Chg_Factors!B$2:D$5,3,FALSE))</f>
        <v>14.3185</v>
      </c>
      <c r="S110" s="85">
        <f>R110*(VLOOKUP(Inputs!H109,Chg_Factors!B$6:D$8,3,FALSE))</f>
        <v>22.909600000000001</v>
      </c>
      <c r="T110" s="85">
        <f>S110*(VLOOKUP(Inputs!I109,Chg_Factors!B$9:D$12,3,FALSE))</f>
        <v>22.909600000000001</v>
      </c>
      <c r="U110" s="85">
        <f>T110*(VLOOKUP(Inputs!J109,Chg_Factors!B$18:D$30,3,FALSE))</f>
        <v>347.30953600000004</v>
      </c>
      <c r="V110" s="85">
        <f>IF(Inputs!K109="null",U110,U110*(Inputs!K109))</f>
        <v>347.30953600000004</v>
      </c>
      <c r="W110" s="85">
        <f>V110*(IF(Inputs!L109=Reduction_Values!B$2,Reduction_Values!D$2,Reduction_Values!D$3))</f>
        <v>173.65476800000002</v>
      </c>
      <c r="X110" s="85">
        <f>W110*IF(Inputs!M109=Reduction_Values!B$4,(VLOOKUP(Inputs!F109,Reduction_Values!C$4:D$7,2,FALSE)),(VLOOKUP(Inputs!F109,Reduction_Values!C$8:D$11,2,FALSE)))</f>
        <v>173.65476800000002</v>
      </c>
      <c r="Y110" s="85">
        <f t="shared" si="1"/>
        <v>173.65476800000002</v>
      </c>
      <c r="Z110" s="6"/>
      <c r="AA110" s="6"/>
    </row>
    <row r="111" spans="1:27" x14ac:dyDescent="0.2">
      <c r="A111" s="85">
        <f>Inputs!E110</f>
        <v>5.4</v>
      </c>
      <c r="B111" s="86">
        <f>A111*(VLOOKUP(Inputs!F110,Chg_Factors!B$2:D$5,3,FALSE))</f>
        <v>5.4</v>
      </c>
      <c r="C111" s="87">
        <f>B111*(VLOOKUP(Inputs!H110,Chg_Factors!B$6:D$8,3,FALSE))</f>
        <v>5.4</v>
      </c>
      <c r="D111" s="87">
        <f>C111*(VLOOKUP(Inputs!I110,Chg_Factors!B$9:D$12,3,FALSE))</f>
        <v>3.24</v>
      </c>
      <c r="E111" s="87">
        <f>D111*(VLOOKUP(Inputs!J110,Chg_Factors!B$18:D$30,3,FALSE))</f>
        <v>44.8416</v>
      </c>
      <c r="F111" s="87">
        <f>IF(Inputs!K110="null",E111,E111*(Inputs!K110))</f>
        <v>22.4208</v>
      </c>
      <c r="G111" s="87">
        <f>F111*(IF(Inputs!L110=Reduction_Values!B$2,Reduction_Values!D$2,Reduction_Values!D$3))</f>
        <v>22.4208</v>
      </c>
      <c r="H111" s="87">
        <f>G111*IF(Inputs!M110=Reduction_Values!B$4,(VLOOKUP(Inputs!F110,Reduction_Values!C$4:D$7,2,FALSE)),(VLOOKUP(Inputs!F110,Reduction_Values!C$8:D$11,2,FALSE)))</f>
        <v>22.4208</v>
      </c>
      <c r="I111" s="87">
        <f>(Inputs!N110/Inputs!O110)*Calcs!H111</f>
        <v>22.4208</v>
      </c>
      <c r="J111" s="86">
        <f>IF(Inputs!C110="true",(A111*(VLOOKUP(Inputs!G110,Chg_Factors!B$13:D$17,3,FALSE))),"")</f>
        <v>5.4</v>
      </c>
      <c r="K111" s="87">
        <f>IF(Inputs!C110="true",J111*(VLOOKUP(Inputs!H110,Chg_Factors!B$6:D$8,3,FALSE)),"")</f>
        <v>5.4</v>
      </c>
      <c r="L111" s="87">
        <f>IF(Inputs!C110="true",K111*(VLOOKUP(Inputs!I110,Chg_Factors!B$9:D$12,3,FALSE)),"")</f>
        <v>3.24</v>
      </c>
      <c r="M111" s="87">
        <f>IF(Inputs!C110="true",L111*(IF(Inputs!J110=Chg_Factors!B$31,(VLOOKUP(Inputs!D110,Chg_Factors!C$31:D$32,2,FALSE)),IF(Inputs!J110=Chg_Factors!B$33,(VLOOKUP(Inputs!D110,Chg_Factors!C$33:D$34,2,FALSE)),IF(Inputs!J110=Chg_Factors!B$35,(VLOOKUP(Inputs!D110,Chg_Factors!C$35:D$36,2,FALSE)),IF(Inputs!J110=Chg_Factors!B$37,(VLOOKUP(Inputs!D110,Chg_Factors!C$37:D$38,2,FALSE)),IF(Inputs!J110=Chg_Factors!B$39,(VLOOKUP(Inputs!D110,Chg_Factors!C$39:D$40,2,FALSE)),IF(Inputs!J110=Chg_Factors!B$41,(VLOOKUP(Inputs!D110,Chg_Factors!C$41:D$42,2,FALSE)),IF(Inputs!J110=Chg_Factors!B$43,(VLOOKUP(Inputs!D110,Chg_Factors!C$43:D$44,2,FALSE)),IF(Inputs!J110=Chg_Factors!B$45,(VLOOKUP(Inputs!D110,Chg_Factors!C$45:D$46,2,FALSE)),IF(Inputs!J110=Chg_Factors!B$47,(VLOOKUP(Inputs!D110,Chg_Factors!C$47:D$48,2,FALSE)),IF(Inputs!J110=Chg_Factors!B$49,(VLOOKUP(Inputs!D110,Chg_Factors!C$49:D$50,2,FALSE)),IF(Inputs!J110=Chg_Factors!B$51,(VLOOKUP(Inputs!D110,Chg_Factors!C$51:D$52,2,FALSE)),IF(Inputs!J110=Chg_Factors!B$53,(VLOOKUP(Inputs!D110,Chg_Factors!C$53:D$54,2,FALSE)),IF(Inputs!J110=Chg_Factors!B$55,(VLOOKUP(Inputs!D110,Chg_Factors!C$55:D$56,2,FALSE)))))))))))))))),"")</f>
        <v>2.6892</v>
      </c>
      <c r="N111" s="87">
        <f>IF(Inputs!C110="true",IF(Inputs!K110="null",M111,M111*(Inputs!K110)),"")</f>
        <v>1.3446</v>
      </c>
      <c r="O111" s="87">
        <f>IF(Inputs!C110="true",N111*IF(Inputs!M110=Reduction_Values!B$4,(VLOOKUP(Inputs!F110,Reduction_Values!C$4:D$7,2,FALSE)),(VLOOKUP(Inputs!F110,Reduction_Values!C$8:D$11,2,FALSE))),"")</f>
        <v>1.3446</v>
      </c>
      <c r="P111" s="87">
        <f>IF(Inputs!C110="true",(Inputs!N110/Inputs!O110)*Calcs!O111,"")</f>
        <v>1.3446</v>
      </c>
      <c r="Q111" s="85">
        <f>Inputs!E110</f>
        <v>5.4</v>
      </c>
      <c r="R111" s="86">
        <f>Q111*(VLOOKUP(Inputs!F110,Chg_Factors!B$2:D$5,3,FALSE))</f>
        <v>5.4</v>
      </c>
      <c r="S111" s="85">
        <f>R111*(VLOOKUP(Inputs!H110,Chg_Factors!B$6:D$8,3,FALSE))</f>
        <v>5.4</v>
      </c>
      <c r="T111" s="85">
        <f>S111*(VLOOKUP(Inputs!I110,Chg_Factors!B$9:D$12,3,FALSE))</f>
        <v>3.24</v>
      </c>
      <c r="U111" s="85">
        <f>T111*(VLOOKUP(Inputs!J110,Chg_Factors!B$18:D$30,3,FALSE))</f>
        <v>44.8416</v>
      </c>
      <c r="V111" s="85">
        <f>IF(Inputs!K110="null",U111,U111*(Inputs!K110))</f>
        <v>22.4208</v>
      </c>
      <c r="W111" s="85">
        <f>V111*(IF(Inputs!L110=Reduction_Values!B$2,Reduction_Values!D$2,Reduction_Values!D$3))</f>
        <v>22.4208</v>
      </c>
      <c r="X111" s="85">
        <f>W111*IF(Inputs!M110=Reduction_Values!B$4,(VLOOKUP(Inputs!F110,Reduction_Values!C$4:D$7,2,FALSE)),(VLOOKUP(Inputs!F110,Reduction_Values!C$8:D$11,2,FALSE)))</f>
        <v>22.4208</v>
      </c>
      <c r="Y111" s="85">
        <f t="shared" si="1"/>
        <v>22.4208</v>
      </c>
    </row>
    <row r="112" spans="1:27" x14ac:dyDescent="0.2">
      <c r="A112" s="85">
        <f>Inputs!E111</f>
        <v>32.991</v>
      </c>
      <c r="B112" s="86">
        <f>A112*(VLOOKUP(Inputs!F111,Chg_Factors!B$2:D$5,3,FALSE))</f>
        <v>32.991</v>
      </c>
      <c r="C112" s="87">
        <f>B112*(VLOOKUP(Inputs!H111,Chg_Factors!B$6:D$8,3,FALSE))</f>
        <v>52.785600000000002</v>
      </c>
      <c r="D112" s="87">
        <f>C112*(VLOOKUP(Inputs!I111,Chg_Factors!B$9:D$12,3,FALSE))</f>
        <v>52.785600000000002</v>
      </c>
      <c r="E112" s="87">
        <f>D112*(VLOOKUP(Inputs!J111,Chg_Factors!B$18:D$30,3,FALSE))</f>
        <v>730.55270400000006</v>
      </c>
      <c r="F112" s="87">
        <f>IF(Inputs!K111="null",E112,E112*(Inputs!K111))</f>
        <v>730.55270400000006</v>
      </c>
      <c r="G112" s="87">
        <f>F112*(IF(Inputs!L111=Reduction_Values!B$2,Reduction_Values!D$2,Reduction_Values!D$3))</f>
        <v>730.55270400000006</v>
      </c>
      <c r="H112" s="87">
        <f>G112*IF(Inputs!M111=Reduction_Values!B$4,(VLOOKUP(Inputs!F111,Reduction_Values!C$4:D$7,2,FALSE)),(VLOOKUP(Inputs!F111,Reduction_Values!C$8:D$11,2,FALSE)))</f>
        <v>730.55270400000006</v>
      </c>
      <c r="I112" s="87">
        <f>(Inputs!N111/Inputs!O111)*Calcs!H112</f>
        <v>92.437280914285722</v>
      </c>
      <c r="J112" s="86">
        <f>IF(Inputs!C111="true",(A112*(VLOOKUP(Inputs!G111,Chg_Factors!B$13:D$17,3,FALSE))),"")</f>
        <v>32.991</v>
      </c>
      <c r="K112" s="87">
        <f>IF(Inputs!C111="true",J112*(VLOOKUP(Inputs!H111,Chg_Factors!B$6:D$8,3,FALSE)),"")</f>
        <v>52.785600000000002</v>
      </c>
      <c r="L112" s="87">
        <f>IF(Inputs!C111="true",K112*(VLOOKUP(Inputs!I111,Chg_Factors!B$9:D$12,3,FALSE)),"")</f>
        <v>52.785600000000002</v>
      </c>
      <c r="M112" s="87">
        <f>IF(Inputs!C111="true",L112*(IF(Inputs!J111=Chg_Factors!B$31,(VLOOKUP(Inputs!D111,Chg_Factors!C$31:D$32,2,FALSE)),IF(Inputs!J111=Chg_Factors!B$33,(VLOOKUP(Inputs!D111,Chg_Factors!C$33:D$34,2,FALSE)),IF(Inputs!J111=Chg_Factors!B$35,(VLOOKUP(Inputs!D111,Chg_Factors!C$35:D$36,2,FALSE)),IF(Inputs!J111=Chg_Factors!B$37,(VLOOKUP(Inputs!D111,Chg_Factors!C$37:D$38,2,FALSE)),IF(Inputs!J111=Chg_Factors!B$39,(VLOOKUP(Inputs!D111,Chg_Factors!C$39:D$40,2,FALSE)),IF(Inputs!J111=Chg_Factors!B$41,(VLOOKUP(Inputs!D111,Chg_Factors!C$41:D$42,2,FALSE)),IF(Inputs!J111=Chg_Factors!B$43,(VLOOKUP(Inputs!D111,Chg_Factors!C$43:D$44,2,FALSE)),IF(Inputs!J111=Chg_Factors!B$45,(VLOOKUP(Inputs!D111,Chg_Factors!C$45:D$46,2,FALSE)),IF(Inputs!J111=Chg_Factors!B$47,(VLOOKUP(Inputs!D111,Chg_Factors!C$47:D$48,2,FALSE)),IF(Inputs!J111=Chg_Factors!B$49,(VLOOKUP(Inputs!D111,Chg_Factors!C$49:D$50,2,FALSE)),IF(Inputs!J111=Chg_Factors!B$51,(VLOOKUP(Inputs!D111,Chg_Factors!C$51:D$52,2,FALSE)),IF(Inputs!J111=Chg_Factors!B$53,(VLOOKUP(Inputs!D111,Chg_Factors!C$53:D$54,2,FALSE)),IF(Inputs!J111=Chg_Factors!B$55,(VLOOKUP(Inputs!D111,Chg_Factors!C$55:D$56,2,FALSE)))))))))))))))),"")</f>
        <v>43.812047999999997</v>
      </c>
      <c r="N112" s="87">
        <f>IF(Inputs!C111="true",IF(Inputs!K111="null",M112,M112*(Inputs!K111)),"")</f>
        <v>43.812047999999997</v>
      </c>
      <c r="O112" s="87">
        <f>IF(Inputs!C111="true",N112*IF(Inputs!M111=Reduction_Values!B$4,(VLOOKUP(Inputs!F111,Reduction_Values!C$4:D$7,2,FALSE)),(VLOOKUP(Inputs!F111,Reduction_Values!C$8:D$11,2,FALSE))),"")</f>
        <v>43.812047999999997</v>
      </c>
      <c r="P112" s="87">
        <f>IF(Inputs!C111="true",(Inputs!N111/Inputs!O111)*Calcs!O112,"")</f>
        <v>5.5435652571428564</v>
      </c>
      <c r="Q112" s="85">
        <f>Inputs!E111</f>
        <v>32.991</v>
      </c>
      <c r="R112" s="86">
        <f>Q112*(VLOOKUP(Inputs!F111,Chg_Factors!B$2:D$5,3,FALSE))</f>
        <v>32.991</v>
      </c>
      <c r="S112" s="85">
        <f>R112*(VLOOKUP(Inputs!H111,Chg_Factors!B$6:D$8,3,FALSE))</f>
        <v>52.785600000000002</v>
      </c>
      <c r="T112" s="85">
        <f>S112*(VLOOKUP(Inputs!I111,Chg_Factors!B$9:D$12,3,FALSE))</f>
        <v>52.785600000000002</v>
      </c>
      <c r="U112" s="85">
        <f>T112*(VLOOKUP(Inputs!J111,Chg_Factors!B$18:D$30,3,FALSE))</f>
        <v>730.55270400000006</v>
      </c>
      <c r="V112" s="85">
        <f>IF(Inputs!K111="null",U112,U112*(Inputs!K111))</f>
        <v>730.55270400000006</v>
      </c>
      <c r="W112" s="85">
        <f>V112*(IF(Inputs!L111=Reduction_Values!B$2,Reduction_Values!D$2,Reduction_Values!D$3))</f>
        <v>730.55270400000006</v>
      </c>
      <c r="X112" s="85">
        <f>W112*IF(Inputs!M111=Reduction_Values!B$4,(VLOOKUP(Inputs!F111,Reduction_Values!C$4:D$7,2,FALSE)),(VLOOKUP(Inputs!F111,Reduction_Values!C$8:D$11,2,FALSE)))</f>
        <v>730.55270400000006</v>
      </c>
      <c r="Y112" s="85">
        <f t="shared" si="1"/>
        <v>730.55270400000006</v>
      </c>
    </row>
    <row r="113" spans="1:27" x14ac:dyDescent="0.2">
      <c r="A113" s="85">
        <f>Inputs!E112</f>
        <v>99.091999999999999</v>
      </c>
      <c r="B113" s="86">
        <f>A113*(VLOOKUP(Inputs!F112,Chg_Factors!B$2:D$5,3,FALSE))</f>
        <v>297.27600000000001</v>
      </c>
      <c r="C113" s="87">
        <f>B113*(VLOOKUP(Inputs!H112,Chg_Factors!B$6:D$8,3,FALSE))</f>
        <v>475.64160000000004</v>
      </c>
      <c r="D113" s="87">
        <f>C113*(VLOOKUP(Inputs!I112,Chg_Factors!B$9:D$12,3,FALSE))</f>
        <v>475.64160000000004</v>
      </c>
      <c r="E113" s="87">
        <f>D113*(VLOOKUP(Inputs!J112,Chg_Factors!B$18:D$30,3,FALSE))</f>
        <v>9374.8959360000008</v>
      </c>
      <c r="F113" s="87">
        <f>IF(Inputs!K112="null",E113,E113*(Inputs!K112))</f>
        <v>9374.8959360000008</v>
      </c>
      <c r="G113" s="87">
        <f>F113*(IF(Inputs!L112=Reduction_Values!B$2,Reduction_Values!D$2,Reduction_Values!D$3))</f>
        <v>9374.8959360000008</v>
      </c>
      <c r="H113" s="87">
        <f>G113*IF(Inputs!M112=Reduction_Values!B$4,(VLOOKUP(Inputs!F112,Reduction_Values!C$4:D$7,2,FALSE)),(VLOOKUP(Inputs!F112,Reduction_Values!C$8:D$11,2,FALSE)))</f>
        <v>9374.8959360000008</v>
      </c>
      <c r="I113" s="87">
        <f>(Inputs!N112/Inputs!O112)*Calcs!H113</f>
        <v>7371.4935168000002</v>
      </c>
      <c r="J113" s="86" t="str">
        <f>IF(Inputs!C112="true",(A113*(VLOOKUP(Inputs!G112,Chg_Factors!B$13:D$17,3,FALSE))),"")</f>
        <v/>
      </c>
      <c r="K113" s="87" t="str">
        <f>IF(Inputs!C112="true",J113*(VLOOKUP(Inputs!H112,Chg_Factors!B$6:D$8,3,FALSE)),"")</f>
        <v/>
      </c>
      <c r="L113" s="87" t="str">
        <f>IF(Inputs!C112="true",K113*(VLOOKUP(Inputs!I112,Chg_Factors!B$9:D$12,3,FALSE)),"")</f>
        <v/>
      </c>
      <c r="M113" s="87" t="str">
        <f>IF(Inputs!C112="true",L113*(IF(Inputs!J112=Chg_Factors!B$31,(VLOOKUP(Inputs!D112,Chg_Factors!C$31:D$32,2,FALSE)),IF(Inputs!J112=Chg_Factors!B$33,(VLOOKUP(Inputs!D112,Chg_Factors!C$33:D$34,2,FALSE)),IF(Inputs!J112=Chg_Factors!B$35,(VLOOKUP(Inputs!D112,Chg_Factors!C$35:D$36,2,FALSE)),IF(Inputs!J112=Chg_Factors!B$37,(VLOOKUP(Inputs!D112,Chg_Factors!C$37:D$38,2,FALSE)),IF(Inputs!J112=Chg_Factors!B$39,(VLOOKUP(Inputs!D112,Chg_Factors!C$39:D$40,2,FALSE)),IF(Inputs!J112=Chg_Factors!B$41,(VLOOKUP(Inputs!D112,Chg_Factors!C$41:D$42,2,FALSE)),IF(Inputs!J112=Chg_Factors!B$43,(VLOOKUP(Inputs!D112,Chg_Factors!C$43:D$44,2,FALSE)),IF(Inputs!J112=Chg_Factors!B$45,(VLOOKUP(Inputs!D112,Chg_Factors!C$45:D$46,2,FALSE)),IF(Inputs!J112=Chg_Factors!B$47,(VLOOKUP(Inputs!D112,Chg_Factors!C$47:D$48,2,FALSE)),IF(Inputs!J112=Chg_Factors!B$49,(VLOOKUP(Inputs!D112,Chg_Factors!C$49:D$50,2,FALSE)),IF(Inputs!J112=Chg_Factors!B$51,(VLOOKUP(Inputs!D112,Chg_Factors!C$51:D$52,2,FALSE)),IF(Inputs!J112=Chg_Factors!B$53,(VLOOKUP(Inputs!D112,Chg_Factors!C$53:D$54,2,FALSE)),IF(Inputs!J112=Chg_Factors!B$55,(VLOOKUP(Inputs!D112,Chg_Factors!C$55:D$56,2,FALSE)))))))))))))))),"")</f>
        <v/>
      </c>
      <c r="N113" s="87" t="str">
        <f>IF(Inputs!C112="true",IF(Inputs!K112="null",M113,M113*(Inputs!K112)),"")</f>
        <v/>
      </c>
      <c r="O113" s="87" t="str">
        <f>IF(Inputs!C112="true",N113*IF(Inputs!M112=Reduction_Values!B$4,(VLOOKUP(Inputs!F112,Reduction_Values!C$4:D$7,2,FALSE)),(VLOOKUP(Inputs!F112,Reduction_Values!C$8:D$11,2,FALSE))),"")</f>
        <v/>
      </c>
      <c r="P113" s="87" t="str">
        <f>IF(Inputs!C112="true",(Inputs!N112/Inputs!O112)*Calcs!O113,"")</f>
        <v/>
      </c>
      <c r="Q113" s="85">
        <f>Inputs!E112</f>
        <v>99.091999999999999</v>
      </c>
      <c r="R113" s="86">
        <f>Q113*(VLOOKUP(Inputs!F112,Chg_Factors!B$2:D$5,3,FALSE))</f>
        <v>297.27600000000001</v>
      </c>
      <c r="S113" s="85">
        <f>R113*(VLOOKUP(Inputs!H112,Chg_Factors!B$6:D$8,3,FALSE))</f>
        <v>475.64160000000004</v>
      </c>
      <c r="T113" s="85">
        <f>S113*(VLOOKUP(Inputs!I112,Chg_Factors!B$9:D$12,3,FALSE))</f>
        <v>475.64160000000004</v>
      </c>
      <c r="U113" s="85">
        <f>T113*(VLOOKUP(Inputs!J112,Chg_Factors!B$18:D$30,3,FALSE))</f>
        <v>9374.8959360000008</v>
      </c>
      <c r="V113" s="85">
        <f>IF(Inputs!K112="null",U113,U113*(Inputs!K112))</f>
        <v>9374.8959360000008</v>
      </c>
      <c r="W113" s="85">
        <f>V113*(IF(Inputs!L112=Reduction_Values!B$2,Reduction_Values!D$2,Reduction_Values!D$3))</f>
        <v>9374.8959360000008</v>
      </c>
      <c r="X113" s="85">
        <f>W113*IF(Inputs!M112=Reduction_Values!B$4,(VLOOKUP(Inputs!F112,Reduction_Values!C$4:D$7,2,FALSE)),(VLOOKUP(Inputs!F112,Reduction_Values!C$8:D$11,2,FALSE)))</f>
        <v>9374.8959360000008</v>
      </c>
      <c r="Y113" s="85">
        <f t="shared" ref="Y113:Y114" si="2">X113</f>
        <v>9374.8959360000008</v>
      </c>
    </row>
    <row r="114" spans="1:27" s="7" customFormat="1" x14ac:dyDescent="0.2">
      <c r="A114" s="85">
        <f>Inputs!E113</f>
        <v>75</v>
      </c>
      <c r="B114" s="86">
        <f>A114*(VLOOKUP(Inputs!F113,Chg_Factors!B$2:D$5,3,FALSE))</f>
        <v>225</v>
      </c>
      <c r="C114" s="87">
        <f>B114*(VLOOKUP(Inputs!H113,Chg_Factors!B$6:D$8,3,FALSE))</f>
        <v>36</v>
      </c>
      <c r="D114" s="87">
        <f>C114*(VLOOKUP(Inputs!I113,Chg_Factors!B$9:D$12,3,FALSE))</f>
        <v>36</v>
      </c>
      <c r="E114" s="87">
        <f>D114*(VLOOKUP(Inputs!J113,Chg_Factors!B$18:D$30,3,FALSE))</f>
        <v>709.56000000000006</v>
      </c>
      <c r="F114" s="87">
        <f>IF(Inputs!K113="null",E114,E114*(Inputs!K113))</f>
        <v>709.56000000000006</v>
      </c>
      <c r="G114" s="87">
        <f>F114*(IF(Inputs!L113=Reduction_Values!B$2,Reduction_Values!D$2,Reduction_Values!D$3))</f>
        <v>354.78000000000003</v>
      </c>
      <c r="H114" s="87">
        <f>G114*IF(Inputs!M113=Reduction_Values!B$4,(VLOOKUP(Inputs!F113,Reduction_Values!C$4:D$7,2,FALSE)),(VLOOKUP(Inputs!F113,Reduction_Values!C$8:D$11,2,FALSE)))</f>
        <v>354.78000000000003</v>
      </c>
      <c r="I114" s="87" t="e">
        <f>(Inputs!N113/Inputs!O113)*Calcs!H114</f>
        <v>#DIV/0!</v>
      </c>
      <c r="J114" s="86" t="str">
        <f>IF(Inputs!C113="true",(A114*(VLOOKUP(Inputs!G113,Chg_Factors!B$13:D$17,3,FALSE))),"")</f>
        <v/>
      </c>
      <c r="K114" s="87" t="str">
        <f>IF(Inputs!C113="true",J114*(VLOOKUP(Inputs!H113,Chg_Factors!B$6:D$8,3,FALSE)),"")</f>
        <v/>
      </c>
      <c r="L114" s="87" t="str">
        <f>IF(Inputs!C113="true",K114*(VLOOKUP(Inputs!I113,Chg_Factors!B$9:D$12,3,FALSE)),"")</f>
        <v/>
      </c>
      <c r="M114" s="87" t="str">
        <f>IF(Inputs!C113="true",L114*(IF(Inputs!J113=Chg_Factors!B$31,(VLOOKUP(Inputs!D113,Chg_Factors!C$31:D$32,2,FALSE)),IF(Inputs!J113=Chg_Factors!B$33,(VLOOKUP(Inputs!D113,Chg_Factors!C$33:D$34,2,FALSE)),IF(Inputs!J113=Chg_Factors!B$35,(VLOOKUP(Inputs!D113,Chg_Factors!C$35:D$36,2,FALSE)),IF(Inputs!J113=Chg_Factors!B$37,(VLOOKUP(Inputs!D113,Chg_Factors!C$37:D$38,2,FALSE)),IF(Inputs!J113=Chg_Factors!B$39,(VLOOKUP(Inputs!D113,Chg_Factors!C$39:D$40,2,FALSE)),IF(Inputs!J113=Chg_Factors!B$41,(VLOOKUP(Inputs!D113,Chg_Factors!C$41:D$42,2,FALSE)),IF(Inputs!J113=Chg_Factors!B$43,(VLOOKUP(Inputs!D113,Chg_Factors!C$43:D$44,2,FALSE)),IF(Inputs!J113=Chg_Factors!B$45,(VLOOKUP(Inputs!D113,Chg_Factors!C$45:D$46,2,FALSE)),IF(Inputs!J113=Chg_Factors!B$47,(VLOOKUP(Inputs!D113,Chg_Factors!C$47:D$48,2,FALSE)),IF(Inputs!J113=Chg_Factors!B$49,(VLOOKUP(Inputs!D113,Chg_Factors!C$49:D$50,2,FALSE)),IF(Inputs!J113=Chg_Factors!B$51,(VLOOKUP(Inputs!D113,Chg_Factors!C$51:D$52,2,FALSE)),IF(Inputs!J113=Chg_Factors!B$53,(VLOOKUP(Inputs!D113,Chg_Factors!C$53:D$54,2,FALSE)),IF(Inputs!J113=Chg_Factors!B$55,(VLOOKUP(Inputs!D113,Chg_Factors!C$55:D$56,2,FALSE)))))))))))))))),"")</f>
        <v/>
      </c>
      <c r="N114" s="87" t="str">
        <f>IF(Inputs!C113="true",IF(Inputs!K113="null",M114,M114*(Inputs!K113)),"")</f>
        <v/>
      </c>
      <c r="O114" s="87" t="str">
        <f>IF(Inputs!C113="true",N114*IF(Inputs!M113=Reduction_Values!B$4,(VLOOKUP(Inputs!F113,Reduction_Values!C$4:D$7,2,FALSE)),(VLOOKUP(Inputs!F113,Reduction_Values!C$8:D$11,2,FALSE))),"")</f>
        <v/>
      </c>
      <c r="P114" s="87" t="str">
        <f>IF(Inputs!C113="true",(Inputs!N113/Inputs!O113)*Calcs!O114,"")</f>
        <v/>
      </c>
      <c r="Q114" s="85">
        <f>Inputs!E113</f>
        <v>75</v>
      </c>
      <c r="R114" s="86">
        <f>Q114*(VLOOKUP(Inputs!F113,Chg_Factors!B$2:D$5,3,FALSE))</f>
        <v>225</v>
      </c>
      <c r="S114" s="85">
        <f>R114*(VLOOKUP(Inputs!H113,Chg_Factors!B$6:D$8,3,FALSE))</f>
        <v>36</v>
      </c>
      <c r="T114" s="85">
        <f>S114*(VLOOKUP(Inputs!I113,Chg_Factors!B$9:D$12,3,FALSE))</f>
        <v>36</v>
      </c>
      <c r="U114" s="85">
        <f>T114*(VLOOKUP(Inputs!J113,Chg_Factors!B$18:D$30,3,FALSE))</f>
        <v>709.56000000000006</v>
      </c>
      <c r="V114" s="85">
        <f>IF(Inputs!K113="null",U114,U114*(Inputs!K113))</f>
        <v>709.56000000000006</v>
      </c>
      <c r="W114" s="85">
        <f>V114*(IF(Inputs!L113=Reduction_Values!B$2,Reduction_Values!D$2,Reduction_Values!D$3))</f>
        <v>354.78000000000003</v>
      </c>
      <c r="X114" s="85">
        <f>W114*IF(Inputs!M113=Reduction_Values!B$4,(VLOOKUP(Inputs!F113,Reduction_Values!C$4:D$7,2,FALSE)),(VLOOKUP(Inputs!F113,Reduction_Values!C$8:D$11,2,FALSE)))</f>
        <v>354.78000000000003</v>
      </c>
      <c r="Y114" s="85">
        <f t="shared" si="2"/>
        <v>354.78000000000003</v>
      </c>
      <c r="Z114" s="6"/>
      <c r="AA114" s="6"/>
    </row>
    <row r="115" spans="1:27" x14ac:dyDescent="0.2">
      <c r="A115" s="85">
        <f>Inputs!E114</f>
        <v>202.202</v>
      </c>
      <c r="B115" s="86">
        <f>A115*(VLOOKUP(Inputs!F114,Chg_Factors!B$2:D$5,3,FALSE))</f>
        <v>40.440400000000004</v>
      </c>
      <c r="C115" s="87">
        <f>B115*(VLOOKUP(Inputs!H114,Chg_Factors!B$6:D$8,3,FALSE))</f>
        <v>40.440400000000004</v>
      </c>
      <c r="D115" s="87">
        <f>C115*(VLOOKUP(Inputs!I114,Chg_Factors!B$9:D$12,3,FALSE))</f>
        <v>0.12132120000000002</v>
      </c>
      <c r="E115" s="87">
        <f>D115*(VLOOKUP(Inputs!J114,Chg_Factors!B$18:D$30,3,FALSE))</f>
        <v>2.3912408520000006</v>
      </c>
      <c r="F115" s="87">
        <f>IF(Inputs!K114="null",E115,E115*(Inputs!K114))</f>
        <v>1.1956204260000003</v>
      </c>
      <c r="G115" s="87">
        <f>F115*(IF(Inputs!L114=Reduction_Values!B$2,Reduction_Values!D$2,Reduction_Values!D$3))</f>
        <v>1.1956204260000003</v>
      </c>
      <c r="H115" s="87">
        <f>G115*IF(Inputs!M114=Reduction_Values!B$4,(VLOOKUP(Inputs!F114,Reduction_Values!C$4:D$7,2,FALSE)),(VLOOKUP(Inputs!F114,Reduction_Values!C$8:D$11,2,FALSE)))</f>
        <v>1.1956204260000003</v>
      </c>
      <c r="I115" s="87">
        <f>(Inputs!N114/Inputs!O114)*Calcs!H115</f>
        <v>0.15941605680000004</v>
      </c>
      <c r="J115" s="86">
        <f>IF(Inputs!C114="true",(A115*(VLOOKUP(Inputs!G114,Chg_Factors!B$13:D$17,3,FALSE))),"")</f>
        <v>202.202</v>
      </c>
      <c r="K115" s="87">
        <f>IF(Inputs!C114="true",J115*(VLOOKUP(Inputs!H114,Chg_Factors!B$6:D$8,3,FALSE)),"")</f>
        <v>202.202</v>
      </c>
      <c r="L115" s="87">
        <f>IF(Inputs!C114="true",K115*(VLOOKUP(Inputs!I114,Chg_Factors!B$9:D$12,3,FALSE)),"")</f>
        <v>0.60660599999999998</v>
      </c>
      <c r="M115" s="87">
        <f>IF(Inputs!C114="true",L115*(IF(Inputs!J114=Chg_Factors!B$31,(VLOOKUP(Inputs!D114,Chg_Factors!C$31:D$32,2,FALSE)),IF(Inputs!J114=Chg_Factors!B$33,(VLOOKUP(Inputs!D114,Chg_Factors!C$33:D$34,2,FALSE)),IF(Inputs!J114=Chg_Factors!B$35,(VLOOKUP(Inputs!D114,Chg_Factors!C$35:D$36,2,FALSE)),IF(Inputs!J114=Chg_Factors!B$37,(VLOOKUP(Inputs!D114,Chg_Factors!C$37:D$38,2,FALSE)),IF(Inputs!J114=Chg_Factors!B$39,(VLOOKUP(Inputs!D114,Chg_Factors!C$39:D$40,2,FALSE)),IF(Inputs!J114=Chg_Factors!B$41,(VLOOKUP(Inputs!D114,Chg_Factors!C$41:D$42,2,FALSE)),IF(Inputs!J114=Chg_Factors!B$43,(VLOOKUP(Inputs!D114,Chg_Factors!C$43:D$44,2,FALSE)),IF(Inputs!J114=Chg_Factors!B$45,(VLOOKUP(Inputs!D114,Chg_Factors!C$45:D$46,2,FALSE)),IF(Inputs!J114=Chg_Factors!B$47,(VLOOKUP(Inputs!D114,Chg_Factors!C$47:D$48,2,FALSE)),IF(Inputs!J114=Chg_Factors!B$49,(VLOOKUP(Inputs!D114,Chg_Factors!C$49:D$50,2,FALSE)),IF(Inputs!J114=Chg_Factors!B$51,(VLOOKUP(Inputs!D114,Chg_Factors!C$51:D$52,2,FALSE)),IF(Inputs!J114=Chg_Factors!B$53,(VLOOKUP(Inputs!D114,Chg_Factors!C$53:D$54,2,FALSE)),IF(Inputs!J114=Chg_Factors!B$55,(VLOOKUP(Inputs!D114,Chg_Factors!C$55:D$56,2,FALSE)))))))))))))))),"")</f>
        <v>7.8312834599999999</v>
      </c>
      <c r="N115" s="87">
        <f>IF(Inputs!C114="true",IF(Inputs!K114="null",M115,M115*(Inputs!K114)),"")</f>
        <v>3.9156417299999999</v>
      </c>
      <c r="O115" s="87">
        <f>IF(Inputs!C114="true",N115*IF(Inputs!M114=Reduction_Values!B$4,(VLOOKUP(Inputs!F114,Reduction_Values!C$4:D$7,2,FALSE)),(VLOOKUP(Inputs!F114,Reduction_Values!C$8:D$11,2,FALSE))),"")</f>
        <v>3.9156417299999999</v>
      </c>
      <c r="P115" s="87">
        <f>IF(Inputs!C114="true",(Inputs!N114/Inputs!O114)*Calcs!O115,"")</f>
        <v>0.52208556399999995</v>
      </c>
      <c r="Q115" s="85">
        <f>Inputs!E114</f>
        <v>202.202</v>
      </c>
      <c r="R115" s="86">
        <f>Q115*(VLOOKUP(Inputs!F114,Chg_Factors!B$2:D$5,3,FALSE))</f>
        <v>40.440400000000004</v>
      </c>
      <c r="S115" s="85">
        <f>R115*(VLOOKUP(Inputs!H114,Chg_Factors!B$6:D$8,3,FALSE))</f>
        <v>40.440400000000004</v>
      </c>
      <c r="T115" s="85">
        <f>S115*(VLOOKUP(Inputs!I114,Chg_Factors!B$9:D$12,3,FALSE))</f>
        <v>0.12132120000000002</v>
      </c>
      <c r="U115" s="85">
        <f>T115*(VLOOKUP(Inputs!J114,Chg_Factors!B$18:D$30,3,FALSE))</f>
        <v>2.3912408520000006</v>
      </c>
      <c r="V115" s="85">
        <f>IF(Inputs!K114="null",U115,U115*(Inputs!K114))</f>
        <v>1.1956204260000003</v>
      </c>
      <c r="W115" s="85">
        <f>V115*(IF(Inputs!L114=Reduction_Values!B$2,Reduction_Values!D$2,Reduction_Values!D$3))</f>
        <v>1.1956204260000003</v>
      </c>
      <c r="X115" s="85">
        <f>W115*IF(Inputs!M114=Reduction_Values!B$4,(VLOOKUP(Inputs!F114,Reduction_Values!C$4:D$7,2,FALSE)),(VLOOKUP(Inputs!F114,Reduction_Values!C$8:D$11,2,FALSE)))</f>
        <v>1.1956204260000003</v>
      </c>
      <c r="Y115" s="85">
        <f t="shared" ref="Y115" si="3">X115</f>
        <v>1.1956204260000003</v>
      </c>
    </row>
    <row r="116" spans="1:27" x14ac:dyDescent="0.2">
      <c r="A116" s="85">
        <f>Inputs!E115</f>
        <v>0</v>
      </c>
      <c r="B116" s="86">
        <f>A116*(VLOOKUP(Inputs!F115,Chg_Factors!B$2:D$5,3,FALSE))</f>
        <v>0</v>
      </c>
      <c r="C116" s="87">
        <f>B116*(VLOOKUP(Inputs!H115,Chg_Factors!B$6:D$8,3,FALSE))</f>
        <v>0</v>
      </c>
      <c r="D116" s="87">
        <f>C116*(VLOOKUP(Inputs!I115,Chg_Factors!B$9:D$12,3,FALSE))</f>
        <v>0</v>
      </c>
      <c r="E116" s="87">
        <f>D116*(VLOOKUP(Inputs!J115,Chg_Factors!B$18:D$30,3,FALSE))</f>
        <v>0</v>
      </c>
      <c r="F116" s="87">
        <f>IF(Inputs!K115="null",E116,E116*(Inputs!K115))</f>
        <v>0</v>
      </c>
      <c r="G116" s="87">
        <f>F116*(IF(Inputs!L115=Reduction_Values!B$2,Reduction_Values!D$2,Reduction_Values!D$3))</f>
        <v>0</v>
      </c>
      <c r="H116" s="87">
        <f>G116*IF(Inputs!M115=Reduction_Values!B$4,(VLOOKUP(Inputs!F115,Reduction_Values!C$4:D$7,2,FALSE)),(VLOOKUP(Inputs!F115,Reduction_Values!C$8:D$11,2,FALSE)))</f>
        <v>0</v>
      </c>
      <c r="I116" s="87" t="e">
        <f>(Inputs!N115/Inputs!O115)*Calcs!H116</f>
        <v>#DIV/0!</v>
      </c>
      <c r="J116" s="86" t="str">
        <f>IF(Inputs!C115="true",(A116*(VLOOKUP(Inputs!G115,Chg_Factors!B$13:D$17,3,FALSE))),"")</f>
        <v/>
      </c>
      <c r="K116" s="87" t="str">
        <f>IF(Inputs!C115="true",J116*(VLOOKUP(Inputs!H115,Chg_Factors!B$6:D$8,3,FALSE)),"")</f>
        <v/>
      </c>
      <c r="L116" s="87" t="str">
        <f>IF(Inputs!C115="true",K116*(VLOOKUP(Inputs!I115,Chg_Factors!B$9:D$12,3,FALSE)),"")</f>
        <v/>
      </c>
      <c r="M116" s="87" t="str">
        <f>IF(Inputs!C115="true",L116*(IF(Inputs!J115=Chg_Factors!B$31,(VLOOKUP(Inputs!D115,Chg_Factors!C$31:D$32,2,FALSE)),IF(Inputs!J115=Chg_Factors!B$33,(VLOOKUP(Inputs!D115,Chg_Factors!C$33:D$34,2,FALSE)),IF(Inputs!J115=Chg_Factors!B$35,(VLOOKUP(Inputs!D115,Chg_Factors!C$35:D$36,2,FALSE)),IF(Inputs!J115=Chg_Factors!B$37,(VLOOKUP(Inputs!D115,Chg_Factors!C$37:D$38,2,FALSE)),IF(Inputs!J115=Chg_Factors!B$39,(VLOOKUP(Inputs!D115,Chg_Factors!C$39:D$40,2,FALSE)),IF(Inputs!J115=Chg_Factors!B$41,(VLOOKUP(Inputs!D115,Chg_Factors!C$41:D$42,2,FALSE)),IF(Inputs!J115=Chg_Factors!B$43,(VLOOKUP(Inputs!D115,Chg_Factors!C$43:D$44,2,FALSE)),IF(Inputs!J115=Chg_Factors!B$45,(VLOOKUP(Inputs!D115,Chg_Factors!C$45:D$46,2,FALSE)),IF(Inputs!J115=Chg_Factors!B$47,(VLOOKUP(Inputs!D115,Chg_Factors!C$47:D$48,2,FALSE)),IF(Inputs!J115=Chg_Factors!B$49,(VLOOKUP(Inputs!D115,Chg_Factors!C$49:D$50,2,FALSE)),IF(Inputs!J115=Chg_Factors!B$51,(VLOOKUP(Inputs!D115,Chg_Factors!C$51:D$52,2,FALSE)),IF(Inputs!J115=Chg_Factors!B$53,(VLOOKUP(Inputs!D115,Chg_Factors!C$53:D$54,2,FALSE)),IF(Inputs!J115=Chg_Factors!B$55,(VLOOKUP(Inputs!D115,Chg_Factors!C$55:D$56,2,FALSE)))))))))))))))),"")</f>
        <v/>
      </c>
      <c r="N116" s="87" t="str">
        <f>IF(Inputs!C115="true",IF(Inputs!K115="null",M116,M116*(Inputs!K115)),"")</f>
        <v/>
      </c>
      <c r="O116" s="87" t="str">
        <f>IF(Inputs!C115="true",N116*IF(Inputs!M115=Reduction_Values!B$4,(VLOOKUP(Inputs!F115,Reduction_Values!C$4:D$7,2,FALSE)),(VLOOKUP(Inputs!F115,Reduction_Values!C$8:D$11,2,FALSE))),"")</f>
        <v/>
      </c>
      <c r="P116" s="87" t="str">
        <f>IF(Inputs!C115="true",(Inputs!N115/Inputs!O115)*Calcs!O116,"")</f>
        <v/>
      </c>
      <c r="Q116" s="85">
        <f>Inputs!E115</f>
        <v>0</v>
      </c>
      <c r="R116" s="86">
        <f>Q116*(VLOOKUP(Inputs!F115,Chg_Factors!B$2:D$5,3,FALSE))</f>
        <v>0</v>
      </c>
      <c r="S116" s="85">
        <f>R116*(VLOOKUP(Inputs!H115,Chg_Factors!B$6:D$8,3,FALSE))</f>
        <v>0</v>
      </c>
      <c r="T116" s="85">
        <f>S116*(VLOOKUP(Inputs!I115,Chg_Factors!B$9:D$12,3,FALSE))</f>
        <v>0</v>
      </c>
      <c r="U116" s="85">
        <f>T116*(VLOOKUP(Inputs!J115,Chg_Factors!B$18:D$30,3,FALSE))</f>
        <v>0</v>
      </c>
      <c r="V116" s="85">
        <f>IF(Inputs!K115="null",U116,U116*(Inputs!K115))</f>
        <v>0</v>
      </c>
      <c r="W116" s="85">
        <f>V116*(IF(Inputs!L115=Reduction_Values!B$2,Reduction_Values!D$2,Reduction_Values!D$3))</f>
        <v>0</v>
      </c>
      <c r="X116" s="85">
        <f>W116*IF(Inputs!M115=Reduction_Values!B$4,(VLOOKUP(Inputs!F115,Reduction_Values!C$4:D$7,2,FALSE)),(VLOOKUP(Inputs!F115,Reduction_Values!C$8:D$11,2,FALSE)))</f>
        <v>0</v>
      </c>
      <c r="Y116" s="85">
        <f t="shared" ref="Y116:Y132" si="4">X116</f>
        <v>0</v>
      </c>
    </row>
    <row r="117" spans="1:27" x14ac:dyDescent="0.2">
      <c r="A117" s="85">
        <f>Inputs!E116</f>
        <v>1E-3</v>
      </c>
      <c r="B117" s="86">
        <f>A117*(VLOOKUP(Inputs!F116,Chg_Factors!B$2:D$5,3,FALSE))</f>
        <v>2.0000000000000001E-4</v>
      </c>
      <c r="C117" s="87">
        <f>B117*(VLOOKUP(Inputs!H116,Chg_Factors!B$6:D$8,3,FALSE))</f>
        <v>3.2000000000000003E-4</v>
      </c>
      <c r="D117" s="87">
        <f>C117*(VLOOKUP(Inputs!I116,Chg_Factors!B$9:D$12,3,FALSE))</f>
        <v>1.92E-4</v>
      </c>
      <c r="E117" s="87">
        <f>D117*(VLOOKUP(Inputs!J116,Chg_Factors!B$18:D$30,3,FALSE))</f>
        <v>2.9107199999999999E-3</v>
      </c>
      <c r="F117" s="87">
        <f>IF(Inputs!K116="null",E117,E117*(Inputs!K116))</f>
        <v>2.9107199999999999E-3</v>
      </c>
      <c r="G117" s="87">
        <f>F117*(IF(Inputs!L116=Reduction_Values!B$2,Reduction_Values!D$2,Reduction_Values!D$3))</f>
        <v>2.9107199999999999E-3</v>
      </c>
      <c r="H117" s="87">
        <f>G117*IF(Inputs!M116=Reduction_Values!B$4,(VLOOKUP(Inputs!F116,Reduction_Values!C$4:D$7,2,FALSE)),(VLOOKUP(Inputs!F116,Reduction_Values!C$8:D$11,2,FALSE)))</f>
        <v>2.9107199999999999E-3</v>
      </c>
      <c r="I117" s="87" t="e">
        <f>(Inputs!N116/Inputs!O116)*Calcs!H117</f>
        <v>#DIV/0!</v>
      </c>
      <c r="J117" s="86" t="str">
        <f>IF(Inputs!C116="true",(A117*(VLOOKUP(Inputs!G116,Chg_Factors!B$13:D$17,3,FALSE))),"")</f>
        <v/>
      </c>
      <c r="K117" s="87" t="str">
        <f>IF(Inputs!C116="true",J117*(VLOOKUP(Inputs!H116,Chg_Factors!B$6:D$8,3,FALSE)),"")</f>
        <v/>
      </c>
      <c r="L117" s="87" t="str">
        <f>IF(Inputs!C116="true",K117*(VLOOKUP(Inputs!I116,Chg_Factors!B$9:D$12,3,FALSE)),"")</f>
        <v/>
      </c>
      <c r="M117" s="87" t="str">
        <f>IF(Inputs!C116="true",L117*(IF(Inputs!J116=Chg_Factors!B$31,(VLOOKUP(Inputs!D116,Chg_Factors!C$31:D$32,2,FALSE)),IF(Inputs!J116=Chg_Factors!B$33,(VLOOKUP(Inputs!D116,Chg_Factors!C$33:D$34,2,FALSE)),IF(Inputs!J116=Chg_Factors!B$35,(VLOOKUP(Inputs!D116,Chg_Factors!C$35:D$36,2,FALSE)),IF(Inputs!J116=Chg_Factors!B$37,(VLOOKUP(Inputs!D116,Chg_Factors!C$37:D$38,2,FALSE)),IF(Inputs!J116=Chg_Factors!B$39,(VLOOKUP(Inputs!D116,Chg_Factors!C$39:D$40,2,FALSE)),IF(Inputs!J116=Chg_Factors!B$41,(VLOOKUP(Inputs!D116,Chg_Factors!C$41:D$42,2,FALSE)),IF(Inputs!J116=Chg_Factors!B$43,(VLOOKUP(Inputs!D116,Chg_Factors!C$43:D$44,2,FALSE)),IF(Inputs!J116=Chg_Factors!B$45,(VLOOKUP(Inputs!D116,Chg_Factors!C$45:D$46,2,FALSE)),IF(Inputs!J116=Chg_Factors!B$47,(VLOOKUP(Inputs!D116,Chg_Factors!C$47:D$48,2,FALSE)),IF(Inputs!J116=Chg_Factors!B$49,(VLOOKUP(Inputs!D116,Chg_Factors!C$49:D$50,2,FALSE)),IF(Inputs!J116=Chg_Factors!B$51,(VLOOKUP(Inputs!D116,Chg_Factors!C$51:D$52,2,FALSE)),IF(Inputs!J116=Chg_Factors!B$53,(VLOOKUP(Inputs!D116,Chg_Factors!C$53:D$54,2,FALSE)),IF(Inputs!J116=Chg_Factors!B$55,(VLOOKUP(Inputs!D116,Chg_Factors!C$55:D$56,2,FALSE)))))))))))))))),"")</f>
        <v/>
      </c>
      <c r="N117" s="87" t="str">
        <f>IF(Inputs!C116="true",IF(Inputs!K116="null",M117,M117*(Inputs!K116)),"")</f>
        <v/>
      </c>
      <c r="O117" s="87" t="str">
        <f>IF(Inputs!C116="true",N117*IF(Inputs!M116=Reduction_Values!B$4,(VLOOKUP(Inputs!F116,Reduction_Values!C$4:D$7,2,FALSE)),(VLOOKUP(Inputs!F116,Reduction_Values!C$8:D$11,2,FALSE))),"")</f>
        <v/>
      </c>
      <c r="P117" s="87" t="str">
        <f>IF(Inputs!C116="true",(Inputs!N116/Inputs!O116)*Calcs!O117,"")</f>
        <v/>
      </c>
      <c r="Q117" s="85">
        <f>Inputs!E116</f>
        <v>1E-3</v>
      </c>
      <c r="R117" s="86">
        <f>Q117*(VLOOKUP(Inputs!F116,Chg_Factors!B$2:D$5,3,FALSE))</f>
        <v>2.0000000000000001E-4</v>
      </c>
      <c r="S117" s="85">
        <f>R117*(VLOOKUP(Inputs!H116,Chg_Factors!B$6:D$8,3,FALSE))</f>
        <v>3.2000000000000003E-4</v>
      </c>
      <c r="T117" s="85">
        <f>S117*(VLOOKUP(Inputs!I116,Chg_Factors!B$9:D$12,3,FALSE))</f>
        <v>1.92E-4</v>
      </c>
      <c r="U117" s="85">
        <f>T117*(VLOOKUP(Inputs!J116,Chg_Factors!B$18:D$30,3,FALSE))</f>
        <v>2.9107199999999999E-3</v>
      </c>
      <c r="V117" s="85">
        <f>IF(Inputs!K116="null",U117,U117*(Inputs!K116))</f>
        <v>2.9107199999999999E-3</v>
      </c>
      <c r="W117" s="85">
        <f>V117*(IF(Inputs!L116=Reduction_Values!B$2,Reduction_Values!D$2,Reduction_Values!D$3))</f>
        <v>2.9107199999999999E-3</v>
      </c>
      <c r="X117" s="85">
        <f>W117*IF(Inputs!M116=Reduction_Values!B$4,(VLOOKUP(Inputs!F116,Reduction_Values!C$4:D$7,2,FALSE)),(VLOOKUP(Inputs!F116,Reduction_Values!C$8:D$11,2,FALSE)))</f>
        <v>2.9107199999999999E-3</v>
      </c>
      <c r="Y117" s="85">
        <f t="shared" si="4"/>
        <v>2.9107199999999999E-3</v>
      </c>
    </row>
    <row r="118" spans="1:27" x14ac:dyDescent="0.2">
      <c r="A118" s="85">
        <f>Inputs!E117</f>
        <v>1E-3</v>
      </c>
      <c r="B118" s="86">
        <f>A118*(VLOOKUP(Inputs!F117,Chg_Factors!B$2:D$5,3,FALSE))</f>
        <v>1E-3</v>
      </c>
      <c r="C118" s="87">
        <f>B118*(VLOOKUP(Inputs!H117,Chg_Factors!B$6:D$8,3,FALSE))</f>
        <v>1.6000000000000001E-3</v>
      </c>
      <c r="D118" s="87">
        <f>C118*(VLOOKUP(Inputs!I117,Chg_Factors!B$9:D$12,3,FALSE))</f>
        <v>1.6000000000000001E-3</v>
      </c>
      <c r="E118" s="87">
        <f>D118*(VLOOKUP(Inputs!J117,Chg_Factors!B$18:D$30,3,FALSE))</f>
        <v>2.2144E-2</v>
      </c>
      <c r="F118" s="87">
        <f>IF(Inputs!K117="null",E118,E118*(Inputs!K117))</f>
        <v>2.2144E-2</v>
      </c>
      <c r="G118" s="87">
        <f>F118*(IF(Inputs!L117=Reduction_Values!B$2,Reduction_Values!D$2,Reduction_Values!D$3))</f>
        <v>2.2144E-2</v>
      </c>
      <c r="H118" s="87">
        <f>G118*IF(Inputs!M117=Reduction_Values!B$4,(VLOOKUP(Inputs!F117,Reduction_Values!C$4:D$7,2,FALSE)),(VLOOKUP(Inputs!F117,Reduction_Values!C$8:D$11,2,FALSE)))</f>
        <v>1.1072E-2</v>
      </c>
      <c r="I118" s="87" t="e">
        <f>(Inputs!N117/Inputs!O117)*Calcs!H118</f>
        <v>#DIV/0!</v>
      </c>
      <c r="J118" s="86" t="str">
        <f>IF(Inputs!C117="true",(A118*(VLOOKUP(Inputs!G117,Chg_Factors!B$13:D$17,3,FALSE))),"")</f>
        <v/>
      </c>
      <c r="K118" s="87" t="str">
        <f>IF(Inputs!C117="true",J118*(VLOOKUP(Inputs!H117,Chg_Factors!B$6:D$8,3,FALSE)),"")</f>
        <v/>
      </c>
      <c r="L118" s="87" t="str">
        <f>IF(Inputs!C117="true",K118*(VLOOKUP(Inputs!I117,Chg_Factors!B$9:D$12,3,FALSE)),"")</f>
        <v/>
      </c>
      <c r="M118" s="87" t="str">
        <f>IF(Inputs!C117="true",L118*(IF(Inputs!J117=Chg_Factors!B$31,(VLOOKUP(Inputs!D117,Chg_Factors!C$31:D$32,2,FALSE)),IF(Inputs!J117=Chg_Factors!B$33,(VLOOKUP(Inputs!D117,Chg_Factors!C$33:D$34,2,FALSE)),IF(Inputs!J117=Chg_Factors!B$35,(VLOOKUP(Inputs!D117,Chg_Factors!C$35:D$36,2,FALSE)),IF(Inputs!J117=Chg_Factors!B$37,(VLOOKUP(Inputs!D117,Chg_Factors!C$37:D$38,2,FALSE)),IF(Inputs!J117=Chg_Factors!B$39,(VLOOKUP(Inputs!D117,Chg_Factors!C$39:D$40,2,FALSE)),IF(Inputs!J117=Chg_Factors!B$41,(VLOOKUP(Inputs!D117,Chg_Factors!C$41:D$42,2,FALSE)),IF(Inputs!J117=Chg_Factors!B$43,(VLOOKUP(Inputs!D117,Chg_Factors!C$43:D$44,2,FALSE)),IF(Inputs!J117=Chg_Factors!B$45,(VLOOKUP(Inputs!D117,Chg_Factors!C$45:D$46,2,FALSE)),IF(Inputs!J117=Chg_Factors!B$47,(VLOOKUP(Inputs!D117,Chg_Factors!C$47:D$48,2,FALSE)),IF(Inputs!J117=Chg_Factors!B$49,(VLOOKUP(Inputs!D117,Chg_Factors!C$49:D$50,2,FALSE)),IF(Inputs!J117=Chg_Factors!B$51,(VLOOKUP(Inputs!D117,Chg_Factors!C$51:D$52,2,FALSE)),IF(Inputs!J117=Chg_Factors!B$53,(VLOOKUP(Inputs!D117,Chg_Factors!C$53:D$54,2,FALSE)),IF(Inputs!J117=Chg_Factors!B$55,(VLOOKUP(Inputs!D117,Chg_Factors!C$55:D$56,2,FALSE)))))))))))))))),"")</f>
        <v/>
      </c>
      <c r="N118" s="87" t="str">
        <f>IF(Inputs!C117="true",IF(Inputs!K117="null",M118,M118*(Inputs!K117)),"")</f>
        <v/>
      </c>
      <c r="O118" s="87" t="str">
        <f>IF(Inputs!C117="true",N118*IF(Inputs!M117=Reduction_Values!B$4,(VLOOKUP(Inputs!F117,Reduction_Values!C$4:D$7,2,FALSE)),(VLOOKUP(Inputs!F117,Reduction_Values!C$8:D$11,2,FALSE))),"")</f>
        <v/>
      </c>
      <c r="P118" s="87" t="str">
        <f>IF(Inputs!C117="true",(Inputs!N117/Inputs!O117)*Calcs!O118,"")</f>
        <v/>
      </c>
      <c r="Q118" s="85">
        <f>Inputs!E117</f>
        <v>1E-3</v>
      </c>
      <c r="R118" s="86">
        <f>Q118*(VLOOKUP(Inputs!F117,Chg_Factors!B$2:D$5,3,FALSE))</f>
        <v>1E-3</v>
      </c>
      <c r="S118" s="85">
        <f>R118*(VLOOKUP(Inputs!H117,Chg_Factors!B$6:D$8,3,FALSE))</f>
        <v>1.6000000000000001E-3</v>
      </c>
      <c r="T118" s="85">
        <f>S118*(VLOOKUP(Inputs!I117,Chg_Factors!B$9:D$12,3,FALSE))</f>
        <v>1.6000000000000001E-3</v>
      </c>
      <c r="U118" s="85">
        <f>T118*(VLOOKUP(Inputs!J117,Chg_Factors!B$18:D$30,3,FALSE))</f>
        <v>2.2144E-2</v>
      </c>
      <c r="V118" s="85">
        <f>IF(Inputs!K117="null",U118,U118*(Inputs!K117))</f>
        <v>2.2144E-2</v>
      </c>
      <c r="W118" s="85">
        <f>V118*(IF(Inputs!L117=Reduction_Values!B$2,Reduction_Values!D$2,Reduction_Values!D$3))</f>
        <v>2.2144E-2</v>
      </c>
      <c r="X118" s="85">
        <f>W118*IF(Inputs!M117=Reduction_Values!B$4,(VLOOKUP(Inputs!F117,Reduction_Values!C$4:D$7,2,FALSE)),(VLOOKUP(Inputs!F117,Reduction_Values!C$8:D$11,2,FALSE)))</f>
        <v>1.1072E-2</v>
      </c>
      <c r="Y118" s="85">
        <f t="shared" si="4"/>
        <v>1.1072E-2</v>
      </c>
    </row>
    <row r="119" spans="1:27" x14ac:dyDescent="0.2">
      <c r="A119" s="85">
        <f>Inputs!E118</f>
        <v>3637</v>
      </c>
      <c r="B119" s="86">
        <f>A119*(VLOOKUP(Inputs!F118,Chg_Factors!B$2:D$5,3,FALSE))</f>
        <v>10911</v>
      </c>
      <c r="C119" s="87">
        <f>B119*(VLOOKUP(Inputs!H118,Chg_Factors!B$6:D$8,3,FALSE))</f>
        <v>1745.76</v>
      </c>
      <c r="D119" s="87">
        <f>C119*(VLOOKUP(Inputs!I118,Chg_Factors!B$9:D$12,3,FALSE))</f>
        <v>1745.76</v>
      </c>
      <c r="E119" s="87">
        <f>D119*(VLOOKUP(Inputs!J118,Chg_Factors!B$18:D$30,3,FALSE))</f>
        <v>34408.929600000003</v>
      </c>
      <c r="F119" s="87">
        <f>IF(Inputs!K118="null",E119,E119*(Inputs!K118))</f>
        <v>34408.929600000003</v>
      </c>
      <c r="G119" s="87">
        <f>F119*(IF(Inputs!L118=Reduction_Values!B$2,Reduction_Values!D$2,Reduction_Values!D$3))</f>
        <v>34408.929600000003</v>
      </c>
      <c r="H119" s="87">
        <f>G119*IF(Inputs!M118=Reduction_Values!B$4,(VLOOKUP(Inputs!F118,Reduction_Values!C$4:D$7,2,FALSE)),(VLOOKUP(Inputs!F118,Reduction_Values!C$8:D$11,2,FALSE)))</f>
        <v>28674.107988530359</v>
      </c>
      <c r="I119" s="87" t="e">
        <f>(Inputs!N118/Inputs!O118)*Calcs!H119</f>
        <v>#DIV/0!</v>
      </c>
      <c r="J119" s="86" t="str">
        <f>IF(Inputs!C118="true",(A119*(VLOOKUP(Inputs!G118,Chg_Factors!B$13:D$17,3,FALSE))),"")</f>
        <v/>
      </c>
      <c r="K119" s="87" t="str">
        <f>IF(Inputs!C118="true",J119*(VLOOKUP(Inputs!H118,Chg_Factors!B$6:D$8,3,FALSE)),"")</f>
        <v/>
      </c>
      <c r="L119" s="87" t="str">
        <f>IF(Inputs!C118="true",K119*(VLOOKUP(Inputs!I118,Chg_Factors!B$9:D$12,3,FALSE)),"")</f>
        <v/>
      </c>
      <c r="M119" s="87" t="str">
        <f>IF(Inputs!C118="true",L119*(IF(Inputs!J118=Chg_Factors!B$31,(VLOOKUP(Inputs!D118,Chg_Factors!C$31:D$32,2,FALSE)),IF(Inputs!J118=Chg_Factors!B$33,(VLOOKUP(Inputs!D118,Chg_Factors!C$33:D$34,2,FALSE)),IF(Inputs!J118=Chg_Factors!B$35,(VLOOKUP(Inputs!D118,Chg_Factors!C$35:D$36,2,FALSE)),IF(Inputs!J118=Chg_Factors!B$37,(VLOOKUP(Inputs!D118,Chg_Factors!C$37:D$38,2,FALSE)),IF(Inputs!J118=Chg_Factors!B$39,(VLOOKUP(Inputs!D118,Chg_Factors!C$39:D$40,2,FALSE)),IF(Inputs!J118=Chg_Factors!B$41,(VLOOKUP(Inputs!D118,Chg_Factors!C$41:D$42,2,FALSE)),IF(Inputs!J118=Chg_Factors!B$43,(VLOOKUP(Inputs!D118,Chg_Factors!C$43:D$44,2,FALSE)),IF(Inputs!J118=Chg_Factors!B$45,(VLOOKUP(Inputs!D118,Chg_Factors!C$45:D$46,2,FALSE)),IF(Inputs!J118=Chg_Factors!B$47,(VLOOKUP(Inputs!D118,Chg_Factors!C$47:D$48,2,FALSE)),IF(Inputs!J118=Chg_Factors!B$49,(VLOOKUP(Inputs!D118,Chg_Factors!C$49:D$50,2,FALSE)),IF(Inputs!J118=Chg_Factors!B$51,(VLOOKUP(Inputs!D118,Chg_Factors!C$51:D$52,2,FALSE)),IF(Inputs!J118=Chg_Factors!B$53,(VLOOKUP(Inputs!D118,Chg_Factors!C$53:D$54,2,FALSE)),IF(Inputs!J118=Chg_Factors!B$55,(VLOOKUP(Inputs!D118,Chg_Factors!C$55:D$56,2,FALSE)))))))))))))))),"")</f>
        <v/>
      </c>
      <c r="N119" s="87" t="str">
        <f>IF(Inputs!C118="true",IF(Inputs!K118="null",M119,M119*(Inputs!K118)),"")</f>
        <v/>
      </c>
      <c r="O119" s="87" t="str">
        <f>IF(Inputs!C118="true",N119*IF(Inputs!M118=Reduction_Values!B$4,(VLOOKUP(Inputs!F118,Reduction_Values!C$4:D$7,2,FALSE)),(VLOOKUP(Inputs!F118,Reduction_Values!C$8:D$11,2,FALSE))),"")</f>
        <v/>
      </c>
      <c r="P119" s="87" t="str">
        <f>IF(Inputs!C118="true",(Inputs!N118/Inputs!O118)*Calcs!O119,"")</f>
        <v/>
      </c>
      <c r="Q119" s="85">
        <f>Inputs!E118</f>
        <v>3637</v>
      </c>
      <c r="R119" s="86">
        <f>Q119*(VLOOKUP(Inputs!F118,Chg_Factors!B$2:D$5,3,FALSE))</f>
        <v>10911</v>
      </c>
      <c r="S119" s="85">
        <f>R119*(VLOOKUP(Inputs!H118,Chg_Factors!B$6:D$8,3,FALSE))</f>
        <v>1745.76</v>
      </c>
      <c r="T119" s="85">
        <f>S119*(VLOOKUP(Inputs!I118,Chg_Factors!B$9:D$12,3,FALSE))</f>
        <v>1745.76</v>
      </c>
      <c r="U119" s="85">
        <f>T119*(VLOOKUP(Inputs!J118,Chg_Factors!B$18:D$30,3,FALSE))</f>
        <v>34408.929600000003</v>
      </c>
      <c r="V119" s="85">
        <f>IF(Inputs!K118="null",U119,U119*(Inputs!K118))</f>
        <v>34408.929600000003</v>
      </c>
      <c r="W119" s="85">
        <f>V119*(IF(Inputs!L118=Reduction_Values!B$2,Reduction_Values!D$2,Reduction_Values!D$3))</f>
        <v>34408.929600000003</v>
      </c>
      <c r="X119" s="85">
        <f>W119*IF(Inputs!M118=Reduction_Values!B$4,(VLOOKUP(Inputs!F118,Reduction_Values!C$4:D$7,2,FALSE)),(VLOOKUP(Inputs!F118,Reduction_Values!C$8:D$11,2,FALSE)))</f>
        <v>28674.107988530359</v>
      </c>
      <c r="Y119" s="85">
        <f t="shared" si="4"/>
        <v>28674.107988530359</v>
      </c>
    </row>
    <row r="120" spans="1:27" x14ac:dyDescent="0.2">
      <c r="A120" s="85">
        <f>Inputs!E119</f>
        <v>1.1000000000000001</v>
      </c>
      <c r="B120" s="86">
        <f>A120*(VLOOKUP(Inputs!F119,Chg_Factors!B$2:D$5,3,FALSE))</f>
        <v>3.3000000000000003</v>
      </c>
      <c r="C120" s="87">
        <f>B120*(VLOOKUP(Inputs!H119,Chg_Factors!B$6:D$8,3,FALSE))</f>
        <v>3.3000000000000003</v>
      </c>
      <c r="D120" s="87">
        <f>C120*(VLOOKUP(Inputs!I119,Chg_Factors!B$9:D$12,3,FALSE))</f>
        <v>9.9000000000000005E-2</v>
      </c>
      <c r="E120" s="87">
        <f>D120*(VLOOKUP(Inputs!J119,Chg_Factors!B$18:D$30,3,FALSE))</f>
        <v>1.9512900000000002</v>
      </c>
      <c r="F120" s="87">
        <f>IF(Inputs!K119="null",E120,E120*(Inputs!K119))</f>
        <v>1.9512900000000002</v>
      </c>
      <c r="G120" s="87">
        <f>F120*(IF(Inputs!L119=Reduction_Values!B$2,Reduction_Values!D$2,Reduction_Values!D$3))</f>
        <v>1.9512900000000002</v>
      </c>
      <c r="H120" s="87">
        <f>G120*IF(Inputs!M119=Reduction_Values!B$4,(VLOOKUP(Inputs!F119,Reduction_Values!C$4:D$7,2,FALSE)),(VLOOKUP(Inputs!F119,Reduction_Values!C$8:D$11,2,FALSE)))</f>
        <v>1.9512900000000002</v>
      </c>
      <c r="I120" s="87" t="e">
        <f>(Inputs!N119/Inputs!O119)*Calcs!H120</f>
        <v>#DIV/0!</v>
      </c>
      <c r="J120" s="86" t="str">
        <f>IF(Inputs!C119="true",(A120*(VLOOKUP(Inputs!G119,Chg_Factors!B$13:D$17,3,FALSE))),"")</f>
        <v/>
      </c>
      <c r="K120" s="87" t="str">
        <f>IF(Inputs!C119="true",J120*(VLOOKUP(Inputs!H119,Chg_Factors!B$6:D$8,3,FALSE)),"")</f>
        <v/>
      </c>
      <c r="L120" s="87" t="str">
        <f>IF(Inputs!C119="true",K120*(VLOOKUP(Inputs!I119,Chg_Factors!B$9:D$12,3,FALSE)),"")</f>
        <v/>
      </c>
      <c r="M120" s="87" t="str">
        <f>IF(Inputs!C119="true",L120*(IF(Inputs!J119=Chg_Factors!B$31,(VLOOKUP(Inputs!D119,Chg_Factors!C$31:D$32,2,FALSE)),IF(Inputs!J119=Chg_Factors!B$33,(VLOOKUP(Inputs!D119,Chg_Factors!C$33:D$34,2,FALSE)),IF(Inputs!J119=Chg_Factors!B$35,(VLOOKUP(Inputs!D119,Chg_Factors!C$35:D$36,2,FALSE)),IF(Inputs!J119=Chg_Factors!B$37,(VLOOKUP(Inputs!D119,Chg_Factors!C$37:D$38,2,FALSE)),IF(Inputs!J119=Chg_Factors!B$39,(VLOOKUP(Inputs!D119,Chg_Factors!C$39:D$40,2,FALSE)),IF(Inputs!J119=Chg_Factors!B$41,(VLOOKUP(Inputs!D119,Chg_Factors!C$41:D$42,2,FALSE)),IF(Inputs!J119=Chg_Factors!B$43,(VLOOKUP(Inputs!D119,Chg_Factors!C$43:D$44,2,FALSE)),IF(Inputs!J119=Chg_Factors!B$45,(VLOOKUP(Inputs!D119,Chg_Factors!C$45:D$46,2,FALSE)),IF(Inputs!J119=Chg_Factors!B$47,(VLOOKUP(Inputs!D119,Chg_Factors!C$47:D$48,2,FALSE)),IF(Inputs!J119=Chg_Factors!B$49,(VLOOKUP(Inputs!D119,Chg_Factors!C$49:D$50,2,FALSE)),IF(Inputs!J119=Chg_Factors!B$51,(VLOOKUP(Inputs!D119,Chg_Factors!C$51:D$52,2,FALSE)),IF(Inputs!J119=Chg_Factors!B$53,(VLOOKUP(Inputs!D119,Chg_Factors!C$53:D$54,2,FALSE)),IF(Inputs!J119=Chg_Factors!B$55,(VLOOKUP(Inputs!D119,Chg_Factors!C$55:D$56,2,FALSE)))))))))))))))),"")</f>
        <v/>
      </c>
      <c r="N120" s="87" t="str">
        <f>IF(Inputs!C119="true",IF(Inputs!K119="null",M120,M120*(Inputs!K119)),"")</f>
        <v/>
      </c>
      <c r="O120" s="87" t="str">
        <f>IF(Inputs!C119="true",N120*IF(Inputs!M119=Reduction_Values!B$4,(VLOOKUP(Inputs!F119,Reduction_Values!C$4:D$7,2,FALSE)),(VLOOKUP(Inputs!F119,Reduction_Values!C$8:D$11,2,FALSE))),"")</f>
        <v/>
      </c>
      <c r="P120" s="87" t="str">
        <f>IF(Inputs!C119="true",(Inputs!N119/Inputs!O119)*Calcs!O120,"")</f>
        <v/>
      </c>
      <c r="Q120" s="85">
        <f>Inputs!E119</f>
        <v>1.1000000000000001</v>
      </c>
      <c r="R120" s="86">
        <f>Q120*(VLOOKUP(Inputs!F119,Chg_Factors!B$2:D$5,3,FALSE))</f>
        <v>3.3000000000000003</v>
      </c>
      <c r="S120" s="85">
        <f>R120*(VLOOKUP(Inputs!H119,Chg_Factors!B$6:D$8,3,FALSE))</f>
        <v>3.3000000000000003</v>
      </c>
      <c r="T120" s="85">
        <f>S120*(VLOOKUP(Inputs!I119,Chg_Factors!B$9:D$12,3,FALSE))</f>
        <v>9.9000000000000005E-2</v>
      </c>
      <c r="U120" s="85">
        <f>T120*(VLOOKUP(Inputs!J119,Chg_Factors!B$18:D$30,3,FALSE))</f>
        <v>1.9512900000000002</v>
      </c>
      <c r="V120" s="85">
        <f>IF(Inputs!K119="null",U120,U120*(Inputs!K119))</f>
        <v>1.9512900000000002</v>
      </c>
      <c r="W120" s="85">
        <f>V120*(IF(Inputs!L119=Reduction_Values!B$2,Reduction_Values!D$2,Reduction_Values!D$3))</f>
        <v>1.9512900000000002</v>
      </c>
      <c r="X120" s="85">
        <f>W120*IF(Inputs!M119=Reduction_Values!B$4,(VLOOKUP(Inputs!F119,Reduction_Values!C$4:D$7,2,FALSE)),(VLOOKUP(Inputs!F119,Reduction_Values!C$8:D$11,2,FALSE)))</f>
        <v>1.9512900000000002</v>
      </c>
      <c r="Y120" s="85">
        <f t="shared" si="4"/>
        <v>1.9512900000000002</v>
      </c>
    </row>
    <row r="121" spans="1:27" x14ac:dyDescent="0.2">
      <c r="A121" s="85">
        <f>Inputs!E120</f>
        <v>404.404</v>
      </c>
      <c r="B121" s="86">
        <f>A121*(VLOOKUP(Inputs!F120,Chg_Factors!B$2:D$5,3,FALSE))</f>
        <v>1213.212</v>
      </c>
      <c r="C121" s="87">
        <f>B121*(VLOOKUP(Inputs!H120,Chg_Factors!B$6:D$8,3,FALSE))</f>
        <v>194.11392000000001</v>
      </c>
      <c r="D121" s="87">
        <f>C121*(VLOOKUP(Inputs!I120,Chg_Factors!B$9:D$12,3,FALSE))</f>
        <v>194.11392000000001</v>
      </c>
      <c r="E121" s="87">
        <f>D121*(VLOOKUP(Inputs!J120,Chg_Factors!B$18:D$30,3,FALSE))</f>
        <v>3825.9853632000004</v>
      </c>
      <c r="F121" s="87">
        <f>IF(Inputs!K120="null",E121,E121*(Inputs!K120))</f>
        <v>3825.9853632000004</v>
      </c>
      <c r="G121" s="87">
        <f>F121*(IF(Inputs!L120=Reduction_Values!B$2,Reduction_Values!D$2,Reduction_Values!D$3))</f>
        <v>3825.9853632000004</v>
      </c>
      <c r="H121" s="87">
        <f>G121*IF(Inputs!M120=Reduction_Values!B$4,(VLOOKUP(Inputs!F120,Reduction_Values!C$4:D$7,2,FALSE)),(VLOOKUP(Inputs!F120,Reduction_Values!C$8:D$11,2,FALSE)))</f>
        <v>3825.9853632000004</v>
      </c>
      <c r="I121" s="87" t="e">
        <f>(Inputs!N120/Inputs!O120)*Calcs!H121</f>
        <v>#DIV/0!</v>
      </c>
      <c r="J121" s="86" t="str">
        <f>IF(Inputs!C120="true",(A121*(VLOOKUP(Inputs!G120,Chg_Factors!B$13:D$17,3,FALSE))),"")</f>
        <v/>
      </c>
      <c r="K121" s="87" t="str">
        <f>IF(Inputs!C120="true",J121*(VLOOKUP(Inputs!H120,Chg_Factors!B$6:D$8,3,FALSE)),"")</f>
        <v/>
      </c>
      <c r="L121" s="87" t="str">
        <f>IF(Inputs!C120="true",K121*(VLOOKUP(Inputs!I120,Chg_Factors!B$9:D$12,3,FALSE)),"")</f>
        <v/>
      </c>
      <c r="M121" s="87" t="str">
        <f>IF(Inputs!C120="true",L121*(IF(Inputs!J120=Chg_Factors!B$31,(VLOOKUP(Inputs!D120,Chg_Factors!C$31:D$32,2,FALSE)),IF(Inputs!J120=Chg_Factors!B$33,(VLOOKUP(Inputs!D120,Chg_Factors!C$33:D$34,2,FALSE)),IF(Inputs!J120=Chg_Factors!B$35,(VLOOKUP(Inputs!D120,Chg_Factors!C$35:D$36,2,FALSE)),IF(Inputs!J120=Chg_Factors!B$37,(VLOOKUP(Inputs!D120,Chg_Factors!C$37:D$38,2,FALSE)),IF(Inputs!J120=Chg_Factors!B$39,(VLOOKUP(Inputs!D120,Chg_Factors!C$39:D$40,2,FALSE)),IF(Inputs!J120=Chg_Factors!B$41,(VLOOKUP(Inputs!D120,Chg_Factors!C$41:D$42,2,FALSE)),IF(Inputs!J120=Chg_Factors!B$43,(VLOOKUP(Inputs!D120,Chg_Factors!C$43:D$44,2,FALSE)),IF(Inputs!J120=Chg_Factors!B$45,(VLOOKUP(Inputs!D120,Chg_Factors!C$45:D$46,2,FALSE)),IF(Inputs!J120=Chg_Factors!B$47,(VLOOKUP(Inputs!D120,Chg_Factors!C$47:D$48,2,FALSE)),IF(Inputs!J120=Chg_Factors!B$49,(VLOOKUP(Inputs!D120,Chg_Factors!C$49:D$50,2,FALSE)),IF(Inputs!J120=Chg_Factors!B$51,(VLOOKUP(Inputs!D120,Chg_Factors!C$51:D$52,2,FALSE)),IF(Inputs!J120=Chg_Factors!B$53,(VLOOKUP(Inputs!D120,Chg_Factors!C$53:D$54,2,FALSE)),IF(Inputs!J120=Chg_Factors!B$55,(VLOOKUP(Inputs!D120,Chg_Factors!C$55:D$56,2,FALSE)))))))))))))))),"")</f>
        <v/>
      </c>
      <c r="N121" s="87" t="str">
        <f>IF(Inputs!C120="true",IF(Inputs!K120="null",M121,M121*(Inputs!K120)),"")</f>
        <v/>
      </c>
      <c r="O121" s="87" t="str">
        <f>IF(Inputs!C120="true",N121*IF(Inputs!M120=Reduction_Values!B$4,(VLOOKUP(Inputs!F120,Reduction_Values!C$4:D$7,2,FALSE)),(VLOOKUP(Inputs!F120,Reduction_Values!C$8:D$11,2,FALSE))),"")</f>
        <v/>
      </c>
      <c r="P121" s="87" t="str">
        <f>IF(Inputs!C120="true",(Inputs!N120/Inputs!O120)*Calcs!O121,"")</f>
        <v/>
      </c>
      <c r="Q121" s="85">
        <f>Inputs!E120</f>
        <v>404.404</v>
      </c>
      <c r="R121" s="86">
        <f>Q121*(VLOOKUP(Inputs!F120,Chg_Factors!B$2:D$5,3,FALSE))</f>
        <v>1213.212</v>
      </c>
      <c r="S121" s="85">
        <f>R121*(VLOOKUP(Inputs!H120,Chg_Factors!B$6:D$8,3,FALSE))</f>
        <v>194.11392000000001</v>
      </c>
      <c r="T121" s="85">
        <f>S121*(VLOOKUP(Inputs!I120,Chg_Factors!B$9:D$12,3,FALSE))</f>
        <v>194.11392000000001</v>
      </c>
      <c r="U121" s="85">
        <f>T121*(VLOOKUP(Inputs!J120,Chg_Factors!B$18:D$30,3,FALSE))</f>
        <v>3825.9853632000004</v>
      </c>
      <c r="V121" s="85">
        <f>IF(Inputs!K120="null",U121,U121*(Inputs!K120))</f>
        <v>3825.9853632000004</v>
      </c>
      <c r="W121" s="85">
        <f>V121*(IF(Inputs!L120=Reduction_Values!B$2,Reduction_Values!D$2,Reduction_Values!D$3))</f>
        <v>3825.9853632000004</v>
      </c>
      <c r="X121" s="85">
        <f>W121*IF(Inputs!M120=Reduction_Values!B$4,(VLOOKUP(Inputs!F120,Reduction_Values!C$4:D$7,2,FALSE)),(VLOOKUP(Inputs!F120,Reduction_Values!C$8:D$11,2,FALSE)))</f>
        <v>3825.9853632000004</v>
      </c>
      <c r="Y121" s="85">
        <f t="shared" si="4"/>
        <v>3825.9853632000004</v>
      </c>
    </row>
    <row r="122" spans="1:27" x14ac:dyDescent="0.2">
      <c r="A122" s="85">
        <f>Inputs!E121</f>
        <v>2</v>
      </c>
      <c r="B122" s="86">
        <f>A122*(VLOOKUP(Inputs!F121,Chg_Factors!B$2:D$5,3,FALSE))</f>
        <v>6</v>
      </c>
      <c r="C122" s="87">
        <f>B122*(VLOOKUP(Inputs!H121,Chg_Factors!B$6:D$8,3,FALSE))</f>
        <v>6</v>
      </c>
      <c r="D122" s="87">
        <f>C122*(VLOOKUP(Inputs!I121,Chg_Factors!B$9:D$12,3,FALSE))</f>
        <v>0.18</v>
      </c>
      <c r="E122" s="87">
        <f>D122*(VLOOKUP(Inputs!J121,Chg_Factors!B$18:D$30,3,FALSE))</f>
        <v>2.7288000000000001</v>
      </c>
      <c r="F122" s="87">
        <f>IF(Inputs!K121="null",E122,E122*(Inputs!K121))</f>
        <v>2.7288000000000001</v>
      </c>
      <c r="G122" s="87">
        <f>F122*(IF(Inputs!L121=Reduction_Values!B$2,Reduction_Values!D$2,Reduction_Values!D$3))</f>
        <v>2.7288000000000001</v>
      </c>
      <c r="H122" s="87">
        <f>G122*IF(Inputs!M121=Reduction_Values!B$4,(VLOOKUP(Inputs!F121,Reduction_Values!C$4:D$7,2,FALSE)),(VLOOKUP(Inputs!F121,Reduction_Values!C$8:D$11,2,FALSE)))</f>
        <v>2.2739999990904001</v>
      </c>
      <c r="I122" s="87" t="e">
        <f>(Inputs!N121/Inputs!O121)*Calcs!H122</f>
        <v>#DIV/0!</v>
      </c>
      <c r="J122" s="86" t="str">
        <f>IF(Inputs!C121="true",(A122*(VLOOKUP(Inputs!G121,Chg_Factors!B$13:D$17,3,FALSE))),"")</f>
        <v/>
      </c>
      <c r="K122" s="87" t="str">
        <f>IF(Inputs!C121="true",J122*(VLOOKUP(Inputs!H121,Chg_Factors!B$6:D$8,3,FALSE)),"")</f>
        <v/>
      </c>
      <c r="L122" s="87" t="str">
        <f>IF(Inputs!C121="true",K122*(VLOOKUP(Inputs!I121,Chg_Factors!B$9:D$12,3,FALSE)),"")</f>
        <v/>
      </c>
      <c r="M122" s="87" t="str">
        <f>IF(Inputs!C121="true",L122*(IF(Inputs!J121=Chg_Factors!B$31,(VLOOKUP(Inputs!D121,Chg_Factors!C$31:D$32,2,FALSE)),IF(Inputs!J121=Chg_Factors!B$33,(VLOOKUP(Inputs!D121,Chg_Factors!C$33:D$34,2,FALSE)),IF(Inputs!J121=Chg_Factors!B$35,(VLOOKUP(Inputs!D121,Chg_Factors!C$35:D$36,2,FALSE)),IF(Inputs!J121=Chg_Factors!B$37,(VLOOKUP(Inputs!D121,Chg_Factors!C$37:D$38,2,FALSE)),IF(Inputs!J121=Chg_Factors!B$39,(VLOOKUP(Inputs!D121,Chg_Factors!C$39:D$40,2,FALSE)),IF(Inputs!J121=Chg_Factors!B$41,(VLOOKUP(Inputs!D121,Chg_Factors!C$41:D$42,2,FALSE)),IF(Inputs!J121=Chg_Factors!B$43,(VLOOKUP(Inputs!D121,Chg_Factors!C$43:D$44,2,FALSE)),IF(Inputs!J121=Chg_Factors!B$45,(VLOOKUP(Inputs!D121,Chg_Factors!C$45:D$46,2,FALSE)),IF(Inputs!J121=Chg_Factors!B$47,(VLOOKUP(Inputs!D121,Chg_Factors!C$47:D$48,2,FALSE)),IF(Inputs!J121=Chg_Factors!B$49,(VLOOKUP(Inputs!D121,Chg_Factors!C$49:D$50,2,FALSE)),IF(Inputs!J121=Chg_Factors!B$51,(VLOOKUP(Inputs!D121,Chg_Factors!C$51:D$52,2,FALSE)),IF(Inputs!J121=Chg_Factors!B$53,(VLOOKUP(Inputs!D121,Chg_Factors!C$53:D$54,2,FALSE)),IF(Inputs!J121=Chg_Factors!B$55,(VLOOKUP(Inputs!D121,Chg_Factors!C$55:D$56,2,FALSE)))))))))))))))),"")</f>
        <v/>
      </c>
      <c r="N122" s="87" t="str">
        <f>IF(Inputs!C121="true",IF(Inputs!K121="null",M122,M122*(Inputs!K121)),"")</f>
        <v/>
      </c>
      <c r="O122" s="87" t="str">
        <f>IF(Inputs!C121="true",N122*IF(Inputs!M121=Reduction_Values!B$4,(VLOOKUP(Inputs!F121,Reduction_Values!C$4:D$7,2,FALSE)),(VLOOKUP(Inputs!F121,Reduction_Values!C$8:D$11,2,FALSE))),"")</f>
        <v/>
      </c>
      <c r="P122" s="87" t="str">
        <f>IF(Inputs!C121="true",(Inputs!N121/Inputs!O121)*Calcs!O122,"")</f>
        <v/>
      </c>
      <c r="Q122" s="85">
        <f>Inputs!E121</f>
        <v>2</v>
      </c>
      <c r="R122" s="86">
        <f>Q122*(VLOOKUP(Inputs!F121,Chg_Factors!B$2:D$5,3,FALSE))</f>
        <v>6</v>
      </c>
      <c r="S122" s="85">
        <f>R122*(VLOOKUP(Inputs!H121,Chg_Factors!B$6:D$8,3,FALSE))</f>
        <v>6</v>
      </c>
      <c r="T122" s="85">
        <f>S122*(VLOOKUP(Inputs!I121,Chg_Factors!B$9:D$12,3,FALSE))</f>
        <v>0.18</v>
      </c>
      <c r="U122" s="85">
        <f>T122*(VLOOKUP(Inputs!J121,Chg_Factors!B$18:D$30,3,FALSE))</f>
        <v>2.7288000000000001</v>
      </c>
      <c r="V122" s="85">
        <f>IF(Inputs!K121="null",U122,U122*(Inputs!K121))</f>
        <v>2.7288000000000001</v>
      </c>
      <c r="W122" s="85">
        <f>V122*(IF(Inputs!L121=Reduction_Values!B$2,Reduction_Values!D$2,Reduction_Values!D$3))</f>
        <v>2.7288000000000001</v>
      </c>
      <c r="X122" s="85">
        <f>W122*IF(Inputs!M121=Reduction_Values!B$4,(VLOOKUP(Inputs!F121,Reduction_Values!C$4:D$7,2,FALSE)),(VLOOKUP(Inputs!F121,Reduction_Values!C$8:D$11,2,FALSE)))</f>
        <v>2.2739999990904001</v>
      </c>
      <c r="Y122" s="85">
        <f t="shared" si="4"/>
        <v>2.2739999990904001</v>
      </c>
    </row>
    <row r="123" spans="1:27" x14ac:dyDescent="0.2">
      <c r="A123" s="85">
        <f>Inputs!E122</f>
        <v>8.9999999999999993E-3</v>
      </c>
      <c r="B123" s="86">
        <f>A123*(VLOOKUP(Inputs!F122,Chg_Factors!B$2:D$5,3,FALSE))</f>
        <v>2.6999999999999996E-2</v>
      </c>
      <c r="C123" s="87">
        <f>B123*(VLOOKUP(Inputs!H122,Chg_Factors!B$6:D$8,3,FALSE))</f>
        <v>4.3199999999999995E-2</v>
      </c>
      <c r="D123" s="87">
        <f>C123*(VLOOKUP(Inputs!I122,Chg_Factors!B$9:D$12,3,FALSE))</f>
        <v>1.2959999999999998E-3</v>
      </c>
      <c r="E123" s="87">
        <f>D123*(VLOOKUP(Inputs!J122,Chg_Factors!B$18:D$30,3,FALSE))</f>
        <v>2.5544159999999996E-2</v>
      </c>
      <c r="F123" s="87">
        <f>IF(Inputs!K122="null",E123,E123*(Inputs!K122))</f>
        <v>2.5544159999999996E-2</v>
      </c>
      <c r="G123" s="87">
        <f>F123*(IF(Inputs!L122=Reduction_Values!B$2,Reduction_Values!D$2,Reduction_Values!D$3))</f>
        <v>2.5544159999999996E-2</v>
      </c>
      <c r="H123" s="87">
        <f>G123*IF(Inputs!M122=Reduction_Values!B$4,(VLOOKUP(Inputs!F122,Reduction_Values!C$4:D$7,2,FALSE)),(VLOOKUP(Inputs!F122,Reduction_Values!C$8:D$11,2,FALSE)))</f>
        <v>2.5544159999999996E-2</v>
      </c>
      <c r="I123" s="87" t="e">
        <f>(Inputs!N122/Inputs!O122)*Calcs!H123</f>
        <v>#DIV/0!</v>
      </c>
      <c r="J123" s="86" t="str">
        <f>IF(Inputs!C122="true",(A123*(VLOOKUP(Inputs!G122,Chg_Factors!B$13:D$17,3,FALSE))),"")</f>
        <v/>
      </c>
      <c r="K123" s="87" t="str">
        <f>IF(Inputs!C122="true",J123*(VLOOKUP(Inputs!H122,Chg_Factors!B$6:D$8,3,FALSE)),"")</f>
        <v/>
      </c>
      <c r="L123" s="87" t="str">
        <f>IF(Inputs!C122="true",K123*(VLOOKUP(Inputs!I122,Chg_Factors!B$9:D$12,3,FALSE)),"")</f>
        <v/>
      </c>
      <c r="M123" s="87" t="str">
        <f>IF(Inputs!C122="true",L123*(IF(Inputs!J122=Chg_Factors!B$31,(VLOOKUP(Inputs!D122,Chg_Factors!C$31:D$32,2,FALSE)),IF(Inputs!J122=Chg_Factors!B$33,(VLOOKUP(Inputs!D122,Chg_Factors!C$33:D$34,2,FALSE)),IF(Inputs!J122=Chg_Factors!B$35,(VLOOKUP(Inputs!D122,Chg_Factors!C$35:D$36,2,FALSE)),IF(Inputs!J122=Chg_Factors!B$37,(VLOOKUP(Inputs!D122,Chg_Factors!C$37:D$38,2,FALSE)),IF(Inputs!J122=Chg_Factors!B$39,(VLOOKUP(Inputs!D122,Chg_Factors!C$39:D$40,2,FALSE)),IF(Inputs!J122=Chg_Factors!B$41,(VLOOKUP(Inputs!D122,Chg_Factors!C$41:D$42,2,FALSE)),IF(Inputs!J122=Chg_Factors!B$43,(VLOOKUP(Inputs!D122,Chg_Factors!C$43:D$44,2,FALSE)),IF(Inputs!J122=Chg_Factors!B$45,(VLOOKUP(Inputs!D122,Chg_Factors!C$45:D$46,2,FALSE)),IF(Inputs!J122=Chg_Factors!B$47,(VLOOKUP(Inputs!D122,Chg_Factors!C$47:D$48,2,FALSE)),IF(Inputs!J122=Chg_Factors!B$49,(VLOOKUP(Inputs!D122,Chg_Factors!C$49:D$50,2,FALSE)),IF(Inputs!J122=Chg_Factors!B$51,(VLOOKUP(Inputs!D122,Chg_Factors!C$51:D$52,2,FALSE)),IF(Inputs!J122=Chg_Factors!B$53,(VLOOKUP(Inputs!D122,Chg_Factors!C$53:D$54,2,FALSE)),IF(Inputs!J122=Chg_Factors!B$55,(VLOOKUP(Inputs!D122,Chg_Factors!C$55:D$56,2,FALSE)))))))))))))))),"")</f>
        <v/>
      </c>
      <c r="N123" s="87" t="str">
        <f>IF(Inputs!C122="true",IF(Inputs!K122="null",M123,M123*(Inputs!K122)),"")</f>
        <v/>
      </c>
      <c r="O123" s="87" t="str">
        <f>IF(Inputs!C122="true",N123*IF(Inputs!M122=Reduction_Values!B$4,(VLOOKUP(Inputs!F122,Reduction_Values!C$4:D$7,2,FALSE)),(VLOOKUP(Inputs!F122,Reduction_Values!C$8:D$11,2,FALSE))),"")</f>
        <v/>
      </c>
      <c r="P123" s="87" t="str">
        <f>IF(Inputs!C122="true",(Inputs!N122/Inputs!O122)*Calcs!O123,"")</f>
        <v/>
      </c>
      <c r="Q123" s="85">
        <f>Inputs!E122</f>
        <v>8.9999999999999993E-3</v>
      </c>
      <c r="R123" s="86">
        <f>Q123*(VLOOKUP(Inputs!F122,Chg_Factors!B$2:D$5,3,FALSE))</f>
        <v>2.6999999999999996E-2</v>
      </c>
      <c r="S123" s="85">
        <f>R123*(VLOOKUP(Inputs!H122,Chg_Factors!B$6:D$8,3,FALSE))</f>
        <v>4.3199999999999995E-2</v>
      </c>
      <c r="T123" s="85">
        <f>S123*(VLOOKUP(Inputs!I122,Chg_Factors!B$9:D$12,3,FALSE))</f>
        <v>1.2959999999999998E-3</v>
      </c>
      <c r="U123" s="85">
        <f>T123*(VLOOKUP(Inputs!J122,Chg_Factors!B$18:D$30,3,FALSE))</f>
        <v>2.5544159999999996E-2</v>
      </c>
      <c r="V123" s="85">
        <f>IF(Inputs!K122="null",U123,U123*(Inputs!K122))</f>
        <v>2.5544159999999996E-2</v>
      </c>
      <c r="W123" s="85">
        <f>V123*(IF(Inputs!L122=Reduction_Values!B$2,Reduction_Values!D$2,Reduction_Values!D$3))</f>
        <v>2.5544159999999996E-2</v>
      </c>
      <c r="X123" s="85">
        <f>W123*IF(Inputs!M122=Reduction_Values!B$4,(VLOOKUP(Inputs!F122,Reduction_Values!C$4:D$7,2,FALSE)),(VLOOKUP(Inputs!F122,Reduction_Values!C$8:D$11,2,FALSE)))</f>
        <v>2.5544159999999996E-2</v>
      </c>
      <c r="Y123" s="85">
        <f t="shared" si="4"/>
        <v>2.5544159999999996E-2</v>
      </c>
    </row>
    <row r="124" spans="1:27" x14ac:dyDescent="0.2">
      <c r="A124" s="85">
        <f>Inputs!E123</f>
        <v>1</v>
      </c>
      <c r="B124" s="86">
        <f>A124*(VLOOKUP(Inputs!F123,Chg_Factors!B$2:D$5,3,FALSE))</f>
        <v>1</v>
      </c>
      <c r="C124" s="87">
        <f>B124*(VLOOKUP(Inputs!H123,Chg_Factors!B$6:D$8,3,FALSE))</f>
        <v>0.16</v>
      </c>
      <c r="D124" s="87">
        <f>C124*(VLOOKUP(Inputs!I123,Chg_Factors!B$9:D$12,3,FALSE))</f>
        <v>9.6000000000000002E-2</v>
      </c>
      <c r="E124" s="87">
        <f>D124*(VLOOKUP(Inputs!J123,Chg_Factors!B$18:D$30,3,FALSE))</f>
        <v>1.8921600000000001</v>
      </c>
      <c r="F124" s="87">
        <f>IF(Inputs!K123="null",E124,E124*(Inputs!K123))</f>
        <v>1.8921600000000001</v>
      </c>
      <c r="G124" s="87">
        <f>F124*(IF(Inputs!L123=Reduction_Values!B$2,Reduction_Values!D$2,Reduction_Values!D$3))</f>
        <v>1.8921600000000001</v>
      </c>
      <c r="H124" s="87">
        <f>G124*IF(Inputs!M123=Reduction_Values!B$4,(VLOOKUP(Inputs!F123,Reduction_Values!C$4:D$7,2,FALSE)),(VLOOKUP(Inputs!F123,Reduction_Values!C$8:D$11,2,FALSE)))</f>
        <v>0.94608000000000003</v>
      </c>
      <c r="I124" s="87" t="e">
        <f>(Inputs!N123/Inputs!O123)*Calcs!H124</f>
        <v>#DIV/0!</v>
      </c>
      <c r="J124" s="86" t="str">
        <f>IF(Inputs!C123="true",(A124*(VLOOKUP(Inputs!G123,Chg_Factors!B$13:D$17,3,FALSE))),"")</f>
        <v/>
      </c>
      <c r="K124" s="87" t="str">
        <f>IF(Inputs!C123="true",J124*(VLOOKUP(Inputs!H123,Chg_Factors!B$6:D$8,3,FALSE)),"")</f>
        <v/>
      </c>
      <c r="L124" s="87" t="str">
        <f>IF(Inputs!C123="true",K124*(VLOOKUP(Inputs!I123,Chg_Factors!B$9:D$12,3,FALSE)),"")</f>
        <v/>
      </c>
      <c r="M124" s="87" t="str">
        <f>IF(Inputs!C123="true",L124*(IF(Inputs!J123=Chg_Factors!B$31,(VLOOKUP(Inputs!D123,Chg_Factors!C$31:D$32,2,FALSE)),IF(Inputs!J123=Chg_Factors!B$33,(VLOOKUP(Inputs!D123,Chg_Factors!C$33:D$34,2,FALSE)),IF(Inputs!J123=Chg_Factors!B$35,(VLOOKUP(Inputs!D123,Chg_Factors!C$35:D$36,2,FALSE)),IF(Inputs!J123=Chg_Factors!B$37,(VLOOKUP(Inputs!D123,Chg_Factors!C$37:D$38,2,FALSE)),IF(Inputs!J123=Chg_Factors!B$39,(VLOOKUP(Inputs!D123,Chg_Factors!C$39:D$40,2,FALSE)),IF(Inputs!J123=Chg_Factors!B$41,(VLOOKUP(Inputs!D123,Chg_Factors!C$41:D$42,2,FALSE)),IF(Inputs!J123=Chg_Factors!B$43,(VLOOKUP(Inputs!D123,Chg_Factors!C$43:D$44,2,FALSE)),IF(Inputs!J123=Chg_Factors!B$45,(VLOOKUP(Inputs!D123,Chg_Factors!C$45:D$46,2,FALSE)),IF(Inputs!J123=Chg_Factors!B$47,(VLOOKUP(Inputs!D123,Chg_Factors!C$47:D$48,2,FALSE)),IF(Inputs!J123=Chg_Factors!B$49,(VLOOKUP(Inputs!D123,Chg_Factors!C$49:D$50,2,FALSE)),IF(Inputs!J123=Chg_Factors!B$51,(VLOOKUP(Inputs!D123,Chg_Factors!C$51:D$52,2,FALSE)),IF(Inputs!J123=Chg_Factors!B$53,(VLOOKUP(Inputs!D123,Chg_Factors!C$53:D$54,2,FALSE)),IF(Inputs!J123=Chg_Factors!B$55,(VLOOKUP(Inputs!D123,Chg_Factors!C$55:D$56,2,FALSE)))))))))))))))),"")</f>
        <v/>
      </c>
      <c r="N124" s="87" t="str">
        <f>IF(Inputs!C123="true",IF(Inputs!K123="null",M124,M124*(Inputs!K123)),"")</f>
        <v/>
      </c>
      <c r="O124" s="87" t="str">
        <f>IF(Inputs!C123="true",N124*IF(Inputs!M123=Reduction_Values!B$4,(VLOOKUP(Inputs!F123,Reduction_Values!C$4:D$7,2,FALSE)),(VLOOKUP(Inputs!F123,Reduction_Values!C$8:D$11,2,FALSE))),"")</f>
        <v/>
      </c>
      <c r="P124" s="87" t="str">
        <f>IF(Inputs!C123="true",(Inputs!N123/Inputs!O123)*Calcs!O124,"")</f>
        <v/>
      </c>
      <c r="Q124" s="85">
        <f>Inputs!E123</f>
        <v>1</v>
      </c>
      <c r="R124" s="86">
        <f>Q124*(VLOOKUP(Inputs!F123,Chg_Factors!B$2:D$5,3,FALSE))</f>
        <v>1</v>
      </c>
      <c r="S124" s="85">
        <f>R124*(VLOOKUP(Inputs!H123,Chg_Factors!B$6:D$8,3,FALSE))</f>
        <v>0.16</v>
      </c>
      <c r="T124" s="85">
        <f>S124*(VLOOKUP(Inputs!I123,Chg_Factors!B$9:D$12,3,FALSE))</f>
        <v>9.6000000000000002E-2</v>
      </c>
      <c r="U124" s="85">
        <f>T124*(VLOOKUP(Inputs!J123,Chg_Factors!B$18:D$30,3,FALSE))</f>
        <v>1.8921600000000001</v>
      </c>
      <c r="V124" s="85">
        <f>IF(Inputs!K123="null",U124,U124*(Inputs!K123))</f>
        <v>1.8921600000000001</v>
      </c>
      <c r="W124" s="85">
        <f>V124*(IF(Inputs!L123=Reduction_Values!B$2,Reduction_Values!D$2,Reduction_Values!D$3))</f>
        <v>1.8921600000000001</v>
      </c>
      <c r="X124" s="85">
        <f>W124*IF(Inputs!M123=Reduction_Values!B$4,(VLOOKUP(Inputs!F123,Reduction_Values!C$4:D$7,2,FALSE)),(VLOOKUP(Inputs!F123,Reduction_Values!C$8:D$11,2,FALSE)))</f>
        <v>0.94608000000000003</v>
      </c>
      <c r="Y124" s="85">
        <f t="shared" si="4"/>
        <v>0.94608000000000003</v>
      </c>
    </row>
    <row r="125" spans="1:27" x14ac:dyDescent="0.2">
      <c r="A125" s="85">
        <f>Inputs!E124</f>
        <v>0.999</v>
      </c>
      <c r="B125" s="86">
        <f>A125*(VLOOKUP(Inputs!F124,Chg_Factors!B$2:D$5,3,FALSE))</f>
        <v>0.999</v>
      </c>
      <c r="C125" s="87">
        <f>B125*(VLOOKUP(Inputs!H124,Chg_Factors!B$6:D$8,3,FALSE))</f>
        <v>0.999</v>
      </c>
      <c r="D125" s="87">
        <f>C125*(VLOOKUP(Inputs!I124,Chg_Factors!B$9:D$12,3,FALSE))</f>
        <v>0.999</v>
      </c>
      <c r="E125" s="87">
        <f>D125*(VLOOKUP(Inputs!J124,Chg_Factors!B$18:D$30,3,FALSE))</f>
        <v>15.14484</v>
      </c>
      <c r="F125" s="87">
        <f>IF(Inputs!K124="null",E125,E125*(Inputs!K124))</f>
        <v>15.14484</v>
      </c>
      <c r="G125" s="87">
        <f>F125*(IF(Inputs!L124=Reduction_Values!B$2,Reduction_Values!D$2,Reduction_Values!D$3))</f>
        <v>7.5724200000000002</v>
      </c>
      <c r="H125" s="87">
        <f>G125*IF(Inputs!M124=Reduction_Values!B$4,(VLOOKUP(Inputs!F124,Reduction_Values!C$4:D$7,2,FALSE)),(VLOOKUP(Inputs!F124,Reduction_Values!C$8:D$11,2,FALSE)))</f>
        <v>3.7862100000000001</v>
      </c>
      <c r="I125" s="87" t="e">
        <f>(Inputs!N124/Inputs!O124)*Calcs!H125</f>
        <v>#DIV/0!</v>
      </c>
      <c r="J125" s="86" t="str">
        <f>IF(Inputs!C124="true",(A125*(VLOOKUP(Inputs!G124,Chg_Factors!B$13:D$17,3,FALSE))),"")</f>
        <v/>
      </c>
      <c r="K125" s="87" t="str">
        <f>IF(Inputs!C124="true",J125*(VLOOKUP(Inputs!H124,Chg_Factors!B$6:D$8,3,FALSE)),"")</f>
        <v/>
      </c>
      <c r="L125" s="87" t="str">
        <f>IF(Inputs!C124="true",K125*(VLOOKUP(Inputs!I124,Chg_Factors!B$9:D$12,3,FALSE)),"")</f>
        <v/>
      </c>
      <c r="M125" s="87" t="str">
        <f>IF(Inputs!C124="true",L125*(IF(Inputs!J124=Chg_Factors!B$31,(VLOOKUP(Inputs!D124,Chg_Factors!C$31:D$32,2,FALSE)),IF(Inputs!J124=Chg_Factors!B$33,(VLOOKUP(Inputs!D124,Chg_Factors!C$33:D$34,2,FALSE)),IF(Inputs!J124=Chg_Factors!B$35,(VLOOKUP(Inputs!D124,Chg_Factors!C$35:D$36,2,FALSE)),IF(Inputs!J124=Chg_Factors!B$37,(VLOOKUP(Inputs!D124,Chg_Factors!C$37:D$38,2,FALSE)),IF(Inputs!J124=Chg_Factors!B$39,(VLOOKUP(Inputs!D124,Chg_Factors!C$39:D$40,2,FALSE)),IF(Inputs!J124=Chg_Factors!B$41,(VLOOKUP(Inputs!D124,Chg_Factors!C$41:D$42,2,FALSE)),IF(Inputs!J124=Chg_Factors!B$43,(VLOOKUP(Inputs!D124,Chg_Factors!C$43:D$44,2,FALSE)),IF(Inputs!J124=Chg_Factors!B$45,(VLOOKUP(Inputs!D124,Chg_Factors!C$45:D$46,2,FALSE)),IF(Inputs!J124=Chg_Factors!B$47,(VLOOKUP(Inputs!D124,Chg_Factors!C$47:D$48,2,FALSE)),IF(Inputs!J124=Chg_Factors!B$49,(VLOOKUP(Inputs!D124,Chg_Factors!C$49:D$50,2,FALSE)),IF(Inputs!J124=Chg_Factors!B$51,(VLOOKUP(Inputs!D124,Chg_Factors!C$51:D$52,2,FALSE)),IF(Inputs!J124=Chg_Factors!B$53,(VLOOKUP(Inputs!D124,Chg_Factors!C$53:D$54,2,FALSE)),IF(Inputs!J124=Chg_Factors!B$55,(VLOOKUP(Inputs!D124,Chg_Factors!C$55:D$56,2,FALSE)))))))))))))))),"")</f>
        <v/>
      </c>
      <c r="N125" s="87" t="str">
        <f>IF(Inputs!C124="true",IF(Inputs!K124="null",M125,M125*(Inputs!K124)),"")</f>
        <v/>
      </c>
      <c r="O125" s="87" t="str">
        <f>IF(Inputs!C124="true",N125*IF(Inputs!M124=Reduction_Values!B$4,(VLOOKUP(Inputs!F124,Reduction_Values!C$4:D$7,2,FALSE)),(VLOOKUP(Inputs!F124,Reduction_Values!C$8:D$11,2,FALSE))),"")</f>
        <v/>
      </c>
      <c r="P125" s="87" t="str">
        <f>IF(Inputs!C124="true",(Inputs!N124/Inputs!O124)*Calcs!O125,"")</f>
        <v/>
      </c>
      <c r="Q125" s="85">
        <f>Inputs!E124</f>
        <v>0.999</v>
      </c>
      <c r="R125" s="86">
        <f>Q125*(VLOOKUP(Inputs!F124,Chg_Factors!B$2:D$5,3,FALSE))</f>
        <v>0.999</v>
      </c>
      <c r="S125" s="85">
        <f>R125*(VLOOKUP(Inputs!H124,Chg_Factors!B$6:D$8,3,FALSE))</f>
        <v>0.999</v>
      </c>
      <c r="T125" s="85">
        <f>S125*(VLOOKUP(Inputs!I124,Chg_Factors!B$9:D$12,3,FALSE))</f>
        <v>0.999</v>
      </c>
      <c r="U125" s="85">
        <f>T125*(VLOOKUP(Inputs!J124,Chg_Factors!B$18:D$30,3,FALSE))</f>
        <v>15.14484</v>
      </c>
      <c r="V125" s="85">
        <f>IF(Inputs!K124="null",U125,U125*(Inputs!K124))</f>
        <v>15.14484</v>
      </c>
      <c r="W125" s="85">
        <f>V125*(IF(Inputs!L124=Reduction_Values!B$2,Reduction_Values!D$2,Reduction_Values!D$3))</f>
        <v>7.5724200000000002</v>
      </c>
      <c r="X125" s="85">
        <f>W125*IF(Inputs!M124=Reduction_Values!B$4,(VLOOKUP(Inputs!F124,Reduction_Values!C$4:D$7,2,FALSE)),(VLOOKUP(Inputs!F124,Reduction_Values!C$8:D$11,2,FALSE)))</f>
        <v>3.7862100000000001</v>
      </c>
      <c r="Y125" s="85">
        <f t="shared" si="4"/>
        <v>3.7862100000000001</v>
      </c>
    </row>
    <row r="126" spans="1:27" x14ac:dyDescent="0.2">
      <c r="A126" s="85">
        <f>Inputs!E125</f>
        <v>75</v>
      </c>
      <c r="B126" s="86">
        <f>A126*(VLOOKUP(Inputs!F125,Chg_Factors!B$2:D$5,3,FALSE))</f>
        <v>75</v>
      </c>
      <c r="C126" s="87">
        <f>B126*(VLOOKUP(Inputs!H125,Chg_Factors!B$6:D$8,3,FALSE))</f>
        <v>12</v>
      </c>
      <c r="D126" s="87">
        <f>C126*(VLOOKUP(Inputs!I125,Chg_Factors!B$9:D$12,3,FALSE))</f>
        <v>12</v>
      </c>
      <c r="E126" s="87">
        <f>D126*(VLOOKUP(Inputs!J125,Chg_Factors!B$18:D$30,3,FALSE))</f>
        <v>236.52</v>
      </c>
      <c r="F126" s="87">
        <f>IF(Inputs!K125="null",E126,E126*(Inputs!K125))</f>
        <v>236.52</v>
      </c>
      <c r="G126" s="87">
        <f>F126*(IF(Inputs!L125=Reduction_Values!B$2,Reduction_Values!D$2,Reduction_Values!D$3))</f>
        <v>118.26</v>
      </c>
      <c r="H126" s="87">
        <f>G126*IF(Inputs!M125=Reduction_Values!B$4,(VLOOKUP(Inputs!F125,Reduction_Values!C$4:D$7,2,FALSE)),(VLOOKUP(Inputs!F125,Reduction_Values!C$8:D$11,2,FALSE)))</f>
        <v>118.26</v>
      </c>
      <c r="I126" s="87" t="e">
        <f>(Inputs!N125/Inputs!O125)*Calcs!H126</f>
        <v>#DIV/0!</v>
      </c>
      <c r="J126" s="86" t="str">
        <f>IF(Inputs!C125="true",(A126*(VLOOKUP(Inputs!G125,Chg_Factors!B$13:D$17,3,FALSE))),"")</f>
        <v/>
      </c>
      <c r="K126" s="87" t="str">
        <f>IF(Inputs!C125="true",J126*(VLOOKUP(Inputs!H125,Chg_Factors!B$6:D$8,3,FALSE)),"")</f>
        <v/>
      </c>
      <c r="L126" s="87" t="str">
        <f>IF(Inputs!C125="true",K126*(VLOOKUP(Inputs!I125,Chg_Factors!B$9:D$12,3,FALSE)),"")</f>
        <v/>
      </c>
      <c r="M126" s="87" t="str">
        <f>IF(Inputs!C125="true",L126*(IF(Inputs!J125=Chg_Factors!B$31,(VLOOKUP(Inputs!D125,Chg_Factors!C$31:D$32,2,FALSE)),IF(Inputs!J125=Chg_Factors!B$33,(VLOOKUP(Inputs!D125,Chg_Factors!C$33:D$34,2,FALSE)),IF(Inputs!J125=Chg_Factors!B$35,(VLOOKUP(Inputs!D125,Chg_Factors!C$35:D$36,2,FALSE)),IF(Inputs!J125=Chg_Factors!B$37,(VLOOKUP(Inputs!D125,Chg_Factors!C$37:D$38,2,FALSE)),IF(Inputs!J125=Chg_Factors!B$39,(VLOOKUP(Inputs!D125,Chg_Factors!C$39:D$40,2,FALSE)),IF(Inputs!J125=Chg_Factors!B$41,(VLOOKUP(Inputs!D125,Chg_Factors!C$41:D$42,2,FALSE)),IF(Inputs!J125=Chg_Factors!B$43,(VLOOKUP(Inputs!D125,Chg_Factors!C$43:D$44,2,FALSE)),IF(Inputs!J125=Chg_Factors!B$45,(VLOOKUP(Inputs!D125,Chg_Factors!C$45:D$46,2,FALSE)),IF(Inputs!J125=Chg_Factors!B$47,(VLOOKUP(Inputs!D125,Chg_Factors!C$47:D$48,2,FALSE)),IF(Inputs!J125=Chg_Factors!B$49,(VLOOKUP(Inputs!D125,Chg_Factors!C$49:D$50,2,FALSE)),IF(Inputs!J125=Chg_Factors!B$51,(VLOOKUP(Inputs!D125,Chg_Factors!C$51:D$52,2,FALSE)),IF(Inputs!J125=Chg_Factors!B$53,(VLOOKUP(Inputs!D125,Chg_Factors!C$53:D$54,2,FALSE)),IF(Inputs!J125=Chg_Factors!B$55,(VLOOKUP(Inputs!D125,Chg_Factors!C$55:D$56,2,FALSE)))))))))))))))),"")</f>
        <v/>
      </c>
      <c r="N126" s="87" t="str">
        <f>IF(Inputs!C125="true",IF(Inputs!K125="null",M126,M126*(Inputs!K125)),"")</f>
        <v/>
      </c>
      <c r="O126" s="87" t="str">
        <f>IF(Inputs!C125="true",N126*IF(Inputs!M125=Reduction_Values!B$4,(VLOOKUP(Inputs!F125,Reduction_Values!C$4:D$7,2,FALSE)),(VLOOKUP(Inputs!F125,Reduction_Values!C$8:D$11,2,FALSE))),"")</f>
        <v/>
      </c>
      <c r="P126" s="87" t="str">
        <f>IF(Inputs!C125="true",(Inputs!N125/Inputs!O125)*Calcs!O126,"")</f>
        <v/>
      </c>
      <c r="Q126" s="85">
        <f>Inputs!E125</f>
        <v>75</v>
      </c>
      <c r="R126" s="86">
        <f>Q126*(VLOOKUP(Inputs!F125,Chg_Factors!B$2:D$5,3,FALSE))</f>
        <v>75</v>
      </c>
      <c r="S126" s="85">
        <f>R126*(VLOOKUP(Inputs!H125,Chg_Factors!B$6:D$8,3,FALSE))</f>
        <v>12</v>
      </c>
      <c r="T126" s="85">
        <f>S126*(VLOOKUP(Inputs!I125,Chg_Factors!B$9:D$12,3,FALSE))</f>
        <v>12</v>
      </c>
      <c r="U126" s="85">
        <f>T126*(VLOOKUP(Inputs!J125,Chg_Factors!B$18:D$30,3,FALSE))</f>
        <v>236.52</v>
      </c>
      <c r="V126" s="85">
        <f>IF(Inputs!K125="null",U126,U126*(Inputs!K125))</f>
        <v>236.52</v>
      </c>
      <c r="W126" s="85">
        <f>V126*(IF(Inputs!L125=Reduction_Values!B$2,Reduction_Values!D$2,Reduction_Values!D$3))</f>
        <v>118.26</v>
      </c>
      <c r="X126" s="85">
        <f>W126*IF(Inputs!M125=Reduction_Values!B$4,(VLOOKUP(Inputs!F125,Reduction_Values!C$4:D$7,2,FALSE)),(VLOOKUP(Inputs!F125,Reduction_Values!C$8:D$11,2,FALSE)))</f>
        <v>118.26</v>
      </c>
      <c r="Y126" s="85">
        <f t="shared" si="4"/>
        <v>118.26</v>
      </c>
    </row>
    <row r="127" spans="1:27" x14ac:dyDescent="0.2">
      <c r="A127" s="85">
        <f>Inputs!E126</f>
        <v>0</v>
      </c>
      <c r="B127" s="86">
        <f>A127*(VLOOKUP(Inputs!F126,Chg_Factors!B$2:D$5,3,FALSE))</f>
        <v>0</v>
      </c>
      <c r="C127" s="87">
        <f>B127*(VLOOKUP(Inputs!H126,Chg_Factors!B$6:D$8,3,FALSE))</f>
        <v>0</v>
      </c>
      <c r="D127" s="87">
        <f>C127*(VLOOKUP(Inputs!I126,Chg_Factors!B$9:D$12,3,FALSE))</f>
        <v>0</v>
      </c>
      <c r="E127" s="87">
        <f>D127*(VLOOKUP(Inputs!J126,Chg_Factors!B$18:D$30,3,FALSE))</f>
        <v>0</v>
      </c>
      <c r="F127" s="87">
        <f>IF(Inputs!K126="null",E127,E127*(Inputs!K126))</f>
        <v>0</v>
      </c>
      <c r="G127" s="87">
        <f>F127*(IF(Inputs!L126=Reduction_Values!B$2,Reduction_Values!D$2,Reduction_Values!D$3))</f>
        <v>0</v>
      </c>
      <c r="H127" s="87">
        <f>G127*IF(Inputs!M126=Reduction_Values!B$4,(VLOOKUP(Inputs!F126,Reduction_Values!C$4:D$7,2,FALSE)),(VLOOKUP(Inputs!F126,Reduction_Values!C$8:D$11,2,FALSE)))</f>
        <v>0</v>
      </c>
      <c r="I127" s="87">
        <f>(Inputs!N126/Inputs!O126)*Calcs!H127</f>
        <v>0</v>
      </c>
      <c r="J127" s="86">
        <f>IF(Inputs!C126="true",(A127*(VLOOKUP(Inputs!G126,Chg_Factors!B$13:D$17,3,FALSE))),"")</f>
        <v>0</v>
      </c>
      <c r="K127" s="87">
        <f>IF(Inputs!C126="true",J127*(VLOOKUP(Inputs!H126,Chg_Factors!B$6:D$8,3,FALSE)),"")</f>
        <v>0</v>
      </c>
      <c r="L127" s="87">
        <f>IF(Inputs!C126="true",K127*(VLOOKUP(Inputs!I126,Chg_Factors!B$9:D$12,3,FALSE)),"")</f>
        <v>0</v>
      </c>
      <c r="M127" s="87">
        <f>IF(Inputs!C126="true",L127*(IF(Inputs!J126=Chg_Factors!B$31,(VLOOKUP(Inputs!D126,Chg_Factors!C$31:D$32,2,FALSE)),IF(Inputs!J126=Chg_Factors!B$33,(VLOOKUP(Inputs!D126,Chg_Factors!C$33:D$34,2,FALSE)),IF(Inputs!J126=Chg_Factors!B$35,(VLOOKUP(Inputs!D126,Chg_Factors!C$35:D$36,2,FALSE)),IF(Inputs!J126=Chg_Factors!B$37,(VLOOKUP(Inputs!D126,Chg_Factors!C$37:D$38,2,FALSE)),IF(Inputs!J126=Chg_Factors!B$39,(VLOOKUP(Inputs!D126,Chg_Factors!C$39:D$40,2,FALSE)),IF(Inputs!J126=Chg_Factors!B$41,(VLOOKUP(Inputs!D126,Chg_Factors!C$41:D$42,2,FALSE)),IF(Inputs!J126=Chg_Factors!B$43,(VLOOKUP(Inputs!D126,Chg_Factors!C$43:D$44,2,FALSE)),IF(Inputs!J126=Chg_Factors!B$45,(VLOOKUP(Inputs!D126,Chg_Factors!C$45:D$46,2,FALSE)),IF(Inputs!J126=Chg_Factors!B$47,(VLOOKUP(Inputs!D126,Chg_Factors!C$47:D$48,2,FALSE)),IF(Inputs!J126=Chg_Factors!B$49,(VLOOKUP(Inputs!D126,Chg_Factors!C$49:D$50,2,FALSE)),IF(Inputs!J126=Chg_Factors!B$51,(VLOOKUP(Inputs!D126,Chg_Factors!C$51:D$52,2,FALSE)),IF(Inputs!J126=Chg_Factors!B$53,(VLOOKUP(Inputs!D126,Chg_Factors!C$53:D$54,2,FALSE)),IF(Inputs!J126=Chg_Factors!B$55,(VLOOKUP(Inputs!D126,Chg_Factors!C$55:D$56,2,FALSE)))))))))))))))),"")</f>
        <v>0</v>
      </c>
      <c r="N127" s="87">
        <f>IF(Inputs!C126="true",IF(Inputs!K126="null",M127,M127*(Inputs!K126)),"")</f>
        <v>0</v>
      </c>
      <c r="O127" s="87">
        <f>IF(Inputs!C126="true",N127*IF(Inputs!M126=Reduction_Values!B$4,(VLOOKUP(Inputs!F126,Reduction_Values!C$4:D$7,2,FALSE)),(VLOOKUP(Inputs!F126,Reduction_Values!C$8:D$11,2,FALSE))),"")</f>
        <v>0</v>
      </c>
      <c r="P127" s="87">
        <f>IF(Inputs!C126="true",(Inputs!N126/Inputs!O126)*Calcs!O127,"")</f>
        <v>0</v>
      </c>
      <c r="Q127" s="85">
        <f>Inputs!E126</f>
        <v>0</v>
      </c>
      <c r="R127" s="86">
        <f>Q127*(VLOOKUP(Inputs!F126,Chg_Factors!B$2:D$5,3,FALSE))</f>
        <v>0</v>
      </c>
      <c r="S127" s="85">
        <f>R127*(VLOOKUP(Inputs!H126,Chg_Factors!B$6:D$8,3,FALSE))</f>
        <v>0</v>
      </c>
      <c r="T127" s="85">
        <f>S127*(VLOOKUP(Inputs!I126,Chg_Factors!B$9:D$12,3,FALSE))</f>
        <v>0</v>
      </c>
      <c r="U127" s="85">
        <f>T127*(VLOOKUP(Inputs!J126,Chg_Factors!B$18:D$30,3,FALSE))</f>
        <v>0</v>
      </c>
      <c r="V127" s="85">
        <f>IF(Inputs!K126="null",U127,U127*(Inputs!K126))</f>
        <v>0</v>
      </c>
      <c r="W127" s="85">
        <f>V127*(IF(Inputs!L126=Reduction_Values!B$2,Reduction_Values!D$2,Reduction_Values!D$3))</f>
        <v>0</v>
      </c>
      <c r="X127" s="85">
        <f>W127*IF(Inputs!M126=Reduction_Values!B$4,(VLOOKUP(Inputs!F126,Reduction_Values!C$4:D$7,2,FALSE)),(VLOOKUP(Inputs!F126,Reduction_Values!C$8:D$11,2,FALSE)))</f>
        <v>0</v>
      </c>
      <c r="Y127" s="85">
        <f t="shared" si="4"/>
        <v>0</v>
      </c>
    </row>
    <row r="128" spans="1:27" x14ac:dyDescent="0.2">
      <c r="A128" s="85">
        <f>Inputs!E127</f>
        <v>3.1</v>
      </c>
      <c r="B128" s="86">
        <f>A128*(VLOOKUP(Inputs!F127,Chg_Factors!B$2:D$5,3,FALSE))</f>
        <v>9.3000000000000007</v>
      </c>
      <c r="C128" s="87">
        <f>B128*(VLOOKUP(Inputs!H127,Chg_Factors!B$6:D$8,3,FALSE))</f>
        <v>1.4880000000000002</v>
      </c>
      <c r="D128" s="87">
        <f>C128*(VLOOKUP(Inputs!I127,Chg_Factors!B$9:D$12,3,FALSE))</f>
        <v>4.4640000000000006E-2</v>
      </c>
      <c r="E128" s="87">
        <f>D128*(VLOOKUP(Inputs!J127,Chg_Factors!B$18:D$30,3,FALSE))</f>
        <v>0.87985440000000015</v>
      </c>
      <c r="F128" s="87">
        <f>IF(Inputs!K127="null",E128,E128*(Inputs!K127))</f>
        <v>0.87985440000000015</v>
      </c>
      <c r="G128" s="87">
        <f>F128*(IF(Inputs!L127=Reduction_Values!B$2,Reduction_Values!D$2,Reduction_Values!D$3))</f>
        <v>0.87985440000000015</v>
      </c>
      <c r="H128" s="87">
        <f>G128*IF(Inputs!M127=Reduction_Values!B$4,(VLOOKUP(Inputs!F127,Reduction_Values!C$4:D$7,2,FALSE)),(VLOOKUP(Inputs!F127,Reduction_Values!C$8:D$11,2,FALSE)))</f>
        <v>0.87985440000000015</v>
      </c>
      <c r="I128" s="87">
        <f>(Inputs!N127/Inputs!O127)*Calcs!H128</f>
        <v>0.87985440000000015</v>
      </c>
      <c r="J128" s="86">
        <f>IF(Inputs!C127="true",(A128*(VLOOKUP(Inputs!G127,Chg_Factors!B$13:D$17,3,FALSE))),"")</f>
        <v>3.1</v>
      </c>
      <c r="K128" s="87">
        <f>IF(Inputs!C127="true",J128*(VLOOKUP(Inputs!H127,Chg_Factors!B$6:D$8,3,FALSE)),"")</f>
        <v>0.49600000000000005</v>
      </c>
      <c r="L128" s="87">
        <f>IF(Inputs!C127="true",K128*(VLOOKUP(Inputs!I127,Chg_Factors!B$9:D$12,3,FALSE)),"")</f>
        <v>1.4880000000000001E-2</v>
      </c>
      <c r="M128" s="87">
        <f>IF(Inputs!C127="true",L128*(IF(Inputs!J127=Chg_Factors!B$31,(VLOOKUP(Inputs!D127,Chg_Factors!C$31:D$32,2,FALSE)),IF(Inputs!J127=Chg_Factors!B$33,(VLOOKUP(Inputs!D127,Chg_Factors!C$33:D$34,2,FALSE)),IF(Inputs!J127=Chg_Factors!B$35,(VLOOKUP(Inputs!D127,Chg_Factors!C$35:D$36,2,FALSE)),IF(Inputs!J127=Chg_Factors!B$37,(VLOOKUP(Inputs!D127,Chg_Factors!C$37:D$38,2,FALSE)),IF(Inputs!J127=Chg_Factors!B$39,(VLOOKUP(Inputs!D127,Chg_Factors!C$39:D$40,2,FALSE)),IF(Inputs!J127=Chg_Factors!B$41,(VLOOKUP(Inputs!D127,Chg_Factors!C$41:D$42,2,FALSE)),IF(Inputs!J127=Chg_Factors!B$43,(VLOOKUP(Inputs!D127,Chg_Factors!C$43:D$44,2,FALSE)),IF(Inputs!J127=Chg_Factors!B$45,(VLOOKUP(Inputs!D127,Chg_Factors!C$45:D$46,2,FALSE)),IF(Inputs!J127=Chg_Factors!B$47,(VLOOKUP(Inputs!D127,Chg_Factors!C$47:D$48,2,FALSE)),IF(Inputs!J127=Chg_Factors!B$49,(VLOOKUP(Inputs!D127,Chg_Factors!C$49:D$50,2,FALSE)),IF(Inputs!J127=Chg_Factors!B$51,(VLOOKUP(Inputs!D127,Chg_Factors!C$51:D$52,2,FALSE)),IF(Inputs!J127=Chg_Factors!B$53,(VLOOKUP(Inputs!D127,Chg_Factors!C$53:D$54,2,FALSE)),IF(Inputs!J127=Chg_Factors!B$55,(VLOOKUP(Inputs!D127,Chg_Factors!C$55:D$56,2,FALSE)))))))))))))))),"")</f>
        <v>0.19210080000000002</v>
      </c>
      <c r="N128" s="87">
        <f>IF(Inputs!C127="true",IF(Inputs!K127="null",M128,M128*(Inputs!K127)),"")</f>
        <v>0.19210080000000002</v>
      </c>
      <c r="O128" s="87">
        <f>IF(Inputs!C127="true",N128*IF(Inputs!M127=Reduction_Values!B$4,(VLOOKUP(Inputs!F127,Reduction_Values!C$4:D$7,2,FALSE)),(VLOOKUP(Inputs!F127,Reduction_Values!C$8:D$11,2,FALSE))),"")</f>
        <v>0.19210080000000002</v>
      </c>
      <c r="P128" s="87">
        <f>IF(Inputs!C127="true",(Inputs!N127/Inputs!O127)*Calcs!O128,"")</f>
        <v>0.19210080000000002</v>
      </c>
      <c r="Q128" s="85">
        <f>Inputs!E127</f>
        <v>3.1</v>
      </c>
      <c r="R128" s="86">
        <f>Q128*(VLOOKUP(Inputs!F127,Chg_Factors!B$2:D$5,3,FALSE))</f>
        <v>9.3000000000000007</v>
      </c>
      <c r="S128" s="85">
        <f>R128*(VLOOKUP(Inputs!H127,Chg_Factors!B$6:D$8,3,FALSE))</f>
        <v>1.4880000000000002</v>
      </c>
      <c r="T128" s="85">
        <f>S128*(VLOOKUP(Inputs!I127,Chg_Factors!B$9:D$12,3,FALSE))</f>
        <v>4.4640000000000006E-2</v>
      </c>
      <c r="U128" s="85">
        <f>T128*(VLOOKUP(Inputs!J127,Chg_Factors!B$18:D$30,3,FALSE))</f>
        <v>0.87985440000000015</v>
      </c>
      <c r="V128" s="85">
        <f>IF(Inputs!K127="null",U128,U128*(Inputs!K127))</f>
        <v>0.87985440000000015</v>
      </c>
      <c r="W128" s="85">
        <f>V128*(IF(Inputs!L127=Reduction_Values!B$2,Reduction_Values!D$2,Reduction_Values!D$3))</f>
        <v>0.87985440000000015</v>
      </c>
      <c r="X128" s="85">
        <f>W128*IF(Inputs!M127=Reduction_Values!B$4,(VLOOKUP(Inputs!F127,Reduction_Values!C$4:D$7,2,FALSE)),(VLOOKUP(Inputs!F127,Reduction_Values!C$8:D$11,2,FALSE)))</f>
        <v>0.87985440000000015</v>
      </c>
      <c r="Y128" s="85">
        <f t="shared" si="4"/>
        <v>0.87985440000000015</v>
      </c>
    </row>
    <row r="129" spans="1:25" x14ac:dyDescent="0.2">
      <c r="A129" s="85">
        <f>Inputs!E128</f>
        <v>8.9999999999999993E-3</v>
      </c>
      <c r="B129" s="86">
        <f>A129*(VLOOKUP(Inputs!F128,Chg_Factors!B$2:D$5,3,FALSE))</f>
        <v>8.9999999999999993E-3</v>
      </c>
      <c r="C129" s="87">
        <f>B129*(VLOOKUP(Inputs!H128,Chg_Factors!B$6:D$8,3,FALSE))</f>
        <v>8.9999999999999993E-3</v>
      </c>
      <c r="D129" s="87">
        <f>C129*(VLOOKUP(Inputs!I128,Chg_Factors!B$9:D$12,3,FALSE))</f>
        <v>2.6999999999999999E-5</v>
      </c>
      <c r="E129" s="87">
        <f>D129*(VLOOKUP(Inputs!J128,Chg_Factors!B$18:D$30,3,FALSE))</f>
        <v>4.0931999999999996E-4</v>
      </c>
      <c r="F129" s="87">
        <f>IF(Inputs!K128="null",E129,E129*(Inputs!K128))</f>
        <v>4.0931999999999996E-4</v>
      </c>
      <c r="G129" s="87">
        <f>F129*(IF(Inputs!L128=Reduction_Values!B$2,Reduction_Values!D$2,Reduction_Values!D$3))</f>
        <v>4.0931999999999996E-4</v>
      </c>
      <c r="H129" s="87">
        <f>G129*IF(Inputs!M128=Reduction_Values!B$4,(VLOOKUP(Inputs!F128,Reduction_Values!C$4:D$7,2,FALSE)),(VLOOKUP(Inputs!F128,Reduction_Values!C$8:D$11,2,FALSE)))</f>
        <v>2.0465999999999998E-4</v>
      </c>
      <c r="I129" s="87">
        <f>(Inputs!N128/Inputs!O128)*Calcs!H129</f>
        <v>1.1966459016393442E-4</v>
      </c>
      <c r="J129" s="86">
        <f>IF(Inputs!C128="true",(A129*(VLOOKUP(Inputs!G128,Chg_Factors!B$13:D$17,3,FALSE))),"")</f>
        <v>1.8E-3</v>
      </c>
      <c r="K129" s="87">
        <f>IF(Inputs!C128="true",J129*(VLOOKUP(Inputs!H128,Chg_Factors!B$6:D$8,3,FALSE)),"")</f>
        <v>1.8E-3</v>
      </c>
      <c r="L129" s="87">
        <f>IF(Inputs!C128="true",K129*(VLOOKUP(Inputs!I128,Chg_Factors!B$9:D$12,3,FALSE)),"")</f>
        <v>5.4E-6</v>
      </c>
      <c r="M129" s="87">
        <f>IF(Inputs!C128="true",L129*(IF(Inputs!J128=Chg_Factors!B$31,(VLOOKUP(Inputs!D128,Chg_Factors!C$31:D$32,2,FALSE)),IF(Inputs!J128=Chg_Factors!B$33,(VLOOKUP(Inputs!D128,Chg_Factors!C$33:D$34,2,FALSE)),IF(Inputs!J128=Chg_Factors!B$35,(VLOOKUP(Inputs!D128,Chg_Factors!C$35:D$36,2,FALSE)),IF(Inputs!J128=Chg_Factors!B$37,(VLOOKUP(Inputs!D128,Chg_Factors!C$37:D$38,2,FALSE)),IF(Inputs!J128=Chg_Factors!B$39,(VLOOKUP(Inputs!D128,Chg_Factors!C$39:D$40,2,FALSE)),IF(Inputs!J128=Chg_Factors!B$41,(VLOOKUP(Inputs!D128,Chg_Factors!C$41:D$42,2,FALSE)),IF(Inputs!J128=Chg_Factors!B$43,(VLOOKUP(Inputs!D128,Chg_Factors!C$43:D$44,2,FALSE)),IF(Inputs!J128=Chg_Factors!B$45,(VLOOKUP(Inputs!D128,Chg_Factors!C$45:D$46,2,FALSE)),IF(Inputs!J128=Chg_Factors!B$47,(VLOOKUP(Inputs!D128,Chg_Factors!C$47:D$48,2,FALSE)),IF(Inputs!J128=Chg_Factors!B$49,(VLOOKUP(Inputs!D128,Chg_Factors!C$49:D$50,2,FALSE)),IF(Inputs!J128=Chg_Factors!B$51,(VLOOKUP(Inputs!D128,Chg_Factors!C$51:D$52,2,FALSE)),IF(Inputs!J128=Chg_Factors!B$53,(VLOOKUP(Inputs!D128,Chg_Factors!C$53:D$54,2,FALSE)),IF(Inputs!J128=Chg_Factors!B$55,(VLOOKUP(Inputs!D128,Chg_Factors!C$55:D$56,2,FALSE)))))))))))))))),"")</f>
        <v>4.6925999999999998E-5</v>
      </c>
      <c r="N129" s="87">
        <f>IF(Inputs!C128="true",IF(Inputs!K128="null",M129,M129*(Inputs!K128)),"")</f>
        <v>4.6925999999999998E-5</v>
      </c>
      <c r="O129" s="87">
        <f>IF(Inputs!C128="true",N129*IF(Inputs!M128=Reduction_Values!B$4,(VLOOKUP(Inputs!F128,Reduction_Values!C$4:D$7,2,FALSE)),(VLOOKUP(Inputs!F128,Reduction_Values!C$8:D$11,2,FALSE))),"")</f>
        <v>2.3462999999999999E-5</v>
      </c>
      <c r="P129" s="87">
        <f>IF(Inputs!C128="true",(Inputs!N128/Inputs!O128)*Calcs!O129,"")</f>
        <v>1.3718803278688524E-5</v>
      </c>
      <c r="Q129" s="85">
        <f>Inputs!E128</f>
        <v>8.9999999999999993E-3</v>
      </c>
      <c r="R129" s="86">
        <f>Q129*(VLOOKUP(Inputs!F128,Chg_Factors!B$2:D$5,3,FALSE))</f>
        <v>8.9999999999999993E-3</v>
      </c>
      <c r="S129" s="85">
        <f>R129*(VLOOKUP(Inputs!H128,Chg_Factors!B$6:D$8,3,FALSE))</f>
        <v>8.9999999999999993E-3</v>
      </c>
      <c r="T129" s="85">
        <f>S129*(VLOOKUP(Inputs!I128,Chg_Factors!B$9:D$12,3,FALSE))</f>
        <v>2.6999999999999999E-5</v>
      </c>
      <c r="U129" s="85">
        <f>T129*(VLOOKUP(Inputs!J128,Chg_Factors!B$18:D$30,3,FALSE))</f>
        <v>4.0931999999999996E-4</v>
      </c>
      <c r="V129" s="85">
        <f>IF(Inputs!K128="null",U129,U129*(Inputs!K128))</f>
        <v>4.0931999999999996E-4</v>
      </c>
      <c r="W129" s="85">
        <f>V129*(IF(Inputs!L128=Reduction_Values!B$2,Reduction_Values!D$2,Reduction_Values!D$3))</f>
        <v>4.0931999999999996E-4</v>
      </c>
      <c r="X129" s="85">
        <f>W129*IF(Inputs!M128=Reduction_Values!B$4,(VLOOKUP(Inputs!F128,Reduction_Values!C$4:D$7,2,FALSE)),(VLOOKUP(Inputs!F128,Reduction_Values!C$8:D$11,2,FALSE)))</f>
        <v>2.0465999999999998E-4</v>
      </c>
      <c r="Y129" s="85">
        <f t="shared" si="4"/>
        <v>2.0465999999999998E-4</v>
      </c>
    </row>
    <row r="130" spans="1:25" x14ac:dyDescent="0.2">
      <c r="A130" s="85">
        <f>Inputs!E129</f>
        <v>5.4</v>
      </c>
      <c r="B130" s="86">
        <f>A130*(VLOOKUP(Inputs!F129,Chg_Factors!B$2:D$5,3,FALSE))</f>
        <v>16.200000000000003</v>
      </c>
      <c r="C130" s="87">
        <f>B130*(VLOOKUP(Inputs!H129,Chg_Factors!B$6:D$8,3,FALSE))</f>
        <v>16.200000000000003</v>
      </c>
      <c r="D130" s="87">
        <f>C130*(VLOOKUP(Inputs!I129,Chg_Factors!B$9:D$12,3,FALSE))</f>
        <v>9.7200000000000006</v>
      </c>
      <c r="E130" s="87">
        <f>D130*(VLOOKUP(Inputs!J129,Chg_Factors!B$18:D$30,3,FALSE))</f>
        <v>147.35520000000002</v>
      </c>
      <c r="F130" s="87">
        <f>IF(Inputs!K129="null",E130,E130*(Inputs!K129))</f>
        <v>73.677600000000012</v>
      </c>
      <c r="G130" s="87">
        <f>F130*(IF(Inputs!L129=Reduction_Values!B$2,Reduction_Values!D$2,Reduction_Values!D$3))</f>
        <v>73.677600000000012</v>
      </c>
      <c r="H130" s="87">
        <f>G130*IF(Inputs!M129=Reduction_Values!B$4,(VLOOKUP(Inputs!F129,Reduction_Values!C$4:D$7,2,FALSE)),(VLOOKUP(Inputs!F129,Reduction_Values!C$8:D$11,2,FALSE)))</f>
        <v>73.677600000000012</v>
      </c>
      <c r="I130" s="87">
        <f>(Inputs!N129/Inputs!O129)*Calcs!H130</f>
        <v>73.677600000000012</v>
      </c>
      <c r="J130" s="86">
        <f>IF(Inputs!C129="true",(A130*(VLOOKUP(Inputs!G129,Chg_Factors!B$13:D$17,3,FALSE))),"")</f>
        <v>5.4</v>
      </c>
      <c r="K130" s="87">
        <f>IF(Inputs!C129="true",J130*(VLOOKUP(Inputs!H129,Chg_Factors!B$6:D$8,3,FALSE)),"")</f>
        <v>5.4</v>
      </c>
      <c r="L130" s="87">
        <f>IF(Inputs!C129="true",K130*(VLOOKUP(Inputs!I129,Chg_Factors!B$9:D$12,3,FALSE)),"")</f>
        <v>3.24</v>
      </c>
      <c r="M130" s="87">
        <f>IF(Inputs!C129="true",L130*(IF(Inputs!J129=Chg_Factors!B$31,(VLOOKUP(Inputs!D129,Chg_Factors!C$31:D$32,2,FALSE)),IF(Inputs!J129=Chg_Factors!B$33,(VLOOKUP(Inputs!D129,Chg_Factors!C$33:D$34,2,FALSE)),IF(Inputs!J129=Chg_Factors!B$35,(VLOOKUP(Inputs!D129,Chg_Factors!C$35:D$36,2,FALSE)),IF(Inputs!J129=Chg_Factors!B$37,(VLOOKUP(Inputs!D129,Chg_Factors!C$37:D$38,2,FALSE)),IF(Inputs!J129=Chg_Factors!B$39,(VLOOKUP(Inputs!D129,Chg_Factors!C$39:D$40,2,FALSE)),IF(Inputs!J129=Chg_Factors!B$41,(VLOOKUP(Inputs!D129,Chg_Factors!C$41:D$42,2,FALSE)),IF(Inputs!J129=Chg_Factors!B$43,(VLOOKUP(Inputs!D129,Chg_Factors!C$43:D$44,2,FALSE)),IF(Inputs!J129=Chg_Factors!B$45,(VLOOKUP(Inputs!D129,Chg_Factors!C$45:D$46,2,FALSE)),IF(Inputs!J129=Chg_Factors!B$47,(VLOOKUP(Inputs!D129,Chg_Factors!C$47:D$48,2,FALSE)),IF(Inputs!J129=Chg_Factors!B$49,(VLOOKUP(Inputs!D129,Chg_Factors!C$49:D$50,2,FALSE)),IF(Inputs!J129=Chg_Factors!B$51,(VLOOKUP(Inputs!D129,Chg_Factors!C$51:D$52,2,FALSE)),IF(Inputs!J129=Chg_Factors!B$53,(VLOOKUP(Inputs!D129,Chg_Factors!C$53:D$54,2,FALSE)),IF(Inputs!J129=Chg_Factors!B$55,(VLOOKUP(Inputs!D129,Chg_Factors!C$55:D$56,2,FALSE)))))))))))))))),"")</f>
        <v>28.1556</v>
      </c>
      <c r="N130" s="87">
        <f>IF(Inputs!C129="true",IF(Inputs!K129="null",M130,M130*(Inputs!K129)),"")</f>
        <v>14.0778</v>
      </c>
      <c r="O130" s="87">
        <f>IF(Inputs!C129="true",N130*IF(Inputs!M129=Reduction_Values!B$4,(VLOOKUP(Inputs!F129,Reduction_Values!C$4:D$7,2,FALSE)),(VLOOKUP(Inputs!F129,Reduction_Values!C$8:D$11,2,FALSE))),"")</f>
        <v>14.0778</v>
      </c>
      <c r="P130" s="87">
        <f>IF(Inputs!C129="true",(Inputs!N129/Inputs!O129)*Calcs!O130,"")</f>
        <v>14.0778</v>
      </c>
      <c r="Q130" s="85">
        <f>Inputs!E129</f>
        <v>5.4</v>
      </c>
      <c r="R130" s="86">
        <f>Q130*(VLOOKUP(Inputs!F129,Chg_Factors!B$2:D$5,3,FALSE))</f>
        <v>16.200000000000003</v>
      </c>
      <c r="S130" s="85">
        <f>R130*(VLOOKUP(Inputs!H129,Chg_Factors!B$6:D$8,3,FALSE))</f>
        <v>16.200000000000003</v>
      </c>
      <c r="T130" s="85">
        <f>S130*(VLOOKUP(Inputs!I129,Chg_Factors!B$9:D$12,3,FALSE))</f>
        <v>9.7200000000000006</v>
      </c>
      <c r="U130" s="85">
        <f>T130*(VLOOKUP(Inputs!J129,Chg_Factors!B$18:D$30,3,FALSE))</f>
        <v>147.35520000000002</v>
      </c>
      <c r="V130" s="85">
        <f>IF(Inputs!K129="null",U130,U130*(Inputs!K129))</f>
        <v>73.677600000000012</v>
      </c>
      <c r="W130" s="85">
        <f>V130*(IF(Inputs!L129=Reduction_Values!B$2,Reduction_Values!D$2,Reduction_Values!D$3))</f>
        <v>73.677600000000012</v>
      </c>
      <c r="X130" s="85">
        <f>W130*IF(Inputs!M129=Reduction_Values!B$4,(VLOOKUP(Inputs!F129,Reduction_Values!C$4:D$7,2,FALSE)),(VLOOKUP(Inputs!F129,Reduction_Values!C$8:D$11,2,FALSE)))</f>
        <v>73.677600000000012</v>
      </c>
      <c r="Y130" s="85">
        <f t="shared" si="4"/>
        <v>73.677600000000012</v>
      </c>
    </row>
    <row r="131" spans="1:25" x14ac:dyDescent="0.2">
      <c r="A131" s="85">
        <f>Inputs!E130</f>
        <v>32.991</v>
      </c>
      <c r="B131" s="86">
        <f>A131*(VLOOKUP(Inputs!F130,Chg_Factors!B$2:D$5,3,FALSE))</f>
        <v>98.972999999999999</v>
      </c>
      <c r="C131" s="87">
        <f>B131*(VLOOKUP(Inputs!H130,Chg_Factors!B$6:D$8,3,FALSE))</f>
        <v>158.35680000000002</v>
      </c>
      <c r="D131" s="87">
        <f>C131*(VLOOKUP(Inputs!I130,Chg_Factors!B$9:D$12,3,FALSE))</f>
        <v>158.35680000000002</v>
      </c>
      <c r="E131" s="87">
        <f>D131*(VLOOKUP(Inputs!J130,Chg_Factors!B$18:D$30,3,FALSE))</f>
        <v>2191.6581120000001</v>
      </c>
      <c r="F131" s="87">
        <f>IF(Inputs!K130="null",E131,E131*(Inputs!K130))</f>
        <v>2191.6581120000001</v>
      </c>
      <c r="G131" s="87">
        <f>F131*(IF(Inputs!L130=Reduction_Values!B$2,Reduction_Values!D$2,Reduction_Values!D$3))</f>
        <v>2191.6581120000001</v>
      </c>
      <c r="H131" s="87">
        <f>G131*IF(Inputs!M130=Reduction_Values!B$4,(VLOOKUP(Inputs!F130,Reduction_Values!C$4:D$7,2,FALSE)),(VLOOKUP(Inputs!F130,Reduction_Values!C$8:D$11,2,FALSE)))</f>
        <v>2191.6581120000001</v>
      </c>
      <c r="I131" s="87">
        <f>(Inputs!N130/Inputs!O130)*Calcs!H131</f>
        <v>277.31184274285715</v>
      </c>
      <c r="J131" s="86">
        <f>IF(Inputs!C130="true",(A131*(VLOOKUP(Inputs!G130,Chg_Factors!B$13:D$17,3,FALSE))),"")</f>
        <v>32.991</v>
      </c>
      <c r="K131" s="87">
        <f>IF(Inputs!C130="true",J131*(VLOOKUP(Inputs!H130,Chg_Factors!B$6:D$8,3,FALSE)),"")</f>
        <v>52.785600000000002</v>
      </c>
      <c r="L131" s="87">
        <f>IF(Inputs!C130="true",K131*(VLOOKUP(Inputs!I130,Chg_Factors!B$9:D$12,3,FALSE)),"")</f>
        <v>52.785600000000002</v>
      </c>
      <c r="M131" s="87">
        <f>IF(Inputs!C130="true",L131*(IF(Inputs!J130=Chg_Factors!B$31,(VLOOKUP(Inputs!D130,Chg_Factors!C$31:D$32,2,FALSE)),IF(Inputs!J130=Chg_Factors!B$33,(VLOOKUP(Inputs!D130,Chg_Factors!C$33:D$34,2,FALSE)),IF(Inputs!J130=Chg_Factors!B$35,(VLOOKUP(Inputs!D130,Chg_Factors!C$35:D$36,2,FALSE)),IF(Inputs!J130=Chg_Factors!B$37,(VLOOKUP(Inputs!D130,Chg_Factors!C$37:D$38,2,FALSE)),IF(Inputs!J130=Chg_Factors!B$39,(VLOOKUP(Inputs!D130,Chg_Factors!C$39:D$40,2,FALSE)),IF(Inputs!J130=Chg_Factors!B$41,(VLOOKUP(Inputs!D130,Chg_Factors!C$41:D$42,2,FALSE)),IF(Inputs!J130=Chg_Factors!B$43,(VLOOKUP(Inputs!D130,Chg_Factors!C$43:D$44,2,FALSE)),IF(Inputs!J130=Chg_Factors!B$45,(VLOOKUP(Inputs!D130,Chg_Factors!C$45:D$46,2,FALSE)),IF(Inputs!J130=Chg_Factors!B$47,(VLOOKUP(Inputs!D130,Chg_Factors!C$47:D$48,2,FALSE)),IF(Inputs!J130=Chg_Factors!B$49,(VLOOKUP(Inputs!D130,Chg_Factors!C$49:D$50,2,FALSE)),IF(Inputs!J130=Chg_Factors!B$51,(VLOOKUP(Inputs!D130,Chg_Factors!C$51:D$52,2,FALSE)),IF(Inputs!J130=Chg_Factors!B$53,(VLOOKUP(Inputs!D130,Chg_Factors!C$53:D$54,2,FALSE)),IF(Inputs!J130=Chg_Factors!B$55,(VLOOKUP(Inputs!D130,Chg_Factors!C$55:D$56,2,FALSE)))))))))))))))),"")</f>
        <v>43.812047999999997</v>
      </c>
      <c r="N131" s="87">
        <f>IF(Inputs!C130="true",IF(Inputs!K130="null",M131,M131*(Inputs!K130)),"")</f>
        <v>43.812047999999997</v>
      </c>
      <c r="O131" s="87">
        <f>IF(Inputs!C130="true",N131*IF(Inputs!M130=Reduction_Values!B$4,(VLOOKUP(Inputs!F130,Reduction_Values!C$4:D$7,2,FALSE)),(VLOOKUP(Inputs!F130,Reduction_Values!C$8:D$11,2,FALSE))),"")</f>
        <v>43.812047999999997</v>
      </c>
      <c r="P131" s="87">
        <f>IF(Inputs!C130="true",(Inputs!N130/Inputs!O130)*Calcs!O131,"")</f>
        <v>5.5435652571428564</v>
      </c>
      <c r="Q131" s="85">
        <f>Inputs!E130</f>
        <v>32.991</v>
      </c>
      <c r="R131" s="86">
        <f>Q131*(VLOOKUP(Inputs!F130,Chg_Factors!B$2:D$5,3,FALSE))</f>
        <v>98.972999999999999</v>
      </c>
      <c r="S131" s="85">
        <f>R131*(VLOOKUP(Inputs!H130,Chg_Factors!B$6:D$8,3,FALSE))</f>
        <v>158.35680000000002</v>
      </c>
      <c r="T131" s="85">
        <f>S131*(VLOOKUP(Inputs!I130,Chg_Factors!B$9:D$12,3,FALSE))</f>
        <v>158.35680000000002</v>
      </c>
      <c r="U131" s="85">
        <f>T131*(VLOOKUP(Inputs!J130,Chg_Factors!B$18:D$30,3,FALSE))</f>
        <v>2191.6581120000001</v>
      </c>
      <c r="V131" s="85">
        <f>IF(Inputs!K130="null",U131,U131*(Inputs!K130))</f>
        <v>2191.6581120000001</v>
      </c>
      <c r="W131" s="85">
        <f>V131*(IF(Inputs!L130=Reduction_Values!B$2,Reduction_Values!D$2,Reduction_Values!D$3))</f>
        <v>2191.6581120000001</v>
      </c>
      <c r="X131" s="85">
        <f>W131*IF(Inputs!M130=Reduction_Values!B$4,(VLOOKUP(Inputs!F130,Reduction_Values!C$4:D$7,2,FALSE)),(VLOOKUP(Inputs!F130,Reduction_Values!C$8:D$11,2,FALSE)))</f>
        <v>2191.6581120000001</v>
      </c>
      <c r="Y131" s="85">
        <f t="shared" si="4"/>
        <v>2191.6581120000001</v>
      </c>
    </row>
    <row r="132" spans="1:25" x14ac:dyDescent="0.2">
      <c r="A132" s="85">
        <f>Inputs!E131</f>
        <v>202.202</v>
      </c>
      <c r="B132" s="86">
        <f>A132*(VLOOKUP(Inputs!F131,Chg_Factors!B$2:D$5,3,FALSE))</f>
        <v>40.440400000000004</v>
      </c>
      <c r="C132" s="87">
        <f>B132*(VLOOKUP(Inputs!H131,Chg_Factors!B$6:D$8,3,FALSE))</f>
        <v>40.440400000000004</v>
      </c>
      <c r="D132" s="87">
        <f>C132*(VLOOKUP(Inputs!I131,Chg_Factors!B$9:D$12,3,FALSE))</f>
        <v>0.12132120000000002</v>
      </c>
      <c r="E132" s="87">
        <f>D132*(VLOOKUP(Inputs!J131,Chg_Factors!B$18:D$30,3,FALSE))</f>
        <v>2.3912408520000006</v>
      </c>
      <c r="F132" s="87">
        <f>IF(Inputs!K131="null",E132,E132*(Inputs!K131))</f>
        <v>1.1956204260000003</v>
      </c>
      <c r="G132" s="87">
        <f>F132*(IF(Inputs!L131=Reduction_Values!B$2,Reduction_Values!D$2,Reduction_Values!D$3))</f>
        <v>1.1956204260000003</v>
      </c>
      <c r="H132" s="87">
        <f>G132*IF(Inputs!M131=Reduction_Values!B$4,(VLOOKUP(Inputs!F131,Reduction_Values!C$4:D$7,2,FALSE)),(VLOOKUP(Inputs!F131,Reduction_Values!C$8:D$11,2,FALSE)))</f>
        <v>1.1956204260000003</v>
      </c>
      <c r="I132" s="87">
        <f>(Inputs!N131/Inputs!O131)*Calcs!H132</f>
        <v>0.15941605680000004</v>
      </c>
      <c r="J132" s="86">
        <f>IF(Inputs!C131="true",(A132*(VLOOKUP(Inputs!G131,Chg_Factors!B$13:D$17,3,FALSE))),"")</f>
        <v>202.202</v>
      </c>
      <c r="K132" s="87">
        <f>IF(Inputs!C131="true",J132*(VLOOKUP(Inputs!H131,Chg_Factors!B$6:D$8,3,FALSE)),"")</f>
        <v>202.202</v>
      </c>
      <c r="L132" s="87">
        <f>IF(Inputs!C131="true",K132*(VLOOKUP(Inputs!I131,Chg_Factors!B$9:D$12,3,FALSE)),"")</f>
        <v>0.60660599999999998</v>
      </c>
      <c r="M132" s="87">
        <f>IF(Inputs!C131="true",L132*(IF(Inputs!J131=Chg_Factors!B$31,(VLOOKUP(Inputs!D131,Chg_Factors!C$31:D$32,2,FALSE)),IF(Inputs!J131=Chg_Factors!B$33,(VLOOKUP(Inputs!D131,Chg_Factors!C$33:D$34,2,FALSE)),IF(Inputs!J131=Chg_Factors!B$35,(VLOOKUP(Inputs!D131,Chg_Factors!C$35:D$36,2,FALSE)),IF(Inputs!J131=Chg_Factors!B$37,(VLOOKUP(Inputs!D131,Chg_Factors!C$37:D$38,2,FALSE)),IF(Inputs!J131=Chg_Factors!B$39,(VLOOKUP(Inputs!D131,Chg_Factors!C$39:D$40,2,FALSE)),IF(Inputs!J131=Chg_Factors!B$41,(VLOOKUP(Inputs!D131,Chg_Factors!C$41:D$42,2,FALSE)),IF(Inputs!J131=Chg_Factors!B$43,(VLOOKUP(Inputs!D131,Chg_Factors!C$43:D$44,2,FALSE)),IF(Inputs!J131=Chg_Factors!B$45,(VLOOKUP(Inputs!D131,Chg_Factors!C$45:D$46,2,FALSE)),IF(Inputs!J131=Chg_Factors!B$47,(VLOOKUP(Inputs!D131,Chg_Factors!C$47:D$48,2,FALSE)),IF(Inputs!J131=Chg_Factors!B$49,(VLOOKUP(Inputs!D131,Chg_Factors!C$49:D$50,2,FALSE)),IF(Inputs!J131=Chg_Factors!B$51,(VLOOKUP(Inputs!D131,Chg_Factors!C$51:D$52,2,FALSE)),IF(Inputs!J131=Chg_Factors!B$53,(VLOOKUP(Inputs!D131,Chg_Factors!C$53:D$54,2,FALSE)),IF(Inputs!J131=Chg_Factors!B$55,(VLOOKUP(Inputs!D131,Chg_Factors!C$55:D$56,2,FALSE)))))))))))))))),"")</f>
        <v>0</v>
      </c>
      <c r="N132" s="87">
        <f>IF(Inputs!C131="true",IF(Inputs!K131="null",M132,M132*(Inputs!K131)),"")</f>
        <v>0</v>
      </c>
      <c r="O132" s="87">
        <f>IF(Inputs!C131="true",N132*IF(Inputs!M131=Reduction_Values!B$4,(VLOOKUP(Inputs!F131,Reduction_Values!C$4:D$7,2,FALSE)),(VLOOKUP(Inputs!F131,Reduction_Values!C$8:D$11,2,FALSE))),"")</f>
        <v>0</v>
      </c>
      <c r="P132" s="87">
        <f>IF(Inputs!C131="true",(Inputs!N131/Inputs!O131)*Calcs!O132,"")</f>
        <v>0</v>
      </c>
      <c r="Q132" s="85">
        <f>Inputs!E131</f>
        <v>202.202</v>
      </c>
      <c r="R132" s="86">
        <f>Q132*(VLOOKUP(Inputs!F131,Chg_Factors!B$2:D$5,3,FALSE))</f>
        <v>40.440400000000004</v>
      </c>
      <c r="S132" s="85">
        <f>R132*(VLOOKUP(Inputs!H131,Chg_Factors!B$6:D$8,3,FALSE))</f>
        <v>40.440400000000004</v>
      </c>
      <c r="T132" s="85">
        <f>S132*(VLOOKUP(Inputs!I131,Chg_Factors!B$9:D$12,3,FALSE))</f>
        <v>0.12132120000000002</v>
      </c>
      <c r="U132" s="85">
        <f>T132*(VLOOKUP(Inputs!J131,Chg_Factors!B$18:D$30,3,FALSE))</f>
        <v>2.3912408520000006</v>
      </c>
      <c r="V132" s="85">
        <f>IF(Inputs!K131="null",U132,U132*(Inputs!K131))</f>
        <v>1.1956204260000003</v>
      </c>
      <c r="W132" s="85">
        <f>V132*(IF(Inputs!L131=Reduction_Values!B$2,Reduction_Values!D$2,Reduction_Values!D$3))</f>
        <v>1.1956204260000003</v>
      </c>
      <c r="X132" s="85">
        <f>W132*IF(Inputs!M131=Reduction_Values!B$4,(VLOOKUP(Inputs!F131,Reduction_Values!C$4:D$7,2,FALSE)),(VLOOKUP(Inputs!F131,Reduction_Values!C$8:D$11,2,FALSE)))</f>
        <v>1.1956204260000003</v>
      </c>
      <c r="Y132" s="85">
        <f t="shared" si="4"/>
        <v>1.1956204260000003</v>
      </c>
    </row>
  </sheetData>
  <mergeCells count="3">
    <mergeCell ref="A1:I1"/>
    <mergeCell ref="J1:P1"/>
    <mergeCell ref="Q1:Y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pane ySplit="1" topLeftCell="A2" activePane="bottomLeft" state="frozen"/>
      <selection pane="bottomLeft" activeCell="F23" sqref="F23"/>
    </sheetView>
  </sheetViews>
  <sheetFormatPr defaultRowHeight="15" x14ac:dyDescent="0.2"/>
  <cols>
    <col min="1" max="1" width="16.109375" style="9" bestFit="1" customWidth="1"/>
    <col min="2" max="2" width="17.6640625" style="9" customWidth="1"/>
    <col min="3" max="3" width="8.77734375" style="9" bestFit="1" customWidth="1"/>
    <col min="4" max="9" width="15.77734375" style="9" bestFit="1" customWidth="1"/>
    <col min="10" max="10" width="8.77734375" bestFit="1" customWidth="1"/>
  </cols>
  <sheetData>
    <row r="1" spans="1:10" ht="15.75" thickBot="1" x14ac:dyDescent="0.25">
      <c r="A1" s="28" t="s">
        <v>33</v>
      </c>
      <c r="B1" s="28" t="s">
        <v>34</v>
      </c>
      <c r="C1" s="28" t="s">
        <v>34</v>
      </c>
      <c r="D1" s="29" t="s">
        <v>35</v>
      </c>
      <c r="E1" s="29" t="s">
        <v>36</v>
      </c>
      <c r="F1" s="29" t="s">
        <v>37</v>
      </c>
      <c r="G1" s="29" t="s">
        <v>38</v>
      </c>
      <c r="H1" s="29" t="s">
        <v>39</v>
      </c>
      <c r="I1" s="29" t="s">
        <v>40</v>
      </c>
      <c r="J1" s="30"/>
    </row>
    <row r="2" spans="1:10" x14ac:dyDescent="0.2">
      <c r="A2" s="96" t="s">
        <v>41</v>
      </c>
      <c r="B2" s="31" t="s">
        <v>13</v>
      </c>
      <c r="C2" s="32"/>
      <c r="D2" s="33" t="s">
        <v>42</v>
      </c>
      <c r="E2" s="33" t="s">
        <v>42</v>
      </c>
      <c r="F2" s="33" t="s">
        <v>42</v>
      </c>
      <c r="G2" s="33" t="s">
        <v>42</v>
      </c>
      <c r="H2" s="33" t="s">
        <v>42</v>
      </c>
      <c r="I2" s="33" t="s">
        <v>42</v>
      </c>
      <c r="J2" s="30"/>
    </row>
    <row r="3" spans="1:10" x14ac:dyDescent="0.2">
      <c r="A3" s="97"/>
      <c r="B3" s="34" t="s">
        <v>89</v>
      </c>
      <c r="C3" s="35"/>
      <c r="D3" s="36" t="s">
        <v>43</v>
      </c>
      <c r="E3" s="36" t="s">
        <v>43</v>
      </c>
      <c r="F3" s="36" t="s">
        <v>43</v>
      </c>
      <c r="G3" s="36" t="s">
        <v>44</v>
      </c>
      <c r="H3" s="36" t="s">
        <v>44</v>
      </c>
      <c r="I3" s="36" t="s">
        <v>44</v>
      </c>
      <c r="J3" s="30"/>
    </row>
    <row r="4" spans="1:10" x14ac:dyDescent="0.2">
      <c r="A4" s="97"/>
      <c r="B4" s="34" t="s">
        <v>90</v>
      </c>
      <c r="C4" s="35"/>
      <c r="D4" s="36" t="s">
        <v>43</v>
      </c>
      <c r="E4" s="36" t="s">
        <v>43</v>
      </c>
      <c r="F4" s="36" t="s">
        <v>43</v>
      </c>
      <c r="G4" s="36" t="s">
        <v>43</v>
      </c>
      <c r="H4" s="36" t="s">
        <v>43</v>
      </c>
      <c r="I4" s="36" t="s">
        <v>43</v>
      </c>
      <c r="J4" s="30"/>
    </row>
    <row r="5" spans="1:10" ht="15.75" thickBot="1" x14ac:dyDescent="0.25">
      <c r="A5" s="98"/>
      <c r="B5" s="37" t="s">
        <v>16</v>
      </c>
      <c r="C5" s="38"/>
      <c r="D5" s="39" t="s">
        <v>45</v>
      </c>
      <c r="E5" s="39" t="s">
        <v>45</v>
      </c>
      <c r="F5" s="39" t="s">
        <v>45</v>
      </c>
      <c r="G5" s="39" t="s">
        <v>45</v>
      </c>
      <c r="H5" s="39" t="s">
        <v>45</v>
      </c>
      <c r="I5" s="39" t="s">
        <v>45</v>
      </c>
      <c r="J5" s="30"/>
    </row>
    <row r="6" spans="1:10" x14ac:dyDescent="0.2">
      <c r="A6" s="99" t="s">
        <v>46</v>
      </c>
      <c r="B6" s="31" t="s">
        <v>10</v>
      </c>
      <c r="C6" s="32"/>
      <c r="D6" s="33" t="s">
        <v>47</v>
      </c>
      <c r="E6" s="33" t="s">
        <v>47</v>
      </c>
      <c r="F6" s="33" t="s">
        <v>47</v>
      </c>
      <c r="G6" s="33" t="s">
        <v>47</v>
      </c>
      <c r="H6" s="33" t="s">
        <v>47</v>
      </c>
      <c r="I6" s="33" t="s">
        <v>47</v>
      </c>
      <c r="J6" s="30"/>
    </row>
    <row r="7" spans="1:10" x14ac:dyDescent="0.2">
      <c r="A7" s="100"/>
      <c r="B7" s="34" t="s">
        <v>14</v>
      </c>
      <c r="C7" s="35"/>
      <c r="D7" s="36" t="s">
        <v>48</v>
      </c>
      <c r="E7" s="36" t="s">
        <v>48</v>
      </c>
      <c r="F7" s="36" t="s">
        <v>48</v>
      </c>
      <c r="G7" s="36" t="s">
        <v>48</v>
      </c>
      <c r="H7" s="36" t="s">
        <v>48</v>
      </c>
      <c r="I7" s="36" t="s">
        <v>48</v>
      </c>
      <c r="J7" s="30"/>
    </row>
    <row r="8" spans="1:10" ht="15.75" thickBot="1" x14ac:dyDescent="0.25">
      <c r="A8" s="101"/>
      <c r="B8" s="37" t="s">
        <v>18</v>
      </c>
      <c r="C8" s="38"/>
      <c r="D8" s="39" t="s">
        <v>42</v>
      </c>
      <c r="E8" s="39" t="s">
        <v>42</v>
      </c>
      <c r="F8" s="39" t="s">
        <v>42</v>
      </c>
      <c r="G8" s="39" t="s">
        <v>42</v>
      </c>
      <c r="H8" s="39" t="s">
        <v>42</v>
      </c>
      <c r="I8" s="39" t="s">
        <v>42</v>
      </c>
      <c r="J8" s="30"/>
    </row>
    <row r="9" spans="1:10" x14ac:dyDescent="0.2">
      <c r="A9" s="99" t="s">
        <v>49</v>
      </c>
      <c r="B9" s="31" t="s">
        <v>11</v>
      </c>
      <c r="C9" s="32"/>
      <c r="D9" s="33" t="s">
        <v>42</v>
      </c>
      <c r="E9" s="33" t="s">
        <v>42</v>
      </c>
      <c r="F9" s="33" t="s">
        <v>42</v>
      </c>
      <c r="G9" s="33" t="s">
        <v>42</v>
      </c>
      <c r="H9" s="33" t="s">
        <v>42</v>
      </c>
      <c r="I9" s="33" t="s">
        <v>42</v>
      </c>
      <c r="J9" s="30"/>
    </row>
    <row r="10" spans="1:10" x14ac:dyDescent="0.2">
      <c r="A10" s="100"/>
      <c r="B10" s="34" t="s">
        <v>15</v>
      </c>
      <c r="C10" s="35"/>
      <c r="D10" s="36" t="s">
        <v>50</v>
      </c>
      <c r="E10" s="36" t="s">
        <v>50</v>
      </c>
      <c r="F10" s="36" t="s">
        <v>50</v>
      </c>
      <c r="G10" s="36" t="s">
        <v>50</v>
      </c>
      <c r="H10" s="36" t="s">
        <v>50</v>
      </c>
      <c r="I10" s="36" t="s">
        <v>50</v>
      </c>
      <c r="J10" s="30"/>
    </row>
    <row r="11" spans="1:10" x14ac:dyDescent="0.2">
      <c r="A11" s="100"/>
      <c r="B11" s="34" t="s">
        <v>19</v>
      </c>
      <c r="C11" s="35"/>
      <c r="D11" s="36" t="s">
        <v>51</v>
      </c>
      <c r="E11" s="36" t="s">
        <v>51</v>
      </c>
      <c r="F11" s="36" t="s">
        <v>51</v>
      </c>
      <c r="G11" s="36" t="s">
        <v>51</v>
      </c>
      <c r="H11" s="36" t="s">
        <v>51</v>
      </c>
      <c r="I11" s="36" t="s">
        <v>51</v>
      </c>
      <c r="J11" s="30"/>
    </row>
    <row r="12" spans="1:10" ht="15.75" thickBot="1" x14ac:dyDescent="0.25">
      <c r="A12" s="101"/>
      <c r="B12" s="37" t="s">
        <v>21</v>
      </c>
      <c r="C12" s="38"/>
      <c r="D12" s="39" t="s">
        <v>52</v>
      </c>
      <c r="E12" s="39" t="s">
        <v>52</v>
      </c>
      <c r="F12" s="39" t="s">
        <v>52</v>
      </c>
      <c r="G12" s="39" t="s">
        <v>52</v>
      </c>
      <c r="H12" s="39" t="s">
        <v>52</v>
      </c>
      <c r="I12" s="39" t="s">
        <v>52</v>
      </c>
      <c r="J12" s="30"/>
    </row>
    <row r="13" spans="1:10" x14ac:dyDescent="0.2">
      <c r="A13" s="96" t="s">
        <v>53</v>
      </c>
      <c r="B13" s="31" t="s">
        <v>13</v>
      </c>
      <c r="C13" s="32"/>
      <c r="D13" s="33" t="s">
        <v>42</v>
      </c>
      <c r="E13" s="33" t="s">
        <v>42</v>
      </c>
      <c r="F13" s="33" t="s">
        <v>42</v>
      </c>
      <c r="G13" s="33" t="s">
        <v>42</v>
      </c>
      <c r="H13" s="33" t="s">
        <v>42</v>
      </c>
      <c r="I13" s="33" t="s">
        <v>42</v>
      </c>
      <c r="J13" s="30"/>
    </row>
    <row r="14" spans="1:10" x14ac:dyDescent="0.2">
      <c r="A14" s="97"/>
      <c r="B14" s="34" t="s">
        <v>89</v>
      </c>
      <c r="C14" s="35"/>
      <c r="D14" s="36" t="s">
        <v>42</v>
      </c>
      <c r="E14" s="36" t="s">
        <v>42</v>
      </c>
      <c r="F14" s="36" t="s">
        <v>42</v>
      </c>
      <c r="G14" s="36" t="s">
        <v>42</v>
      </c>
      <c r="H14" s="36" t="s">
        <v>42</v>
      </c>
      <c r="I14" s="36" t="s">
        <v>42</v>
      </c>
      <c r="J14" s="30"/>
    </row>
    <row r="15" spans="1:10" x14ac:dyDescent="0.2">
      <c r="A15" s="97"/>
      <c r="B15" s="34" t="s">
        <v>90</v>
      </c>
      <c r="C15" s="35"/>
      <c r="D15" s="36" t="s">
        <v>42</v>
      </c>
      <c r="E15" s="36" t="s">
        <v>42</v>
      </c>
      <c r="F15" s="36" t="s">
        <v>42</v>
      </c>
      <c r="G15" s="36" t="s">
        <v>42</v>
      </c>
      <c r="H15" s="36" t="s">
        <v>42</v>
      </c>
      <c r="I15" s="36" t="s">
        <v>42</v>
      </c>
      <c r="J15" s="30"/>
    </row>
    <row r="16" spans="1:10" x14ac:dyDescent="0.2">
      <c r="A16" s="102"/>
      <c r="B16" s="40" t="s">
        <v>139</v>
      </c>
      <c r="C16" s="41"/>
      <c r="D16" s="42" t="s">
        <v>42</v>
      </c>
      <c r="E16" s="42" t="s">
        <v>42</v>
      </c>
      <c r="F16" s="42" t="s">
        <v>42</v>
      </c>
      <c r="G16" s="42" t="s">
        <v>42</v>
      </c>
      <c r="H16" s="42" t="s">
        <v>42</v>
      </c>
      <c r="I16" s="42" t="s">
        <v>42</v>
      </c>
      <c r="J16" s="30"/>
    </row>
    <row r="17" spans="1:10" ht="15.75" thickBot="1" x14ac:dyDescent="0.25">
      <c r="A17" s="98"/>
      <c r="B17" s="37" t="s">
        <v>16</v>
      </c>
      <c r="C17" s="38"/>
      <c r="D17" s="39" t="s">
        <v>45</v>
      </c>
      <c r="E17" s="39" t="s">
        <v>45</v>
      </c>
      <c r="F17" s="39" t="s">
        <v>45</v>
      </c>
      <c r="G17" s="39" t="s">
        <v>45</v>
      </c>
      <c r="H17" s="39" t="s">
        <v>45</v>
      </c>
      <c r="I17" s="39" t="s">
        <v>45</v>
      </c>
      <c r="J17" s="30"/>
    </row>
    <row r="18" spans="1:10" x14ac:dyDescent="0.2">
      <c r="A18" s="107" t="s">
        <v>54</v>
      </c>
      <c r="B18" s="31" t="s">
        <v>12</v>
      </c>
      <c r="C18" s="32"/>
      <c r="D18" s="33">
        <v>27.51</v>
      </c>
      <c r="E18" s="33" t="s">
        <v>55</v>
      </c>
      <c r="F18" s="33" t="s">
        <v>55</v>
      </c>
      <c r="G18" s="33" t="s">
        <v>55</v>
      </c>
      <c r="H18" s="33" t="s">
        <v>55</v>
      </c>
      <c r="I18" s="33" t="s">
        <v>55</v>
      </c>
      <c r="J18" s="30" t="s">
        <v>127</v>
      </c>
    </row>
    <row r="19" spans="1:10" x14ac:dyDescent="0.2">
      <c r="A19" s="108"/>
      <c r="B19" s="34" t="s">
        <v>17</v>
      </c>
      <c r="C19" s="35"/>
      <c r="D19" s="36">
        <v>14.95</v>
      </c>
      <c r="E19" s="36" t="s">
        <v>56</v>
      </c>
      <c r="F19" s="36" t="s">
        <v>56</v>
      </c>
      <c r="G19" s="36" t="s">
        <v>56</v>
      </c>
      <c r="H19" s="36" t="s">
        <v>56</v>
      </c>
      <c r="I19" s="36">
        <v>14.95</v>
      </c>
      <c r="J19" s="30" t="s">
        <v>128</v>
      </c>
    </row>
    <row r="20" spans="1:10" x14ac:dyDescent="0.2">
      <c r="A20" s="108"/>
      <c r="B20" s="34" t="s">
        <v>20</v>
      </c>
      <c r="C20" s="35"/>
      <c r="D20" s="36">
        <v>29.64</v>
      </c>
      <c r="E20" s="36" t="s">
        <v>57</v>
      </c>
      <c r="F20" s="36" t="s">
        <v>57</v>
      </c>
      <c r="G20" s="36" t="s">
        <v>58</v>
      </c>
      <c r="H20" s="36" t="s">
        <v>58</v>
      </c>
      <c r="I20" s="36">
        <v>16.66</v>
      </c>
      <c r="J20" s="30" t="s">
        <v>129</v>
      </c>
    </row>
    <row r="21" spans="1:10" x14ac:dyDescent="0.2">
      <c r="A21" s="108"/>
      <c r="B21" s="34" t="s">
        <v>22</v>
      </c>
      <c r="C21" s="35"/>
      <c r="D21" s="36">
        <v>12.57</v>
      </c>
      <c r="E21" s="36" t="s">
        <v>59</v>
      </c>
      <c r="F21" s="36" t="s">
        <v>59</v>
      </c>
      <c r="G21" s="36" t="s">
        <v>59</v>
      </c>
      <c r="H21" s="36" t="s">
        <v>59</v>
      </c>
      <c r="I21" s="36">
        <v>12.57</v>
      </c>
      <c r="J21" s="30" t="s">
        <v>130</v>
      </c>
    </row>
    <row r="22" spans="1:10" x14ac:dyDescent="0.2">
      <c r="A22" s="108"/>
      <c r="B22" s="34" t="s">
        <v>23</v>
      </c>
      <c r="C22" s="35"/>
      <c r="D22" s="36">
        <v>19.23</v>
      </c>
      <c r="E22" s="36" t="s">
        <v>60</v>
      </c>
      <c r="F22" s="36" t="s">
        <v>60</v>
      </c>
      <c r="G22" s="36" t="s">
        <v>60</v>
      </c>
      <c r="H22" s="36" t="s">
        <v>60</v>
      </c>
      <c r="I22" s="36">
        <v>19.23</v>
      </c>
      <c r="J22" s="30" t="s">
        <v>131</v>
      </c>
    </row>
    <row r="23" spans="1:10" x14ac:dyDescent="0.2">
      <c r="A23" s="108"/>
      <c r="B23" s="34" t="s">
        <v>136</v>
      </c>
      <c r="C23" s="35"/>
      <c r="D23" s="36">
        <v>19.71</v>
      </c>
      <c r="E23" s="36" t="s">
        <v>61</v>
      </c>
      <c r="F23" s="36" t="s">
        <v>61</v>
      </c>
      <c r="G23" s="36" t="s">
        <v>61</v>
      </c>
      <c r="H23" s="36" t="s">
        <v>61</v>
      </c>
      <c r="I23" s="36">
        <v>19.71</v>
      </c>
      <c r="J23" s="30" t="s">
        <v>132</v>
      </c>
    </row>
    <row r="24" spans="1:10" x14ac:dyDescent="0.2">
      <c r="A24" s="108"/>
      <c r="B24" s="34" t="s">
        <v>140</v>
      </c>
      <c r="C24" s="35"/>
      <c r="D24" s="36">
        <v>19.71</v>
      </c>
      <c r="E24" s="36" t="s">
        <v>61</v>
      </c>
      <c r="F24" s="36" t="s">
        <v>61</v>
      </c>
      <c r="G24" s="36" t="s">
        <v>61</v>
      </c>
      <c r="H24" s="36" t="s">
        <v>62</v>
      </c>
      <c r="I24" s="36">
        <v>19.71</v>
      </c>
      <c r="J24" s="30" t="s">
        <v>133</v>
      </c>
    </row>
    <row r="25" spans="1:10" x14ac:dyDescent="0.2">
      <c r="A25" s="108"/>
      <c r="B25" s="34" t="s">
        <v>141</v>
      </c>
      <c r="C25" s="35"/>
      <c r="D25" s="36">
        <v>19.71</v>
      </c>
      <c r="E25" s="36" t="s">
        <v>61</v>
      </c>
      <c r="F25" s="36" t="s">
        <v>61</v>
      </c>
      <c r="G25" s="36" t="s">
        <v>61</v>
      </c>
      <c r="H25" s="36" t="s">
        <v>63</v>
      </c>
      <c r="I25" s="36">
        <v>19.71</v>
      </c>
      <c r="J25" s="30" t="s">
        <v>134</v>
      </c>
    </row>
    <row r="26" spans="1:10" x14ac:dyDescent="0.2">
      <c r="A26" s="108"/>
      <c r="B26" s="34" t="s">
        <v>24</v>
      </c>
      <c r="C26" s="35"/>
      <c r="D26" s="36">
        <v>13.84</v>
      </c>
      <c r="E26" s="36" t="s">
        <v>62</v>
      </c>
      <c r="F26" s="36" t="s">
        <v>62</v>
      </c>
      <c r="G26" s="36" t="s">
        <v>62</v>
      </c>
      <c r="H26" s="36" t="s">
        <v>65</v>
      </c>
      <c r="I26" s="36">
        <v>13.84</v>
      </c>
      <c r="J26" s="30"/>
    </row>
    <row r="27" spans="1:10" x14ac:dyDescent="0.2">
      <c r="A27" s="108"/>
      <c r="B27" s="40" t="s">
        <v>25</v>
      </c>
      <c r="C27" s="41"/>
      <c r="D27" s="42">
        <v>11.63</v>
      </c>
      <c r="E27" s="42" t="s">
        <v>63</v>
      </c>
      <c r="F27" s="42" t="s">
        <v>63</v>
      </c>
      <c r="G27" s="42" t="s">
        <v>63</v>
      </c>
      <c r="H27" s="42" t="s">
        <v>65</v>
      </c>
      <c r="I27" s="42">
        <v>11.63</v>
      </c>
      <c r="J27" s="30"/>
    </row>
    <row r="28" spans="1:10" x14ac:dyDescent="0.2">
      <c r="A28" s="109"/>
      <c r="B28" s="34" t="s">
        <v>26</v>
      </c>
      <c r="C28" s="35"/>
      <c r="D28" s="36">
        <v>15.16</v>
      </c>
      <c r="E28" s="36" t="s">
        <v>64</v>
      </c>
      <c r="F28" s="36" t="s">
        <v>64</v>
      </c>
      <c r="G28" s="36" t="s">
        <v>65</v>
      </c>
      <c r="H28" s="36" t="s">
        <v>65</v>
      </c>
      <c r="I28" s="36">
        <v>15.12</v>
      </c>
      <c r="J28" s="30"/>
    </row>
    <row r="29" spans="1:10" x14ac:dyDescent="0.2">
      <c r="A29" s="109"/>
      <c r="B29" s="34" t="s">
        <v>27</v>
      </c>
      <c r="C29" s="35"/>
      <c r="D29" s="36">
        <v>15.16</v>
      </c>
      <c r="E29" s="36" t="s">
        <v>64</v>
      </c>
      <c r="F29" s="36" t="s">
        <v>64</v>
      </c>
      <c r="G29" s="36" t="s">
        <v>65</v>
      </c>
      <c r="H29" s="36" t="s">
        <v>65</v>
      </c>
      <c r="I29" s="36">
        <v>15.12</v>
      </c>
      <c r="J29" s="30"/>
    </row>
    <row r="30" spans="1:10" ht="15.75" thickBot="1" x14ac:dyDescent="0.25">
      <c r="A30" s="110"/>
      <c r="B30" s="37" t="s">
        <v>142</v>
      </c>
      <c r="C30" s="38"/>
      <c r="D30" s="39">
        <v>15.16</v>
      </c>
      <c r="E30" s="39" t="s">
        <v>64</v>
      </c>
      <c r="F30" s="39" t="s">
        <v>64</v>
      </c>
      <c r="G30" s="39" t="s">
        <v>65</v>
      </c>
      <c r="H30" s="39" t="s">
        <v>65</v>
      </c>
      <c r="I30" s="39">
        <v>15.12</v>
      </c>
      <c r="J30" s="30"/>
    </row>
    <row r="31" spans="1:10" x14ac:dyDescent="0.2">
      <c r="A31" s="103" t="s">
        <v>66</v>
      </c>
      <c r="B31" s="95" t="s">
        <v>12</v>
      </c>
      <c r="C31" s="43" t="s">
        <v>101</v>
      </c>
      <c r="D31" s="33" t="s">
        <v>67</v>
      </c>
      <c r="E31" s="33" t="s">
        <v>68</v>
      </c>
      <c r="F31" s="44" t="s">
        <v>68</v>
      </c>
      <c r="G31" s="33" t="s">
        <v>68</v>
      </c>
      <c r="H31" s="33" t="s">
        <v>68</v>
      </c>
      <c r="I31" s="33" t="s">
        <v>68</v>
      </c>
      <c r="J31" s="30"/>
    </row>
    <row r="32" spans="1:10" x14ac:dyDescent="0.2">
      <c r="A32" s="104"/>
      <c r="B32" s="94"/>
      <c r="C32" s="48" t="s">
        <v>102</v>
      </c>
      <c r="D32" s="36" t="s">
        <v>68</v>
      </c>
      <c r="E32" s="44" t="s">
        <v>68</v>
      </c>
      <c r="F32" s="44" t="s">
        <v>68</v>
      </c>
      <c r="G32" s="44" t="s">
        <v>68</v>
      </c>
      <c r="H32" s="44" t="s">
        <v>68</v>
      </c>
      <c r="I32" s="44" t="s">
        <v>68</v>
      </c>
      <c r="J32" s="30"/>
    </row>
    <row r="33" spans="1:10" x14ac:dyDescent="0.2">
      <c r="A33" s="104"/>
      <c r="B33" s="94" t="s">
        <v>17</v>
      </c>
      <c r="C33" s="48" t="s">
        <v>101</v>
      </c>
      <c r="D33" s="36" t="s">
        <v>68</v>
      </c>
      <c r="E33" s="44" t="s">
        <v>68</v>
      </c>
      <c r="F33" s="44" t="s">
        <v>68</v>
      </c>
      <c r="G33" s="44" t="s">
        <v>68</v>
      </c>
      <c r="H33" s="44" t="s">
        <v>68</v>
      </c>
      <c r="I33" s="44" t="s">
        <v>68</v>
      </c>
      <c r="J33" s="30"/>
    </row>
    <row r="34" spans="1:10" x14ac:dyDescent="0.2">
      <c r="A34" s="104"/>
      <c r="B34" s="94"/>
      <c r="C34" s="48" t="s">
        <v>102</v>
      </c>
      <c r="D34" s="36" t="s">
        <v>68</v>
      </c>
      <c r="E34" s="44" t="s">
        <v>68</v>
      </c>
      <c r="F34" s="44" t="s">
        <v>68</v>
      </c>
      <c r="G34" s="44" t="s">
        <v>68</v>
      </c>
      <c r="H34" s="44" t="s">
        <v>68</v>
      </c>
      <c r="I34" s="44" t="s">
        <v>68</v>
      </c>
      <c r="J34" s="30"/>
    </row>
    <row r="35" spans="1:10" x14ac:dyDescent="0.2">
      <c r="A35" s="104"/>
      <c r="B35" s="94" t="s">
        <v>20</v>
      </c>
      <c r="C35" s="48" t="s">
        <v>101</v>
      </c>
      <c r="D35" s="36" t="s">
        <v>68</v>
      </c>
      <c r="E35" s="44" t="s">
        <v>68</v>
      </c>
      <c r="F35" s="44" t="s">
        <v>68</v>
      </c>
      <c r="G35" s="44" t="s">
        <v>68</v>
      </c>
      <c r="H35" s="44" t="s">
        <v>68</v>
      </c>
      <c r="I35" s="44" t="s">
        <v>68</v>
      </c>
      <c r="J35" s="30"/>
    </row>
    <row r="36" spans="1:10" x14ac:dyDescent="0.2">
      <c r="A36" s="104"/>
      <c r="B36" s="94"/>
      <c r="C36" s="48" t="s">
        <v>102</v>
      </c>
      <c r="D36" s="36" t="s">
        <v>68</v>
      </c>
      <c r="E36" s="44" t="s">
        <v>68</v>
      </c>
      <c r="F36" s="44" t="s">
        <v>68</v>
      </c>
      <c r="G36" s="44" t="s">
        <v>68</v>
      </c>
      <c r="H36" s="44" t="s">
        <v>68</v>
      </c>
      <c r="I36" s="44" t="s">
        <v>68</v>
      </c>
      <c r="J36" s="30"/>
    </row>
    <row r="37" spans="1:10" x14ac:dyDescent="0.2">
      <c r="A37" s="104"/>
      <c r="B37" s="94" t="s">
        <v>22</v>
      </c>
      <c r="C37" s="48" t="s">
        <v>101</v>
      </c>
      <c r="D37" s="36" t="s">
        <v>69</v>
      </c>
      <c r="E37" s="36" t="s">
        <v>69</v>
      </c>
      <c r="F37" s="44" t="s">
        <v>69</v>
      </c>
      <c r="G37" s="36" t="s">
        <v>68</v>
      </c>
      <c r="H37" s="44" t="s">
        <v>68</v>
      </c>
      <c r="I37" s="36" t="s">
        <v>68</v>
      </c>
      <c r="J37" s="30"/>
    </row>
    <row r="38" spans="1:10" x14ac:dyDescent="0.2">
      <c r="A38" s="104"/>
      <c r="B38" s="94"/>
      <c r="C38" s="48" t="s">
        <v>102</v>
      </c>
      <c r="D38" s="36" t="s">
        <v>68</v>
      </c>
      <c r="E38" s="44" t="s">
        <v>68</v>
      </c>
      <c r="F38" s="44" t="s">
        <v>68</v>
      </c>
      <c r="G38" s="44" t="s">
        <v>68</v>
      </c>
      <c r="H38" s="44" t="s">
        <v>68</v>
      </c>
      <c r="I38" s="44" t="s">
        <v>68</v>
      </c>
      <c r="J38" s="30"/>
    </row>
    <row r="39" spans="1:10" x14ac:dyDescent="0.2">
      <c r="A39" s="104"/>
      <c r="B39" s="94" t="s">
        <v>23</v>
      </c>
      <c r="C39" s="48" t="s">
        <v>101</v>
      </c>
      <c r="D39" s="36" t="s">
        <v>70</v>
      </c>
      <c r="E39" s="36" t="s">
        <v>70</v>
      </c>
      <c r="F39" s="44" t="s">
        <v>68</v>
      </c>
      <c r="G39" s="36" t="s">
        <v>68</v>
      </c>
      <c r="H39" s="44" t="s">
        <v>68</v>
      </c>
      <c r="I39" s="36" t="s">
        <v>68</v>
      </c>
      <c r="J39" s="30"/>
    </row>
    <row r="40" spans="1:10" x14ac:dyDescent="0.2">
      <c r="A40" s="104"/>
      <c r="B40" s="94"/>
      <c r="C40" s="48" t="s">
        <v>102</v>
      </c>
      <c r="D40" s="36" t="s">
        <v>68</v>
      </c>
      <c r="E40" s="44" t="s">
        <v>68</v>
      </c>
      <c r="F40" s="44" t="s">
        <v>68</v>
      </c>
      <c r="G40" s="44" t="s">
        <v>68</v>
      </c>
      <c r="H40" s="44" t="s">
        <v>68</v>
      </c>
      <c r="I40" s="44" t="s">
        <v>68</v>
      </c>
      <c r="J40" s="30"/>
    </row>
    <row r="41" spans="1:10" x14ac:dyDescent="0.2">
      <c r="A41" s="104"/>
      <c r="B41" s="94" t="s">
        <v>136</v>
      </c>
      <c r="C41" s="48" t="s">
        <v>101</v>
      </c>
      <c r="D41" s="36" t="s">
        <v>71</v>
      </c>
      <c r="E41" s="36" t="s">
        <v>71</v>
      </c>
      <c r="F41" s="44" t="s">
        <v>68</v>
      </c>
      <c r="G41" s="36" t="s">
        <v>68</v>
      </c>
      <c r="H41" s="44" t="s">
        <v>68</v>
      </c>
      <c r="I41" s="36" t="s">
        <v>68</v>
      </c>
      <c r="J41" s="30"/>
    </row>
    <row r="42" spans="1:10" x14ac:dyDescent="0.2">
      <c r="A42" s="104"/>
      <c r="B42" s="94"/>
      <c r="C42" s="48" t="s">
        <v>102</v>
      </c>
      <c r="D42" s="36" t="s">
        <v>68</v>
      </c>
      <c r="E42" s="44" t="s">
        <v>68</v>
      </c>
      <c r="F42" s="44" t="s">
        <v>68</v>
      </c>
      <c r="G42" s="44" t="s">
        <v>68</v>
      </c>
      <c r="H42" s="44" t="s">
        <v>68</v>
      </c>
      <c r="I42" s="44" t="s">
        <v>68</v>
      </c>
      <c r="J42" s="30"/>
    </row>
    <row r="43" spans="1:10" x14ac:dyDescent="0.2">
      <c r="A43" s="104"/>
      <c r="B43" s="46" t="s">
        <v>140</v>
      </c>
      <c r="C43" s="48" t="s">
        <v>101</v>
      </c>
      <c r="D43" s="36" t="s">
        <v>71</v>
      </c>
      <c r="E43" s="44" t="s">
        <v>71</v>
      </c>
      <c r="F43" s="44" t="s">
        <v>68</v>
      </c>
      <c r="G43" s="44" t="s">
        <v>68</v>
      </c>
      <c r="H43" s="44" t="s">
        <v>68</v>
      </c>
      <c r="I43" s="44" t="s">
        <v>68</v>
      </c>
      <c r="J43" s="30"/>
    </row>
    <row r="44" spans="1:10" x14ac:dyDescent="0.2">
      <c r="A44" s="104"/>
      <c r="B44" s="46"/>
      <c r="C44" s="48" t="s">
        <v>102</v>
      </c>
      <c r="D44" s="36" t="s">
        <v>68</v>
      </c>
      <c r="E44" s="44" t="s">
        <v>68</v>
      </c>
      <c r="F44" s="44" t="s">
        <v>68</v>
      </c>
      <c r="G44" s="44" t="s">
        <v>68</v>
      </c>
      <c r="H44" s="44" t="s">
        <v>68</v>
      </c>
      <c r="I44" s="44" t="s">
        <v>68</v>
      </c>
      <c r="J44" s="30"/>
    </row>
    <row r="45" spans="1:10" x14ac:dyDescent="0.2">
      <c r="A45" s="104"/>
      <c r="B45" s="46" t="s">
        <v>141</v>
      </c>
      <c r="C45" s="48" t="s">
        <v>101</v>
      </c>
      <c r="D45" s="36" t="s">
        <v>71</v>
      </c>
      <c r="E45" s="44" t="s">
        <v>71</v>
      </c>
      <c r="F45" s="44" t="s">
        <v>68</v>
      </c>
      <c r="G45" s="44" t="s">
        <v>68</v>
      </c>
      <c r="H45" s="44" t="s">
        <v>68</v>
      </c>
      <c r="I45" s="44" t="s">
        <v>68</v>
      </c>
      <c r="J45" s="30"/>
    </row>
    <row r="46" spans="1:10" x14ac:dyDescent="0.2">
      <c r="A46" s="104"/>
      <c r="B46" s="46"/>
      <c r="C46" s="48" t="s">
        <v>102</v>
      </c>
      <c r="D46" s="36" t="s">
        <v>68</v>
      </c>
      <c r="E46" s="44" t="s">
        <v>68</v>
      </c>
      <c r="F46" s="44" t="s">
        <v>68</v>
      </c>
      <c r="G46" s="44" t="s">
        <v>68</v>
      </c>
      <c r="H46" s="44" t="s">
        <v>68</v>
      </c>
      <c r="I46" s="44" t="s">
        <v>68</v>
      </c>
      <c r="J46" s="30"/>
    </row>
    <row r="47" spans="1:10" x14ac:dyDescent="0.2">
      <c r="A47" s="104"/>
      <c r="B47" s="94" t="s">
        <v>24</v>
      </c>
      <c r="C47" s="48" t="s">
        <v>101</v>
      </c>
      <c r="D47" s="36" t="s">
        <v>72</v>
      </c>
      <c r="E47" s="36" t="s">
        <v>72</v>
      </c>
      <c r="F47" s="44" t="s">
        <v>72</v>
      </c>
      <c r="G47" s="44" t="s">
        <v>143</v>
      </c>
      <c r="H47" s="36" t="s">
        <v>144</v>
      </c>
      <c r="I47" s="36" t="s">
        <v>68</v>
      </c>
      <c r="J47" s="30"/>
    </row>
    <row r="48" spans="1:10" x14ac:dyDescent="0.2">
      <c r="A48" s="104"/>
      <c r="B48" s="94"/>
      <c r="C48" s="48" t="s">
        <v>102</v>
      </c>
      <c r="D48" s="36" t="s">
        <v>68</v>
      </c>
      <c r="E48" s="44" t="s">
        <v>68</v>
      </c>
      <c r="F48" s="44" t="s">
        <v>68</v>
      </c>
      <c r="G48" s="44" t="s">
        <v>68</v>
      </c>
      <c r="H48" s="44" t="s">
        <v>68</v>
      </c>
      <c r="I48" s="44" t="s">
        <v>68</v>
      </c>
      <c r="J48" s="30"/>
    </row>
    <row r="49" spans="1:10" x14ac:dyDescent="0.2">
      <c r="A49" s="104"/>
      <c r="B49" s="94" t="s">
        <v>25</v>
      </c>
      <c r="C49" s="48" t="s">
        <v>101</v>
      </c>
      <c r="D49" s="36" t="s">
        <v>68</v>
      </c>
      <c r="E49" s="44" t="s">
        <v>68</v>
      </c>
      <c r="F49" s="44" t="s">
        <v>68</v>
      </c>
      <c r="G49" s="44" t="s">
        <v>68</v>
      </c>
      <c r="H49" s="44" t="s">
        <v>68</v>
      </c>
      <c r="I49" s="44" t="s">
        <v>68</v>
      </c>
      <c r="J49" s="30"/>
    </row>
    <row r="50" spans="1:10" x14ac:dyDescent="0.2">
      <c r="A50" s="104"/>
      <c r="B50" s="94"/>
      <c r="C50" s="48" t="s">
        <v>102</v>
      </c>
      <c r="D50" s="36" t="s">
        <v>68</v>
      </c>
      <c r="E50" s="44" t="s">
        <v>68</v>
      </c>
      <c r="F50" s="44" t="s">
        <v>68</v>
      </c>
      <c r="G50" s="44" t="s">
        <v>68</v>
      </c>
      <c r="H50" s="44" t="s">
        <v>68</v>
      </c>
      <c r="I50" s="44" t="s">
        <v>68</v>
      </c>
      <c r="J50" s="30"/>
    </row>
    <row r="51" spans="1:10" x14ac:dyDescent="0.2">
      <c r="A51" s="104"/>
      <c r="B51" s="94" t="s">
        <v>26</v>
      </c>
      <c r="C51" s="48" t="s">
        <v>101</v>
      </c>
      <c r="D51" s="36" t="s">
        <v>73</v>
      </c>
      <c r="E51" s="36" t="s">
        <v>73</v>
      </c>
      <c r="F51" s="44" t="s">
        <v>68</v>
      </c>
      <c r="G51" s="44" t="s">
        <v>68</v>
      </c>
      <c r="H51" s="44" t="s">
        <v>68</v>
      </c>
      <c r="I51" s="44" t="s">
        <v>68</v>
      </c>
      <c r="J51" s="30"/>
    </row>
    <row r="52" spans="1:10" x14ac:dyDescent="0.2">
      <c r="A52" s="104"/>
      <c r="B52" s="94"/>
      <c r="C52" s="48" t="s">
        <v>102</v>
      </c>
      <c r="D52" s="42" t="s">
        <v>68</v>
      </c>
      <c r="E52" s="44" t="s">
        <v>68</v>
      </c>
      <c r="F52" s="44" t="s">
        <v>68</v>
      </c>
      <c r="G52" s="44" t="s">
        <v>68</v>
      </c>
      <c r="H52" s="44" t="s">
        <v>68</v>
      </c>
      <c r="I52" s="44" t="s">
        <v>68</v>
      </c>
      <c r="J52" s="30"/>
    </row>
    <row r="53" spans="1:10" x14ac:dyDescent="0.2">
      <c r="A53" s="104"/>
      <c r="B53" s="94" t="s">
        <v>27</v>
      </c>
      <c r="C53" s="48" t="s">
        <v>101</v>
      </c>
      <c r="D53" s="36" t="s">
        <v>73</v>
      </c>
      <c r="E53" s="36" t="s">
        <v>73</v>
      </c>
      <c r="F53" s="44" t="s">
        <v>68</v>
      </c>
      <c r="G53" s="36" t="s">
        <v>68</v>
      </c>
      <c r="H53" s="36" t="s">
        <v>68</v>
      </c>
      <c r="I53" s="36" t="s">
        <v>68</v>
      </c>
      <c r="J53" s="30"/>
    </row>
    <row r="54" spans="1:10" x14ac:dyDescent="0.2">
      <c r="A54" s="104"/>
      <c r="B54" s="94"/>
      <c r="C54" s="48" t="s">
        <v>102</v>
      </c>
      <c r="D54" s="45" t="s">
        <v>68</v>
      </c>
      <c r="E54" s="45" t="s">
        <v>68</v>
      </c>
      <c r="F54" s="44" t="s">
        <v>68</v>
      </c>
      <c r="G54" s="36" t="s">
        <v>68</v>
      </c>
      <c r="H54" s="45" t="s">
        <v>68</v>
      </c>
      <c r="I54" s="45" t="s">
        <v>68</v>
      </c>
      <c r="J54" s="30"/>
    </row>
    <row r="55" spans="1:10" x14ac:dyDescent="0.2">
      <c r="A55" s="105"/>
      <c r="B55" s="46" t="s">
        <v>142</v>
      </c>
      <c r="C55" s="48" t="s">
        <v>101</v>
      </c>
      <c r="D55" s="47" t="s">
        <v>73</v>
      </c>
      <c r="E55" s="47" t="s">
        <v>73</v>
      </c>
      <c r="F55" s="44" t="s">
        <v>68</v>
      </c>
      <c r="G55" s="36" t="s">
        <v>68</v>
      </c>
      <c r="H55" s="47" t="s">
        <v>68</v>
      </c>
      <c r="I55" s="47" t="s">
        <v>68</v>
      </c>
    </row>
    <row r="56" spans="1:10" ht="15.75" thickBot="1" x14ac:dyDescent="0.25">
      <c r="A56" s="106"/>
      <c r="B56" s="49"/>
      <c r="C56" s="50" t="s">
        <v>102</v>
      </c>
      <c r="D56" s="51" t="s">
        <v>68</v>
      </c>
      <c r="E56" s="51" t="s">
        <v>68</v>
      </c>
      <c r="F56" s="44" t="s">
        <v>68</v>
      </c>
      <c r="G56" s="36" t="s">
        <v>68</v>
      </c>
      <c r="H56" s="51" t="s">
        <v>68</v>
      </c>
      <c r="I56" s="51" t="s">
        <v>68</v>
      </c>
    </row>
  </sheetData>
  <mergeCells count="16">
    <mergeCell ref="A2:A5"/>
    <mergeCell ref="A6:A8"/>
    <mergeCell ref="A9:A12"/>
    <mergeCell ref="A13:A17"/>
    <mergeCell ref="A31:A56"/>
    <mergeCell ref="A18:A30"/>
    <mergeCell ref="B47:B48"/>
    <mergeCell ref="B49:B50"/>
    <mergeCell ref="B51:B52"/>
    <mergeCell ref="B53:B54"/>
    <mergeCell ref="B31:B32"/>
    <mergeCell ref="B33:B34"/>
    <mergeCell ref="B35:B36"/>
    <mergeCell ref="B37:B38"/>
    <mergeCell ref="B39:B40"/>
    <mergeCell ref="B41:B4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D8" sqref="D8"/>
    </sheetView>
  </sheetViews>
  <sheetFormatPr defaultRowHeight="15" x14ac:dyDescent="0.2"/>
  <cols>
    <col min="1" max="4" width="26.77734375" style="13" customWidth="1"/>
    <col min="5" max="5" width="15.33203125" style="13" customWidth="1"/>
    <col min="6" max="6" width="11.21875" style="13" customWidth="1"/>
  </cols>
  <sheetData>
    <row r="1" spans="1:9" x14ac:dyDescent="0.2">
      <c r="A1" s="10" t="s">
        <v>33</v>
      </c>
      <c r="B1" s="10" t="s">
        <v>34</v>
      </c>
      <c r="C1" s="10"/>
      <c r="D1" s="10" t="s">
        <v>74</v>
      </c>
      <c r="E1" s="10" t="s">
        <v>137</v>
      </c>
      <c r="F1" s="10" t="s">
        <v>75</v>
      </c>
    </row>
    <row r="2" spans="1:9" x14ac:dyDescent="0.2">
      <c r="A2" s="111" t="s">
        <v>76</v>
      </c>
      <c r="B2" s="23" t="s">
        <v>102</v>
      </c>
      <c r="C2" s="11"/>
      <c r="D2" s="12" t="s">
        <v>77</v>
      </c>
      <c r="E2" s="12"/>
      <c r="F2" s="112" t="s">
        <v>145</v>
      </c>
    </row>
    <row r="3" spans="1:9" x14ac:dyDescent="0.2">
      <c r="A3" s="111"/>
      <c r="B3" s="23" t="s">
        <v>101</v>
      </c>
      <c r="C3" s="11"/>
      <c r="D3" s="12" t="s">
        <v>42</v>
      </c>
      <c r="E3" s="12"/>
      <c r="F3" s="112"/>
      <c r="I3" t="s">
        <v>9</v>
      </c>
    </row>
    <row r="4" spans="1:9" x14ac:dyDescent="0.2">
      <c r="A4" s="111" t="s">
        <v>78</v>
      </c>
      <c r="B4" s="111" t="s">
        <v>102</v>
      </c>
      <c r="C4" s="15" t="s">
        <v>90</v>
      </c>
      <c r="D4" s="16" t="s">
        <v>148</v>
      </c>
      <c r="E4" s="16" t="s">
        <v>135</v>
      </c>
      <c r="F4" s="112" t="s">
        <v>146</v>
      </c>
    </row>
    <row r="5" spans="1:9" x14ac:dyDescent="0.2">
      <c r="A5" s="111"/>
      <c r="B5" s="111"/>
      <c r="C5" s="15" t="s">
        <v>89</v>
      </c>
      <c r="D5" s="16" t="s">
        <v>148</v>
      </c>
      <c r="E5" s="16" t="s">
        <v>135</v>
      </c>
      <c r="F5" s="112" t="s">
        <v>146</v>
      </c>
    </row>
    <row r="6" spans="1:9" x14ac:dyDescent="0.2">
      <c r="A6" s="111"/>
      <c r="B6" s="111"/>
      <c r="C6" s="15" t="s">
        <v>13</v>
      </c>
      <c r="D6" s="16" t="s">
        <v>77</v>
      </c>
      <c r="E6" s="16" t="s">
        <v>138</v>
      </c>
      <c r="F6" s="112" t="s">
        <v>147</v>
      </c>
    </row>
    <row r="7" spans="1:9" x14ac:dyDescent="0.2">
      <c r="A7" s="111"/>
      <c r="B7" s="111"/>
      <c r="C7" s="15" t="s">
        <v>16</v>
      </c>
      <c r="D7" s="16" t="s">
        <v>77</v>
      </c>
      <c r="E7" s="16" t="s">
        <v>138</v>
      </c>
      <c r="F7" s="112" t="s">
        <v>147</v>
      </c>
    </row>
    <row r="8" spans="1:9" x14ac:dyDescent="0.2">
      <c r="A8" s="111"/>
      <c r="B8" s="111" t="s">
        <v>101</v>
      </c>
      <c r="C8" s="15" t="s">
        <v>90</v>
      </c>
      <c r="D8" s="16" t="s">
        <v>42</v>
      </c>
      <c r="E8" s="16"/>
    </row>
    <row r="9" spans="1:9" x14ac:dyDescent="0.2">
      <c r="A9" s="111"/>
      <c r="B9" s="111"/>
      <c r="C9" s="15" t="s">
        <v>89</v>
      </c>
      <c r="D9" s="16" t="s">
        <v>42</v>
      </c>
      <c r="E9" s="16"/>
    </row>
    <row r="10" spans="1:9" x14ac:dyDescent="0.2">
      <c r="A10" s="111"/>
      <c r="B10" s="111"/>
      <c r="C10" s="15" t="s">
        <v>13</v>
      </c>
      <c r="D10" s="16" t="s">
        <v>42</v>
      </c>
      <c r="E10" s="16"/>
    </row>
    <row r="11" spans="1:9" x14ac:dyDescent="0.2">
      <c r="A11" s="111"/>
      <c r="B11" s="111"/>
      <c r="C11" s="15" t="s">
        <v>16</v>
      </c>
      <c r="D11" s="16" t="s">
        <v>42</v>
      </c>
      <c r="E11" s="16"/>
    </row>
    <row r="12" spans="1:9" x14ac:dyDescent="0.2">
      <c r="D12" s="14"/>
      <c r="E12" s="14"/>
    </row>
    <row r="13" spans="1:9" x14ac:dyDescent="0.2">
      <c r="D13" s="14"/>
      <c r="E13" s="14"/>
    </row>
    <row r="14" spans="1:9" x14ac:dyDescent="0.2">
      <c r="D14" s="14"/>
      <c r="E14" s="14"/>
    </row>
    <row r="15" spans="1:9" x14ac:dyDescent="0.2">
      <c r="D15" s="14"/>
      <c r="E15" s="14"/>
    </row>
    <row r="16" spans="1:9" x14ac:dyDescent="0.2">
      <c r="D16" s="14"/>
      <c r="E16" s="14"/>
    </row>
    <row r="17" spans="4:5" x14ac:dyDescent="0.2">
      <c r="D17" s="14"/>
      <c r="E17" s="14"/>
    </row>
    <row r="18" spans="4:5" x14ac:dyDescent="0.2">
      <c r="D18" s="14"/>
      <c r="E18" s="14"/>
    </row>
  </sheetData>
  <mergeCells count="4">
    <mergeCell ref="A2:A3"/>
    <mergeCell ref="A4:A11"/>
    <mergeCell ref="B4:B7"/>
    <mergeCell ref="B8:B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8E03C01172C742BDAC35EFDA17A1D1" ma:contentTypeVersion="" ma:contentTypeDescription="Create a new document." ma:contentTypeScope="" ma:versionID="5c37fa6a764306954691793a811034c3">
  <xsd:schema xmlns:xsd="http://www.w3.org/2001/XMLSchema" xmlns:xs="http://www.w3.org/2001/XMLSchema" xmlns:p="http://schemas.microsoft.com/office/2006/metadata/properties" xmlns:ns2="11b87973-9b07-4134-8653-308e73942cb4" xmlns:ns3="422bd315-09b1-4cf7-a867-93a88d801b64" targetNamespace="http://schemas.microsoft.com/office/2006/metadata/properties" ma:root="true" ma:fieldsID="af6ffca20904209b49f2fc765de61c54" ns2:_="" ns3:_="">
    <xsd:import namespace="11b87973-9b07-4134-8653-308e73942cb4"/>
    <xsd:import namespace="422bd315-09b1-4cf7-a867-93a88d801b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87973-9b07-4134-8653-308e73942c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bd315-09b1-4cf7-a867-93a88d801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DA3841-A2C2-4079-909F-FB90F4A12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b87973-9b07-4134-8653-308e73942cb4"/>
    <ds:schemaRef ds:uri="422bd315-09b1-4cf7-a867-93a88d801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5D596-2AF7-49A4-BF65-13D3519746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5E9EF2-9D48-401E-9A63-DE828CCA372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Calcs</vt:lpstr>
      <vt:lpstr>Chg_Factors</vt:lpstr>
      <vt:lpstr>Reduction_Values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Isse, Anwar</cp:lastModifiedBy>
  <dcterms:created xsi:type="dcterms:W3CDTF">2019-07-17T07:18:39Z</dcterms:created>
  <dcterms:modified xsi:type="dcterms:W3CDTF">2021-05-24T13:25:51Z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0x0101000B8E03C01172C742BDAC35EFDA17A1D1</vt:lpwstr>
  </property>
</Properties>
</file>