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8-19\"/>
    </mc:Choice>
  </mc:AlternateContent>
  <xr:revisionPtr revIDLastSave="0" documentId="13_ncr:1_{1BFBC163-088A-4423-BC52-E464F0D500B3}" xr6:coauthVersionLast="46" xr6:coauthVersionMax="46" xr10:uidLastSave="{00000000-0000-0000-0000-000000000000}"/>
  <bookViews>
    <workbookView xWindow="24345" yWindow="1650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U116" i="2"/>
  <c r="AC115" i="4"/>
  <c r="AF120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20" i="4" l="1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21" i="2"/>
  <c r="X21" i="2" s="1"/>
  <c r="Y21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F79" i="2" s="1"/>
  <c r="AC17" i="4"/>
  <c r="E18" i="2"/>
  <c r="F18" i="2" s="1"/>
  <c r="AC49" i="4"/>
  <c r="E50" i="2"/>
  <c r="F50" i="2" s="1"/>
  <c r="AC77" i="4"/>
  <c r="E78" i="2"/>
  <c r="F78" i="2" s="1"/>
  <c r="AC69" i="4"/>
  <c r="U70" i="2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V70" i="2"/>
  <c r="AE69" i="4" s="1"/>
  <c r="D71" i="2"/>
  <c r="V36" i="2"/>
  <c r="AE35" i="4" s="1"/>
  <c r="F42" i="2"/>
  <c r="AM52" i="4"/>
  <c r="D113" i="2"/>
  <c r="D106" i="2"/>
  <c r="D55" i="2"/>
  <c r="X3" i="2"/>
  <c r="Y3" i="2" s="1"/>
  <c r="W20" i="2" l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X20" i="2"/>
  <c r="AG19" i="4" s="1"/>
  <c r="AF19" i="4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45" i="2" l="1"/>
  <c r="AG44" i="4" s="1"/>
  <c r="X101" i="2"/>
  <c r="AG100" i="4" s="1"/>
  <c r="X89" i="2"/>
  <c r="AG88" i="4" s="1"/>
  <c r="Y53" i="2"/>
  <c r="P52" i="4" s="1"/>
  <c r="Y105" i="2"/>
  <c r="P104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45" i="2" l="1"/>
  <c r="Y101" i="2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P100" i="4"/>
  <c r="Y24" i="2"/>
  <c r="Y36" i="2"/>
  <c r="Y28" i="2"/>
  <c r="Y70" i="2"/>
  <c r="Y57" i="2"/>
  <c r="P44" i="4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<sst xmlns="http://schemas.openxmlformats.org/spreadsheetml/2006/main" count="1740" uniqueCount="158">
  <si>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</si>
  <si>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</si>
  <si>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</si>
  <si>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</si>
  <si>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</si>
  <si>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</si>
  <si>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</si>
  <si>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</si>
  <si>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</si>
  <si>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</si>
  <si>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</si>
  <si>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</si>
  <si>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</si>
  <si>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</si>
  <si>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</si>
  <si>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</si>
  <si>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</si>
  <si>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</si>
  <si>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</si>
  <si>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</si>
  <si>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</si>
  <si>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</si>
  <si>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</si>
  <si>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</si>
  <si>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</si>
  <si>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</si>
  <si>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</si>
  <si>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</si>
  <si>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</si>
  <si>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</si>
  <si>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</si>
  <si>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</si>
  <si>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</si>
  <si>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</si>
  <si>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</si>
  <si>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</si>
  <si>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</si>
  <si>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</si>
  <si>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</si>
  <si>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</si>
  <si>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</si>
  <si>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</si>
  <si>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</si>
  <si>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</si>
  <si>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</si>
  <si>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</si>
  <si>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</si>
  <si>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</si>
  <si>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</si>
  <si>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</si>
  <si>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</si>
  <si>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</si>
  <si>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</si>
  <si>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</si>
  <si>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</si>
  <si>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</si>
  <si>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</si>
  <si>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</si>
  <si>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</si>
  <si>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</si>
  <si>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</si>
  <si>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</si>
  <si>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</si>
  <si>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</si>
  <si>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</si>
  <si>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</si>
  <si>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</si>
  <si>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</si>
  <si>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13.71*</t>
  </si>
  <si>
    <t>0.00</t>
  </si>
  <si>
    <t>9.96*</t>
  </si>
  <si>
    <t>6.19*</t>
  </si>
  <si>
    <t>3.86</t>
  </si>
  <si>
    <t>3.86*</t>
  </si>
  <si>
    <t>8.91*</t>
  </si>
  <si>
    <t>12.11</t>
  </si>
  <si>
    <t>12.11*</t>
  </si>
  <si>
    <t>8.26*</t>
  </si>
  <si>
    <t>12.91</t>
  </si>
  <si>
    <t>12.91*</t>
  </si>
  <si>
    <t>0.83</t>
  </si>
  <si>
    <t>2.3</t>
  </si>
  <si>
    <t>3.91</t>
  </si>
  <si>
    <t>8.24*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</si>
  <si>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</si>
  <si>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</si>
  <si>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</si>
  <si>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</si>
  <si>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</si>
  <si>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</si>
  <si>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</si>
  <si>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</si>
  <si>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</si>
  <si>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</si>
  <si>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</si>
  <si>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</si>
  <si>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</si>
  <si>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</si>
  <si>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</si>
  <si>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</si>
  <si>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</si>
  <si>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</si>
  <si>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</si>
  <si>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</si>
  <si>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</si>
  <si>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</si>
  <si>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</si>
  <si>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</si>
  <si>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</si>
  <si>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</si>
  <si>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</si>
  <si>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</si>
  <si>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</si>
  <si>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</si>
  <si>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</si>
  <si>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</si>
  <si>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</si>
  <si>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</si>
  <si>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</si>
  <si>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</si>
  <si>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</si>
  <si>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</si>
  <si>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</si>
  <si>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</si>
  <si>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</si>
  <si>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</si>
  <si>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</si>
  <si>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</si>
  <si>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</si>
  <si>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</si>
  <si>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</si>
  <si>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</si>
  <si>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</si>
  <si>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</si>
  <si>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</si>
  <si>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</si>
  <si>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</si>
  <si>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</si>
  <si>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</si>
  <si>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</si>
  <si>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</si>
  <si>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</si>
  <si>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</si>
  <si>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</si>
  <si>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</si>
  <si>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</si>
  <si>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</si>
  <si>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</si>
  <si>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</si>
  <si>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</si>
  <si>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</si>
  <si>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</si>
  <si>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</si>
  <si>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</si>
  <si>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S127 x 0.5</t>
  </si>
  <si>
    <t>S130S x 0.833</t>
  </si>
  <si>
    <t>S130U x 0.5</t>
  </si>
  <si>
    <t>0.833333333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</si>
</sst>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2" fontId="3" fillId="0" borderId="13" xfId="0" applyNumberFormat="1" applyFont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3" xfId="0" applyNumberFormat="1" applyFont="1" applyBorder="1" applyAlignment="1">
      <alignment horizontal="left" vertical="top"/>
    </xf>
    <xf numFmtId="165" fontId="3" fillId="0" borderId="13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0" fontId="11" fillId="0" borderId="7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2" fillId="0" borderId="8" xfId="0" applyNumberFormat="1" applyFont="1" applyBorder="1" applyAlignment="1">
      <alignment horizontal="center" vertical="top"/>
    </xf>
    <xf numFmtId="49" fontId="12" fillId="0" borderId="16" xfId="0" applyNumberFormat="1" applyFont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center" vertical="top"/>
    </xf>
    <xf numFmtId="0" fontId="12" fillId="0" borderId="5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2" fontId="13" fillId="0" borderId="13" xfId="0" applyNumberFormat="1" applyFont="1" applyBorder="1" applyAlignment="1">
      <alignment horizontal="left" vertical="top"/>
    </xf>
    <xf numFmtId="0" fontId="13" fillId="0" borderId="13" xfId="0" applyNumberFormat="1" applyFont="1" applyBorder="1" applyAlignment="1">
      <alignment horizontal="left" vertical="top"/>
    </xf>
    <xf numFmtId="1" fontId="13" fillId="0" borderId="13" xfId="0" applyNumberFormat="1" applyFont="1" applyBorder="1" applyAlignment="1">
      <alignment horizontal="left" vertical="top"/>
    </xf>
    <xf numFmtId="165" fontId="13" fillId="0" borderId="13" xfId="0" applyNumberFormat="1" applyFont="1" applyBorder="1" applyAlignment="1">
      <alignment horizontal="left" vertical="top"/>
    </xf>
    <xf numFmtId="164" fontId="13" fillId="0" borderId="13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3" xfId="0" quotePrefix="1" applyFont="1" applyBorder="1" applyAlignment="1">
      <alignment horizontal="left" vertical="top"/>
    </xf>
    <xf numFmtId="2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3" xfId="0" applyNumberFormat="1" applyFont="1" applyBorder="1" applyAlignment="1">
      <alignment horizontal="left" vertical="top"/>
    </xf>
    <xf numFmtId="1" fontId="6" fillId="0" borderId="13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3" xfId="0" quotePrefix="1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3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3" xfId="0" applyFont="1" applyBorder="1" applyAlignment="1">
      <alignment horizontal="left" vertical="center"/>
    </xf>
    <xf numFmtId="2" fontId="6" fillId="0" borderId="13" xfId="0" applyNumberFormat="1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12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Q1" workbookViewId="0">
      <pane ySplit="1" topLeftCell="A2" activePane="bottomLeft" state="frozen"/>
      <selection pane="bottomLeft" activeCell="Y7" sqref="Y7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52" t="s">
        <v>0</v>
      </c>
      <c r="B1" s="52" t="s">
        <v>102</v>
      </c>
      <c r="C1" s="52" t="s">
        <v>103</v>
      </c>
      <c r="D1" s="52" t="s">
        <v>104</v>
      </c>
      <c r="E1" s="52" t="s">
        <v>105</v>
      </c>
      <c r="F1" s="52" t="s">
        <v>29</v>
      </c>
      <c r="G1" s="52" t="s">
        <v>106</v>
      </c>
      <c r="H1" s="52" t="s">
        <v>30</v>
      </c>
      <c r="I1" s="52" t="s">
        <v>31</v>
      </c>
      <c r="J1" s="52" t="s">
        <v>32</v>
      </c>
      <c r="K1" s="53" t="s">
        <v>107</v>
      </c>
      <c r="L1" s="52" t="s">
        <v>108</v>
      </c>
      <c r="M1" s="52" t="s">
        <v>109</v>
      </c>
      <c r="N1" s="52" t="s">
        <v>110</v>
      </c>
      <c r="O1" s="52" t="s">
        <v>111</v>
      </c>
      <c r="P1" s="53" t="s">
        <v>137</v>
      </c>
      <c r="Q1" s="52" t="s">
        <v>127</v>
      </c>
      <c r="R1" s="54" t="s">
        <v>128</v>
      </c>
      <c r="S1" s="55" t="s">
        <v>129</v>
      </c>
      <c r="T1" s="52" t="s">
        <v>130</v>
      </c>
      <c r="U1" s="52" t="s">
        <v>131</v>
      </c>
      <c r="V1" s="56" t="s">
        <v>132</v>
      </c>
      <c r="W1" s="52" t="s">
        <v>133</v>
      </c>
      <c r="X1" s="52" t="s">
        <v>134</v>
      </c>
      <c r="Y1" s="52" t="s">
        <v>135</v>
      </c>
      <c r="Z1" s="52" t="s">
        <v>136</v>
      </c>
      <c r="AA1" s="54" t="s">
        <v>114</v>
      </c>
      <c r="AB1" s="54" t="s">
        <v>115</v>
      </c>
      <c r="AC1" s="54" t="s">
        <v>116</v>
      </c>
      <c r="AD1" s="54" t="s">
        <v>117</v>
      </c>
      <c r="AE1" s="54" t="s">
        <v>118</v>
      </c>
      <c r="AF1" s="54" t="s">
        <v>119</v>
      </c>
      <c r="AG1" s="54" t="s">
        <v>120</v>
      </c>
      <c r="AH1" s="57" t="s">
        <v>121</v>
      </c>
      <c r="AI1" s="57" t="s">
        <v>122</v>
      </c>
      <c r="AJ1" s="54" t="s">
        <v>123</v>
      </c>
      <c r="AK1" s="52" t="s">
        <v>124</v>
      </c>
      <c r="AL1" s="54" t="s">
        <v>125</v>
      </c>
      <c r="AM1" s="54" t="s">
        <v>126</v>
      </c>
    </row>
    <row r="2" spans="1:39" s="17" customFormat="1" ht="14.25" customHeight="1" x14ac:dyDescent="0.2">
      <c r="A2" s="58">
        <v>1</v>
      </c>
      <c r="B2" s="59" t="s">
        <v>112</v>
      </c>
      <c r="C2" s="59" t="s">
        <v>112</v>
      </c>
      <c r="D2" s="59" t="s">
        <v>112</v>
      </c>
      <c r="E2" s="60">
        <v>10785</v>
      </c>
      <c r="F2" s="59" t="s">
        <v>101</v>
      </c>
      <c r="G2" s="61"/>
      <c r="H2" s="62" t="s">
        <v>18</v>
      </c>
      <c r="I2" s="62" t="s">
        <v>15</v>
      </c>
      <c r="J2" s="60" t="s">
        <v>151</v>
      </c>
      <c r="K2" s="63">
        <v>0.5</v>
      </c>
      <c r="L2" s="64" t="s">
        <v>112</v>
      </c>
      <c r="M2" s="65" t="s">
        <v>113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 t="str">
        <f>IF(C2="true","0",(VLOOKUP(J2,Chg_Factors!B$18:D$30,3,FALSE)))</f>
        <v>19.71</v>
      </c>
      <c r="R2" s="68">
        <f t="shared" ref="R2" si="0"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1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7" customFormat="1" ht="14.25" customHeight="1" x14ac:dyDescent="0.2">
      <c r="A3" s="58">
        <v>2</v>
      </c>
      <c r="B3" s="60" t="s">
        <v>112</v>
      </c>
      <c r="C3" s="60" t="s">
        <v>112</v>
      </c>
      <c r="D3" s="60" t="s">
        <v>112</v>
      </c>
      <c r="E3" s="60">
        <v>6.4827000000000004</v>
      </c>
      <c r="F3" s="60" t="s">
        <v>13</v>
      </c>
      <c r="G3" s="60"/>
      <c r="H3" s="60" t="s">
        <v>18</v>
      </c>
      <c r="I3" s="60" t="s">
        <v>15</v>
      </c>
      <c r="J3" s="60" t="s">
        <v>24</v>
      </c>
      <c r="K3" s="63">
        <v>1</v>
      </c>
      <c r="L3" s="71" t="s">
        <v>112</v>
      </c>
      <c r="M3" s="71" t="s">
        <v>112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 t="str">
        <f>IF(C3="true","0",(VLOOKUP(J3,Chg_Factors!B$18:D$30,3,FALSE)))</f>
        <v>13.84</v>
      </c>
      <c r="R3" s="68">
        <f t="shared" ref="R3:R40" si="2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1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3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4">B3</f>
        <v>false</v>
      </c>
      <c r="AI3" s="61" t="str">
        <f t="shared" ref="AI3:AI66" si="5">D3</f>
        <v>false</v>
      </c>
      <c r="AJ3" s="68">
        <f>IF(B3="true",0,IF(C3="true",Calcs!M4,0))</f>
        <v>0</v>
      </c>
      <c r="AK3" s="61" t="str">
        <f t="shared" ref="AK3:AK66" si="6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7" customFormat="1" ht="14.25" customHeight="1" x14ac:dyDescent="0.2">
      <c r="A4" s="58">
        <v>3</v>
      </c>
      <c r="B4" s="60" t="s">
        <v>112</v>
      </c>
      <c r="C4" s="60" t="s">
        <v>112</v>
      </c>
      <c r="D4" s="59" t="s">
        <v>112</v>
      </c>
      <c r="E4" s="60">
        <v>12.502000000000001</v>
      </c>
      <c r="F4" s="60" t="s">
        <v>13</v>
      </c>
      <c r="G4" s="60"/>
      <c r="H4" s="62" t="s">
        <v>14</v>
      </c>
      <c r="I4" s="59" t="s">
        <v>11</v>
      </c>
      <c r="J4" s="60" t="s">
        <v>152</v>
      </c>
      <c r="K4" s="63">
        <v>1</v>
      </c>
      <c r="L4" s="71" t="s">
        <v>112</v>
      </c>
      <c r="M4" s="71" t="s">
        <v>112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 t="str">
        <f>IF(C4="true","0",(VLOOKUP(J4,Chg_Factors!B$18:D$30,3,FALSE)))</f>
        <v>19.71</v>
      </c>
      <c r="R4" s="68">
        <f t="shared" si="2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1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3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4"/>
        <v>false</v>
      </c>
      <c r="AI4" s="61" t="str">
        <f t="shared" si="5"/>
        <v>false</v>
      </c>
      <c r="AJ4" s="68">
        <f>IF(B4="true",0,IF(C4="true",Calcs!M5,0))</f>
        <v>0</v>
      </c>
      <c r="AK4" s="61" t="str">
        <f t="shared" si="6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7" customFormat="1" ht="14.25" customHeight="1" x14ac:dyDescent="0.2">
      <c r="A5" s="58">
        <v>4</v>
      </c>
      <c r="B5" s="60" t="s">
        <v>112</v>
      </c>
      <c r="C5" s="60" t="s">
        <v>112</v>
      </c>
      <c r="D5" s="59" t="s">
        <v>112</v>
      </c>
      <c r="E5" s="60">
        <v>2722.277</v>
      </c>
      <c r="F5" s="60" t="s">
        <v>13</v>
      </c>
      <c r="G5" s="60"/>
      <c r="H5" s="62" t="s">
        <v>14</v>
      </c>
      <c r="I5" s="59" t="s">
        <v>11</v>
      </c>
      <c r="J5" s="60" t="s">
        <v>153</v>
      </c>
      <c r="K5" s="63">
        <v>1</v>
      </c>
      <c r="L5" s="71" t="s">
        <v>112</v>
      </c>
      <c r="M5" s="71" t="s">
        <v>112</v>
      </c>
      <c r="N5" s="60">
        <v>152</v>
      </c>
      <c r="O5" s="60">
        <v>152</v>
      </c>
      <c r="P5" s="66">
        <f>IF(B5="true",(Calcs!Y6),IF(C5="true",Calcs!P6,Calcs!I6))</f>
        <v>6272.1262080000006</v>
      </c>
      <c r="Q5" s="67" t="str">
        <f>IF(C5="true","0",(VLOOKUP(J5,Chg_Factors!B$18:D$30,3,FALSE)))</f>
        <v>14.40</v>
      </c>
      <c r="R5" s="68">
        <f t="shared" si="2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1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3"/>
        <v>2722.277</v>
      </c>
      <c r="AE5" s="68">
        <f>IF(B5="true",Calcs!V6,IF(C5="true",Calcs!N6,Calcs!F6))</f>
        <v>6272.1262080000006</v>
      </c>
      <c r="AF5" s="68">
        <f>IF(B5="true",(Calcs!W6),IF(C5="true",0,Calcs!G6))</f>
        <v>6272.1262080000006</v>
      </c>
      <c r="AG5" s="68">
        <f>IF(B5="true",(Calcs!X6),IF(C5="true",Calcs!O6,Calcs!H6))</f>
        <v>6272.1262080000006</v>
      </c>
      <c r="AH5" s="61" t="str">
        <f t="shared" si="4"/>
        <v>false</v>
      </c>
      <c r="AI5" s="61" t="str">
        <f t="shared" si="5"/>
        <v>false</v>
      </c>
      <c r="AJ5" s="68">
        <f>IF(B5="true",0,IF(C5="true",Calcs!M6,0))</f>
        <v>0</v>
      </c>
      <c r="AK5" s="61" t="str">
        <f t="shared" si="6"/>
        <v>false</v>
      </c>
      <c r="AL5" s="68">
        <f>IF(B5="true",0,IF(C5="true",Calcs!J6,0))</f>
        <v>0</v>
      </c>
      <c r="AM5" s="68">
        <f>IF(B5="true",Calcs!U6,IF(C5="true",0,Calcs!E6))</f>
        <v>6272.1262080000006</v>
      </c>
    </row>
    <row r="6" spans="1:39" s="21" customFormat="1" ht="14.25" customHeight="1" x14ac:dyDescent="0.2">
      <c r="A6" s="58">
        <v>5</v>
      </c>
      <c r="B6" s="72" t="s">
        <v>112</v>
      </c>
      <c r="C6" s="73" t="s">
        <v>113</v>
      </c>
      <c r="D6" s="72" t="s">
        <v>112</v>
      </c>
      <c r="E6" s="72">
        <v>27.277000000000001</v>
      </c>
      <c r="F6" s="72" t="s">
        <v>13</v>
      </c>
      <c r="G6" s="72" t="s">
        <v>13</v>
      </c>
      <c r="H6" s="74" t="s">
        <v>14</v>
      </c>
      <c r="I6" s="75" t="s">
        <v>11</v>
      </c>
      <c r="J6" s="72" t="s">
        <v>151</v>
      </c>
      <c r="K6" s="63">
        <v>1</v>
      </c>
      <c r="L6" s="76" t="s">
        <v>112</v>
      </c>
      <c r="M6" s="76" t="s">
        <v>112</v>
      </c>
      <c r="N6" s="72">
        <v>152</v>
      </c>
      <c r="O6" s="72">
        <v>152</v>
      </c>
      <c r="P6" s="66">
        <f>IF(B6="true",(Calcs!Y7),IF(C6="true",Calcs!P7,Calcs!I7))</f>
        <v>0</v>
      </c>
      <c r="Q6" s="67" t="str">
        <f>IF(C6="true","0",(VLOOKUP(J6,Chg_Factors!B$18:D$30,3,FALSE)))</f>
        <v>0</v>
      </c>
      <c r="R6" s="68">
        <f t="shared" si="2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1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3"/>
        <v>27.277000000000001</v>
      </c>
      <c r="AE6" s="68">
        <f>IF(B6="true",Calcs!V7,IF(C6="true",Calcs!N7,Calcs!F7))</f>
        <v>0</v>
      </c>
      <c r="AF6" s="68">
        <f>IF(B6="true",(Calcs!W7),IF(C6="true",0,Calcs!G7))</f>
        <v>0</v>
      </c>
      <c r="AG6" s="68">
        <f>IF(B6="true",(Calcs!X7),IF(C6="true",Calcs!O7,Calcs!H7))</f>
        <v>0</v>
      </c>
      <c r="AH6" s="61" t="str">
        <f t="shared" si="4"/>
        <v>false</v>
      </c>
      <c r="AI6" s="61" t="str">
        <f t="shared" si="5"/>
        <v>false</v>
      </c>
      <c r="AJ6" s="68">
        <f>IF(B6="true",0,IF(C6="true",Calcs!M7,0))</f>
        <v>0</v>
      </c>
      <c r="AK6" s="61" t="str">
        <f t="shared" si="6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7" customFormat="1" ht="14.25" customHeight="1" x14ac:dyDescent="0.2">
      <c r="A7" s="58">
        <v>6</v>
      </c>
      <c r="B7" s="60" t="s">
        <v>112</v>
      </c>
      <c r="C7" s="60" t="s">
        <v>112</v>
      </c>
      <c r="D7" s="59" t="s">
        <v>112</v>
      </c>
      <c r="E7" s="60">
        <v>20.457999999999998</v>
      </c>
      <c r="F7" s="61" t="s">
        <v>16</v>
      </c>
      <c r="G7" s="60"/>
      <c r="H7" s="62" t="s">
        <v>10</v>
      </c>
      <c r="I7" s="59" t="s">
        <v>11</v>
      </c>
      <c r="J7" s="60" t="s">
        <v>24</v>
      </c>
      <c r="K7" s="63">
        <v>1</v>
      </c>
      <c r="L7" s="77" t="s">
        <v>113</v>
      </c>
      <c r="M7" s="71" t="s">
        <v>112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 t="str">
        <f>IF(C7="true","0",(VLOOKUP(J7,Chg_Factors!B$18:D$30,3,FALSE)))</f>
        <v>13.84</v>
      </c>
      <c r="R7" s="68">
        <f t="shared" si="2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1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3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4"/>
        <v>false</v>
      </c>
      <c r="AI7" s="61" t="str">
        <f t="shared" si="5"/>
        <v>false</v>
      </c>
      <c r="AJ7" s="68">
        <f>IF(B7="true",0,IF(C7="true",Calcs!M8,0))</f>
        <v>0</v>
      </c>
      <c r="AK7" s="61" t="str">
        <f t="shared" si="6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7" customFormat="1" ht="14.25" customHeight="1" x14ac:dyDescent="0.2">
      <c r="A8" s="58">
        <v>7</v>
      </c>
      <c r="B8" s="60" t="s">
        <v>112</v>
      </c>
      <c r="C8" s="60" t="s">
        <v>112</v>
      </c>
      <c r="D8" s="59" t="s">
        <v>112</v>
      </c>
      <c r="E8" s="60">
        <v>3.4089999999999998</v>
      </c>
      <c r="F8" s="61" t="s">
        <v>16</v>
      </c>
      <c r="G8" s="60"/>
      <c r="H8" s="62" t="s">
        <v>10</v>
      </c>
      <c r="I8" s="59" t="s">
        <v>11</v>
      </c>
      <c r="J8" s="60" t="s">
        <v>151</v>
      </c>
      <c r="K8" s="63">
        <v>1</v>
      </c>
      <c r="L8" s="77" t="s">
        <v>113</v>
      </c>
      <c r="M8" s="71" t="s">
        <v>112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 t="str">
        <f>IF(C8="true","0",(VLOOKUP(J8,Chg_Factors!B$18:D$30,3,FALSE)))</f>
        <v>19.71</v>
      </c>
      <c r="R8" s="68">
        <f t="shared" si="2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1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3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4"/>
        <v>false</v>
      </c>
      <c r="AI8" s="61" t="str">
        <f t="shared" si="5"/>
        <v>false</v>
      </c>
      <c r="AJ8" s="68">
        <f>IF(B8="true",0,IF(C8="true",Calcs!M9,0))</f>
        <v>0</v>
      </c>
      <c r="AK8" s="61" t="str">
        <f t="shared" si="6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112</v>
      </c>
      <c r="C9" s="59" t="s">
        <v>112</v>
      </c>
      <c r="D9" s="59" t="s">
        <v>112</v>
      </c>
      <c r="E9" s="59">
        <v>3.8050000000000002</v>
      </c>
      <c r="F9" s="59" t="s">
        <v>101</v>
      </c>
      <c r="G9" s="59"/>
      <c r="H9" s="59" t="s">
        <v>10</v>
      </c>
      <c r="I9" s="59" t="s">
        <v>11</v>
      </c>
      <c r="J9" s="59" t="s">
        <v>12</v>
      </c>
      <c r="K9" s="78">
        <v>0.1</v>
      </c>
      <c r="L9" s="64" t="s">
        <v>112</v>
      </c>
      <c r="M9" s="64" t="s">
        <v>112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 t="str">
        <f>IF(C9="true","0",(VLOOKUP(J9,Chg_Factors!B$18:D$30,3,FALSE)))</f>
        <v>27.51</v>
      </c>
      <c r="R9" s="68">
        <f t="shared" si="2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1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3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4"/>
        <v>false</v>
      </c>
      <c r="AI9" s="61" t="str">
        <f t="shared" si="5"/>
        <v>false</v>
      </c>
      <c r="AJ9" s="68">
        <f>IF(B9="true",0,IF(C9="true",Calcs!M10,0))</f>
        <v>0</v>
      </c>
      <c r="AK9" s="61" t="str">
        <f t="shared" si="6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112</v>
      </c>
      <c r="C10" s="65" t="s">
        <v>112</v>
      </c>
      <c r="D10" s="59" t="s">
        <v>112</v>
      </c>
      <c r="E10" s="62">
        <v>1001.22</v>
      </c>
      <c r="F10" s="61" t="s">
        <v>13</v>
      </c>
      <c r="G10" s="79"/>
      <c r="H10" s="62" t="s">
        <v>10</v>
      </c>
      <c r="I10" s="62" t="s">
        <v>11</v>
      </c>
      <c r="J10" s="60" t="s">
        <v>153</v>
      </c>
      <c r="K10" s="63">
        <v>1</v>
      </c>
      <c r="L10" s="77" t="s">
        <v>112</v>
      </c>
      <c r="M10" s="77" t="s">
        <v>112</v>
      </c>
      <c r="N10" s="62">
        <v>2</v>
      </c>
      <c r="O10" s="62">
        <v>25</v>
      </c>
      <c r="P10" s="66">
        <f>IF(B10="true",(Calcs!Y11),IF(C10="true",Calcs!P11,Calcs!I11))</f>
        <v>1845.4487040000004</v>
      </c>
      <c r="Q10" s="67" t="str">
        <f>IF(C10="true","0",(VLOOKUP(J10,Chg_Factors!B$18:D$30,3,FALSE)))</f>
        <v>14.40</v>
      </c>
      <c r="R10" s="68">
        <f t="shared" si="2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1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3"/>
        <v>1001.22</v>
      </c>
      <c r="AE10" s="68">
        <f>IF(B10="true",Calcs!V11,IF(C10="true",Calcs!N11,Calcs!F11))</f>
        <v>23068.108800000005</v>
      </c>
      <c r="AF10" s="68">
        <f>IF(B10="true",(Calcs!W11),IF(C10="true",0,Calcs!G11))</f>
        <v>23068.108800000005</v>
      </c>
      <c r="AG10" s="68">
        <f>IF(B10="true",(Calcs!X11),IF(C10="true",Calcs!O11,Calcs!H11))</f>
        <v>23068.108800000005</v>
      </c>
      <c r="AH10" s="61" t="str">
        <f t="shared" si="4"/>
        <v>false</v>
      </c>
      <c r="AI10" s="61" t="str">
        <f t="shared" si="5"/>
        <v>false</v>
      </c>
      <c r="AJ10" s="68">
        <f>IF(B10="true",0,IF(C10="true",Calcs!M11,0))</f>
        <v>0</v>
      </c>
      <c r="AK10" s="61" t="str">
        <f t="shared" si="6"/>
        <v>false</v>
      </c>
      <c r="AL10" s="68">
        <f>IF(B10="true",0,IF(C10="true",Calcs!J11,0))</f>
        <v>0</v>
      </c>
      <c r="AM10" s="68">
        <f>IF(B10="true",Calcs!U11,IF(C10="true",0,Calcs!E11))</f>
        <v>23068.108800000005</v>
      </c>
    </row>
    <row r="11" spans="1:39" ht="14.25" customHeight="1" x14ac:dyDescent="0.2">
      <c r="A11" s="58">
        <v>10</v>
      </c>
      <c r="B11" s="65" t="s">
        <v>113</v>
      </c>
      <c r="C11" s="65" t="s">
        <v>112</v>
      </c>
      <c r="D11" s="65" t="s">
        <v>112</v>
      </c>
      <c r="E11" s="62">
        <v>1002</v>
      </c>
      <c r="F11" s="61" t="s">
        <v>16</v>
      </c>
      <c r="G11" s="79" t="s">
        <v>101</v>
      </c>
      <c r="H11" s="62" t="s">
        <v>14</v>
      </c>
      <c r="I11" s="62" t="s">
        <v>11</v>
      </c>
      <c r="J11" s="79" t="s">
        <v>20</v>
      </c>
      <c r="K11" s="63">
        <v>1</v>
      </c>
      <c r="L11" s="77" t="s">
        <v>112</v>
      </c>
      <c r="M11" s="77" t="s">
        <v>113</v>
      </c>
      <c r="N11" s="62">
        <v>0</v>
      </c>
      <c r="O11" s="62">
        <v>0</v>
      </c>
      <c r="P11" s="66">
        <f>IF(B11="true",(Calcs!Y12),IF(C11="true",Calcs!P12,Calcs!I12))</f>
        <v>267.09312</v>
      </c>
      <c r="Q11" s="67" t="str">
        <f>IF(C11="true","0",(VLOOKUP(J11,Chg_Factors!B$18:D$30,3,FALSE)))</f>
        <v>16.66</v>
      </c>
      <c r="R11" s="68">
        <f t="shared" si="2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1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3"/>
        <v>1002</v>
      </c>
      <c r="AE11" s="68">
        <f>IF(B11="true",Calcs!V12,IF(C11="true",Calcs!N12,Calcs!F12))</f>
        <v>534.18624</v>
      </c>
      <c r="AF11" s="68">
        <f>IF(B11="true",(Calcs!W12),IF(C11="true",0,Calcs!G12))</f>
        <v>534.18624</v>
      </c>
      <c r="AG11" s="68">
        <f>IF(B11="true",(Calcs!X12),IF(C11="true",Calcs!O12,Calcs!H12))</f>
        <v>267.09312</v>
      </c>
      <c r="AH11" s="61" t="str">
        <f t="shared" si="4"/>
        <v>true</v>
      </c>
      <c r="AI11" s="61" t="str">
        <f t="shared" si="5"/>
        <v>false</v>
      </c>
      <c r="AJ11" s="68">
        <f>IF(B11="true",0,IF(C11="true",Calcs!M12,0))</f>
        <v>0</v>
      </c>
      <c r="AK11" s="61" t="str">
        <f t="shared" si="6"/>
        <v>false</v>
      </c>
      <c r="AL11" s="68">
        <f>IF(B11="true",0,IF(C11="true",Calcs!J12,0))</f>
        <v>0</v>
      </c>
      <c r="AM11" s="68">
        <f>IF(B11="true",Calcs!U12,IF(C11="true",0,Calcs!E12))</f>
        <v>534.18624</v>
      </c>
    </row>
    <row r="12" spans="1:39" ht="14.25" customHeight="1" x14ac:dyDescent="0.2">
      <c r="A12" s="58">
        <v>11</v>
      </c>
      <c r="B12" s="65" t="s">
        <v>112</v>
      </c>
      <c r="C12" s="65" t="s">
        <v>113</v>
      </c>
      <c r="D12" s="65" t="s">
        <v>112</v>
      </c>
      <c r="E12" s="62">
        <v>0.91200000000000003</v>
      </c>
      <c r="F12" s="61" t="s">
        <v>100</v>
      </c>
      <c r="G12" s="79" t="s">
        <v>16</v>
      </c>
      <c r="H12" s="62" t="s">
        <v>14</v>
      </c>
      <c r="I12" s="62" t="s">
        <v>15</v>
      </c>
      <c r="J12" s="79" t="s">
        <v>22</v>
      </c>
      <c r="K12" s="63">
        <v>1</v>
      </c>
      <c r="L12" s="77" t="s">
        <v>112</v>
      </c>
      <c r="M12" s="77" t="s">
        <v>112</v>
      </c>
      <c r="N12" s="62">
        <v>210</v>
      </c>
      <c r="O12" s="62">
        <v>210</v>
      </c>
      <c r="P12" s="66">
        <f>IF(B12="true",(Calcs!Y13),IF(C12="true",Calcs!P13,Calcs!I13))</f>
        <v>0</v>
      </c>
      <c r="Q12" s="67" t="str">
        <f>IF(C12="true","0",(VLOOKUP(J12,Chg_Factors!B$18:D$30,3,FALSE)))</f>
        <v>0</v>
      </c>
      <c r="R12" s="68">
        <f t="shared" si="2"/>
        <v>0.91200000000000003</v>
      </c>
      <c r="S12" s="69" t="str">
        <f>IF(C12="true","0",(VLOOKUP(Inputs!F12,Chg_Factors!B$2:D$5,3,FALSE)))</f>
        <v>0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1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0.2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0.00</v>
      </c>
      <c r="AA12" s="68">
        <f>IF(B12="true",(Calcs!R13),IF(C12="true",0,Calcs!B13))</f>
        <v>0</v>
      </c>
      <c r="AB12" s="68">
        <f>IF(B12="true",(Calcs!S13),IF(C12="true",Calcs!K13,Calcs!C13))</f>
        <v>2.9184000000000002E-2</v>
      </c>
      <c r="AC12" s="68">
        <f>IF(B12="true",(Calcs!T13),IF(C12="true",Calcs!L13,Calcs!D13))</f>
        <v>1.7510399999999999E-2</v>
      </c>
      <c r="AD12" s="68">
        <f t="shared" si="3"/>
        <v>0.91200000000000003</v>
      </c>
      <c r="AE12" s="68">
        <f>IF(B12="true",Calcs!V13,IF(C12="true",Calcs!N13,Calcs!F13))</f>
        <v>0</v>
      </c>
      <c r="AF12" s="68">
        <f>IF(B12="true",(Calcs!W13),IF(C12="true",0,Calcs!G13))</f>
        <v>0</v>
      </c>
      <c r="AG12" s="68">
        <f>IF(B12="true",(Calcs!X13),IF(C12="true",Calcs!O13,Calcs!H13))</f>
        <v>0</v>
      </c>
      <c r="AH12" s="61" t="str">
        <f t="shared" si="4"/>
        <v>false</v>
      </c>
      <c r="AI12" s="61" t="str">
        <f t="shared" si="5"/>
        <v>false</v>
      </c>
      <c r="AJ12" s="68">
        <f>IF(B12="true",0,IF(C12="true",Calcs!M13,0))</f>
        <v>0</v>
      </c>
      <c r="AK12" s="61" t="str">
        <f t="shared" si="6"/>
        <v>true</v>
      </c>
      <c r="AL12" s="68">
        <f>IF(B12="true",0,IF(C12="true",Calcs!J13,0))</f>
        <v>0.18240000000000001</v>
      </c>
      <c r="AM12" s="68">
        <f>IF(B12="true",Calcs!U13,IF(C12="true",0,Calcs!E13))</f>
        <v>0</v>
      </c>
    </row>
    <row r="13" spans="1:39" ht="14.25" customHeight="1" x14ac:dyDescent="0.2">
      <c r="A13" s="58">
        <v>12</v>
      </c>
      <c r="B13" s="65" t="s">
        <v>112</v>
      </c>
      <c r="C13" s="65" t="s">
        <v>112</v>
      </c>
      <c r="D13" s="59" t="s">
        <v>112</v>
      </c>
      <c r="E13" s="62">
        <v>1004</v>
      </c>
      <c r="F13" s="61" t="s">
        <v>101</v>
      </c>
      <c r="G13" s="79"/>
      <c r="H13" s="62" t="s">
        <v>18</v>
      </c>
      <c r="I13" s="62" t="s">
        <v>15</v>
      </c>
      <c r="J13" s="79" t="s">
        <v>23</v>
      </c>
      <c r="K13" s="63">
        <v>1</v>
      </c>
      <c r="L13" s="77" t="s">
        <v>112</v>
      </c>
      <c r="M13" s="77" t="s">
        <v>112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 t="str">
        <f>IF(C13="true","0",(VLOOKUP(J13,Chg_Factors!B$18:D$30,3,FALSE)))</f>
        <v>19.23</v>
      </c>
      <c r="R13" s="68">
        <f t="shared" si="2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1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3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4"/>
        <v>false</v>
      </c>
      <c r="AI13" s="61" t="str">
        <f t="shared" si="5"/>
        <v>false</v>
      </c>
      <c r="AJ13" s="68">
        <f>IF(B13="true",0,IF(C13="true",Calcs!M14,0))</f>
        <v>0</v>
      </c>
      <c r="AK13" s="61" t="str">
        <f t="shared" si="6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112</v>
      </c>
      <c r="C14" s="65" t="s">
        <v>112</v>
      </c>
      <c r="D14" s="59" t="s">
        <v>112</v>
      </c>
      <c r="E14" s="62">
        <v>100050</v>
      </c>
      <c r="F14" s="61" t="s">
        <v>13</v>
      </c>
      <c r="G14" s="79"/>
      <c r="H14" s="62" t="s">
        <v>18</v>
      </c>
      <c r="I14" s="62" t="s">
        <v>19</v>
      </c>
      <c r="J14" s="79" t="s">
        <v>147</v>
      </c>
      <c r="K14" s="63">
        <v>1</v>
      </c>
      <c r="L14" s="77" t="s">
        <v>113</v>
      </c>
      <c r="M14" s="77" t="s">
        <v>112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 t="str">
        <f>IF(C14="true","0",(VLOOKUP(J14,Chg_Factors!B$18:D$30,3,FALSE)))</f>
        <v>19.71</v>
      </c>
      <c r="R14" s="68">
        <f t="shared" si="2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1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3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4"/>
        <v>false</v>
      </c>
      <c r="AI14" s="61" t="str">
        <f t="shared" si="5"/>
        <v>false</v>
      </c>
      <c r="AJ14" s="68">
        <f>IF(B14="true",0,IF(C14="true",Calcs!M15,0))</f>
        <v>0</v>
      </c>
      <c r="AK14" s="61" t="str">
        <f t="shared" si="6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113</v>
      </c>
      <c r="C15" s="65" t="s">
        <v>112</v>
      </c>
      <c r="D15" s="65" t="s">
        <v>112</v>
      </c>
      <c r="E15" s="62">
        <v>100</v>
      </c>
      <c r="F15" s="61" t="s">
        <v>16</v>
      </c>
      <c r="G15" s="79" t="s">
        <v>100</v>
      </c>
      <c r="H15" s="62" t="s">
        <v>10</v>
      </c>
      <c r="I15" s="62" t="s">
        <v>19</v>
      </c>
      <c r="J15" s="79" t="s">
        <v>152</v>
      </c>
      <c r="K15" s="63">
        <v>1</v>
      </c>
      <c r="L15" s="77" t="s">
        <v>113</v>
      </c>
      <c r="M15" s="77" t="s">
        <v>112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 t="str">
        <f>IF(C15="true","0",(VLOOKUP(J15,Chg_Factors!B$18:D$30,3,FALSE)))</f>
        <v>19.71</v>
      </c>
      <c r="R15" s="68">
        <f t="shared" si="2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1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3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4"/>
        <v>true</v>
      </c>
      <c r="AI15" s="61" t="str">
        <f t="shared" si="5"/>
        <v>false</v>
      </c>
      <c r="AJ15" s="68">
        <f>IF(B15="true",0,IF(C15="true",Calcs!M16,0))</f>
        <v>0</v>
      </c>
      <c r="AK15" s="61" t="str">
        <f t="shared" si="6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112</v>
      </c>
      <c r="C16" s="65" t="s">
        <v>113</v>
      </c>
      <c r="D16" s="65" t="s">
        <v>112</v>
      </c>
      <c r="E16" s="62">
        <v>0.66</v>
      </c>
      <c r="F16" s="61" t="s">
        <v>100</v>
      </c>
      <c r="G16" s="61" t="s">
        <v>100</v>
      </c>
      <c r="H16" s="62" t="s">
        <v>10</v>
      </c>
      <c r="I16" s="62" t="s">
        <v>19</v>
      </c>
      <c r="J16" s="61" t="s">
        <v>24</v>
      </c>
      <c r="K16" s="80">
        <v>0.89</v>
      </c>
      <c r="L16" s="65" t="s">
        <v>112</v>
      </c>
      <c r="M16" s="65" t="s">
        <v>113</v>
      </c>
      <c r="N16" s="62">
        <v>366</v>
      </c>
      <c r="O16" s="62">
        <v>366</v>
      </c>
      <c r="P16" s="66">
        <f>IF(B16="true",(Calcs!Y17),IF(C16="true",Calcs!P17,Calcs!I17))</f>
        <v>9.1869359963252253E-2</v>
      </c>
      <c r="Q16" s="67" t="str">
        <f>IF(C16="true","0",(VLOOKUP(J16,Chg_Factors!B$18:D$30,3,FALSE)))</f>
        <v>0</v>
      </c>
      <c r="R16" s="68">
        <f t="shared" si="2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1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3.91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3"/>
        <v>0.66</v>
      </c>
      <c r="AE16" s="68">
        <f>IF(B16="true",Calcs!V17,IF(C16="true",Calcs!N17,Calcs!F17))</f>
        <v>0.110243232</v>
      </c>
      <c r="AF16" s="68">
        <f>IF(B16="true",(Calcs!W17),IF(C16="true",0,Calcs!G17))</f>
        <v>0</v>
      </c>
      <c r="AG16" s="68">
        <f>IF(B16="true",(Calcs!X17),IF(C16="true",Calcs!O17,Calcs!H17))</f>
        <v>9.1869359963252253E-2</v>
      </c>
      <c r="AH16" s="61" t="str">
        <f t="shared" si="4"/>
        <v>false</v>
      </c>
      <c r="AI16" s="61" t="str">
        <f t="shared" si="5"/>
        <v>false</v>
      </c>
      <c r="AJ16" s="68">
        <f>IF(B16="true",0,IF(C16="true",Calcs!M17,0))</f>
        <v>0.1238688</v>
      </c>
      <c r="AK16" s="61" t="str">
        <f t="shared" si="6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112</v>
      </c>
      <c r="C17" s="65" t="s">
        <v>112</v>
      </c>
      <c r="D17" s="59" t="s">
        <v>112</v>
      </c>
      <c r="E17" s="62">
        <v>1008</v>
      </c>
      <c r="F17" s="61" t="s">
        <v>101</v>
      </c>
      <c r="G17" s="61"/>
      <c r="H17" s="62" t="s">
        <v>14</v>
      </c>
      <c r="I17" s="62" t="s">
        <v>21</v>
      </c>
      <c r="J17" s="81" t="s">
        <v>151</v>
      </c>
      <c r="K17" s="63">
        <v>1</v>
      </c>
      <c r="L17" s="65" t="s">
        <v>112</v>
      </c>
      <c r="M17" s="65" t="s">
        <v>113</v>
      </c>
      <c r="N17" s="62">
        <v>0</v>
      </c>
      <c r="O17" s="62">
        <v>2</v>
      </c>
      <c r="P17" s="66">
        <f>IF(B17="true",(Calcs!Y18),IF(C17="true",Calcs!P18,Calcs!I18))</f>
        <v>0</v>
      </c>
      <c r="Q17" s="67" t="str">
        <f>IF(C17="true","0",(VLOOKUP(J17,Chg_Factors!B$18:D$30,3,FALSE)))</f>
        <v>19.71</v>
      </c>
      <c r="R17" s="68">
        <f t="shared" si="2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1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3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4"/>
        <v>false</v>
      </c>
      <c r="AI17" s="61" t="str">
        <f t="shared" si="5"/>
        <v>false</v>
      </c>
      <c r="AJ17" s="68">
        <f>IF(B17="true",0,IF(C17="true",Calcs!M18,0))</f>
        <v>0</v>
      </c>
      <c r="AK17" s="61" t="str">
        <f t="shared" si="6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112</v>
      </c>
      <c r="C18" s="65" t="s">
        <v>112</v>
      </c>
      <c r="D18" s="59" t="s">
        <v>112</v>
      </c>
      <c r="E18" s="62">
        <v>100</v>
      </c>
      <c r="F18" s="61" t="s">
        <v>13</v>
      </c>
      <c r="G18" s="79"/>
      <c r="H18" s="62" t="s">
        <v>14</v>
      </c>
      <c r="I18" s="62" t="s">
        <v>21</v>
      </c>
      <c r="J18" s="81" t="s">
        <v>152</v>
      </c>
      <c r="K18" s="78">
        <v>0.9</v>
      </c>
      <c r="L18" s="77" t="s">
        <v>112</v>
      </c>
      <c r="M18" s="77" t="s">
        <v>112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 t="str">
        <f>IF(C18="true","0",(VLOOKUP(J18,Chg_Factors!B$18:D$30,3,FALSE)))</f>
        <v>19.71</v>
      </c>
      <c r="R18" s="68">
        <f t="shared" si="2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1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3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4"/>
        <v>false</v>
      </c>
      <c r="AI18" s="61" t="str">
        <f t="shared" si="5"/>
        <v>false</v>
      </c>
      <c r="AJ18" s="68">
        <f>IF(B18="true",0,IF(C18="true",Calcs!M19,0))</f>
        <v>0</v>
      </c>
      <c r="AK18" s="61" t="str">
        <f t="shared" si="6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113</v>
      </c>
      <c r="C19" s="65" t="s">
        <v>112</v>
      </c>
      <c r="D19" s="65" t="s">
        <v>112</v>
      </c>
      <c r="E19" s="62">
        <v>0</v>
      </c>
      <c r="F19" s="61" t="s">
        <v>16</v>
      </c>
      <c r="G19" s="79" t="s">
        <v>101</v>
      </c>
      <c r="H19" s="62" t="s">
        <v>10</v>
      </c>
      <c r="I19" s="62" t="s">
        <v>11</v>
      </c>
      <c r="J19" s="79" t="s">
        <v>12</v>
      </c>
      <c r="K19" s="63">
        <v>1</v>
      </c>
      <c r="L19" s="77" t="s">
        <v>112</v>
      </c>
      <c r="M19" s="77" t="s">
        <v>112</v>
      </c>
      <c r="N19" s="62">
        <v>0</v>
      </c>
      <c r="O19" s="62">
        <v>0</v>
      </c>
      <c r="P19" s="66">
        <f>IF(B19="true",(Calcs!Y20),IF(C19="true",Calcs!P20,Calcs!I20))</f>
        <v>0</v>
      </c>
      <c r="Q19" s="67" t="str">
        <f>IF(C19="true","0",(VLOOKUP(J19,Chg_Factors!B$18:D$30,3,FALSE)))</f>
        <v>27.51</v>
      </c>
      <c r="R19" s="68">
        <f t="shared" si="2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1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3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4"/>
        <v>true</v>
      </c>
      <c r="AI19" s="61" t="str">
        <f t="shared" si="5"/>
        <v>false</v>
      </c>
      <c r="AJ19" s="68">
        <f>IF(B19="true",0,IF(C19="true",Calcs!M20,0))</f>
        <v>0</v>
      </c>
      <c r="AK19" s="61" t="str">
        <f t="shared" si="6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112</v>
      </c>
      <c r="C20" s="65" t="s">
        <v>113</v>
      </c>
      <c r="D20" s="65" t="s">
        <v>112</v>
      </c>
      <c r="E20" s="62">
        <v>0</v>
      </c>
      <c r="F20" s="61" t="s">
        <v>100</v>
      </c>
      <c r="G20" s="79" t="s">
        <v>16</v>
      </c>
      <c r="H20" s="62" t="s">
        <v>10</v>
      </c>
      <c r="I20" s="62" t="s">
        <v>11</v>
      </c>
      <c r="J20" s="79" t="s">
        <v>12</v>
      </c>
      <c r="K20" s="80">
        <v>0.99</v>
      </c>
      <c r="L20" s="77" t="s">
        <v>112</v>
      </c>
      <c r="M20" s="77" t="s">
        <v>112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2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1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3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4"/>
        <v>false</v>
      </c>
      <c r="AI20" s="61" t="str">
        <f t="shared" si="5"/>
        <v>false</v>
      </c>
      <c r="AJ20" s="68">
        <f>IF(B20="true",0,IF(C20="true",Calcs!M21,0))</f>
        <v>0</v>
      </c>
      <c r="AK20" s="61" t="str">
        <f t="shared" si="6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112</v>
      </c>
      <c r="C21" s="65" t="s">
        <v>112</v>
      </c>
      <c r="D21" s="59" t="s">
        <v>112</v>
      </c>
      <c r="E21" s="62">
        <v>3637</v>
      </c>
      <c r="F21" s="61" t="s">
        <v>101</v>
      </c>
      <c r="G21" s="79"/>
      <c r="H21" s="62" t="s">
        <v>18</v>
      </c>
      <c r="I21" s="62" t="s">
        <v>21</v>
      </c>
      <c r="J21" s="79" t="s">
        <v>17</v>
      </c>
      <c r="K21" s="63">
        <v>1</v>
      </c>
      <c r="L21" s="77" t="s">
        <v>112</v>
      </c>
      <c r="M21" s="77" t="s">
        <v>112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 t="str">
        <f>IF(C21="true","0",(VLOOKUP(J21,Chg_Factors!B$18:D$30,3,FALSE)))</f>
        <v>14.95</v>
      </c>
      <c r="R21" s="68">
        <f t="shared" si="2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1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3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4"/>
        <v>false</v>
      </c>
      <c r="AI21" s="61" t="str">
        <f t="shared" si="5"/>
        <v>false</v>
      </c>
      <c r="AJ21" s="68">
        <f>IF(B21="true",0,IF(C21="true",Calcs!M22,0))</f>
        <v>0</v>
      </c>
      <c r="AK21" s="61" t="str">
        <f t="shared" si="6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112</v>
      </c>
      <c r="C22" s="65" t="s">
        <v>112</v>
      </c>
      <c r="D22" s="59" t="s">
        <v>112</v>
      </c>
      <c r="E22" s="61">
        <v>99999.9</v>
      </c>
      <c r="F22" s="61" t="s">
        <v>13</v>
      </c>
      <c r="G22" s="61"/>
      <c r="H22" s="62" t="s">
        <v>14</v>
      </c>
      <c r="I22" s="62" t="s">
        <v>11</v>
      </c>
      <c r="J22" s="60" t="s">
        <v>153</v>
      </c>
      <c r="K22" s="80">
        <v>0.11</v>
      </c>
      <c r="L22" s="65" t="s">
        <v>112</v>
      </c>
      <c r="M22" s="65" t="s">
        <v>113</v>
      </c>
      <c r="N22" s="61">
        <v>1</v>
      </c>
      <c r="O22" s="61">
        <v>18</v>
      </c>
      <c r="P22" s="66">
        <f>IF(B22="true",(Calcs!Y23),IF(C22="true",Calcs!P23,Calcs!I23))</f>
        <v>703.99929599999996</v>
      </c>
      <c r="Q22" s="67" t="str">
        <f>IF(C22="true","0",(VLOOKUP(J22,Chg_Factors!B$18:D$30,3,FALSE)))</f>
        <v>14.40</v>
      </c>
      <c r="R22" s="68">
        <f t="shared" si="2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1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3"/>
        <v>99999.9</v>
      </c>
      <c r="AE22" s="68">
        <f>IF(B22="true",Calcs!V23,IF(C22="true",Calcs!N23,Calcs!F23))</f>
        <v>25343.974655999999</v>
      </c>
      <c r="AF22" s="68">
        <f>IF(B22="true",(Calcs!W23),IF(C22="true",0,Calcs!G23))</f>
        <v>25343.974655999999</v>
      </c>
      <c r="AG22" s="68">
        <f>IF(B22="true",(Calcs!X23),IF(C22="true",Calcs!O23,Calcs!H23))</f>
        <v>12671.987327999999</v>
      </c>
      <c r="AH22" s="61" t="str">
        <f t="shared" si="4"/>
        <v>false</v>
      </c>
      <c r="AI22" s="61" t="str">
        <f t="shared" si="5"/>
        <v>false</v>
      </c>
      <c r="AJ22" s="68">
        <f>IF(B22="true",0,IF(C22="true",Calcs!M23,0))</f>
        <v>0</v>
      </c>
      <c r="AK22" s="61" t="str">
        <f t="shared" si="6"/>
        <v>false</v>
      </c>
      <c r="AL22" s="68">
        <f>IF(B22="true",0,IF(C22="true",Calcs!J23,0))</f>
        <v>0</v>
      </c>
      <c r="AM22" s="68">
        <f>IF(B22="true",Calcs!U23,IF(C22="true",0,Calcs!E23))</f>
        <v>230399.76959999997</v>
      </c>
    </row>
    <row r="23" spans="1:39" ht="14.25" customHeight="1" x14ac:dyDescent="0.2">
      <c r="A23" s="58">
        <v>22</v>
      </c>
      <c r="B23" s="65" t="s">
        <v>113</v>
      </c>
      <c r="C23" s="65" t="s">
        <v>112</v>
      </c>
      <c r="D23" s="65" t="s">
        <v>112</v>
      </c>
      <c r="E23" s="62">
        <v>0.01</v>
      </c>
      <c r="F23" s="61" t="s">
        <v>13</v>
      </c>
      <c r="G23" s="61" t="s">
        <v>16</v>
      </c>
      <c r="H23" s="62" t="s">
        <v>10</v>
      </c>
      <c r="I23" s="62" t="s">
        <v>15</v>
      </c>
      <c r="J23" s="61" t="s">
        <v>20</v>
      </c>
      <c r="K23" s="63">
        <v>1</v>
      </c>
      <c r="L23" s="65" t="s">
        <v>112</v>
      </c>
      <c r="M23" s="65" t="s">
        <v>113</v>
      </c>
      <c r="N23" s="62">
        <v>0</v>
      </c>
      <c r="O23" s="62">
        <v>0</v>
      </c>
      <c r="P23" s="66">
        <f>IF(B23="true",(Calcs!Y24),IF(C23="true",Calcs!P24,Calcs!I24))</f>
        <v>7.9967999999999997E-2</v>
      </c>
      <c r="Q23" s="67" t="str">
        <f>IF(C23="true","0",(VLOOKUP(J23,Chg_Factors!B$18:D$30,3,FALSE)))</f>
        <v>16.66</v>
      </c>
      <c r="R23" s="68">
        <f t="shared" si="2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1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3"/>
        <v>0.01</v>
      </c>
      <c r="AE23" s="68">
        <f>IF(B23="true",Calcs!V24,IF(C23="true",Calcs!N24,Calcs!F24))</f>
        <v>0.15993599999999999</v>
      </c>
      <c r="AF23" s="68">
        <f>IF(B23="true",(Calcs!W24),IF(C23="true",0,Calcs!G24))</f>
        <v>0.15993599999999999</v>
      </c>
      <c r="AG23" s="68">
        <f>IF(B23="true",(Calcs!X24),IF(C23="true",Calcs!O24,Calcs!H24))</f>
        <v>7.9967999999999997E-2</v>
      </c>
      <c r="AH23" s="61" t="str">
        <f t="shared" si="4"/>
        <v>true</v>
      </c>
      <c r="AI23" s="61" t="str">
        <f t="shared" si="5"/>
        <v>false</v>
      </c>
      <c r="AJ23" s="68">
        <f>IF(B23="true",0,IF(C23="true",Calcs!M24,0))</f>
        <v>0</v>
      </c>
      <c r="AK23" s="61" t="str">
        <f t="shared" si="6"/>
        <v>false</v>
      </c>
      <c r="AL23" s="68">
        <f>IF(B23="true",0,IF(C23="true",Calcs!J24,0))</f>
        <v>0</v>
      </c>
      <c r="AM23" s="68">
        <f>IF(B23="true",Calcs!U24,IF(C23="true",0,Calcs!E24))</f>
        <v>0.15993599999999999</v>
      </c>
    </row>
    <row r="24" spans="1:39" ht="14.25" customHeight="1" x14ac:dyDescent="0.2">
      <c r="A24" s="58">
        <v>23</v>
      </c>
      <c r="B24" s="65" t="s">
        <v>112</v>
      </c>
      <c r="C24" s="65" t="s">
        <v>113</v>
      </c>
      <c r="D24" s="65" t="s">
        <v>112</v>
      </c>
      <c r="E24" s="62">
        <v>1001.999</v>
      </c>
      <c r="F24" s="61" t="s">
        <v>16</v>
      </c>
      <c r="G24" s="79" t="s">
        <v>13</v>
      </c>
      <c r="H24" s="62" t="s">
        <v>14</v>
      </c>
      <c r="I24" s="62" t="s">
        <v>15</v>
      </c>
      <c r="J24" s="79" t="s">
        <v>20</v>
      </c>
      <c r="K24" s="80">
        <v>0.89</v>
      </c>
      <c r="L24" s="77" t="s">
        <v>112</v>
      </c>
      <c r="M24" s="77" t="s">
        <v>112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2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1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3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4"/>
        <v>false</v>
      </c>
      <c r="AI24" s="61" t="str">
        <f t="shared" si="5"/>
        <v>false</v>
      </c>
      <c r="AJ24" s="68">
        <f>IF(B24="true",0,IF(C24="true",Calcs!M25,0))</f>
        <v>0</v>
      </c>
      <c r="AK24" s="61" t="str">
        <f t="shared" si="6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112</v>
      </c>
      <c r="C25" s="65" t="s">
        <v>112</v>
      </c>
      <c r="D25" s="59" t="s">
        <v>112</v>
      </c>
      <c r="E25" s="62">
        <v>1002</v>
      </c>
      <c r="F25" s="61" t="s">
        <v>100</v>
      </c>
      <c r="G25" s="79"/>
      <c r="H25" s="62" t="s">
        <v>14</v>
      </c>
      <c r="I25" s="62" t="s">
        <v>19</v>
      </c>
      <c r="J25" s="79" t="s">
        <v>22</v>
      </c>
      <c r="K25" s="63">
        <v>1</v>
      </c>
      <c r="L25" s="77" t="s">
        <v>112</v>
      </c>
      <c r="M25" s="77" t="s">
        <v>112</v>
      </c>
      <c r="N25" s="61">
        <v>199</v>
      </c>
      <c r="O25" s="61">
        <v>200</v>
      </c>
      <c r="P25" s="66">
        <f>IF(B25="true",(Calcs!Y26),IF(C25="true",Calcs!P26,Calcs!I26))</f>
        <v>541.38949776000004</v>
      </c>
      <c r="Q25" s="67" t="str">
        <f>IF(C25="true","0",(VLOOKUP(J25,Chg_Factors!B$18:D$30,3,FALSE)))</f>
        <v>12.57</v>
      </c>
      <c r="R25" s="68">
        <f t="shared" si="2"/>
        <v>1002</v>
      </c>
      <c r="S25" s="69" t="str">
        <f>IF(C25="true","0",(VLOOKUP(Inputs!F25,Chg_Factors!B$2:D$5,3,FALSE)))</f>
        <v>9.0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1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9018</v>
      </c>
      <c r="AB25" s="68">
        <f>IF(B25="true",(Calcs!S26),IF(C25="true",Calcs!K26,Calcs!C26))</f>
        <v>1442.88</v>
      </c>
      <c r="AC25" s="68">
        <f>IF(B25="true",(Calcs!T26),IF(C25="true",Calcs!L26,Calcs!D26))</f>
        <v>43.2864</v>
      </c>
      <c r="AD25" s="68">
        <f t="shared" si="3"/>
        <v>1002</v>
      </c>
      <c r="AE25" s="68">
        <f>IF(B25="true",Calcs!V26,IF(C25="true",Calcs!N26,Calcs!F26))</f>
        <v>544.11004800000001</v>
      </c>
      <c r="AF25" s="68">
        <f>IF(B25="true",(Calcs!W26),IF(C25="true",0,Calcs!G26))</f>
        <v>544.11004800000001</v>
      </c>
      <c r="AG25" s="68">
        <f>IF(B25="true",(Calcs!X26),IF(C25="true",Calcs!O26,Calcs!H26))</f>
        <v>544.11004800000001</v>
      </c>
      <c r="AH25" s="61" t="str">
        <f t="shared" si="4"/>
        <v>false</v>
      </c>
      <c r="AI25" s="61" t="str">
        <f t="shared" si="5"/>
        <v>false</v>
      </c>
      <c r="AJ25" s="68">
        <f>IF(B25="true",0,IF(C25="true",Calcs!M26,0))</f>
        <v>0</v>
      </c>
      <c r="AK25" s="61" t="str">
        <f t="shared" si="6"/>
        <v>false</v>
      </c>
      <c r="AL25" s="68">
        <f>IF(B25="true",0,IF(C25="true",Calcs!J26,0))</f>
        <v>0</v>
      </c>
      <c r="AM25" s="68">
        <f>IF(B25="true",Calcs!U26,IF(C25="true",0,Calcs!E26))</f>
        <v>544.11004800000001</v>
      </c>
    </row>
    <row r="26" spans="1:39" ht="14.25" customHeight="1" x14ac:dyDescent="0.2">
      <c r="A26" s="58">
        <v>25</v>
      </c>
      <c r="B26" s="65" t="s">
        <v>112</v>
      </c>
      <c r="C26" s="65" t="s">
        <v>112</v>
      </c>
      <c r="D26" s="59" t="s">
        <v>112</v>
      </c>
      <c r="E26" s="62">
        <v>1003.33</v>
      </c>
      <c r="F26" s="61" t="s">
        <v>101</v>
      </c>
      <c r="G26" s="79"/>
      <c r="H26" s="62" t="s">
        <v>18</v>
      </c>
      <c r="I26" s="62" t="s">
        <v>11</v>
      </c>
      <c r="J26" s="79" t="s">
        <v>26</v>
      </c>
      <c r="K26" s="66">
        <v>0.04</v>
      </c>
      <c r="L26" s="77" t="s">
        <v>113</v>
      </c>
      <c r="M26" s="77" t="s">
        <v>112</v>
      </c>
      <c r="N26" s="61">
        <v>99</v>
      </c>
      <c r="O26" s="61">
        <v>101</v>
      </c>
      <c r="P26" s="66">
        <f>IF(B26="true",(Calcs!Y27),IF(C26="true",Calcs!P27,Calcs!I27))</f>
        <v>849.71123643564363</v>
      </c>
      <c r="Q26" s="67" t="str">
        <f>IF(C26="true","0",(VLOOKUP(J26,Chg_Factors!B$18:D$30,3,FALSE)))</f>
        <v>14.40</v>
      </c>
      <c r="R26" s="68">
        <f t="shared" si="2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1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3"/>
        <v>1003.33</v>
      </c>
      <c r="AE26" s="68">
        <f>IF(B26="true",Calcs!V27,IF(C26="true",Calcs!N27,Calcs!F27))</f>
        <v>1733.7542400000002</v>
      </c>
      <c r="AF26" s="68">
        <f>IF(B26="true",(Calcs!W27),IF(C26="true",0,Calcs!G27))</f>
        <v>866.8771200000001</v>
      </c>
      <c r="AG26" s="68">
        <f>IF(B26="true",(Calcs!X27),IF(C26="true",Calcs!O27,Calcs!H27))</f>
        <v>866.8771200000001</v>
      </c>
      <c r="AH26" s="61" t="str">
        <f t="shared" si="4"/>
        <v>false</v>
      </c>
      <c r="AI26" s="61" t="str">
        <f t="shared" si="5"/>
        <v>false</v>
      </c>
      <c r="AJ26" s="68">
        <f>IF(B26="true",0,IF(C26="true",Calcs!M27,0))</f>
        <v>0</v>
      </c>
      <c r="AK26" s="61" t="str">
        <f t="shared" si="6"/>
        <v>false</v>
      </c>
      <c r="AL26" s="68">
        <f>IF(B26="true",0,IF(C26="true",Calcs!J27,0))</f>
        <v>0</v>
      </c>
      <c r="AM26" s="68">
        <f>IF(B26="true",Calcs!U27,IF(C26="true",0,Calcs!E27))</f>
        <v>43343.856000000007</v>
      </c>
    </row>
    <row r="27" spans="1:39" ht="14.25" customHeight="1" x14ac:dyDescent="0.2">
      <c r="A27" s="58">
        <v>26</v>
      </c>
      <c r="B27" s="65" t="s">
        <v>113</v>
      </c>
      <c r="C27" s="65" t="s">
        <v>112</v>
      </c>
      <c r="D27" s="65" t="s">
        <v>112</v>
      </c>
      <c r="E27" s="62">
        <v>0.77500000000000002</v>
      </c>
      <c r="F27" s="61" t="s">
        <v>13</v>
      </c>
      <c r="G27" s="79" t="s">
        <v>16</v>
      </c>
      <c r="H27" s="62" t="s">
        <v>18</v>
      </c>
      <c r="I27" s="62" t="s">
        <v>19</v>
      </c>
      <c r="J27" s="79" t="s">
        <v>23</v>
      </c>
      <c r="K27" s="63">
        <v>1</v>
      </c>
      <c r="L27" s="77" t="s">
        <v>113</v>
      </c>
      <c r="M27" s="77" t="s">
        <v>112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 t="str">
        <f>IF(C27="true","0",(VLOOKUP(J27,Chg_Factors!B$18:D$30,3,FALSE)))</f>
        <v>19.23</v>
      </c>
      <c r="R27" s="68">
        <f t="shared" si="2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1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3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4"/>
        <v>true</v>
      </c>
      <c r="AI27" s="61" t="str">
        <f t="shared" si="5"/>
        <v>false</v>
      </c>
      <c r="AJ27" s="68">
        <f>IF(B27="true",0,IF(C27="true",Calcs!M28,0))</f>
        <v>0</v>
      </c>
      <c r="AK27" s="61" t="str">
        <f t="shared" si="6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112</v>
      </c>
      <c r="C28" s="65" t="s">
        <v>113</v>
      </c>
      <c r="D28" s="65" t="s">
        <v>112</v>
      </c>
      <c r="E28" s="62">
        <v>1005.22</v>
      </c>
      <c r="F28" s="61" t="s">
        <v>16</v>
      </c>
      <c r="G28" s="79" t="s">
        <v>13</v>
      </c>
      <c r="H28" s="62" t="s">
        <v>10</v>
      </c>
      <c r="I28" s="62" t="s">
        <v>21</v>
      </c>
      <c r="J28" s="79" t="s">
        <v>147</v>
      </c>
      <c r="K28" s="63">
        <v>1</v>
      </c>
      <c r="L28" s="77" t="s">
        <v>113</v>
      </c>
      <c r="M28" s="77" t="s">
        <v>112</v>
      </c>
      <c r="N28" s="61">
        <v>64</v>
      </c>
      <c r="O28" s="61">
        <v>75</v>
      </c>
      <c r="P28" s="66">
        <f>IF(B28="true",(Calcs!Y29),IF(C28="true",Calcs!P29,Calcs!I29))</f>
        <v>0</v>
      </c>
      <c r="Q28" s="67" t="str">
        <f>IF(C28="true","0",(VLOOKUP(J28,Chg_Factors!B$18:D$30,3,FALSE)))</f>
        <v>0</v>
      </c>
      <c r="R28" s="68">
        <f t="shared" si="2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1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3"/>
        <v>1005.22</v>
      </c>
      <c r="AE28" s="68">
        <f>IF(B28="true",Calcs!V29,IF(C28="true",Calcs!N29,Calcs!F29))</f>
        <v>0</v>
      </c>
      <c r="AF28" s="68">
        <f>IF(B28="true",(Calcs!W29),IF(C28="true",0,Calcs!G29))</f>
        <v>0</v>
      </c>
      <c r="AG28" s="68">
        <f>IF(B28="true",(Calcs!X29),IF(C28="true",Calcs!O29,Calcs!H29))</f>
        <v>0</v>
      </c>
      <c r="AH28" s="61" t="str">
        <f t="shared" si="4"/>
        <v>false</v>
      </c>
      <c r="AI28" s="61" t="str">
        <f t="shared" si="5"/>
        <v>false</v>
      </c>
      <c r="AJ28" s="68">
        <f>IF(B28="true",0,IF(C28="true",Calcs!M29,0))</f>
        <v>0</v>
      </c>
      <c r="AK28" s="61" t="str">
        <f t="shared" si="6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112</v>
      </c>
      <c r="C29" s="65" t="s">
        <v>112</v>
      </c>
      <c r="D29" s="59" t="s">
        <v>112</v>
      </c>
      <c r="E29" s="62">
        <v>0.123</v>
      </c>
      <c r="F29" s="61" t="s">
        <v>100</v>
      </c>
      <c r="G29" s="79"/>
      <c r="H29" s="62" t="s">
        <v>10</v>
      </c>
      <c r="I29" s="62" t="s">
        <v>11</v>
      </c>
      <c r="J29" s="79" t="s">
        <v>23</v>
      </c>
      <c r="K29" s="80">
        <v>0</v>
      </c>
      <c r="L29" s="77" t="s">
        <v>113</v>
      </c>
      <c r="M29" s="77" t="s">
        <v>112</v>
      </c>
      <c r="N29" s="61">
        <v>0</v>
      </c>
      <c r="O29" s="61">
        <v>1</v>
      </c>
      <c r="P29" s="66">
        <f>IF(B29="true",(Calcs!Y30),IF(C29="true",Calcs!P30,Calcs!I30))</f>
        <v>0</v>
      </c>
      <c r="Q29" s="67" t="str">
        <f>IF(C29="true","0",(VLOOKUP(J29,Chg_Factors!B$18:D$30,3,FALSE)))</f>
        <v>19.23</v>
      </c>
      <c r="R29" s="68">
        <f t="shared" si="2"/>
        <v>0.123</v>
      </c>
      <c r="S29" s="69" t="str">
        <f>IF(C29="true","0",(VLOOKUP(Inputs!F29,Chg_Factors!B$2:D$5,3,FALSE)))</f>
        <v>9.0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1.107</v>
      </c>
      <c r="AB29" s="68">
        <f>IF(B29="true",(Calcs!S30),IF(C29="true",Calcs!K30,Calcs!C30))</f>
        <v>1.7712000000000001</v>
      </c>
      <c r="AC29" s="68">
        <f>IF(B29="true",(Calcs!T30),IF(C29="true",Calcs!L30,Calcs!D30))</f>
        <v>1.7712000000000001</v>
      </c>
      <c r="AD29" s="68">
        <f t="shared" si="3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4"/>
        <v>false</v>
      </c>
      <c r="AI29" s="61" t="str">
        <f t="shared" si="5"/>
        <v>false</v>
      </c>
      <c r="AJ29" s="68">
        <f>IF(B29="true",0,IF(C29="true",Calcs!M30,0))</f>
        <v>0</v>
      </c>
      <c r="AK29" s="61" t="str">
        <f t="shared" si="6"/>
        <v>false</v>
      </c>
      <c r="AL29" s="68">
        <f>IF(B29="true",0,IF(C29="true",Calcs!J30,0))</f>
        <v>0</v>
      </c>
      <c r="AM29" s="68">
        <f>IF(B29="true",Calcs!U30,IF(C29="true",0,Calcs!E30))</f>
        <v>34.060176000000006</v>
      </c>
    </row>
    <row r="30" spans="1:39" ht="14.25" customHeight="1" x14ac:dyDescent="0.2">
      <c r="A30" s="58">
        <v>29</v>
      </c>
      <c r="B30" s="65" t="s">
        <v>112</v>
      </c>
      <c r="C30" s="65" t="s">
        <v>112</v>
      </c>
      <c r="D30" s="59" t="s">
        <v>112</v>
      </c>
      <c r="E30" s="62">
        <v>1007</v>
      </c>
      <c r="F30" s="61" t="s">
        <v>101</v>
      </c>
      <c r="G30" s="61"/>
      <c r="H30" s="62" t="s">
        <v>14</v>
      </c>
      <c r="I30" s="62" t="s">
        <v>15</v>
      </c>
      <c r="J30" s="61" t="s">
        <v>147</v>
      </c>
      <c r="K30" s="63">
        <v>1</v>
      </c>
      <c r="L30" s="65" t="s">
        <v>112</v>
      </c>
      <c r="M30" s="65" t="s">
        <v>113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 t="str">
        <f>IF(C30="true","0",(VLOOKUP(J30,Chg_Factors!B$18:D$30,3,FALSE)))</f>
        <v>19.71</v>
      </c>
      <c r="R30" s="68">
        <f t="shared" si="2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7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3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4"/>
        <v>false</v>
      </c>
      <c r="AI30" s="61" t="str">
        <f t="shared" si="5"/>
        <v>false</v>
      </c>
      <c r="AJ30" s="68">
        <f>IF(B30="true",0,IF(C30="true",Calcs!M31,0))</f>
        <v>0</v>
      </c>
      <c r="AK30" s="61" t="str">
        <f t="shared" si="6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113</v>
      </c>
      <c r="C31" s="65" t="s">
        <v>112</v>
      </c>
      <c r="D31" s="65" t="s">
        <v>112</v>
      </c>
      <c r="E31" s="62">
        <v>2</v>
      </c>
      <c r="F31" s="61" t="s">
        <v>13</v>
      </c>
      <c r="G31" s="79" t="s">
        <v>100</v>
      </c>
      <c r="H31" s="62" t="s">
        <v>14</v>
      </c>
      <c r="I31" s="62" t="s">
        <v>15</v>
      </c>
      <c r="J31" s="79" t="s">
        <v>151</v>
      </c>
      <c r="K31" s="63">
        <v>1</v>
      </c>
      <c r="L31" s="77" t="s">
        <v>112</v>
      </c>
      <c r="M31" s="77" t="s">
        <v>112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 t="str">
        <f>IF(C31="true","0",(VLOOKUP(J31,Chg_Factors!B$18:D$30,3,FALSE)))</f>
        <v>19.71</v>
      </c>
      <c r="R31" s="68">
        <f t="shared" si="2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7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3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4"/>
        <v>true</v>
      </c>
      <c r="AI31" s="61" t="str">
        <f t="shared" si="5"/>
        <v>false</v>
      </c>
      <c r="AJ31" s="68">
        <f>IF(B31="true",0,IF(C31="true",Calcs!M32,0))</f>
        <v>0</v>
      </c>
      <c r="AK31" s="61" t="str">
        <f t="shared" si="6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112</v>
      </c>
      <c r="C32" s="65" t="s">
        <v>113</v>
      </c>
      <c r="D32" s="65" t="s">
        <v>113</v>
      </c>
      <c r="E32" s="62">
        <v>0.999</v>
      </c>
      <c r="F32" s="61" t="s">
        <v>16</v>
      </c>
      <c r="G32" s="79" t="s">
        <v>150</v>
      </c>
      <c r="H32" s="62" t="s">
        <v>14</v>
      </c>
      <c r="I32" s="62" t="s">
        <v>21</v>
      </c>
      <c r="J32" s="61" t="s">
        <v>153</v>
      </c>
      <c r="K32" s="63">
        <v>1</v>
      </c>
      <c r="L32" s="77" t="s">
        <v>112</v>
      </c>
      <c r="M32" s="77" t="s">
        <v>112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2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7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3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4"/>
        <v>false</v>
      </c>
      <c r="AI32" s="61" t="str">
        <f t="shared" si="5"/>
        <v>true</v>
      </c>
      <c r="AJ32" s="68">
        <f>IF(B32="true",0,IF(C32="true",Calcs!M33,0))</f>
        <v>0</v>
      </c>
      <c r="AK32" s="61" t="str">
        <f t="shared" si="6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112</v>
      </c>
      <c r="C33" s="65" t="s">
        <v>112</v>
      </c>
      <c r="D33" s="59" t="s">
        <v>112</v>
      </c>
      <c r="E33" s="62">
        <v>8180</v>
      </c>
      <c r="F33" s="61" t="s">
        <v>100</v>
      </c>
      <c r="G33" s="79"/>
      <c r="H33" s="62" t="s">
        <v>14</v>
      </c>
      <c r="I33" s="62" t="s">
        <v>21</v>
      </c>
      <c r="J33" s="79" t="s">
        <v>25</v>
      </c>
      <c r="K33" s="80">
        <v>0.5</v>
      </c>
      <c r="L33" s="77" t="s">
        <v>112</v>
      </c>
      <c r="M33" s="77" t="s">
        <v>112</v>
      </c>
      <c r="N33" s="62">
        <v>210</v>
      </c>
      <c r="O33" s="62">
        <v>210</v>
      </c>
      <c r="P33" s="66">
        <f>IF(B33="true",(Calcs!Y34),IF(C33="true",Calcs!P34,Calcs!I34))</f>
        <v>205.48814400000003</v>
      </c>
      <c r="Q33" s="67" t="str">
        <f>IF(C33="true","0",(VLOOKUP(J33,Chg_Factors!B$18:D$30,3,FALSE)))</f>
        <v>11.63</v>
      </c>
      <c r="R33" s="68">
        <f t="shared" si="2"/>
        <v>8180</v>
      </c>
      <c r="S33" s="69" t="str">
        <f>IF(C33="true","0",(VLOOKUP(Inputs!F33,Chg_Factors!B$2:D$5,3,FALSE)))</f>
        <v>9.0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7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73620</v>
      </c>
      <c r="AB33" s="68">
        <f>IF(B33="true",(Calcs!S34),IF(C33="true",Calcs!K34,Calcs!C34))</f>
        <v>11779.2</v>
      </c>
      <c r="AC33" s="68">
        <f>IF(B33="true",(Calcs!T34),IF(C33="true",Calcs!L34,Calcs!D34))</f>
        <v>35.337600000000002</v>
      </c>
      <c r="AD33" s="68">
        <f t="shared" si="3"/>
        <v>8180</v>
      </c>
      <c r="AE33" s="68">
        <f>IF(B33="true",Calcs!V34,IF(C33="true",Calcs!N34,Calcs!F34))</f>
        <v>205.48814400000003</v>
      </c>
      <c r="AF33" s="68">
        <f>IF(B33="true",(Calcs!W34),IF(C33="true",0,Calcs!G34))</f>
        <v>205.48814400000003</v>
      </c>
      <c r="AG33" s="68">
        <f>IF(B33="true",(Calcs!X34),IF(C33="true",Calcs!O34,Calcs!H34))</f>
        <v>205.48814400000003</v>
      </c>
      <c r="AH33" s="61" t="str">
        <f t="shared" si="4"/>
        <v>false</v>
      </c>
      <c r="AI33" s="61" t="str">
        <f t="shared" si="5"/>
        <v>false</v>
      </c>
      <c r="AJ33" s="68">
        <f>IF(B33="true",0,IF(C33="true",Calcs!M34,0))</f>
        <v>0</v>
      </c>
      <c r="AK33" s="61" t="str">
        <f t="shared" si="6"/>
        <v>false</v>
      </c>
      <c r="AL33" s="68">
        <f>IF(B33="true",0,IF(C33="true",Calcs!J34,0))</f>
        <v>0</v>
      </c>
      <c r="AM33" s="68">
        <f>IF(B33="true",Calcs!U34,IF(C33="true",0,Calcs!E34))</f>
        <v>410.97628800000007</v>
      </c>
    </row>
    <row r="34" spans="1:39" ht="14.25" customHeight="1" x14ac:dyDescent="0.2">
      <c r="A34" s="58">
        <v>33</v>
      </c>
      <c r="B34" s="65" t="s">
        <v>112</v>
      </c>
      <c r="C34" s="65" t="s">
        <v>112</v>
      </c>
      <c r="D34" s="59" t="s">
        <v>112</v>
      </c>
      <c r="E34" s="62">
        <v>32100.1</v>
      </c>
      <c r="F34" s="61" t="s">
        <v>101</v>
      </c>
      <c r="G34" s="79"/>
      <c r="H34" s="62" t="s">
        <v>18</v>
      </c>
      <c r="I34" s="62" t="s">
        <v>19</v>
      </c>
      <c r="J34" s="79" t="s">
        <v>25</v>
      </c>
      <c r="K34" s="63">
        <v>1</v>
      </c>
      <c r="L34" s="77" t="s">
        <v>112</v>
      </c>
      <c r="M34" s="77" t="s">
        <v>112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 t="str">
        <f>IF(C34="true","0",(VLOOKUP(J34,Chg_Factors!B$18:D$30,3,FALSE)))</f>
        <v>11.63</v>
      </c>
      <c r="R34" s="68">
        <f t="shared" si="2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7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3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4"/>
        <v>false</v>
      </c>
      <c r="AI34" s="61" t="str">
        <f t="shared" si="5"/>
        <v>false</v>
      </c>
      <c r="AJ34" s="68">
        <f>IF(B34="true",0,IF(C34="true",Calcs!M35,0))</f>
        <v>0</v>
      </c>
      <c r="AK34" s="61" t="str">
        <f t="shared" si="6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113</v>
      </c>
      <c r="C35" s="65" t="s">
        <v>112</v>
      </c>
      <c r="D35" s="65" t="s">
        <v>112</v>
      </c>
      <c r="E35" s="62">
        <v>8.9999999999999993E-3</v>
      </c>
      <c r="F35" s="61" t="s">
        <v>101</v>
      </c>
      <c r="G35" s="79" t="s">
        <v>101</v>
      </c>
      <c r="H35" s="62" t="s">
        <v>18</v>
      </c>
      <c r="I35" s="62" t="s">
        <v>21</v>
      </c>
      <c r="J35" s="79" t="s">
        <v>26</v>
      </c>
      <c r="K35" s="63">
        <v>1</v>
      </c>
      <c r="L35" s="77" t="s">
        <v>113</v>
      </c>
      <c r="M35" s="77" t="s">
        <v>112</v>
      </c>
      <c r="N35" s="62">
        <v>0</v>
      </c>
      <c r="O35" s="62">
        <v>0</v>
      </c>
      <c r="P35" s="66">
        <f>IF(B35="true",(Calcs!Y36),IF(C35="true",Calcs!P36,Calcs!I36))</f>
        <v>5.8319999999999997E-4</v>
      </c>
      <c r="Q35" s="67" t="str">
        <f>IF(C35="true","0",(VLOOKUP(J35,Chg_Factors!B$18:D$30,3,FALSE)))</f>
        <v>14.40</v>
      </c>
      <c r="R35" s="68">
        <f t="shared" si="2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7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3"/>
        <v>8.9999999999999993E-3</v>
      </c>
      <c r="AE35" s="68">
        <f>IF(B35="true",Calcs!V36,IF(C35="true",Calcs!N36,Calcs!F36))</f>
        <v>1.1663999999999999E-3</v>
      </c>
      <c r="AF35" s="68">
        <f>IF(B35="true",(Calcs!W36),IF(C35="true",0,Calcs!G36))</f>
        <v>5.8319999999999997E-4</v>
      </c>
      <c r="AG35" s="68">
        <f>IF(B35="true",(Calcs!X36),IF(C35="true",Calcs!O36,Calcs!H36))</f>
        <v>5.8319999999999997E-4</v>
      </c>
      <c r="AH35" s="61" t="str">
        <f t="shared" si="4"/>
        <v>true</v>
      </c>
      <c r="AI35" s="61" t="str">
        <f t="shared" si="5"/>
        <v>false</v>
      </c>
      <c r="AJ35" s="68">
        <f>IF(B35="true",0,IF(C35="true",Calcs!M36,0))</f>
        <v>0</v>
      </c>
      <c r="AK35" s="61" t="str">
        <f t="shared" si="6"/>
        <v>false</v>
      </c>
      <c r="AL35" s="68">
        <f>IF(B35="true",0,IF(C35="true",Calcs!J36,0))</f>
        <v>0</v>
      </c>
      <c r="AM35" s="68">
        <f>IF(B35="true",Calcs!U36,IF(C35="true",0,Calcs!E36))</f>
        <v>1.1663999999999999E-3</v>
      </c>
    </row>
    <row r="36" spans="1:39" ht="14.25" customHeight="1" x14ac:dyDescent="0.2">
      <c r="A36" s="58">
        <v>35</v>
      </c>
      <c r="B36" s="65" t="s">
        <v>112</v>
      </c>
      <c r="C36" s="65" t="s">
        <v>113</v>
      </c>
      <c r="D36" s="65" t="s">
        <v>112</v>
      </c>
      <c r="E36" s="61">
        <v>1E-4</v>
      </c>
      <c r="F36" s="61" t="s">
        <v>16</v>
      </c>
      <c r="G36" s="79" t="s">
        <v>101</v>
      </c>
      <c r="H36" s="62" t="s">
        <v>10</v>
      </c>
      <c r="I36" s="62" t="s">
        <v>11</v>
      </c>
      <c r="J36" s="79" t="s">
        <v>26</v>
      </c>
      <c r="K36" s="80">
        <v>0.5</v>
      </c>
      <c r="L36" s="77" t="s">
        <v>113</v>
      </c>
      <c r="M36" s="77" t="s">
        <v>112</v>
      </c>
      <c r="N36" s="62">
        <v>365</v>
      </c>
      <c r="O36" s="62">
        <v>365</v>
      </c>
      <c r="P36" s="66">
        <f>IF(B36="true",(Calcs!Y37),IF(C36="true",Calcs!P37,Calcs!I37))</f>
        <v>0</v>
      </c>
      <c r="Q36" s="67" t="str">
        <f>IF(C36="true","0",(VLOOKUP(J36,Chg_Factors!B$18:D$30,3,FALSE)))</f>
        <v>0</v>
      </c>
      <c r="R36" s="68">
        <f t="shared" si="2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7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3"/>
        <v>1E-4</v>
      </c>
      <c r="AE36" s="68">
        <f>IF(B36="true",Calcs!V37,IF(C36="true",Calcs!N37,Calcs!F37))</f>
        <v>0</v>
      </c>
      <c r="AF36" s="68">
        <f>IF(B36="true",(Calcs!W37),IF(C36="true",0,Calcs!G37))</f>
        <v>0</v>
      </c>
      <c r="AG36" s="68">
        <f>IF(B36="true",(Calcs!X37),IF(C36="true",Calcs!O37,Calcs!H37))</f>
        <v>0</v>
      </c>
      <c r="AH36" s="61" t="str">
        <f t="shared" si="4"/>
        <v>false</v>
      </c>
      <c r="AI36" s="61" t="str">
        <f t="shared" si="5"/>
        <v>false</v>
      </c>
      <c r="AJ36" s="68">
        <f>IF(B36="true",0,IF(C36="true",Calcs!M37,0))</f>
        <v>0</v>
      </c>
      <c r="AK36" s="61" t="str">
        <f t="shared" si="6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112</v>
      </c>
      <c r="C37" s="65" t="s">
        <v>112</v>
      </c>
      <c r="D37" s="59" t="s">
        <v>112</v>
      </c>
      <c r="E37" s="62">
        <v>32100.001</v>
      </c>
      <c r="F37" s="61" t="s">
        <v>16</v>
      </c>
      <c r="G37" s="79"/>
      <c r="H37" s="62" t="s">
        <v>10</v>
      </c>
      <c r="I37" s="62" t="s">
        <v>15</v>
      </c>
      <c r="J37" s="79" t="s">
        <v>27</v>
      </c>
      <c r="K37" s="80">
        <v>0.01</v>
      </c>
      <c r="L37" s="77" t="s">
        <v>112</v>
      </c>
      <c r="M37" s="77" t="s">
        <v>113</v>
      </c>
      <c r="N37" s="62">
        <v>366</v>
      </c>
      <c r="O37" s="62">
        <v>366</v>
      </c>
      <c r="P37" s="66">
        <f>IF(B37="true",(Calcs!Y38),IF(C37="true",Calcs!P38,Calcs!I38))</f>
        <v>443.75041382400008</v>
      </c>
      <c r="Q37" s="67" t="str">
        <f>IF(C37="true","0",(VLOOKUP(J37,Chg_Factors!B$18:D$30,3,FALSE)))</f>
        <v>14.40</v>
      </c>
      <c r="R37" s="68">
        <f t="shared" si="2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7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3"/>
        <v>32100.001</v>
      </c>
      <c r="AE37" s="68">
        <f>IF(B37="true",Calcs!V38,IF(C37="true",Calcs!N38,Calcs!F38))</f>
        <v>887.50082764800015</v>
      </c>
      <c r="AF37" s="68">
        <f>IF(B37="true",(Calcs!W38),IF(C37="true",0,Calcs!G38))</f>
        <v>887.50082764800015</v>
      </c>
      <c r="AG37" s="68">
        <f>IF(B37="true",(Calcs!X38),IF(C37="true",Calcs!O38,Calcs!H38))</f>
        <v>443.75041382400008</v>
      </c>
      <c r="AH37" s="61" t="str">
        <f t="shared" si="4"/>
        <v>false</v>
      </c>
      <c r="AI37" s="61" t="str">
        <f t="shared" si="5"/>
        <v>false</v>
      </c>
      <c r="AJ37" s="68">
        <f>IF(B37="true",0,IF(C37="true",Calcs!M38,0))</f>
        <v>0</v>
      </c>
      <c r="AK37" s="61" t="str">
        <f t="shared" si="6"/>
        <v>false</v>
      </c>
      <c r="AL37" s="68">
        <f>IF(B37="true",0,IF(C37="true",Calcs!J38,0))</f>
        <v>0</v>
      </c>
      <c r="AM37" s="68">
        <f>IF(B37="true",Calcs!U38,IF(C37="true",0,Calcs!E38))</f>
        <v>88750.082764800012</v>
      </c>
    </row>
    <row r="38" spans="1:39" ht="14.25" customHeight="1" x14ac:dyDescent="0.2">
      <c r="A38" s="58">
        <v>37</v>
      </c>
      <c r="B38" s="65" t="s">
        <v>112</v>
      </c>
      <c r="C38" s="65" t="s">
        <v>112</v>
      </c>
      <c r="D38" s="59" t="s">
        <v>112</v>
      </c>
      <c r="E38" s="62">
        <v>1008</v>
      </c>
      <c r="F38" s="61" t="s">
        <v>101</v>
      </c>
      <c r="G38" s="61"/>
      <c r="H38" s="62" t="s">
        <v>14</v>
      </c>
      <c r="I38" s="62" t="s">
        <v>15</v>
      </c>
      <c r="J38" s="61" t="s">
        <v>152</v>
      </c>
      <c r="K38" s="63">
        <v>1</v>
      </c>
      <c r="L38" s="65" t="s">
        <v>112</v>
      </c>
      <c r="M38" s="65" t="s">
        <v>113</v>
      </c>
      <c r="N38" s="62">
        <v>0</v>
      </c>
      <c r="O38" s="62">
        <v>2</v>
      </c>
      <c r="P38" s="66">
        <f>IF(B38="true",(Calcs!Y39),IF(C38="true",Calcs!P39,Calcs!I39))</f>
        <v>0</v>
      </c>
      <c r="Q38" s="67" t="str">
        <f>IF(C38="true","0",(VLOOKUP(J38,Chg_Factors!B$18:D$30,3,FALSE)))</f>
        <v>19.71</v>
      </c>
      <c r="R38" s="68">
        <f t="shared" si="2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7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3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4"/>
        <v>false</v>
      </c>
      <c r="AI38" s="61" t="str">
        <f t="shared" si="5"/>
        <v>false</v>
      </c>
      <c r="AJ38" s="68">
        <f>IF(B38="true",0,IF(C38="true",Calcs!M39,0))</f>
        <v>0</v>
      </c>
      <c r="AK38" s="61" t="str">
        <f t="shared" si="6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113</v>
      </c>
      <c r="C39" s="65" t="s">
        <v>112</v>
      </c>
      <c r="D39" s="65" t="s">
        <v>112</v>
      </c>
      <c r="E39" s="62">
        <v>1</v>
      </c>
      <c r="F39" s="61" t="s">
        <v>13</v>
      </c>
      <c r="G39" s="61" t="s">
        <v>13</v>
      </c>
      <c r="H39" s="62" t="s">
        <v>14</v>
      </c>
      <c r="I39" s="62" t="s">
        <v>11</v>
      </c>
      <c r="J39" s="61" t="s">
        <v>17</v>
      </c>
      <c r="K39" s="63">
        <v>1</v>
      </c>
      <c r="L39" s="65" t="s">
        <v>112</v>
      </c>
      <c r="M39" s="65" t="s">
        <v>113</v>
      </c>
      <c r="N39" s="62">
        <v>0</v>
      </c>
      <c r="O39" s="62">
        <v>0</v>
      </c>
      <c r="P39" s="66">
        <f>IF(B39="true",(Calcs!Y40),IF(C39="true",Calcs!P40,Calcs!I40))</f>
        <v>1.196</v>
      </c>
      <c r="Q39" s="67" t="str">
        <f>IF(C39="true","0",(VLOOKUP(J39,Chg_Factors!B$18:D$30,3,FALSE)))</f>
        <v>14.95</v>
      </c>
      <c r="R39" s="68">
        <f t="shared" si="2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7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3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4"/>
        <v>true</v>
      </c>
      <c r="AI39" s="61" t="str">
        <f t="shared" si="5"/>
        <v>false</v>
      </c>
      <c r="AJ39" s="68">
        <f>IF(B39="true",0,IF(C39="true",Calcs!M40,0))</f>
        <v>0</v>
      </c>
      <c r="AK39" s="61" t="str">
        <f t="shared" si="6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112</v>
      </c>
      <c r="C40" s="65" t="s">
        <v>113</v>
      </c>
      <c r="D40" s="65" t="s">
        <v>113</v>
      </c>
      <c r="E40" s="62">
        <v>1.0009999999999999</v>
      </c>
      <c r="F40" s="61" t="s">
        <v>13</v>
      </c>
      <c r="G40" s="79" t="s">
        <v>16</v>
      </c>
      <c r="H40" s="62" t="s">
        <v>18</v>
      </c>
      <c r="I40" s="62" t="s">
        <v>11</v>
      </c>
      <c r="J40" s="79" t="s">
        <v>151</v>
      </c>
      <c r="K40" s="80">
        <v>0.03</v>
      </c>
      <c r="L40" s="77" t="s">
        <v>112</v>
      </c>
      <c r="M40" s="77" t="s">
        <v>112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2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7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3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4"/>
        <v>false</v>
      </c>
      <c r="AI40" s="61" t="str">
        <f t="shared" si="5"/>
        <v>true</v>
      </c>
      <c r="AJ40" s="68">
        <f>IF(B40="true",0,IF(C40="true",Calcs!M41,0))</f>
        <v>0</v>
      </c>
      <c r="AK40" s="61" t="str">
        <f t="shared" si="6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112</v>
      </c>
      <c r="C41" s="65" t="s">
        <v>112</v>
      </c>
      <c r="D41" s="59" t="s">
        <v>112</v>
      </c>
      <c r="E41" s="62">
        <v>32100</v>
      </c>
      <c r="F41" s="61" t="s">
        <v>13</v>
      </c>
      <c r="G41" s="79"/>
      <c r="H41" s="62" t="s">
        <v>14</v>
      </c>
      <c r="I41" s="62" t="s">
        <v>15</v>
      </c>
      <c r="J41" s="79" t="s">
        <v>22</v>
      </c>
      <c r="K41" s="80">
        <v>0.89</v>
      </c>
      <c r="L41" s="77" t="s">
        <v>113</v>
      </c>
      <c r="M41" s="77" t="s">
        <v>112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 t="str">
        <f>IF(C41="true","0",(VLOOKUP(J41,Chg_Factors!B$18:D$30,3,FALSE)))</f>
        <v>12.57</v>
      </c>
      <c r="R41" s="68">
        <f t="shared" ref="R41:R104" si="8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7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3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4"/>
        <v>false</v>
      </c>
      <c r="AI41" s="61" t="str">
        <f t="shared" si="5"/>
        <v>false</v>
      </c>
      <c r="AJ41" s="68">
        <f>IF(B41="true",0,IF(C41="true",Calcs!M42,0))</f>
        <v>0</v>
      </c>
      <c r="AK41" s="61" t="str">
        <f t="shared" si="6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112</v>
      </c>
      <c r="C42" s="65" t="s">
        <v>112</v>
      </c>
      <c r="D42" s="59" t="s">
        <v>112</v>
      </c>
      <c r="E42" s="62">
        <v>3637</v>
      </c>
      <c r="F42" s="61" t="s">
        <v>16</v>
      </c>
      <c r="G42" s="79"/>
      <c r="H42" s="62" t="s">
        <v>10</v>
      </c>
      <c r="I42" s="62" t="s">
        <v>11</v>
      </c>
      <c r="J42" s="79" t="s">
        <v>151</v>
      </c>
      <c r="K42" s="63">
        <v>1</v>
      </c>
      <c r="L42" s="77" t="s">
        <v>112</v>
      </c>
      <c r="M42" s="77" t="s">
        <v>112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 t="str">
        <f>IF(C42="true","0",(VLOOKUP(J42,Chg_Factors!B$18:D$30,3,FALSE)))</f>
        <v>19.71</v>
      </c>
      <c r="R42" s="68">
        <f t="shared" si="8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7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3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4"/>
        <v>false</v>
      </c>
      <c r="AI42" s="61" t="str">
        <f t="shared" si="5"/>
        <v>false</v>
      </c>
      <c r="AJ42" s="68">
        <f>IF(B42="true",0,IF(C42="true",Calcs!M43,0))</f>
        <v>0</v>
      </c>
      <c r="AK42" s="61" t="str">
        <f t="shared" si="6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112</v>
      </c>
      <c r="C43" s="65" t="s">
        <v>113</v>
      </c>
      <c r="D43" s="65" t="s">
        <v>112</v>
      </c>
      <c r="E43" s="61">
        <v>999999.99990000005</v>
      </c>
      <c r="F43" s="61" t="s">
        <v>100</v>
      </c>
      <c r="G43" s="79" t="s">
        <v>101</v>
      </c>
      <c r="H43" s="62" t="s">
        <v>14</v>
      </c>
      <c r="I43" s="62" t="s">
        <v>15</v>
      </c>
      <c r="J43" s="79" t="s">
        <v>147</v>
      </c>
      <c r="K43" s="63">
        <v>1</v>
      </c>
      <c r="L43" s="77" t="s">
        <v>112</v>
      </c>
      <c r="M43" s="77" t="s">
        <v>112</v>
      </c>
      <c r="N43" s="61">
        <v>1</v>
      </c>
      <c r="O43" s="61">
        <v>18</v>
      </c>
      <c r="P43" s="66">
        <f>IF(B43="true",(Calcs!Y44),IF(C43="true",Calcs!P44,Calcs!I44))</f>
        <v>0</v>
      </c>
      <c r="Q43" s="67" t="str">
        <f>IF(C43="true","0",(VLOOKUP(J43,Chg_Factors!B$18:D$30,3,FALSE)))</f>
        <v>0</v>
      </c>
      <c r="R43" s="68">
        <f t="shared" si="8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7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3"/>
        <v>999999.99990000005</v>
      </c>
      <c r="AE43" s="68">
        <f>IF(B43="true",Calcs!V44,IF(C43="true",Calcs!N44,Calcs!F44))</f>
        <v>0</v>
      </c>
      <c r="AF43" s="68">
        <f>IF(B43="true",(Calcs!W44),IF(C43="true",0,Calcs!G44))</f>
        <v>0</v>
      </c>
      <c r="AG43" s="68">
        <f>IF(B43="true",(Calcs!X44),IF(C43="true",Calcs!O44,Calcs!H44))</f>
        <v>0</v>
      </c>
      <c r="AH43" s="61" t="str">
        <f t="shared" si="4"/>
        <v>false</v>
      </c>
      <c r="AI43" s="61" t="str">
        <f t="shared" si="5"/>
        <v>false</v>
      </c>
      <c r="AJ43" s="68">
        <f>IF(B43="true",0,IF(C43="true",Calcs!M44,0))</f>
        <v>0</v>
      </c>
      <c r="AK43" s="61" t="str">
        <f t="shared" si="6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113</v>
      </c>
      <c r="C44" s="65" t="s">
        <v>112</v>
      </c>
      <c r="D44" s="65" t="s">
        <v>112</v>
      </c>
      <c r="E44" s="62">
        <v>0</v>
      </c>
      <c r="F44" s="61" t="s">
        <v>101</v>
      </c>
      <c r="G44" s="79" t="s">
        <v>16</v>
      </c>
      <c r="H44" s="62" t="s">
        <v>14</v>
      </c>
      <c r="I44" s="62" t="s">
        <v>15</v>
      </c>
      <c r="J44" s="79" t="s">
        <v>24</v>
      </c>
      <c r="K44" s="63">
        <v>1</v>
      </c>
      <c r="L44" s="77" t="s">
        <v>112</v>
      </c>
      <c r="M44" s="77" t="s">
        <v>112</v>
      </c>
      <c r="N44" s="62">
        <v>0</v>
      </c>
      <c r="O44" s="62">
        <v>0</v>
      </c>
      <c r="P44" s="66">
        <f>IF(B44="true",(Calcs!Y45),IF(C44="true",Calcs!P45,Calcs!I45))</f>
        <v>0</v>
      </c>
      <c r="Q44" s="67" t="str">
        <f>IF(C44="true","0",(VLOOKUP(J44,Chg_Factors!B$18:D$30,3,FALSE)))</f>
        <v>13.84</v>
      </c>
      <c r="R44" s="68">
        <f t="shared" si="8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7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3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4"/>
        <v>true</v>
      </c>
      <c r="AI44" s="61" t="str">
        <f t="shared" si="5"/>
        <v>false</v>
      </c>
      <c r="AJ44" s="68">
        <f>IF(B44="true",0,IF(C44="true",Calcs!M45,0))</f>
        <v>0</v>
      </c>
      <c r="AK44" s="61" t="str">
        <f t="shared" si="6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112</v>
      </c>
      <c r="C45" s="65" t="s">
        <v>112</v>
      </c>
      <c r="D45" s="59" t="s">
        <v>112</v>
      </c>
      <c r="E45" s="62">
        <v>0.01</v>
      </c>
      <c r="F45" s="61" t="s">
        <v>13</v>
      </c>
      <c r="G45" s="79"/>
      <c r="H45" s="62" t="s">
        <v>18</v>
      </c>
      <c r="I45" s="62" t="s">
        <v>19</v>
      </c>
      <c r="J45" s="79" t="s">
        <v>25</v>
      </c>
      <c r="K45" s="80">
        <v>0.99</v>
      </c>
      <c r="L45" s="77" t="s">
        <v>112</v>
      </c>
      <c r="M45" s="77" t="s">
        <v>112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 t="str">
        <f>IF(C45="true","0",(VLOOKUP(J45,Chg_Factors!B$18:D$30,3,FALSE)))</f>
        <v>11.63</v>
      </c>
      <c r="R45" s="68">
        <f t="shared" si="8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7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3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4"/>
        <v>false</v>
      </c>
      <c r="AI45" s="61" t="str">
        <f t="shared" si="5"/>
        <v>false</v>
      </c>
      <c r="AJ45" s="68">
        <f>IF(B45="true",0,IF(C45="true",Calcs!M46,0))</f>
        <v>0</v>
      </c>
      <c r="AK45" s="61" t="str">
        <f t="shared" si="6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112</v>
      </c>
      <c r="C46" s="65" t="s">
        <v>112</v>
      </c>
      <c r="D46" s="59" t="s">
        <v>112</v>
      </c>
      <c r="E46" s="62">
        <v>1001</v>
      </c>
      <c r="F46" s="61" t="s">
        <v>16</v>
      </c>
      <c r="G46" s="79"/>
      <c r="H46" s="62" t="s">
        <v>18</v>
      </c>
      <c r="I46" s="62" t="s">
        <v>19</v>
      </c>
      <c r="J46" s="79" t="s">
        <v>26</v>
      </c>
      <c r="K46" s="63">
        <v>1</v>
      </c>
      <c r="L46" s="77" t="s">
        <v>112</v>
      </c>
      <c r="M46" s="77" t="s">
        <v>113</v>
      </c>
      <c r="N46" s="61">
        <v>199</v>
      </c>
      <c r="O46" s="61">
        <v>200</v>
      </c>
      <c r="P46" s="66">
        <f>IF(B46="true",(Calcs!Y47),IF(C46="true",Calcs!P47,Calcs!I47))</f>
        <v>43.026983999999999</v>
      </c>
      <c r="Q46" s="67" t="str">
        <f>IF(C46="true","0",(VLOOKUP(J46,Chg_Factors!B$18:D$30,3,FALSE)))</f>
        <v>14.40</v>
      </c>
      <c r="R46" s="68">
        <f t="shared" si="8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7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3"/>
        <v>1001</v>
      </c>
      <c r="AE46" s="68">
        <f>IF(B46="true",Calcs!V47,IF(C46="true",Calcs!N47,Calcs!F47))</f>
        <v>86.486400000000003</v>
      </c>
      <c r="AF46" s="68">
        <f>IF(B46="true",(Calcs!W47),IF(C46="true",0,Calcs!G47))</f>
        <v>86.486400000000003</v>
      </c>
      <c r="AG46" s="68">
        <f>IF(B46="true",(Calcs!X47),IF(C46="true",Calcs!O47,Calcs!H47))</f>
        <v>43.243200000000002</v>
      </c>
      <c r="AH46" s="61" t="str">
        <f t="shared" si="4"/>
        <v>false</v>
      </c>
      <c r="AI46" s="61" t="str">
        <f t="shared" si="5"/>
        <v>false</v>
      </c>
      <c r="AJ46" s="68">
        <f>IF(B46="true",0,IF(C46="true",Calcs!M47,0))</f>
        <v>0</v>
      </c>
      <c r="AK46" s="61" t="str">
        <f t="shared" si="6"/>
        <v>false</v>
      </c>
      <c r="AL46" s="68">
        <f>IF(B46="true",0,IF(C46="true",Calcs!J47,0))</f>
        <v>0</v>
      </c>
      <c r="AM46" s="68">
        <f>IF(B46="true",Calcs!U47,IF(C46="true",0,Calcs!E47))</f>
        <v>86.486400000000003</v>
      </c>
    </row>
    <row r="47" spans="1:39" ht="14.25" customHeight="1" x14ac:dyDescent="0.2">
      <c r="A47" s="58">
        <v>46</v>
      </c>
      <c r="B47" s="65" t="s">
        <v>112</v>
      </c>
      <c r="C47" s="65" t="s">
        <v>113</v>
      </c>
      <c r="D47" s="65" t="s">
        <v>112</v>
      </c>
      <c r="E47" s="62">
        <v>0.01</v>
      </c>
      <c r="F47" s="61" t="s">
        <v>100</v>
      </c>
      <c r="G47" s="79" t="s">
        <v>100</v>
      </c>
      <c r="H47" s="62" t="s">
        <v>10</v>
      </c>
      <c r="I47" s="62" t="s">
        <v>19</v>
      </c>
      <c r="J47" s="79" t="s">
        <v>27</v>
      </c>
      <c r="K47" s="63">
        <v>1</v>
      </c>
      <c r="L47" s="77" t="s">
        <v>113</v>
      </c>
      <c r="M47" s="77" t="s">
        <v>112</v>
      </c>
      <c r="N47" s="61">
        <v>99</v>
      </c>
      <c r="O47" s="61">
        <v>101</v>
      </c>
      <c r="P47" s="66">
        <f>IF(B47="true",(Calcs!Y48),IF(C47="true",Calcs!P48,Calcs!I48))</f>
        <v>0</v>
      </c>
      <c r="Q47" s="67" t="str">
        <f>IF(C47="true","0",(VLOOKUP(J47,Chg_Factors!B$18:D$30,3,FALSE)))</f>
        <v>0</v>
      </c>
      <c r="R47" s="68">
        <f t="shared" si="8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7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3"/>
        <v>0.01</v>
      </c>
      <c r="AE47" s="68">
        <f>IF(B47="true",Calcs!V48,IF(C47="true",Calcs!N48,Calcs!F48))</f>
        <v>0</v>
      </c>
      <c r="AF47" s="68">
        <f>IF(B47="true",(Calcs!W48),IF(C47="true",0,Calcs!G48))</f>
        <v>0</v>
      </c>
      <c r="AG47" s="68">
        <f>IF(B47="true",(Calcs!X48),IF(C47="true",Calcs!O48,Calcs!H48))</f>
        <v>0</v>
      </c>
      <c r="AH47" s="61" t="str">
        <f t="shared" si="4"/>
        <v>false</v>
      </c>
      <c r="AI47" s="61" t="str">
        <f t="shared" si="5"/>
        <v>false</v>
      </c>
      <c r="AJ47" s="68">
        <f>IF(B47="true",0,IF(C47="true",Calcs!M48,0))</f>
        <v>0</v>
      </c>
      <c r="AK47" s="61" t="str">
        <f t="shared" si="6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113</v>
      </c>
      <c r="C48" s="65" t="s">
        <v>112</v>
      </c>
      <c r="D48" s="65" t="s">
        <v>112</v>
      </c>
      <c r="E48" s="62">
        <v>0</v>
      </c>
      <c r="F48" s="61" t="s">
        <v>101</v>
      </c>
      <c r="G48" s="79" t="s">
        <v>100</v>
      </c>
      <c r="H48" s="62" t="s">
        <v>10</v>
      </c>
      <c r="I48" s="62" t="s">
        <v>21</v>
      </c>
      <c r="J48" s="79" t="s">
        <v>20</v>
      </c>
      <c r="K48" s="63">
        <v>1</v>
      </c>
      <c r="L48" s="77" t="s">
        <v>113</v>
      </c>
      <c r="M48" s="77" t="s">
        <v>112</v>
      </c>
      <c r="N48" s="62">
        <v>0</v>
      </c>
      <c r="O48" s="62">
        <v>0</v>
      </c>
      <c r="P48" s="66">
        <f>IF(B48="true",(Calcs!Y49),IF(C48="true",Calcs!P49,Calcs!I49))</f>
        <v>0</v>
      </c>
      <c r="Q48" s="67" t="str">
        <f>IF(C48="true","0",(VLOOKUP(J48,Chg_Factors!B$18:D$30,3,FALSE)))</f>
        <v>16.66</v>
      </c>
      <c r="R48" s="68">
        <f t="shared" si="8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7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3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4"/>
        <v>true</v>
      </c>
      <c r="AI48" s="61" t="str">
        <f t="shared" si="5"/>
        <v>false</v>
      </c>
      <c r="AJ48" s="68">
        <f>IF(B48="true",0,IF(C48="true",Calcs!M49,0))</f>
        <v>0</v>
      </c>
      <c r="AK48" s="61" t="str">
        <f t="shared" si="6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112</v>
      </c>
      <c r="C49" s="65" t="s">
        <v>112</v>
      </c>
      <c r="D49" s="59" t="s">
        <v>112</v>
      </c>
      <c r="E49" s="62">
        <v>2</v>
      </c>
      <c r="F49" s="61" t="s">
        <v>13</v>
      </c>
      <c r="G49" s="79"/>
      <c r="H49" s="62" t="s">
        <v>14</v>
      </c>
      <c r="I49" s="62" t="s">
        <v>21</v>
      </c>
      <c r="J49" s="79" t="s">
        <v>22</v>
      </c>
      <c r="K49" s="78">
        <v>0.9</v>
      </c>
      <c r="L49" s="77" t="s">
        <v>113</v>
      </c>
      <c r="M49" s="77" t="s">
        <v>112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 t="str">
        <f>IF(C49="true","0",(VLOOKUP(J49,Chg_Factors!B$18:D$30,3,FALSE)))</f>
        <v>12.57</v>
      </c>
      <c r="R49" s="68">
        <f t="shared" si="8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7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3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4"/>
        <v>false</v>
      </c>
      <c r="AI49" s="61" t="str">
        <f t="shared" si="5"/>
        <v>false</v>
      </c>
      <c r="AJ49" s="68">
        <f>IF(B49="true",0,IF(C49="true",Calcs!M50,0))</f>
        <v>0</v>
      </c>
      <c r="AK49" s="61" t="str">
        <f t="shared" si="6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112</v>
      </c>
      <c r="C50" s="65" t="s">
        <v>112</v>
      </c>
      <c r="D50" s="59" t="s">
        <v>112</v>
      </c>
      <c r="E50" s="62">
        <v>1003</v>
      </c>
      <c r="F50" s="61" t="s">
        <v>16</v>
      </c>
      <c r="G50" s="79"/>
      <c r="H50" s="62" t="s">
        <v>14</v>
      </c>
      <c r="I50" s="62" t="s">
        <v>11</v>
      </c>
      <c r="J50" s="79" t="s">
        <v>23</v>
      </c>
      <c r="K50" s="80">
        <v>0.5</v>
      </c>
      <c r="L50" s="77" t="s">
        <v>113</v>
      </c>
      <c r="M50" s="77" t="s">
        <v>112</v>
      </c>
      <c r="N50" s="61">
        <v>0</v>
      </c>
      <c r="O50" s="61">
        <v>366</v>
      </c>
      <c r="P50" s="66">
        <f>IF(B50="true",(Calcs!Y51),IF(C50="true",Calcs!P51,Calcs!I51))</f>
        <v>0</v>
      </c>
      <c r="Q50" s="67" t="str">
        <f>IF(C50="true","0",(VLOOKUP(J50,Chg_Factors!B$18:D$30,3,FALSE)))</f>
        <v>19.23</v>
      </c>
      <c r="R50" s="68">
        <f t="shared" si="8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7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3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4"/>
        <v>false</v>
      </c>
      <c r="AI50" s="61" t="str">
        <f t="shared" si="5"/>
        <v>false</v>
      </c>
      <c r="AJ50" s="68">
        <f>IF(B50="true",0,IF(C50="true",Calcs!M51,0))</f>
        <v>0</v>
      </c>
      <c r="AK50" s="61" t="str">
        <f t="shared" si="6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112</v>
      </c>
      <c r="C51" s="65" t="s">
        <v>113</v>
      </c>
      <c r="D51" s="65" t="s">
        <v>112</v>
      </c>
      <c r="E51" s="62">
        <v>11.6</v>
      </c>
      <c r="F51" s="61" t="s">
        <v>100</v>
      </c>
      <c r="G51" s="79" t="s">
        <v>100</v>
      </c>
      <c r="H51" s="62" t="s">
        <v>10</v>
      </c>
      <c r="I51" s="62" t="s">
        <v>11</v>
      </c>
      <c r="J51" s="61" t="s">
        <v>153</v>
      </c>
      <c r="K51" s="63">
        <v>1</v>
      </c>
      <c r="L51" s="77" t="s">
        <v>112</v>
      </c>
      <c r="M51" s="77" t="s">
        <v>112</v>
      </c>
      <c r="N51" s="61">
        <v>364</v>
      </c>
      <c r="O51" s="61">
        <v>365</v>
      </c>
      <c r="P51" s="66">
        <f>IF(B51="true",(Calcs!Y52),IF(C51="true",Calcs!P52,Calcs!I52))</f>
        <v>0</v>
      </c>
      <c r="Q51" s="67" t="str">
        <f>IF(C51="true","0",(VLOOKUP(J51,Chg_Factors!B$18:D$30,3,FALSE)))</f>
        <v>0</v>
      </c>
      <c r="R51" s="68">
        <f t="shared" si="8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7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3"/>
        <v>11.6</v>
      </c>
      <c r="AE51" s="68">
        <f>IF(B51="true",Calcs!V52,IF(C51="true",Calcs!N52,Calcs!F52))</f>
        <v>0</v>
      </c>
      <c r="AF51" s="68">
        <f>IF(B51="true",(Calcs!W52),IF(C51="true",0,Calcs!G52))</f>
        <v>0</v>
      </c>
      <c r="AG51" s="68">
        <f>IF(B51="true",(Calcs!X52),IF(C51="true",Calcs!O52,Calcs!H52))</f>
        <v>0</v>
      </c>
      <c r="AH51" s="61" t="str">
        <f t="shared" si="4"/>
        <v>false</v>
      </c>
      <c r="AI51" s="61" t="str">
        <f t="shared" si="5"/>
        <v>false</v>
      </c>
      <c r="AJ51" s="68">
        <f>IF(B51="true",0,IF(C51="true",Calcs!M52,0))</f>
        <v>0</v>
      </c>
      <c r="AK51" s="61" t="str">
        <f t="shared" si="6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113</v>
      </c>
      <c r="C52" s="65" t="s">
        <v>112</v>
      </c>
      <c r="D52" s="65" t="s">
        <v>112</v>
      </c>
      <c r="E52" s="62">
        <v>10050</v>
      </c>
      <c r="F52" s="61" t="s">
        <v>101</v>
      </c>
      <c r="G52" s="61" t="s">
        <v>101</v>
      </c>
      <c r="H52" s="62" t="s">
        <v>10</v>
      </c>
      <c r="I52" s="62" t="s">
        <v>21</v>
      </c>
      <c r="J52" s="61" t="s">
        <v>153</v>
      </c>
      <c r="K52" s="63">
        <v>1</v>
      </c>
      <c r="L52" s="65" t="s">
        <v>112</v>
      </c>
      <c r="M52" s="65" t="s">
        <v>113</v>
      </c>
      <c r="N52" s="62">
        <v>0</v>
      </c>
      <c r="O52" s="62">
        <v>0</v>
      </c>
      <c r="P52" s="66">
        <f>IF(B52="true",(Calcs!Y53),IF(C52="true",Calcs!P53,Calcs!I53))</f>
        <v>1736.639999305344</v>
      </c>
      <c r="Q52" s="67" t="str">
        <f>IF(C52="true","0",(VLOOKUP(J52,Chg_Factors!B$18:D$30,3,FALSE)))</f>
        <v>14.40</v>
      </c>
      <c r="R52" s="68">
        <f t="shared" si="8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7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3"/>
        <v>10050</v>
      </c>
      <c r="AE52" s="68">
        <f>IF(B52="true",Calcs!V53,IF(C52="true",Calcs!N53,Calcs!F53))</f>
        <v>2083.9679999999998</v>
      </c>
      <c r="AF52" s="68">
        <f>IF(B52="true",(Calcs!W53),IF(C52="true",0,Calcs!G53))</f>
        <v>2083.9679999999998</v>
      </c>
      <c r="AG52" s="68">
        <f>IF(B52="true",(Calcs!X53),IF(C52="true",Calcs!O53,Calcs!H53))</f>
        <v>1736.639999305344</v>
      </c>
      <c r="AH52" s="61" t="str">
        <f t="shared" si="4"/>
        <v>true</v>
      </c>
      <c r="AI52" s="61" t="str">
        <f t="shared" si="5"/>
        <v>false</v>
      </c>
      <c r="AJ52" s="68">
        <f>IF(B52="true",0,IF(C52="true",Calcs!M53,0))</f>
        <v>0</v>
      </c>
      <c r="AK52" s="61" t="str">
        <f t="shared" si="6"/>
        <v>false</v>
      </c>
      <c r="AL52" s="68">
        <f>IF(B52="true",0,IF(C52="true",Calcs!J53,0))</f>
        <v>0</v>
      </c>
      <c r="AM52" s="68">
        <f>IF(B52="true",Calcs!U53,IF(C52="true",0,Calcs!E53))</f>
        <v>2083.9679999999998</v>
      </c>
    </row>
    <row r="53" spans="1:39" ht="14.25" customHeight="1" x14ac:dyDescent="0.2">
      <c r="A53" s="58">
        <v>52</v>
      </c>
      <c r="B53" s="65" t="s">
        <v>112</v>
      </c>
      <c r="C53" s="65" t="s">
        <v>112</v>
      </c>
      <c r="D53" s="59" t="s">
        <v>112</v>
      </c>
      <c r="E53" s="62">
        <v>100</v>
      </c>
      <c r="F53" s="61" t="s">
        <v>101</v>
      </c>
      <c r="G53" s="61"/>
      <c r="H53" s="62" t="s">
        <v>18</v>
      </c>
      <c r="I53" s="62" t="s">
        <v>11</v>
      </c>
      <c r="J53" s="60" t="s">
        <v>153</v>
      </c>
      <c r="K53" s="80">
        <v>0.96</v>
      </c>
      <c r="L53" s="65" t="s">
        <v>112</v>
      </c>
      <c r="M53" s="65" t="s">
        <v>113</v>
      </c>
      <c r="N53" s="61">
        <v>199</v>
      </c>
      <c r="O53" s="61">
        <v>200</v>
      </c>
      <c r="P53" s="66">
        <f>IF(B53="true",(Calcs!Y54),IF(C53="true",Calcs!P54,Calcs!I54))</f>
        <v>3438.7199986245118</v>
      </c>
      <c r="Q53" s="67" t="str">
        <f>IF(C53="true","0",(VLOOKUP(J53,Chg_Factors!B$18:D$30,3,FALSE)))</f>
        <v>14.40</v>
      </c>
      <c r="R53" s="68">
        <f t="shared" si="8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7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3"/>
        <v>100</v>
      </c>
      <c r="AE53" s="68">
        <f>IF(B53="true",Calcs!V54,IF(C53="true",Calcs!N54,Calcs!F54))</f>
        <v>4147.2</v>
      </c>
      <c r="AF53" s="68">
        <f>IF(B53="true",(Calcs!W54),IF(C53="true",0,Calcs!G54))</f>
        <v>4147.2</v>
      </c>
      <c r="AG53" s="68">
        <f>IF(B53="true",(Calcs!X54),IF(C53="true",Calcs!O54,Calcs!H54))</f>
        <v>3455.9999986175999</v>
      </c>
      <c r="AH53" s="61" t="str">
        <f t="shared" si="4"/>
        <v>false</v>
      </c>
      <c r="AI53" s="61" t="str">
        <f t="shared" si="5"/>
        <v>false</v>
      </c>
      <c r="AJ53" s="68">
        <f>IF(B53="true",0,IF(C53="true",Calcs!M54,0))</f>
        <v>0</v>
      </c>
      <c r="AK53" s="61" t="str">
        <f t="shared" si="6"/>
        <v>false</v>
      </c>
      <c r="AL53" s="68">
        <f>IF(B53="true",0,IF(C53="true",Calcs!J54,0))</f>
        <v>0</v>
      </c>
      <c r="AM53" s="68">
        <f>IF(B53="true",Calcs!U54,IF(C53="true",0,Calcs!E54))</f>
        <v>4320</v>
      </c>
    </row>
    <row r="54" spans="1:39" ht="14.25" customHeight="1" x14ac:dyDescent="0.2">
      <c r="A54" s="58">
        <v>53</v>
      </c>
      <c r="B54" s="65" t="s">
        <v>112</v>
      </c>
      <c r="C54" s="65" t="s">
        <v>112</v>
      </c>
      <c r="D54" s="59" t="s">
        <v>112</v>
      </c>
      <c r="E54" s="62">
        <v>1.06</v>
      </c>
      <c r="F54" s="61" t="s">
        <v>101</v>
      </c>
      <c r="G54" s="61"/>
      <c r="H54" s="62" t="s">
        <v>14</v>
      </c>
      <c r="I54" s="62" t="s">
        <v>15</v>
      </c>
      <c r="J54" s="61" t="s">
        <v>153</v>
      </c>
      <c r="K54" s="80">
        <v>0.5</v>
      </c>
      <c r="L54" s="65" t="s">
        <v>112</v>
      </c>
      <c r="M54" s="65" t="s">
        <v>113</v>
      </c>
      <c r="N54" s="61">
        <v>99</v>
      </c>
      <c r="O54" s="61">
        <v>101</v>
      </c>
      <c r="P54" s="66">
        <f>IF(B54="true",(Calcs!Y55),IF(C54="true",Calcs!P55,Calcs!I55))</f>
        <v>1.7954091081927275</v>
      </c>
      <c r="Q54" s="67" t="str">
        <f>IF(C54="true","0",(VLOOKUP(J54,Chg_Factors!B$18:D$30,3,FALSE)))</f>
        <v>14.40</v>
      </c>
      <c r="R54" s="68">
        <f t="shared" si="8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7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3"/>
        <v>1.06</v>
      </c>
      <c r="AE54" s="68">
        <f>IF(B54="true",Calcs!V55,IF(C54="true",Calcs!N55,Calcs!F55))</f>
        <v>2.198016</v>
      </c>
      <c r="AF54" s="68">
        <f>IF(B54="true",(Calcs!W55),IF(C54="true",0,Calcs!G55))</f>
        <v>2.198016</v>
      </c>
      <c r="AG54" s="68">
        <f>IF(B54="true",(Calcs!X55),IF(C54="true",Calcs!O55,Calcs!H55))</f>
        <v>1.8316799992673281</v>
      </c>
      <c r="AH54" s="61" t="str">
        <f t="shared" si="4"/>
        <v>false</v>
      </c>
      <c r="AI54" s="61" t="str">
        <f t="shared" si="5"/>
        <v>false</v>
      </c>
      <c r="AJ54" s="68">
        <f>IF(B54="true",0,IF(C54="true",Calcs!M55,0))</f>
        <v>0</v>
      </c>
      <c r="AK54" s="61" t="str">
        <f t="shared" si="6"/>
        <v>false</v>
      </c>
      <c r="AL54" s="68">
        <f>IF(B54="true",0,IF(C54="true",Calcs!J55,0))</f>
        <v>0</v>
      </c>
      <c r="AM54" s="68">
        <f>IF(B54="true",Calcs!U55,IF(C54="true",0,Calcs!E55))</f>
        <v>4.3960319999999999</v>
      </c>
    </row>
    <row r="55" spans="1:39" ht="14.25" customHeight="1" x14ac:dyDescent="0.2">
      <c r="A55" s="58">
        <v>54</v>
      </c>
      <c r="B55" s="65" t="s">
        <v>112</v>
      </c>
      <c r="C55" s="65" t="s">
        <v>113</v>
      </c>
      <c r="D55" s="65" t="s">
        <v>112</v>
      </c>
      <c r="E55" s="62">
        <v>1008</v>
      </c>
      <c r="F55" s="61" t="s">
        <v>16</v>
      </c>
      <c r="G55" s="79" t="s">
        <v>150</v>
      </c>
      <c r="H55" s="62" t="s">
        <v>10</v>
      </c>
      <c r="I55" s="62" t="s">
        <v>15</v>
      </c>
      <c r="J55" s="79" t="s">
        <v>152</v>
      </c>
      <c r="K55" s="63">
        <v>1</v>
      </c>
      <c r="L55" s="77" t="s">
        <v>112</v>
      </c>
      <c r="M55" s="77" t="s">
        <v>112</v>
      </c>
      <c r="N55" s="61">
        <v>9</v>
      </c>
      <c r="O55" s="61">
        <v>99</v>
      </c>
      <c r="P55" s="66">
        <f>IF(B55="true",(Calcs!Y56),IF(C55="true",Calcs!P56,Calcs!I56))</f>
        <v>0</v>
      </c>
      <c r="Q55" s="67" t="str">
        <f>IF(C55="true","0",(VLOOKUP(J55,Chg_Factors!B$18:D$30,3,FALSE)))</f>
        <v>0</v>
      </c>
      <c r="R55" s="68">
        <f t="shared" si="8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7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3"/>
        <v>1008</v>
      </c>
      <c r="AE55" s="68">
        <f>IF(B55="true",Calcs!V56,IF(C55="true",Calcs!N56,Calcs!F56))</f>
        <v>0</v>
      </c>
      <c r="AF55" s="68">
        <f>IF(B55="true",(Calcs!W56),IF(C55="true",0,Calcs!G56))</f>
        <v>0</v>
      </c>
      <c r="AG55" s="68">
        <f>IF(B55="true",(Calcs!X56),IF(C55="true",Calcs!O56,Calcs!H56))</f>
        <v>0</v>
      </c>
      <c r="AH55" s="61" t="str">
        <f t="shared" si="4"/>
        <v>false</v>
      </c>
      <c r="AI55" s="61" t="str">
        <f t="shared" si="5"/>
        <v>false</v>
      </c>
      <c r="AJ55" s="68">
        <f>IF(B55="true",0,IF(C55="true",Calcs!M56,0))</f>
        <v>0</v>
      </c>
      <c r="AK55" s="61" t="str">
        <f t="shared" si="6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113</v>
      </c>
      <c r="C56" s="65" t="s">
        <v>112</v>
      </c>
      <c r="D56" s="65" t="s">
        <v>112</v>
      </c>
      <c r="E56" s="62">
        <v>100</v>
      </c>
      <c r="F56" s="61" t="s">
        <v>100</v>
      </c>
      <c r="G56" s="79" t="s">
        <v>100</v>
      </c>
      <c r="H56" s="62" t="s">
        <v>14</v>
      </c>
      <c r="I56" s="62" t="s">
        <v>19</v>
      </c>
      <c r="J56" s="79" t="s">
        <v>22</v>
      </c>
      <c r="K56" s="63">
        <v>1</v>
      </c>
      <c r="L56" s="77" t="s">
        <v>112</v>
      </c>
      <c r="M56" s="77" t="s">
        <v>112</v>
      </c>
      <c r="N56" s="62">
        <v>0</v>
      </c>
      <c r="O56" s="62">
        <v>0</v>
      </c>
      <c r="P56" s="66">
        <f>IF(B56="true",(Calcs!Y57),IF(C56="true",Calcs!P57,Calcs!I57))</f>
        <v>54.302400000000006</v>
      </c>
      <c r="Q56" s="67" t="str">
        <f>IF(C56="true","0",(VLOOKUP(J56,Chg_Factors!B$18:D$30,3,FALSE)))</f>
        <v>12.57</v>
      </c>
      <c r="R56" s="68">
        <f t="shared" si="8"/>
        <v>100</v>
      </c>
      <c r="S56" s="69" t="str">
        <f>IF(C56="true","0",(VLOOKUP(Inputs!F56,Chg_Factors!B$2:D$5,3,FALSE)))</f>
        <v>9.0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7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900</v>
      </c>
      <c r="AB56" s="68">
        <f>IF(B56="true",(Calcs!S57),IF(C56="true",Calcs!K57,Calcs!C57))</f>
        <v>144</v>
      </c>
      <c r="AC56" s="68">
        <f>IF(B56="true",(Calcs!T57),IF(C56="true",Calcs!L57,Calcs!D57))</f>
        <v>4.32</v>
      </c>
      <c r="AD56" s="68">
        <f t="shared" si="3"/>
        <v>100</v>
      </c>
      <c r="AE56" s="68">
        <f>IF(B56="true",Calcs!V57,IF(C56="true",Calcs!N57,Calcs!F57))</f>
        <v>54.302400000000006</v>
      </c>
      <c r="AF56" s="68">
        <f>IF(B56="true",(Calcs!W57),IF(C56="true",0,Calcs!G57))</f>
        <v>54.302400000000006</v>
      </c>
      <c r="AG56" s="68">
        <f>IF(B56="true",(Calcs!X57),IF(C56="true",Calcs!O57,Calcs!H57))</f>
        <v>54.302400000000006</v>
      </c>
      <c r="AH56" s="61" t="str">
        <f t="shared" si="4"/>
        <v>true</v>
      </c>
      <c r="AI56" s="61" t="str">
        <f t="shared" si="5"/>
        <v>false</v>
      </c>
      <c r="AJ56" s="68">
        <f>IF(B56="true",0,IF(C56="true",Calcs!M57,0))</f>
        <v>0</v>
      </c>
      <c r="AK56" s="61" t="str">
        <f t="shared" si="6"/>
        <v>false</v>
      </c>
      <c r="AL56" s="68">
        <f>IF(B56="true",0,IF(C56="true",Calcs!J57,0))</f>
        <v>0</v>
      </c>
      <c r="AM56" s="68">
        <f>IF(B56="true",Calcs!U57,IF(C56="true",0,Calcs!E57))</f>
        <v>54.302400000000006</v>
      </c>
    </row>
    <row r="57" spans="1:39" ht="14.25" customHeight="1" x14ac:dyDescent="0.2">
      <c r="A57" s="58">
        <v>56</v>
      </c>
      <c r="B57" s="65" t="s">
        <v>112</v>
      </c>
      <c r="C57" s="65" t="s">
        <v>112</v>
      </c>
      <c r="D57" s="59" t="s">
        <v>112</v>
      </c>
      <c r="E57" s="62">
        <v>8180</v>
      </c>
      <c r="F57" s="61" t="s">
        <v>101</v>
      </c>
      <c r="G57" s="79"/>
      <c r="H57" s="62" t="s">
        <v>14</v>
      </c>
      <c r="I57" s="62" t="s">
        <v>11</v>
      </c>
      <c r="J57" s="79" t="s">
        <v>26</v>
      </c>
      <c r="K57" s="63">
        <v>1</v>
      </c>
      <c r="L57" s="77" t="s">
        <v>112</v>
      </c>
      <c r="M57" s="77" t="s">
        <v>112</v>
      </c>
      <c r="N57" s="61">
        <v>0</v>
      </c>
      <c r="O57" s="61">
        <v>366</v>
      </c>
      <c r="P57" s="66">
        <f>IF(B57="true",(Calcs!Y58),IF(C57="true",Calcs!P58,Calcs!I58))</f>
        <v>0</v>
      </c>
      <c r="Q57" s="67" t="str">
        <f>IF(C57="true","0",(VLOOKUP(J57,Chg_Factors!B$18:D$30,3,FALSE)))</f>
        <v>14.40</v>
      </c>
      <c r="R57" s="68">
        <f t="shared" si="8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7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3"/>
        <v>8180</v>
      </c>
      <c r="AE57" s="68">
        <f>IF(B57="true",Calcs!V58,IF(C57="true",Calcs!N58,Calcs!F58))</f>
        <v>56540.160000000003</v>
      </c>
      <c r="AF57" s="68">
        <f>IF(B57="true",(Calcs!W58),IF(C57="true",0,Calcs!G58))</f>
        <v>56540.160000000003</v>
      </c>
      <c r="AG57" s="68">
        <f>IF(B57="true",(Calcs!X58),IF(C57="true",Calcs!O58,Calcs!H58))</f>
        <v>56540.160000000003</v>
      </c>
      <c r="AH57" s="61" t="str">
        <f t="shared" si="4"/>
        <v>false</v>
      </c>
      <c r="AI57" s="61" t="str">
        <f t="shared" si="5"/>
        <v>false</v>
      </c>
      <c r="AJ57" s="68">
        <f>IF(B57="true",0,IF(C57="true",Calcs!M58,0))</f>
        <v>0</v>
      </c>
      <c r="AK57" s="61" t="str">
        <f t="shared" si="6"/>
        <v>false</v>
      </c>
      <c r="AL57" s="68">
        <f>IF(B57="true",0,IF(C57="true",Calcs!J58,0))</f>
        <v>0</v>
      </c>
      <c r="AM57" s="68">
        <f>IF(B57="true",Calcs!U58,IF(C57="true",0,Calcs!E58))</f>
        <v>56540.160000000003</v>
      </c>
    </row>
    <row r="58" spans="1:39" ht="14.25" customHeight="1" x14ac:dyDescent="0.2">
      <c r="A58" s="58">
        <v>57</v>
      </c>
      <c r="B58" s="65" t="s">
        <v>112</v>
      </c>
      <c r="C58" s="65" t="s">
        <v>112</v>
      </c>
      <c r="D58" s="59" t="s">
        <v>112</v>
      </c>
      <c r="E58" s="62">
        <v>32100</v>
      </c>
      <c r="F58" s="61" t="s">
        <v>13</v>
      </c>
      <c r="G58" s="79"/>
      <c r="H58" s="62" t="s">
        <v>18</v>
      </c>
      <c r="I58" s="62" t="s">
        <v>19</v>
      </c>
      <c r="J58" s="79" t="s">
        <v>23</v>
      </c>
      <c r="K58" s="63">
        <v>1</v>
      </c>
      <c r="L58" s="77" t="s">
        <v>112</v>
      </c>
      <c r="M58" s="77" t="s">
        <v>112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 t="str">
        <f>IF(C58="true","0",(VLOOKUP(J58,Chg_Factors!B$18:D$30,3,FALSE)))</f>
        <v>19.23</v>
      </c>
      <c r="R58" s="68">
        <f t="shared" si="8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7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3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4"/>
        <v>false</v>
      </c>
      <c r="AI58" s="61" t="str">
        <f t="shared" si="5"/>
        <v>false</v>
      </c>
      <c r="AJ58" s="68">
        <f>IF(B58="true",0,IF(C58="true",Calcs!M59,0))</f>
        <v>0</v>
      </c>
      <c r="AK58" s="61" t="str">
        <f t="shared" si="6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112</v>
      </c>
      <c r="C59" s="65" t="s">
        <v>113</v>
      </c>
      <c r="D59" s="65" t="s">
        <v>113</v>
      </c>
      <c r="E59" s="62">
        <v>3637</v>
      </c>
      <c r="F59" s="61" t="s">
        <v>16</v>
      </c>
      <c r="G59" s="79" t="s">
        <v>16</v>
      </c>
      <c r="H59" s="62" t="s">
        <v>18</v>
      </c>
      <c r="I59" s="62" t="s">
        <v>21</v>
      </c>
      <c r="J59" s="79" t="s">
        <v>24</v>
      </c>
      <c r="K59" s="80">
        <v>0.5</v>
      </c>
      <c r="L59" s="77" t="s">
        <v>112</v>
      </c>
      <c r="M59" s="77" t="s">
        <v>112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8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7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3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4"/>
        <v>false</v>
      </c>
      <c r="AI59" s="61" t="str">
        <f t="shared" si="5"/>
        <v>true</v>
      </c>
      <c r="AJ59" s="68">
        <f>IF(B59="true",0,IF(C59="true",Calcs!M60,0))</f>
        <v>0</v>
      </c>
      <c r="AK59" s="61" t="str">
        <f t="shared" si="6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113</v>
      </c>
      <c r="C60" s="65" t="s">
        <v>112</v>
      </c>
      <c r="D60" s="65" t="s">
        <v>112</v>
      </c>
      <c r="E60" s="61">
        <v>999999.9</v>
      </c>
      <c r="F60" s="61" t="s">
        <v>100</v>
      </c>
      <c r="G60" s="79" t="s">
        <v>13</v>
      </c>
      <c r="H60" s="62" t="s">
        <v>10</v>
      </c>
      <c r="I60" s="62" t="s">
        <v>11</v>
      </c>
      <c r="J60" s="79" t="s">
        <v>147</v>
      </c>
      <c r="K60" s="63">
        <v>1</v>
      </c>
      <c r="L60" s="77" t="s">
        <v>112</v>
      </c>
      <c r="M60" s="77" t="s">
        <v>112</v>
      </c>
      <c r="N60" s="62">
        <v>0</v>
      </c>
      <c r="O60" s="62">
        <v>0</v>
      </c>
      <c r="P60" s="66">
        <f>IF(B60="true",(Calcs!Y61),IF(C60="true",Calcs!P61,Calcs!I61))</f>
        <v>283823971.61760002</v>
      </c>
      <c r="Q60" s="67" t="str">
        <f>IF(C60="true","0",(VLOOKUP(J60,Chg_Factors!B$18:D$30,3,FALSE)))</f>
        <v>19.71</v>
      </c>
      <c r="R60" s="68">
        <f t="shared" si="8"/>
        <v>999999.9</v>
      </c>
      <c r="S60" s="69" t="str">
        <f>IF(C60="true","0",(VLOOKUP(Inputs!F60,Chg_Factors!B$2:D$5,3,FALSE)))</f>
        <v>9.0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7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8999999.0999999996</v>
      </c>
      <c r="AB60" s="68">
        <f>IF(B60="true",(Calcs!S61),IF(C60="true",Calcs!K61,Calcs!C61))</f>
        <v>14399998.560000001</v>
      </c>
      <c r="AC60" s="68">
        <f>IF(B60="true",(Calcs!T61),IF(C60="true",Calcs!L61,Calcs!D61))</f>
        <v>14399998.560000001</v>
      </c>
      <c r="AD60" s="68">
        <f t="shared" si="3"/>
        <v>999999.9</v>
      </c>
      <c r="AE60" s="68">
        <f>IF(B60="true",Calcs!V61,IF(C60="true",Calcs!N61,Calcs!F61))</f>
        <v>283823971.61760002</v>
      </c>
      <c r="AF60" s="68">
        <f>IF(B60="true",(Calcs!W61),IF(C60="true",0,Calcs!G61))</f>
        <v>283823971.61760002</v>
      </c>
      <c r="AG60" s="68">
        <f>IF(B60="true",(Calcs!X61),IF(C60="true",Calcs!O61,Calcs!H61))</f>
        <v>283823971.61760002</v>
      </c>
      <c r="AH60" s="61" t="str">
        <f t="shared" si="4"/>
        <v>true</v>
      </c>
      <c r="AI60" s="61" t="str">
        <f t="shared" si="5"/>
        <v>false</v>
      </c>
      <c r="AJ60" s="68">
        <f>IF(B60="true",0,IF(C60="true",Calcs!M61,0))</f>
        <v>0</v>
      </c>
      <c r="AK60" s="61" t="str">
        <f t="shared" si="6"/>
        <v>false</v>
      </c>
      <c r="AL60" s="68">
        <f>IF(B60="true",0,IF(C60="true",Calcs!J61,0))</f>
        <v>0</v>
      </c>
      <c r="AM60" s="68">
        <f>IF(B60="true",Calcs!U61,IF(C60="true",0,Calcs!E61))</f>
        <v>283823971.61760002</v>
      </c>
    </row>
    <row r="61" spans="1:39" ht="14.25" customHeight="1" x14ac:dyDescent="0.2">
      <c r="A61" s="58">
        <v>60</v>
      </c>
      <c r="B61" s="65" t="s">
        <v>112</v>
      </c>
      <c r="C61" s="65" t="s">
        <v>112</v>
      </c>
      <c r="D61" s="59" t="s">
        <v>112</v>
      </c>
      <c r="E61" s="62">
        <v>0.01</v>
      </c>
      <c r="F61" s="61" t="s">
        <v>13</v>
      </c>
      <c r="G61" s="61"/>
      <c r="H61" s="62" t="s">
        <v>10</v>
      </c>
      <c r="I61" s="62" t="s">
        <v>15</v>
      </c>
      <c r="J61" s="61" t="s">
        <v>147</v>
      </c>
      <c r="K61" s="63">
        <v>1</v>
      </c>
      <c r="L61" s="65" t="s">
        <v>112</v>
      </c>
      <c r="M61" s="65" t="s">
        <v>113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 t="str">
        <f>IF(C61="true","0",(VLOOKUP(J61,Chg_Factors!B$18:D$30,3,FALSE)))</f>
        <v>19.71</v>
      </c>
      <c r="R61" s="68">
        <f t="shared" si="8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7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3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4"/>
        <v>false</v>
      </c>
      <c r="AI61" s="61" t="str">
        <f t="shared" si="5"/>
        <v>false</v>
      </c>
      <c r="AJ61" s="68">
        <f>IF(B61="true",0,IF(C61="true",Calcs!M62,0))</f>
        <v>0</v>
      </c>
      <c r="AK61" s="61" t="str">
        <f t="shared" si="6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112</v>
      </c>
      <c r="C62" s="65" t="s">
        <v>112</v>
      </c>
      <c r="D62" s="59" t="s">
        <v>112</v>
      </c>
      <c r="E62" s="62">
        <v>1001.999</v>
      </c>
      <c r="F62" s="61" t="s">
        <v>13</v>
      </c>
      <c r="G62" s="79"/>
      <c r="H62" s="62" t="s">
        <v>14</v>
      </c>
      <c r="I62" s="62" t="s">
        <v>15</v>
      </c>
      <c r="J62" s="79" t="s">
        <v>24</v>
      </c>
      <c r="K62" s="63">
        <v>1</v>
      </c>
      <c r="L62" s="77" t="s">
        <v>112</v>
      </c>
      <c r="M62" s="77" t="s">
        <v>112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 t="str">
        <f>IF(C62="true","0",(VLOOKUP(J62,Chg_Factors!B$18:D$30,3,FALSE)))</f>
        <v>13.84</v>
      </c>
      <c r="R62" s="68">
        <f t="shared" si="8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7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3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4"/>
        <v>false</v>
      </c>
      <c r="AI62" s="61" t="str">
        <f t="shared" si="5"/>
        <v>false</v>
      </c>
      <c r="AJ62" s="68">
        <f>IF(B62="true",0,IF(C62="true",Calcs!M63,0))</f>
        <v>0</v>
      </c>
      <c r="AK62" s="61" t="str">
        <f t="shared" si="6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112</v>
      </c>
      <c r="C63" s="65" t="s">
        <v>113</v>
      </c>
      <c r="D63" s="65" t="s">
        <v>112</v>
      </c>
      <c r="E63" s="62">
        <v>1002</v>
      </c>
      <c r="F63" s="61" t="s">
        <v>16</v>
      </c>
      <c r="G63" s="79" t="s">
        <v>16</v>
      </c>
      <c r="H63" s="62" t="s">
        <v>14</v>
      </c>
      <c r="I63" s="62" t="s">
        <v>21</v>
      </c>
      <c r="J63" s="79" t="s">
        <v>24</v>
      </c>
      <c r="K63" s="80">
        <v>0.89</v>
      </c>
      <c r="L63" s="77" t="s">
        <v>112</v>
      </c>
      <c r="M63" s="77" t="s">
        <v>112</v>
      </c>
      <c r="N63" s="62">
        <v>355</v>
      </c>
      <c r="O63" s="62">
        <v>365</v>
      </c>
      <c r="P63" s="66">
        <f>IF(B63="true",(Calcs!Y64),IF(C63="true",Calcs!P64,Calcs!I64))</f>
        <v>0.32556762187397265</v>
      </c>
      <c r="Q63" s="67" t="str">
        <f>IF(C63="true","0",(VLOOKUP(J63,Chg_Factors!B$18:D$30,3,FALSE)))</f>
        <v>0</v>
      </c>
      <c r="R63" s="68">
        <f t="shared" si="8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7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3.91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3"/>
        <v>1002</v>
      </c>
      <c r="AE63" s="68">
        <f>IF(B63="true",Calcs!V64,IF(C63="true",Calcs!N64,Calcs!F64))</f>
        <v>0.33473854080000004</v>
      </c>
      <c r="AF63" s="68">
        <f>IF(B63="true",(Calcs!W64),IF(C63="true",0,Calcs!G64))</f>
        <v>0</v>
      </c>
      <c r="AG63" s="68">
        <f>IF(B63="true",(Calcs!X64),IF(C63="true",Calcs!O64,Calcs!H64))</f>
        <v>0.33473854080000004</v>
      </c>
      <c r="AH63" s="61" t="str">
        <f t="shared" si="4"/>
        <v>false</v>
      </c>
      <c r="AI63" s="61" t="str">
        <f t="shared" si="5"/>
        <v>false</v>
      </c>
      <c r="AJ63" s="68">
        <f>IF(B63="true",0,IF(C63="true",Calcs!M64,0))</f>
        <v>0.37611072000000001</v>
      </c>
      <c r="AK63" s="61" t="str">
        <f t="shared" si="6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112</v>
      </c>
      <c r="C64" s="65" t="s">
        <v>112</v>
      </c>
      <c r="D64" s="59" t="s">
        <v>112</v>
      </c>
      <c r="E64" s="62">
        <v>1003.33</v>
      </c>
      <c r="F64" s="61" t="s">
        <v>100</v>
      </c>
      <c r="G64" s="79"/>
      <c r="H64" s="62" t="s">
        <v>14</v>
      </c>
      <c r="I64" s="62" t="s">
        <v>21</v>
      </c>
      <c r="J64" s="79" t="s">
        <v>25</v>
      </c>
      <c r="K64" s="63">
        <v>1</v>
      </c>
      <c r="L64" s="77" t="s">
        <v>112</v>
      </c>
      <c r="M64" s="77" t="s">
        <v>112</v>
      </c>
      <c r="N64" s="62">
        <v>365</v>
      </c>
      <c r="O64" s="62">
        <v>365</v>
      </c>
      <c r="P64" s="66">
        <f>IF(B64="true",(Calcs!Y65),IF(C64="true",Calcs!P65,Calcs!I65))</f>
        <v>50.408904528000015</v>
      </c>
      <c r="Q64" s="67" t="str">
        <f>IF(C64="true","0",(VLOOKUP(J64,Chg_Factors!B$18:D$30,3,FALSE)))</f>
        <v>11.63</v>
      </c>
      <c r="R64" s="68">
        <f t="shared" si="8"/>
        <v>1003.33</v>
      </c>
      <c r="S64" s="69" t="str">
        <f>IF(C64="true","0",(VLOOKUP(Inputs!F64,Chg_Factors!B$2:D$5,3,FALSE)))</f>
        <v>9.0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7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9029.9700000000012</v>
      </c>
      <c r="AB64" s="68">
        <f>IF(B64="true",(Calcs!S65),IF(C64="true",Calcs!K65,Calcs!C65))</f>
        <v>1444.7952000000002</v>
      </c>
      <c r="AC64" s="68">
        <f>IF(B64="true",(Calcs!T65),IF(C64="true",Calcs!L65,Calcs!D65))</f>
        <v>4.3343856000000009</v>
      </c>
      <c r="AD64" s="68">
        <f t="shared" si="3"/>
        <v>1003.33</v>
      </c>
      <c r="AE64" s="68">
        <f>IF(B64="true",Calcs!V65,IF(C64="true",Calcs!N65,Calcs!F65))</f>
        <v>50.408904528000015</v>
      </c>
      <c r="AF64" s="68">
        <f>IF(B64="true",(Calcs!W65),IF(C64="true",0,Calcs!G65))</f>
        <v>50.408904528000015</v>
      </c>
      <c r="AG64" s="68">
        <f>IF(B64="true",(Calcs!X65),IF(C64="true",Calcs!O65,Calcs!H65))</f>
        <v>50.408904528000015</v>
      </c>
      <c r="AH64" s="61" t="str">
        <f t="shared" si="4"/>
        <v>false</v>
      </c>
      <c r="AI64" s="61" t="str">
        <f t="shared" si="5"/>
        <v>false</v>
      </c>
      <c r="AJ64" s="68">
        <f>IF(B64="true",0,IF(C64="true",Calcs!M65,0))</f>
        <v>0</v>
      </c>
      <c r="AK64" s="61" t="str">
        <f t="shared" si="6"/>
        <v>false</v>
      </c>
      <c r="AL64" s="68">
        <f>IF(B64="true",0,IF(C64="true",Calcs!J65,0))</f>
        <v>0</v>
      </c>
      <c r="AM64" s="68">
        <f>IF(B64="true",Calcs!U65,IF(C64="true",0,Calcs!E65))</f>
        <v>50.408904528000015</v>
      </c>
    </row>
    <row r="65" spans="1:39" ht="14.25" customHeight="1" x14ac:dyDescent="0.2">
      <c r="A65" s="58">
        <v>64</v>
      </c>
      <c r="B65" s="65" t="s">
        <v>113</v>
      </c>
      <c r="C65" s="65" t="s">
        <v>112</v>
      </c>
      <c r="D65" s="65" t="s">
        <v>112</v>
      </c>
      <c r="E65" s="62">
        <v>0</v>
      </c>
      <c r="F65" s="61" t="s">
        <v>101</v>
      </c>
      <c r="G65" s="79" t="s">
        <v>13</v>
      </c>
      <c r="H65" s="62" t="s">
        <v>14</v>
      </c>
      <c r="I65" s="62" t="s">
        <v>19</v>
      </c>
      <c r="J65" s="79" t="s">
        <v>25</v>
      </c>
      <c r="K65" s="63">
        <v>1</v>
      </c>
      <c r="L65" s="77" t="s">
        <v>112</v>
      </c>
      <c r="M65" s="77" t="s">
        <v>112</v>
      </c>
      <c r="N65" s="62">
        <v>0</v>
      </c>
      <c r="O65" s="62">
        <v>0</v>
      </c>
      <c r="P65" s="66">
        <f>IF(B65="true",(Calcs!Y66),IF(C65="true",Calcs!P66,Calcs!I66))</f>
        <v>0</v>
      </c>
      <c r="Q65" s="67" t="str">
        <f>IF(C65="true","0",(VLOOKUP(J65,Chg_Factors!B$18:D$30,3,FALSE)))</f>
        <v>11.63</v>
      </c>
      <c r="R65" s="68">
        <f t="shared" si="8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7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3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4"/>
        <v>true</v>
      </c>
      <c r="AI65" s="61" t="str">
        <f t="shared" si="5"/>
        <v>false</v>
      </c>
      <c r="AJ65" s="68">
        <f>IF(B65="true",0,IF(C65="true",Calcs!M66,0))</f>
        <v>0</v>
      </c>
      <c r="AK65" s="61" t="str">
        <f t="shared" si="6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112</v>
      </c>
      <c r="C66" s="65" t="s">
        <v>112</v>
      </c>
      <c r="D66" s="59" t="s">
        <v>112</v>
      </c>
      <c r="E66" s="62">
        <v>1005</v>
      </c>
      <c r="F66" s="61" t="s">
        <v>13</v>
      </c>
      <c r="G66" s="61"/>
      <c r="H66" s="62" t="s">
        <v>18</v>
      </c>
      <c r="I66" s="62" t="s">
        <v>21</v>
      </c>
      <c r="J66" s="61" t="s">
        <v>152</v>
      </c>
      <c r="K66" s="63">
        <v>1</v>
      </c>
      <c r="L66" s="65" t="s">
        <v>112</v>
      </c>
      <c r="M66" s="65" t="s">
        <v>113</v>
      </c>
      <c r="N66" s="62">
        <v>0</v>
      </c>
      <c r="O66" s="62">
        <v>2</v>
      </c>
      <c r="P66" s="66">
        <f>IF(B66="true",(Calcs!Y67),IF(C66="true",Calcs!P67,Calcs!I67))</f>
        <v>0</v>
      </c>
      <c r="Q66" s="67" t="str">
        <f>IF(C66="true","0",(VLOOKUP(J66,Chg_Factors!B$18:D$30,3,FALSE)))</f>
        <v>19.71</v>
      </c>
      <c r="R66" s="68">
        <f t="shared" si="8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7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3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4"/>
        <v>false</v>
      </c>
      <c r="AI66" s="61" t="str">
        <f t="shared" si="5"/>
        <v>false</v>
      </c>
      <c r="AJ66" s="68">
        <f>IF(B66="true",0,IF(C66="true",Calcs!M67,0))</f>
        <v>0</v>
      </c>
      <c r="AK66" s="61" t="str">
        <f t="shared" si="6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112</v>
      </c>
      <c r="C67" s="65" t="s">
        <v>113</v>
      </c>
      <c r="D67" s="65" t="s">
        <v>112</v>
      </c>
      <c r="E67" s="62">
        <v>100</v>
      </c>
      <c r="F67" s="61" t="s">
        <v>101</v>
      </c>
      <c r="G67" s="61" t="s">
        <v>150</v>
      </c>
      <c r="H67" s="62" t="s">
        <v>18</v>
      </c>
      <c r="I67" s="62" t="s">
        <v>11</v>
      </c>
      <c r="J67" s="61" t="s">
        <v>152</v>
      </c>
      <c r="K67" s="80">
        <v>0.5</v>
      </c>
      <c r="L67" s="65" t="s">
        <v>113</v>
      </c>
      <c r="M67" s="65" t="s">
        <v>113</v>
      </c>
      <c r="N67" s="62">
        <v>365</v>
      </c>
      <c r="O67" s="62">
        <v>366</v>
      </c>
      <c r="P67" s="66">
        <f>IF(B67="true",(Calcs!Y68),IF(C67="true",Calcs!P68,Calcs!I68))</f>
        <v>0</v>
      </c>
      <c r="Q67" s="67" t="str">
        <f>IF(C67="true","0",(VLOOKUP(J67,Chg_Factors!B$18:D$30,3,FALSE)))</f>
        <v>0</v>
      </c>
      <c r="R67" s="68">
        <f t="shared" si="8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7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9">E67</f>
        <v>100</v>
      </c>
      <c r="AE67" s="68">
        <f>IF(B67="true",Calcs!V68,IF(C67="true",Calcs!N68,Calcs!F68))</f>
        <v>0</v>
      </c>
      <c r="AF67" s="68">
        <f>IF(B67="true",(Calcs!W68),IF(C67="true",0,Calcs!G68))</f>
        <v>0</v>
      </c>
      <c r="AG67" s="68">
        <f>IF(B67="true",(Calcs!X68),IF(C67="true",Calcs!O68,Calcs!H68))</f>
        <v>0</v>
      </c>
      <c r="AH67" s="61" t="str">
        <f t="shared" ref="AH67:AH114" si="10">B67</f>
        <v>false</v>
      </c>
      <c r="AI67" s="61" t="str">
        <f t="shared" ref="AI67:AI114" si="11">D67</f>
        <v>false</v>
      </c>
      <c r="AJ67" s="68">
        <f>IF(B67="true",0,IF(C67="true",Calcs!M68,0))</f>
        <v>0</v>
      </c>
      <c r="AK67" s="61" t="str">
        <f t="shared" ref="AK67:AK114" si="12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112</v>
      </c>
      <c r="C68" s="65" t="s">
        <v>112</v>
      </c>
      <c r="D68" s="59" t="s">
        <v>112</v>
      </c>
      <c r="E68" s="62">
        <v>2.6539999999999999</v>
      </c>
      <c r="F68" s="79" t="s">
        <v>13</v>
      </c>
      <c r="G68" s="79"/>
      <c r="H68" s="62" t="s">
        <v>10</v>
      </c>
      <c r="I68" s="62" t="s">
        <v>15</v>
      </c>
      <c r="J68" s="79" t="s">
        <v>27</v>
      </c>
      <c r="K68" s="63">
        <v>1</v>
      </c>
      <c r="L68" s="77" t="s">
        <v>112</v>
      </c>
      <c r="M68" s="77" t="s">
        <v>112</v>
      </c>
      <c r="N68" s="62">
        <v>214</v>
      </c>
      <c r="O68" s="62">
        <v>366</v>
      </c>
      <c r="P68" s="66">
        <f>IF(B68="true",(Calcs!Y69),IF(C68="true",Calcs!P69,Calcs!I69))</f>
        <v>21.451977442622955</v>
      </c>
      <c r="Q68" s="67" t="str">
        <f>IF(C68="true","0",(VLOOKUP(J68,Chg_Factors!B$18:D$30,3,FALSE)))</f>
        <v>14.40</v>
      </c>
      <c r="R68" s="68">
        <f t="shared" si="8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7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9"/>
        <v>2.6539999999999999</v>
      </c>
      <c r="AE68" s="68">
        <f>IF(B68="true",Calcs!V69,IF(C68="true",Calcs!N69,Calcs!F69))</f>
        <v>36.688896000000007</v>
      </c>
      <c r="AF68" s="68">
        <f>IF(B68="true",(Calcs!W69),IF(C68="true",0,Calcs!G69))</f>
        <v>36.688896000000007</v>
      </c>
      <c r="AG68" s="68">
        <f>IF(B68="true",(Calcs!X69),IF(C68="true",Calcs!O69,Calcs!H69))</f>
        <v>36.688896000000007</v>
      </c>
      <c r="AH68" s="61" t="str">
        <f t="shared" si="10"/>
        <v>false</v>
      </c>
      <c r="AI68" s="61" t="str">
        <f t="shared" si="11"/>
        <v>false</v>
      </c>
      <c r="AJ68" s="68">
        <f>IF(B68="true",0,IF(C68="true",Calcs!M69,0))</f>
        <v>0</v>
      </c>
      <c r="AK68" s="61" t="str">
        <f t="shared" si="12"/>
        <v>false</v>
      </c>
      <c r="AL68" s="68">
        <f>IF(B68="true",0,IF(C68="true",Calcs!J69,0))</f>
        <v>0</v>
      </c>
      <c r="AM68" s="68">
        <f>IF(B68="true",Calcs!U69,IF(C68="true",0,Calcs!E69))</f>
        <v>36.688896000000007</v>
      </c>
    </row>
    <row r="69" spans="1:39" ht="14.25" customHeight="1" x14ac:dyDescent="0.2">
      <c r="A69" s="58">
        <v>68</v>
      </c>
      <c r="B69" s="65" t="s">
        <v>113</v>
      </c>
      <c r="C69" s="65" t="s">
        <v>112</v>
      </c>
      <c r="D69" s="65" t="s">
        <v>112</v>
      </c>
      <c r="E69" s="62">
        <v>1E-3</v>
      </c>
      <c r="F69" s="61" t="s">
        <v>16</v>
      </c>
      <c r="G69" s="79" t="s">
        <v>13</v>
      </c>
      <c r="H69" s="62" t="s">
        <v>10</v>
      </c>
      <c r="I69" s="62" t="s">
        <v>15</v>
      </c>
      <c r="J69" s="79" t="s">
        <v>27</v>
      </c>
      <c r="K69" s="63">
        <v>1</v>
      </c>
      <c r="L69" s="77" t="s">
        <v>112</v>
      </c>
      <c r="M69" s="77" t="s">
        <v>112</v>
      </c>
      <c r="N69" s="62">
        <v>0</v>
      </c>
      <c r="O69" s="62">
        <v>0</v>
      </c>
      <c r="P69" s="66">
        <f>IF(B69="true",(Calcs!Y70),IF(C69="true",Calcs!P70,Calcs!I70))</f>
        <v>2.7648E-3</v>
      </c>
      <c r="Q69" s="67" t="str">
        <f>IF(C69="true","0",(VLOOKUP(J69,Chg_Factors!B$18:D$30,3,FALSE)))</f>
        <v>14.40</v>
      </c>
      <c r="R69" s="68">
        <f t="shared" si="8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7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9"/>
        <v>1E-3</v>
      </c>
      <c r="AE69" s="68">
        <f>IF(B69="true",Calcs!V70,IF(C69="true",Calcs!N70,Calcs!F70))</f>
        <v>2.7648E-3</v>
      </c>
      <c r="AF69" s="68">
        <f>IF(B69="true",(Calcs!W70),IF(C69="true",0,Calcs!G70))</f>
        <v>2.7648E-3</v>
      </c>
      <c r="AG69" s="68">
        <f>IF(B69="true",(Calcs!X70),IF(C69="true",Calcs!O70,Calcs!H70))</f>
        <v>2.7648E-3</v>
      </c>
      <c r="AH69" s="61" t="str">
        <f t="shared" si="10"/>
        <v>true</v>
      </c>
      <c r="AI69" s="61" t="str">
        <f t="shared" si="11"/>
        <v>false</v>
      </c>
      <c r="AJ69" s="68">
        <f>IF(B69="true",0,IF(C69="true",Calcs!M70,0))</f>
        <v>0</v>
      </c>
      <c r="AK69" s="61" t="str">
        <f t="shared" si="12"/>
        <v>false</v>
      </c>
      <c r="AL69" s="68">
        <f>IF(B69="true",0,IF(C69="true",Calcs!J70,0))</f>
        <v>0</v>
      </c>
      <c r="AM69" s="68">
        <f>IF(B69="true",Calcs!U70,IF(C69="true",0,Calcs!E70))</f>
        <v>2.7648E-3</v>
      </c>
    </row>
    <row r="70" spans="1:39" ht="14.25" customHeight="1" x14ac:dyDescent="0.2">
      <c r="A70" s="58">
        <v>69</v>
      </c>
      <c r="B70" s="65" t="s">
        <v>112</v>
      </c>
      <c r="C70" s="65" t="s">
        <v>112</v>
      </c>
      <c r="D70" s="59" t="s">
        <v>112</v>
      </c>
      <c r="E70" s="62">
        <v>0.999</v>
      </c>
      <c r="F70" s="61" t="s">
        <v>13</v>
      </c>
      <c r="G70" s="79"/>
      <c r="H70" s="62" t="s">
        <v>14</v>
      </c>
      <c r="I70" s="62" t="s">
        <v>11</v>
      </c>
      <c r="J70" s="79" t="s">
        <v>17</v>
      </c>
      <c r="K70" s="80">
        <v>0.88</v>
      </c>
      <c r="L70" s="77" t="s">
        <v>113</v>
      </c>
      <c r="M70" s="77" t="s">
        <v>112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 t="str">
        <f>IF(C70="true","0",(VLOOKUP(J70,Chg_Factors!B$18:D$30,3,FALSE)))</f>
        <v>14.95</v>
      </c>
      <c r="R70" s="68">
        <f t="shared" si="8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7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9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10"/>
        <v>false</v>
      </c>
      <c r="AI70" s="61" t="str">
        <f t="shared" si="11"/>
        <v>false</v>
      </c>
      <c r="AJ70" s="68">
        <f>IF(B70="true",0,IF(C70="true",Calcs!M71,0))</f>
        <v>0</v>
      </c>
      <c r="AK70" s="61" t="str">
        <f t="shared" si="12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112</v>
      </c>
      <c r="C71" s="65" t="s">
        <v>113</v>
      </c>
      <c r="D71" s="65" t="s">
        <v>112</v>
      </c>
      <c r="E71" s="62">
        <v>8180</v>
      </c>
      <c r="F71" s="61" t="s">
        <v>13</v>
      </c>
      <c r="G71" s="79" t="s">
        <v>101</v>
      </c>
      <c r="H71" s="62" t="s">
        <v>14</v>
      </c>
      <c r="I71" s="62" t="s">
        <v>21</v>
      </c>
      <c r="J71" s="79" t="s">
        <v>22</v>
      </c>
      <c r="K71" s="63">
        <v>1</v>
      </c>
      <c r="L71" s="77" t="s">
        <v>113</v>
      </c>
      <c r="M71" s="77" t="s">
        <v>112</v>
      </c>
      <c r="N71" s="62">
        <v>309</v>
      </c>
      <c r="O71" s="62">
        <v>365</v>
      </c>
      <c r="P71" s="66">
        <f>IF(B71="true",(Calcs!Y72),IF(C71="true",Calcs!P72,Calcs!I72))</f>
        <v>0</v>
      </c>
      <c r="Q71" s="67" t="str">
        <f>IF(C71="true","0",(VLOOKUP(J71,Chg_Factors!B$18:D$30,3,FALSE)))</f>
        <v>0</v>
      </c>
      <c r="R71" s="68">
        <f t="shared" si="8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7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0.00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9"/>
        <v>8180</v>
      </c>
      <c r="AE71" s="68">
        <f>IF(B71="true",Calcs!V72,IF(C71="true",Calcs!N72,Calcs!F72))</f>
        <v>0</v>
      </c>
      <c r="AF71" s="68">
        <f>IF(B71="true",(Calcs!W72),IF(C71="true",0,Calcs!G72))</f>
        <v>0</v>
      </c>
      <c r="AG71" s="68">
        <f>IF(B71="true",(Calcs!X72),IF(C71="true",Calcs!O72,Calcs!H72))</f>
        <v>0</v>
      </c>
      <c r="AH71" s="61" t="str">
        <f t="shared" si="10"/>
        <v>false</v>
      </c>
      <c r="AI71" s="61" t="str">
        <f t="shared" si="11"/>
        <v>false</v>
      </c>
      <c r="AJ71" s="68">
        <f>IF(B71="true",0,IF(C71="true",Calcs!M72,0))</f>
        <v>0</v>
      </c>
      <c r="AK71" s="61" t="str">
        <f t="shared" si="12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112</v>
      </c>
      <c r="C72" s="65" t="s">
        <v>112</v>
      </c>
      <c r="D72" s="59" t="s">
        <v>112</v>
      </c>
      <c r="E72" s="62">
        <v>32100.1</v>
      </c>
      <c r="F72" s="61" t="s">
        <v>101</v>
      </c>
      <c r="G72" s="79"/>
      <c r="H72" s="62" t="s">
        <v>18</v>
      </c>
      <c r="I72" s="62" t="s">
        <v>19</v>
      </c>
      <c r="J72" s="79" t="s">
        <v>23</v>
      </c>
      <c r="K72" s="63">
        <v>1</v>
      </c>
      <c r="L72" s="77" t="s">
        <v>112</v>
      </c>
      <c r="M72" s="77" t="s">
        <v>112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 t="str">
        <f>IF(C72="true","0",(VLOOKUP(J72,Chg_Factors!B$18:D$30,3,FALSE)))</f>
        <v>19.23</v>
      </c>
      <c r="R72" s="68">
        <f t="shared" si="8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7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9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10"/>
        <v>false</v>
      </c>
      <c r="AI72" s="61" t="str">
        <f t="shared" si="11"/>
        <v>false</v>
      </c>
      <c r="AJ72" s="68">
        <f>IF(B72="true",0,IF(C72="true",Calcs!M73,0))</f>
        <v>0</v>
      </c>
      <c r="AK72" s="61" t="str">
        <f t="shared" si="12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112</v>
      </c>
      <c r="C73" s="65" t="s">
        <v>112</v>
      </c>
      <c r="D73" s="59" t="s">
        <v>112</v>
      </c>
      <c r="E73" s="62">
        <v>3637</v>
      </c>
      <c r="F73" s="61" t="s">
        <v>13</v>
      </c>
      <c r="G73" s="79"/>
      <c r="H73" s="62" t="s">
        <v>10</v>
      </c>
      <c r="I73" s="62" t="s">
        <v>21</v>
      </c>
      <c r="J73" s="79" t="s">
        <v>147</v>
      </c>
      <c r="K73" s="63">
        <v>1</v>
      </c>
      <c r="L73" s="77" t="s">
        <v>112</v>
      </c>
      <c r="M73" s="77" t="s">
        <v>112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 t="str">
        <f>IF(C73="true","0",(VLOOKUP(J73,Chg_Factors!B$18:D$30,3,FALSE)))</f>
        <v>19.71</v>
      </c>
      <c r="R73" s="68">
        <f t="shared" si="8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7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9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10"/>
        <v>false</v>
      </c>
      <c r="AI73" s="61" t="str">
        <f t="shared" si="11"/>
        <v>false</v>
      </c>
      <c r="AJ73" s="68">
        <f>IF(B73="true",0,IF(C73="true",Calcs!M74,0))</f>
        <v>0</v>
      </c>
      <c r="AK73" s="61" t="str">
        <f t="shared" si="12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113</v>
      </c>
      <c r="C74" s="65" t="s">
        <v>112</v>
      </c>
      <c r="D74" s="65" t="s">
        <v>112</v>
      </c>
      <c r="E74" s="61">
        <v>1E-3</v>
      </c>
      <c r="F74" s="61" t="s">
        <v>13</v>
      </c>
      <c r="G74" s="61" t="s">
        <v>13</v>
      </c>
      <c r="H74" s="62" t="s">
        <v>10</v>
      </c>
      <c r="I74" s="62" t="s">
        <v>11</v>
      </c>
      <c r="J74" s="61" t="s">
        <v>152</v>
      </c>
      <c r="K74" s="63">
        <v>1</v>
      </c>
      <c r="L74" s="65" t="s">
        <v>112</v>
      </c>
      <c r="M74" s="65" t="s">
        <v>113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 t="str">
        <f>IF(C74="true","0",(VLOOKUP(J74,Chg_Factors!B$18:D$30,3,FALSE)))</f>
        <v>19.71</v>
      </c>
      <c r="R74" s="68">
        <f t="shared" si="8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7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9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10"/>
        <v>true</v>
      </c>
      <c r="AI74" s="61" t="str">
        <f t="shared" si="11"/>
        <v>false</v>
      </c>
      <c r="AJ74" s="68">
        <f>IF(B74="true",0,IF(C74="true",Calcs!M75,0))</f>
        <v>0</v>
      </c>
      <c r="AK74" s="61" t="str">
        <f t="shared" si="12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112</v>
      </c>
      <c r="C75" s="65" t="s">
        <v>113</v>
      </c>
      <c r="D75" s="65" t="s">
        <v>112</v>
      </c>
      <c r="E75" s="62">
        <v>32100.001</v>
      </c>
      <c r="F75" s="61" t="s">
        <v>100</v>
      </c>
      <c r="G75" s="79" t="s">
        <v>16</v>
      </c>
      <c r="H75" s="62" t="s">
        <v>14</v>
      </c>
      <c r="I75" s="62" t="s">
        <v>15</v>
      </c>
      <c r="J75" s="79" t="s">
        <v>25</v>
      </c>
      <c r="K75" s="63">
        <v>1</v>
      </c>
      <c r="L75" s="77" t="s">
        <v>112</v>
      </c>
      <c r="M75" s="77" t="s">
        <v>112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8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7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9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10"/>
        <v>false</v>
      </c>
      <c r="AI75" s="61" t="str">
        <f t="shared" si="11"/>
        <v>false</v>
      </c>
      <c r="AJ75" s="68">
        <f>IF(B75="true",0,IF(C75="true",Calcs!M76,0))</f>
        <v>0</v>
      </c>
      <c r="AK75" s="61" t="str">
        <f t="shared" si="12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112</v>
      </c>
      <c r="C76" s="65" t="s">
        <v>112</v>
      </c>
      <c r="D76" s="59" t="s">
        <v>112</v>
      </c>
      <c r="E76" s="62">
        <v>0</v>
      </c>
      <c r="F76" s="61" t="s">
        <v>101</v>
      </c>
      <c r="G76" s="79"/>
      <c r="H76" s="62" t="s">
        <v>14</v>
      </c>
      <c r="I76" s="62" t="s">
        <v>15</v>
      </c>
      <c r="J76" s="79" t="s">
        <v>26</v>
      </c>
      <c r="K76" s="63">
        <v>1</v>
      </c>
      <c r="L76" s="77" t="s">
        <v>112</v>
      </c>
      <c r="M76" s="77" t="s">
        <v>112</v>
      </c>
      <c r="N76" s="62">
        <v>365</v>
      </c>
      <c r="O76" s="62">
        <v>365</v>
      </c>
      <c r="P76" s="66">
        <f>IF(B76="true",(Calcs!Y77),IF(C76="true",Calcs!P77,Calcs!I77))</f>
        <v>0</v>
      </c>
      <c r="Q76" s="67" t="str">
        <f>IF(C76="true","0",(VLOOKUP(J76,Chg_Factors!B$18:D$30,3,FALSE)))</f>
        <v>14.40</v>
      </c>
      <c r="R76" s="68">
        <f t="shared" si="8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7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9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10"/>
        <v>false</v>
      </c>
      <c r="AI76" s="61" t="str">
        <f t="shared" si="11"/>
        <v>false</v>
      </c>
      <c r="AJ76" s="68">
        <f>IF(B76="true",0,IF(C76="true",Calcs!M77,0))</f>
        <v>0</v>
      </c>
      <c r="AK76" s="61" t="str">
        <f t="shared" si="12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112</v>
      </c>
      <c r="C77" s="65" t="s">
        <v>112</v>
      </c>
      <c r="D77" s="59" t="s">
        <v>112</v>
      </c>
      <c r="E77" s="62">
        <v>1</v>
      </c>
      <c r="F77" s="61" t="s">
        <v>13</v>
      </c>
      <c r="G77" s="79"/>
      <c r="H77" s="62" t="s">
        <v>10</v>
      </c>
      <c r="I77" s="62" t="s">
        <v>11</v>
      </c>
      <c r="J77" s="79" t="s">
        <v>151</v>
      </c>
      <c r="K77" s="63">
        <v>1</v>
      </c>
      <c r="L77" s="77" t="s">
        <v>112</v>
      </c>
      <c r="M77" s="77" t="s">
        <v>112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 t="str">
        <f>IF(C77="true","0",(VLOOKUP(J77,Chg_Factors!B$18:D$30,3,FALSE)))</f>
        <v>19.71</v>
      </c>
      <c r="R77" s="68">
        <f t="shared" si="8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7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9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10"/>
        <v>false</v>
      </c>
      <c r="AI77" s="61" t="str">
        <f t="shared" si="11"/>
        <v>false</v>
      </c>
      <c r="AJ77" s="68">
        <f>IF(B77="true",0,IF(C77="true",Calcs!M78,0))</f>
        <v>0</v>
      </c>
      <c r="AK77" s="61" t="str">
        <f t="shared" si="12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112</v>
      </c>
      <c r="C78" s="65" t="s">
        <v>112</v>
      </c>
      <c r="D78" s="59" t="s">
        <v>112</v>
      </c>
      <c r="E78" s="62">
        <v>8180</v>
      </c>
      <c r="F78" s="61" t="s">
        <v>16</v>
      </c>
      <c r="G78" s="79"/>
      <c r="H78" s="62" t="s">
        <v>10</v>
      </c>
      <c r="I78" s="62" t="s">
        <v>11</v>
      </c>
      <c r="J78" s="60" t="s">
        <v>153</v>
      </c>
      <c r="K78" s="63">
        <v>1</v>
      </c>
      <c r="L78" s="77" t="s">
        <v>112</v>
      </c>
      <c r="M78" s="77" t="s">
        <v>112</v>
      </c>
      <c r="N78" s="62">
        <v>183</v>
      </c>
      <c r="O78" s="62">
        <v>183</v>
      </c>
      <c r="P78" s="66">
        <f>IF(B78="true",(Calcs!Y79),IF(C78="true",Calcs!P79,Calcs!I79))</f>
        <v>37693.44000000001</v>
      </c>
      <c r="Q78" s="67" t="str">
        <f>IF(C78="true","0",(VLOOKUP(J78,Chg_Factors!B$18:D$30,3,FALSE)))</f>
        <v>14.40</v>
      </c>
      <c r="R78" s="68">
        <f t="shared" si="8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7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9"/>
        <v>8180</v>
      </c>
      <c r="AE78" s="68">
        <f>IF(B78="true",Calcs!V79,IF(C78="true",Calcs!N79,Calcs!F79))</f>
        <v>37693.44000000001</v>
      </c>
      <c r="AF78" s="68">
        <f>IF(B78="true",(Calcs!W79),IF(C78="true",0,Calcs!G79))</f>
        <v>37693.44000000001</v>
      </c>
      <c r="AG78" s="68">
        <f>IF(B78="true",(Calcs!X79),IF(C78="true",Calcs!O79,Calcs!H79))</f>
        <v>37693.44000000001</v>
      </c>
      <c r="AH78" s="61" t="str">
        <f t="shared" si="10"/>
        <v>false</v>
      </c>
      <c r="AI78" s="61" t="str">
        <f t="shared" si="11"/>
        <v>false</v>
      </c>
      <c r="AJ78" s="68">
        <f>IF(B78="true",0,IF(C78="true",Calcs!M79,0))</f>
        <v>0</v>
      </c>
      <c r="AK78" s="61" t="str">
        <f t="shared" si="12"/>
        <v>false</v>
      </c>
      <c r="AL78" s="68">
        <f>IF(B78="true",0,IF(C78="true",Calcs!J79,0))</f>
        <v>0</v>
      </c>
      <c r="AM78" s="68">
        <f>IF(B78="true",Calcs!U79,IF(C78="true",0,Calcs!E79))</f>
        <v>37693.44000000001</v>
      </c>
    </row>
    <row r="79" spans="1:39" ht="14.25" customHeight="1" x14ac:dyDescent="0.2">
      <c r="A79" s="58">
        <v>78</v>
      </c>
      <c r="B79" s="65" t="s">
        <v>112</v>
      </c>
      <c r="C79" s="65" t="s">
        <v>113</v>
      </c>
      <c r="D79" s="65" t="s">
        <v>112</v>
      </c>
      <c r="E79" s="62">
        <v>32100</v>
      </c>
      <c r="F79" s="61" t="s">
        <v>100</v>
      </c>
      <c r="G79" s="79" t="s">
        <v>16</v>
      </c>
      <c r="H79" s="62" t="s">
        <v>18</v>
      </c>
      <c r="I79" s="62" t="s">
        <v>15</v>
      </c>
      <c r="J79" s="79" t="s">
        <v>12</v>
      </c>
      <c r="K79" s="80">
        <v>0.03</v>
      </c>
      <c r="L79" s="77" t="s">
        <v>113</v>
      </c>
      <c r="M79" s="77" t="s">
        <v>112</v>
      </c>
      <c r="N79" s="62">
        <v>43</v>
      </c>
      <c r="O79" s="62">
        <v>366</v>
      </c>
      <c r="P79" s="66">
        <f>IF(B79="true",(Calcs!Y80),IF(C79="true",Calcs!P80,Calcs!I80))</f>
        <v>0</v>
      </c>
      <c r="Q79" s="67" t="str">
        <f>IF(C79="true","0",(VLOOKUP(J79,Chg_Factors!B$18:D$30,3,FALSE)))</f>
        <v>0</v>
      </c>
      <c r="R79" s="68">
        <f t="shared" si="8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7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9"/>
        <v>32100</v>
      </c>
      <c r="AE79" s="68">
        <f>IF(B79="true",Calcs!V80,IF(C79="true",Calcs!N80,Calcs!F80))</f>
        <v>0</v>
      </c>
      <c r="AF79" s="68">
        <f>IF(B79="true",(Calcs!W80),IF(C79="true",0,Calcs!G80))</f>
        <v>0</v>
      </c>
      <c r="AG79" s="68">
        <f>IF(B79="true",(Calcs!X80),IF(C79="true",Calcs!O80,Calcs!H80))</f>
        <v>0</v>
      </c>
      <c r="AH79" s="61" t="str">
        <f t="shared" si="10"/>
        <v>false</v>
      </c>
      <c r="AI79" s="61" t="str">
        <f t="shared" si="11"/>
        <v>false</v>
      </c>
      <c r="AJ79" s="68">
        <f>IF(B79="true",0,IF(C79="true",Calcs!M80,0))</f>
        <v>0</v>
      </c>
      <c r="AK79" s="61" t="str">
        <f t="shared" si="12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113</v>
      </c>
      <c r="C80" s="65" t="s">
        <v>112</v>
      </c>
      <c r="D80" s="65" t="s">
        <v>112</v>
      </c>
      <c r="E80" s="62">
        <v>3637</v>
      </c>
      <c r="F80" s="61" t="s">
        <v>101</v>
      </c>
      <c r="G80" s="61" t="s">
        <v>16</v>
      </c>
      <c r="H80" s="62" t="s">
        <v>14</v>
      </c>
      <c r="I80" s="62" t="s">
        <v>11</v>
      </c>
      <c r="J80" s="61" t="s">
        <v>151</v>
      </c>
      <c r="K80" s="63">
        <v>1</v>
      </c>
      <c r="L80" s="65" t="s">
        <v>112</v>
      </c>
      <c r="M80" s="65" t="s">
        <v>113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 t="str">
        <f>IF(C80="true","0",(VLOOKUP(J80,Chg_Factors!B$18:D$30,3,FALSE)))</f>
        <v>19.71</v>
      </c>
      <c r="R80" s="68">
        <f t="shared" si="8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7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9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10"/>
        <v>true</v>
      </c>
      <c r="AI80" s="61" t="str">
        <f t="shared" si="11"/>
        <v>false</v>
      </c>
      <c r="AJ80" s="68">
        <f>IF(B80="true",0,IF(C80="true",Calcs!M81,0))</f>
        <v>0</v>
      </c>
      <c r="AK80" s="61" t="str">
        <f t="shared" si="12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112</v>
      </c>
      <c r="C81" s="65" t="s">
        <v>112</v>
      </c>
      <c r="D81" s="59" t="s">
        <v>112</v>
      </c>
      <c r="E81" s="61">
        <v>999999.9</v>
      </c>
      <c r="F81" s="61" t="s">
        <v>13</v>
      </c>
      <c r="G81" s="79"/>
      <c r="H81" s="62" t="s">
        <v>10</v>
      </c>
      <c r="I81" s="62" t="s">
        <v>15</v>
      </c>
      <c r="J81" s="79" t="s">
        <v>17</v>
      </c>
      <c r="K81" s="63">
        <v>1</v>
      </c>
      <c r="L81" s="77" t="s">
        <v>113</v>
      </c>
      <c r="M81" s="77" t="s">
        <v>112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 t="str">
        <f>IF(C81="true","0",(VLOOKUP(J81,Chg_Factors!B$18:D$30,3,FALSE)))</f>
        <v>14.95</v>
      </c>
      <c r="R81" s="68">
        <f t="shared" si="8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7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9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10"/>
        <v>false</v>
      </c>
      <c r="AI81" s="61" t="str">
        <f t="shared" si="11"/>
        <v>false</v>
      </c>
      <c r="AJ81" s="68">
        <f>IF(B81="true",0,IF(C81="true",Calcs!M82,0))</f>
        <v>0</v>
      </c>
      <c r="AK81" s="61" t="str">
        <f t="shared" si="12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112</v>
      </c>
      <c r="C82" s="65" t="s">
        <v>112</v>
      </c>
      <c r="D82" s="59" t="s">
        <v>112</v>
      </c>
      <c r="E82" s="62">
        <v>0.01</v>
      </c>
      <c r="F82" s="61" t="s">
        <v>13</v>
      </c>
      <c r="G82" s="79"/>
      <c r="H82" s="62" t="s">
        <v>14</v>
      </c>
      <c r="I82" s="62" t="s">
        <v>15</v>
      </c>
      <c r="J82" s="79" t="s">
        <v>20</v>
      </c>
      <c r="K82" s="63">
        <v>1</v>
      </c>
      <c r="L82" s="77" t="s">
        <v>112</v>
      </c>
      <c r="M82" s="77" t="s">
        <v>112</v>
      </c>
      <c r="N82" s="62">
        <v>110</v>
      </c>
      <c r="O82" s="62">
        <v>119</v>
      </c>
      <c r="P82" s="66">
        <f>IF(B82="true",(Calcs!Y83),IF(C82="true",Calcs!P83,Calcs!I83))</f>
        <v>1.4784E-2</v>
      </c>
      <c r="Q82" s="67" t="str">
        <f>IF(C82="true","0",(VLOOKUP(J82,Chg_Factors!B$18:D$30,3,FALSE)))</f>
        <v>16.66</v>
      </c>
      <c r="R82" s="68">
        <f t="shared" si="8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7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9"/>
        <v>0.01</v>
      </c>
      <c r="AE82" s="68">
        <f>IF(B82="true",Calcs!V83,IF(C82="true",Calcs!N83,Calcs!F83))</f>
        <v>1.59936E-2</v>
      </c>
      <c r="AF82" s="68">
        <f>IF(B82="true",(Calcs!W83),IF(C82="true",0,Calcs!G83))</f>
        <v>1.59936E-2</v>
      </c>
      <c r="AG82" s="68">
        <f>IF(B82="true",(Calcs!X83),IF(C82="true",Calcs!O83,Calcs!H83))</f>
        <v>1.59936E-2</v>
      </c>
      <c r="AH82" s="61" t="str">
        <f t="shared" si="10"/>
        <v>false</v>
      </c>
      <c r="AI82" s="61" t="str">
        <f t="shared" si="11"/>
        <v>false</v>
      </c>
      <c r="AJ82" s="68">
        <f>IF(B82="true",0,IF(C82="true",Calcs!M83,0))</f>
        <v>0</v>
      </c>
      <c r="AK82" s="61" t="str">
        <f t="shared" si="12"/>
        <v>false</v>
      </c>
      <c r="AL82" s="68">
        <f>IF(B82="true",0,IF(C82="true",Calcs!J83,0))</f>
        <v>0</v>
      </c>
      <c r="AM82" s="68">
        <f>IF(B82="true",Calcs!U83,IF(C82="true",0,Calcs!E83))</f>
        <v>1.59936E-2</v>
      </c>
    </row>
    <row r="83" spans="1:39" ht="14.25" customHeight="1" x14ac:dyDescent="0.2">
      <c r="A83" s="58">
        <v>82</v>
      </c>
      <c r="B83" s="65" t="s">
        <v>112</v>
      </c>
      <c r="C83" s="65" t="s">
        <v>113</v>
      </c>
      <c r="D83" s="65" t="s">
        <v>112</v>
      </c>
      <c r="E83" s="62">
        <v>0.01</v>
      </c>
      <c r="F83" s="61" t="s">
        <v>16</v>
      </c>
      <c r="G83" s="79" t="s">
        <v>13</v>
      </c>
      <c r="H83" s="62" t="s">
        <v>14</v>
      </c>
      <c r="I83" s="62" t="s">
        <v>19</v>
      </c>
      <c r="J83" s="79" t="s">
        <v>151</v>
      </c>
      <c r="K83" s="63">
        <v>1</v>
      </c>
      <c r="L83" s="77" t="s">
        <v>113</v>
      </c>
      <c r="M83" s="77" t="s">
        <v>112</v>
      </c>
      <c r="N83" s="62">
        <v>210</v>
      </c>
      <c r="O83" s="62">
        <v>210</v>
      </c>
      <c r="P83" s="66">
        <f>IF(B83="true",(Calcs!Y84),IF(C83="true",Calcs!P84,Calcs!I84))</f>
        <v>0</v>
      </c>
      <c r="Q83" s="67" t="str">
        <f>IF(C83="true","0",(VLOOKUP(J83,Chg_Factors!B$18:D$30,3,FALSE)))</f>
        <v>0</v>
      </c>
      <c r="R83" s="68">
        <f t="shared" si="8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7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9"/>
        <v>0.01</v>
      </c>
      <c r="AE83" s="68">
        <f>IF(B83="true",Calcs!V84,IF(C83="true",Calcs!N84,Calcs!F84))</f>
        <v>0</v>
      </c>
      <c r="AF83" s="68">
        <f>IF(B83="true",(Calcs!W84),IF(C83="true",0,Calcs!G84))</f>
        <v>0</v>
      </c>
      <c r="AG83" s="68">
        <f>IF(B83="true",(Calcs!X84),IF(C83="true",Calcs!O84,Calcs!H84))</f>
        <v>0</v>
      </c>
      <c r="AH83" s="61" t="str">
        <f t="shared" si="10"/>
        <v>false</v>
      </c>
      <c r="AI83" s="61" t="str">
        <f t="shared" si="11"/>
        <v>false</v>
      </c>
      <c r="AJ83" s="68">
        <f>IF(B83="true",0,IF(C83="true",Calcs!M84,0))</f>
        <v>0</v>
      </c>
      <c r="AK83" s="61" t="str">
        <f t="shared" si="12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113</v>
      </c>
      <c r="C84" s="65" t="s">
        <v>112</v>
      </c>
      <c r="D84" s="65" t="s">
        <v>112</v>
      </c>
      <c r="E84" s="62">
        <v>1.1000000000000001</v>
      </c>
      <c r="F84" s="61" t="s">
        <v>100</v>
      </c>
      <c r="G84" s="79" t="s">
        <v>100</v>
      </c>
      <c r="H84" s="62" t="s">
        <v>18</v>
      </c>
      <c r="I84" s="62" t="s">
        <v>19</v>
      </c>
      <c r="J84" s="79" t="s">
        <v>22</v>
      </c>
      <c r="K84" s="63">
        <v>1</v>
      </c>
      <c r="L84" s="77" t="s">
        <v>112</v>
      </c>
      <c r="M84" s="77" t="s">
        <v>112</v>
      </c>
      <c r="N84" s="62">
        <v>0</v>
      </c>
      <c r="O84" s="62">
        <v>0</v>
      </c>
      <c r="P84" s="66">
        <f>IF(B84="true",(Calcs!Y85),IF(C84="true",Calcs!P85,Calcs!I85))</f>
        <v>3.7332899999999998</v>
      </c>
      <c r="Q84" s="67" t="str">
        <f>IF(C84="true","0",(VLOOKUP(J84,Chg_Factors!B$18:D$30,3,FALSE)))</f>
        <v>12.57</v>
      </c>
      <c r="R84" s="68">
        <f t="shared" si="8"/>
        <v>1.1000000000000001</v>
      </c>
      <c r="S84" s="69" t="str">
        <f>IF(C84="true","0",(VLOOKUP(Inputs!F84,Chg_Factors!B$2:D$5,3,FALSE)))</f>
        <v>9.0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7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9.9</v>
      </c>
      <c r="AB84" s="68">
        <f>IF(B84="true",(Calcs!S85),IF(C84="true",Calcs!K85,Calcs!C85))</f>
        <v>9.9</v>
      </c>
      <c r="AC84" s="68">
        <f>IF(B84="true",(Calcs!T85),IF(C84="true",Calcs!L85,Calcs!D85))</f>
        <v>0.29699999999999999</v>
      </c>
      <c r="AD84" s="68">
        <f t="shared" si="9"/>
        <v>1.1000000000000001</v>
      </c>
      <c r="AE84" s="68">
        <f>IF(B84="true",Calcs!V85,IF(C84="true",Calcs!N85,Calcs!F85))</f>
        <v>3.7332899999999998</v>
      </c>
      <c r="AF84" s="68">
        <f>IF(B84="true",(Calcs!W85),IF(C84="true",0,Calcs!G85))</f>
        <v>3.7332899999999998</v>
      </c>
      <c r="AG84" s="68">
        <f>IF(B84="true",(Calcs!X85),IF(C84="true",Calcs!O85,Calcs!H85))</f>
        <v>3.7332899999999998</v>
      </c>
      <c r="AH84" s="61" t="str">
        <f t="shared" si="10"/>
        <v>true</v>
      </c>
      <c r="AI84" s="61" t="str">
        <f t="shared" si="11"/>
        <v>false</v>
      </c>
      <c r="AJ84" s="68">
        <f>IF(B84="true",0,IF(C84="true",Calcs!M85,0))</f>
        <v>0</v>
      </c>
      <c r="AK84" s="61" t="str">
        <f t="shared" si="12"/>
        <v>false</v>
      </c>
      <c r="AL84" s="68">
        <f>IF(B84="true",0,IF(C84="true",Calcs!J85,0))</f>
        <v>0</v>
      </c>
      <c r="AM84" s="68">
        <f>IF(B84="true",Calcs!U85,IF(C84="true",0,Calcs!E85))</f>
        <v>3.7332899999999998</v>
      </c>
    </row>
    <row r="85" spans="1:39" ht="14.25" customHeight="1" x14ac:dyDescent="0.2">
      <c r="A85" s="58">
        <v>84</v>
      </c>
      <c r="B85" s="65" t="s">
        <v>112</v>
      </c>
      <c r="C85" s="65" t="s">
        <v>112</v>
      </c>
      <c r="D85" s="59" t="s">
        <v>112</v>
      </c>
      <c r="E85" s="62">
        <v>101.99914</v>
      </c>
      <c r="F85" s="61" t="s">
        <v>101</v>
      </c>
      <c r="G85" s="79"/>
      <c r="H85" s="62" t="s">
        <v>18</v>
      </c>
      <c r="I85" s="62" t="s">
        <v>19</v>
      </c>
      <c r="J85" s="79" t="s">
        <v>26</v>
      </c>
      <c r="K85" s="80">
        <v>0.01</v>
      </c>
      <c r="L85" s="77" t="s">
        <v>112</v>
      </c>
      <c r="M85" s="77" t="s">
        <v>112</v>
      </c>
      <c r="N85" s="62">
        <v>355</v>
      </c>
      <c r="O85" s="62">
        <v>365</v>
      </c>
      <c r="P85" s="66">
        <f>IF(B85="true",(Calcs!Y86),IF(C85="true",Calcs!P86,Calcs!I86))</f>
        <v>1.2856921734575342</v>
      </c>
      <c r="Q85" s="67" t="str">
        <f>IF(C85="true","0",(VLOOKUP(J85,Chg_Factors!B$18:D$30,3,FALSE)))</f>
        <v>14.40</v>
      </c>
      <c r="R85" s="68">
        <f t="shared" si="8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7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9"/>
        <v>101.99914</v>
      </c>
      <c r="AE85" s="68">
        <f>IF(B85="true",Calcs!V86,IF(C85="true",Calcs!N86,Calcs!F86))</f>
        <v>1.3219088543999999</v>
      </c>
      <c r="AF85" s="68">
        <f>IF(B85="true",(Calcs!W86),IF(C85="true",0,Calcs!G86))</f>
        <v>1.3219088543999999</v>
      </c>
      <c r="AG85" s="68">
        <f>IF(B85="true",(Calcs!X86),IF(C85="true",Calcs!O86,Calcs!H86))</f>
        <v>1.3219088543999999</v>
      </c>
      <c r="AH85" s="61" t="str">
        <f t="shared" si="10"/>
        <v>false</v>
      </c>
      <c r="AI85" s="61" t="str">
        <f t="shared" si="11"/>
        <v>false</v>
      </c>
      <c r="AJ85" s="68">
        <f>IF(B85="true",0,IF(C85="true",Calcs!M86,0))</f>
        <v>0</v>
      </c>
      <c r="AK85" s="61" t="str">
        <f t="shared" si="12"/>
        <v>false</v>
      </c>
      <c r="AL85" s="68">
        <f>IF(B85="true",0,IF(C85="true",Calcs!J86,0))</f>
        <v>0</v>
      </c>
      <c r="AM85" s="68">
        <f>IF(B85="true",Calcs!U86,IF(C85="true",0,Calcs!E86))</f>
        <v>132.19088543999999</v>
      </c>
    </row>
    <row r="86" spans="1:39" ht="14.25" customHeight="1" x14ac:dyDescent="0.2">
      <c r="A86" s="58">
        <v>85</v>
      </c>
      <c r="B86" s="65" t="s">
        <v>112</v>
      </c>
      <c r="C86" s="65" t="s">
        <v>112</v>
      </c>
      <c r="D86" s="59" t="s">
        <v>112</v>
      </c>
      <c r="E86" s="62">
        <v>1002</v>
      </c>
      <c r="F86" s="61" t="s">
        <v>13</v>
      </c>
      <c r="G86" s="79"/>
      <c r="H86" s="62" t="s">
        <v>10</v>
      </c>
      <c r="I86" s="62" t="s">
        <v>21</v>
      </c>
      <c r="J86" s="79" t="s">
        <v>23</v>
      </c>
      <c r="K86" s="63">
        <v>1</v>
      </c>
      <c r="L86" s="77" t="s">
        <v>112</v>
      </c>
      <c r="M86" s="77" t="s">
        <v>112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 t="str">
        <f>IF(C86="true","0",(VLOOKUP(J86,Chg_Factors!B$18:D$30,3,FALSE)))</f>
        <v>19.23</v>
      </c>
      <c r="R86" s="68">
        <f t="shared" si="8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7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9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10"/>
        <v>false</v>
      </c>
      <c r="AI86" s="61" t="str">
        <f t="shared" si="11"/>
        <v>false</v>
      </c>
      <c r="AJ86" s="68">
        <f>IF(B86="true",0,IF(C86="true",Calcs!M87,0))</f>
        <v>0</v>
      </c>
      <c r="AK86" s="61" t="str">
        <f t="shared" si="12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112</v>
      </c>
      <c r="C87" s="65" t="s">
        <v>113</v>
      </c>
      <c r="D87" s="65" t="s">
        <v>113</v>
      </c>
      <c r="E87" s="62">
        <v>1003.33</v>
      </c>
      <c r="F87" s="61" t="s">
        <v>13</v>
      </c>
      <c r="G87" s="61" t="s">
        <v>150</v>
      </c>
      <c r="H87" s="62" t="s">
        <v>10</v>
      </c>
      <c r="I87" s="62" t="s">
        <v>21</v>
      </c>
      <c r="J87" s="61" t="s">
        <v>24</v>
      </c>
      <c r="K87" s="80">
        <v>0.88</v>
      </c>
      <c r="L87" s="65" t="s">
        <v>112</v>
      </c>
      <c r="M87" s="65" t="s">
        <v>113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8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7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9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10"/>
        <v>false</v>
      </c>
      <c r="AI87" s="61" t="str">
        <f t="shared" si="11"/>
        <v>true</v>
      </c>
      <c r="AJ87" s="68">
        <f>IF(B87="true",0,IF(C87="true",Calcs!M88,0))</f>
        <v>0</v>
      </c>
      <c r="AK87" s="61" t="str">
        <f t="shared" si="12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113</v>
      </c>
      <c r="C88" s="65" t="s">
        <v>112</v>
      </c>
      <c r="D88" s="65" t="s">
        <v>112</v>
      </c>
      <c r="E88" s="62">
        <v>404.404</v>
      </c>
      <c r="F88" s="61" t="s">
        <v>100</v>
      </c>
      <c r="G88" s="79" t="s">
        <v>101</v>
      </c>
      <c r="H88" s="62" t="s">
        <v>14</v>
      </c>
      <c r="I88" s="62" t="s">
        <v>11</v>
      </c>
      <c r="J88" s="79" t="s">
        <v>147</v>
      </c>
      <c r="K88" s="63">
        <v>1</v>
      </c>
      <c r="L88" s="77" t="s">
        <v>112</v>
      </c>
      <c r="M88" s="77" t="s">
        <v>112</v>
      </c>
      <c r="N88" s="62">
        <v>0</v>
      </c>
      <c r="O88" s="62">
        <v>0</v>
      </c>
      <c r="P88" s="66">
        <f>IF(B88="true",(Calcs!Y89),IF(C88="true",Calcs!P89,Calcs!I89))</f>
        <v>11477.9560896</v>
      </c>
      <c r="Q88" s="67" t="str">
        <f>IF(C88="true","0",(VLOOKUP(J88,Chg_Factors!B$18:D$30,3,FALSE)))</f>
        <v>19.71</v>
      </c>
      <c r="R88" s="68">
        <f t="shared" si="8"/>
        <v>404.404</v>
      </c>
      <c r="S88" s="69" t="str">
        <f>IF(C88="true","0",(VLOOKUP(Inputs!F88,Chg_Factors!B$2:D$5,3,FALSE)))</f>
        <v>9.0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7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3639.636</v>
      </c>
      <c r="AB88" s="68">
        <f>IF(B88="true",(Calcs!S89),IF(C88="true",Calcs!K89,Calcs!C89))</f>
        <v>582.34176000000002</v>
      </c>
      <c r="AC88" s="68">
        <f>IF(B88="true",(Calcs!T89),IF(C88="true",Calcs!L89,Calcs!D89))</f>
        <v>582.34176000000002</v>
      </c>
      <c r="AD88" s="68">
        <f t="shared" si="9"/>
        <v>404.404</v>
      </c>
      <c r="AE88" s="68">
        <f>IF(B88="true",Calcs!V89,IF(C88="true",Calcs!N89,Calcs!F89))</f>
        <v>11477.9560896</v>
      </c>
      <c r="AF88" s="68">
        <f>IF(B88="true",(Calcs!W89),IF(C88="true",0,Calcs!G89))</f>
        <v>11477.9560896</v>
      </c>
      <c r="AG88" s="68">
        <f>IF(B88="true",(Calcs!X89),IF(C88="true",Calcs!O89,Calcs!H89))</f>
        <v>11477.9560896</v>
      </c>
      <c r="AH88" s="61" t="str">
        <f t="shared" si="10"/>
        <v>true</v>
      </c>
      <c r="AI88" s="61" t="str">
        <f t="shared" si="11"/>
        <v>false</v>
      </c>
      <c r="AJ88" s="68">
        <f>IF(B88="true",0,IF(C88="true",Calcs!M89,0))</f>
        <v>0</v>
      </c>
      <c r="AK88" s="61" t="str">
        <f t="shared" si="12"/>
        <v>false</v>
      </c>
      <c r="AL88" s="68">
        <f>IF(B88="true",0,IF(C88="true",Calcs!J89,0))</f>
        <v>0</v>
      </c>
      <c r="AM88" s="68">
        <f>IF(B88="true",Calcs!U89,IF(C88="true",0,Calcs!E89))</f>
        <v>11477.9560896</v>
      </c>
    </row>
    <row r="89" spans="1:39" ht="14.25" customHeight="1" x14ac:dyDescent="0.2">
      <c r="A89" s="58">
        <v>88</v>
      </c>
      <c r="B89" s="65" t="s">
        <v>112</v>
      </c>
      <c r="C89" s="65" t="s">
        <v>112</v>
      </c>
      <c r="D89" s="59" t="s">
        <v>112</v>
      </c>
      <c r="E89" s="62">
        <v>10.77</v>
      </c>
      <c r="F89" s="61" t="s">
        <v>101</v>
      </c>
      <c r="G89" s="79"/>
      <c r="H89" s="62" t="s">
        <v>14</v>
      </c>
      <c r="I89" s="62" t="s">
        <v>11</v>
      </c>
      <c r="J89" s="79" t="s">
        <v>147</v>
      </c>
      <c r="K89" s="78">
        <v>0.9</v>
      </c>
      <c r="L89" s="77" t="s">
        <v>112</v>
      </c>
      <c r="M89" s="77" t="s">
        <v>112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 t="str">
        <f>IF(C89="true","0",(VLOOKUP(J89,Chg_Factors!B$18:D$30,3,FALSE)))</f>
        <v>19.71</v>
      </c>
      <c r="R89" s="68">
        <f t="shared" si="8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7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9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10"/>
        <v>false</v>
      </c>
      <c r="AI89" s="61" t="str">
        <f t="shared" si="11"/>
        <v>false</v>
      </c>
      <c r="AJ89" s="68">
        <f>IF(B89="true",0,IF(C89="true",Calcs!M90,0))</f>
        <v>0</v>
      </c>
      <c r="AK89" s="61" t="str">
        <f t="shared" si="12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112</v>
      </c>
      <c r="C90" s="65" t="s">
        <v>113</v>
      </c>
      <c r="D90" s="65" t="s">
        <v>112</v>
      </c>
      <c r="E90" s="62">
        <v>0.1</v>
      </c>
      <c r="F90" s="61" t="s">
        <v>13</v>
      </c>
      <c r="G90" s="79" t="s">
        <v>13</v>
      </c>
      <c r="H90" s="62" t="s">
        <v>14</v>
      </c>
      <c r="I90" s="79" t="s">
        <v>11</v>
      </c>
      <c r="J90" s="79" t="s">
        <v>152</v>
      </c>
      <c r="K90" s="63">
        <v>1</v>
      </c>
      <c r="L90" s="77" t="s">
        <v>112</v>
      </c>
      <c r="M90" s="77" t="s">
        <v>112</v>
      </c>
      <c r="N90" s="62">
        <v>214</v>
      </c>
      <c r="O90" s="62">
        <v>366</v>
      </c>
      <c r="P90" s="66">
        <f>IF(B90="true",(Calcs!Y91),IF(C90="true",Calcs!P91,Calcs!I91))</f>
        <v>0</v>
      </c>
      <c r="Q90" s="67" t="str">
        <f>IF(C90="true","0",(VLOOKUP(J90,Chg_Factors!B$18:D$30,3,FALSE)))</f>
        <v>0</v>
      </c>
      <c r="R90" s="68">
        <f t="shared" si="8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7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9"/>
        <v>0.1</v>
      </c>
      <c r="AE90" s="68">
        <f>IF(B90="true",Calcs!V91,IF(C90="true",Calcs!N91,Calcs!F91))</f>
        <v>0</v>
      </c>
      <c r="AF90" s="68">
        <f>IF(B90="true",(Calcs!W91),IF(C90="true",0,Calcs!G91))</f>
        <v>0</v>
      </c>
      <c r="AG90" s="68">
        <f>IF(B90="true",(Calcs!X91),IF(C90="true",Calcs!O91,Calcs!H91))</f>
        <v>0</v>
      </c>
      <c r="AH90" s="61" t="str">
        <f t="shared" si="10"/>
        <v>false</v>
      </c>
      <c r="AI90" s="61" t="str">
        <f t="shared" si="11"/>
        <v>false</v>
      </c>
      <c r="AJ90" s="68">
        <f>IF(B90="true",0,IF(C90="true",Calcs!M91,0))</f>
        <v>0</v>
      </c>
      <c r="AK90" s="61" t="str">
        <f t="shared" si="12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112</v>
      </c>
      <c r="C91" s="65" t="s">
        <v>112</v>
      </c>
      <c r="D91" s="59" t="s">
        <v>112</v>
      </c>
      <c r="E91" s="62">
        <v>1007</v>
      </c>
      <c r="F91" s="61" t="s">
        <v>16</v>
      </c>
      <c r="G91" s="79"/>
      <c r="H91" s="62" t="s">
        <v>14</v>
      </c>
      <c r="I91" s="79" t="s">
        <v>15</v>
      </c>
      <c r="J91" s="79" t="s">
        <v>24</v>
      </c>
      <c r="K91" s="63">
        <v>1</v>
      </c>
      <c r="L91" s="77" t="s">
        <v>112</v>
      </c>
      <c r="M91" s="77" t="s">
        <v>112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 t="str">
        <f>IF(C91="true","0",(VLOOKUP(J91,Chg_Factors!B$18:D$30,3,FALSE)))</f>
        <v>13.84</v>
      </c>
      <c r="R91" s="68">
        <f t="shared" si="8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7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9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10"/>
        <v>false</v>
      </c>
      <c r="AI91" s="61" t="str">
        <f t="shared" si="11"/>
        <v>false</v>
      </c>
      <c r="AJ91" s="68">
        <f>IF(B91="true",0,IF(C91="true",Calcs!M92,0))</f>
        <v>0</v>
      </c>
      <c r="AK91" s="61" t="str">
        <f t="shared" si="12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113</v>
      </c>
      <c r="C92" s="65" t="s">
        <v>112</v>
      </c>
      <c r="D92" s="65" t="s">
        <v>112</v>
      </c>
      <c r="E92" s="62">
        <v>2</v>
      </c>
      <c r="F92" s="61" t="s">
        <v>100</v>
      </c>
      <c r="G92" s="61" t="s">
        <v>13</v>
      </c>
      <c r="H92" s="62" t="s">
        <v>18</v>
      </c>
      <c r="I92" s="61" t="s">
        <v>19</v>
      </c>
      <c r="J92" s="61" t="s">
        <v>25</v>
      </c>
      <c r="K92" s="63">
        <v>1</v>
      </c>
      <c r="L92" s="65" t="s">
        <v>112</v>
      </c>
      <c r="M92" s="65" t="s">
        <v>113</v>
      </c>
      <c r="N92" s="62">
        <v>0</v>
      </c>
      <c r="O92" s="62">
        <v>0</v>
      </c>
      <c r="P92" s="66">
        <f>IF(B92="true",(Calcs!Y93),IF(C92="true",Calcs!P93,Calcs!I93))</f>
        <v>5.233499997906601</v>
      </c>
      <c r="Q92" s="67" t="str">
        <f>IF(C92="true","0",(VLOOKUP(J92,Chg_Factors!B$18:D$30,3,FALSE)))</f>
        <v>11.63</v>
      </c>
      <c r="R92" s="68">
        <f t="shared" si="8"/>
        <v>2</v>
      </c>
      <c r="S92" s="69" t="str">
        <f>IF(C92="true","0",(VLOOKUP(Inputs!F92,Chg_Factors!B$2:D$5,3,FALSE)))</f>
        <v>9.0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7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18</v>
      </c>
      <c r="AB92" s="68">
        <f>IF(B92="true",(Calcs!S93),IF(C92="true",Calcs!K93,Calcs!C93))</f>
        <v>18</v>
      </c>
      <c r="AC92" s="68">
        <f>IF(B92="true",(Calcs!T93),IF(C92="true",Calcs!L93,Calcs!D93))</f>
        <v>0.54</v>
      </c>
      <c r="AD92" s="68">
        <f t="shared" si="9"/>
        <v>2</v>
      </c>
      <c r="AE92" s="68">
        <f>IF(B92="true",Calcs!V93,IF(C92="true",Calcs!N93,Calcs!F93))</f>
        <v>6.2802000000000007</v>
      </c>
      <c r="AF92" s="68">
        <f>IF(B92="true",(Calcs!W93),IF(C92="true",0,Calcs!G93))</f>
        <v>6.2802000000000007</v>
      </c>
      <c r="AG92" s="68">
        <f>IF(B92="true",(Calcs!X93),IF(C92="true",Calcs!O93,Calcs!H93))</f>
        <v>5.233499997906601</v>
      </c>
      <c r="AH92" s="61" t="str">
        <f t="shared" si="10"/>
        <v>true</v>
      </c>
      <c r="AI92" s="61" t="str">
        <f t="shared" si="11"/>
        <v>false</v>
      </c>
      <c r="AJ92" s="68">
        <f>IF(B92="true",0,IF(C92="true",Calcs!M93,0))</f>
        <v>0</v>
      </c>
      <c r="AK92" s="61" t="str">
        <f t="shared" si="12"/>
        <v>false</v>
      </c>
      <c r="AL92" s="68">
        <f>IF(B92="true",0,IF(C92="true",Calcs!J93,0))</f>
        <v>0</v>
      </c>
      <c r="AM92" s="68">
        <f>IF(B92="true",Calcs!U93,IF(C92="true",0,Calcs!E93))</f>
        <v>6.2802000000000007</v>
      </c>
    </row>
    <row r="93" spans="1:39" ht="14.25" customHeight="1" x14ac:dyDescent="0.2">
      <c r="A93" s="58">
        <v>92</v>
      </c>
      <c r="B93" s="65" t="s">
        <v>112</v>
      </c>
      <c r="C93" s="65" t="s">
        <v>112</v>
      </c>
      <c r="D93" s="59" t="s">
        <v>112</v>
      </c>
      <c r="E93" s="62">
        <v>0.999</v>
      </c>
      <c r="F93" s="61" t="s">
        <v>101</v>
      </c>
      <c r="G93" s="61"/>
      <c r="H93" s="62" t="s">
        <v>18</v>
      </c>
      <c r="I93" s="61" t="s">
        <v>21</v>
      </c>
      <c r="J93" s="61" t="s">
        <v>152</v>
      </c>
      <c r="K93" s="80">
        <v>0.5</v>
      </c>
      <c r="L93" s="65" t="s">
        <v>112</v>
      </c>
      <c r="M93" s="65" t="s">
        <v>113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 t="str">
        <f>IF(C93="true","0",(VLOOKUP(J93,Chg_Factors!B$18:D$30,3,FALSE)))</f>
        <v>19.71</v>
      </c>
      <c r="R93" s="68">
        <f t="shared" si="8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7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9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10"/>
        <v>false</v>
      </c>
      <c r="AI93" s="61" t="str">
        <f t="shared" si="11"/>
        <v>false</v>
      </c>
      <c r="AJ93" s="68">
        <f>IF(B93="true",0,IF(C93="true",Calcs!M94,0))</f>
        <v>0</v>
      </c>
      <c r="AK93" s="61" t="str">
        <f t="shared" si="12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112</v>
      </c>
      <c r="C94" s="65" t="s">
        <v>112</v>
      </c>
      <c r="D94" s="59" t="s">
        <v>112</v>
      </c>
      <c r="E94" s="62">
        <v>8180</v>
      </c>
      <c r="F94" s="61" t="s">
        <v>101</v>
      </c>
      <c r="G94" s="79"/>
      <c r="H94" s="62" t="s">
        <v>10</v>
      </c>
      <c r="I94" s="79" t="s">
        <v>11</v>
      </c>
      <c r="J94" s="79" t="s">
        <v>17</v>
      </c>
      <c r="K94" s="63">
        <v>1</v>
      </c>
      <c r="L94" s="77" t="s">
        <v>112</v>
      </c>
      <c r="M94" s="77" t="s">
        <v>112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 t="str">
        <f>IF(C94="true","0",(VLOOKUP(J94,Chg_Factors!B$18:D$30,3,FALSE)))</f>
        <v>14.95</v>
      </c>
      <c r="R94" s="68">
        <f t="shared" si="8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3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9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10"/>
        <v>false</v>
      </c>
      <c r="AI94" s="61" t="str">
        <f t="shared" si="11"/>
        <v>false</v>
      </c>
      <c r="AJ94" s="68">
        <f>IF(B94="true",0,IF(C94="true",Calcs!M95,0))</f>
        <v>0</v>
      </c>
      <c r="AK94" s="61" t="str">
        <f t="shared" si="12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112</v>
      </c>
      <c r="C95" s="65" t="s">
        <v>112</v>
      </c>
      <c r="D95" s="59" t="s">
        <v>112</v>
      </c>
      <c r="E95" s="62">
        <v>32100.1</v>
      </c>
      <c r="F95" s="61" t="s">
        <v>16</v>
      </c>
      <c r="G95" s="79"/>
      <c r="H95" s="62" t="s">
        <v>10</v>
      </c>
      <c r="I95" s="79" t="s">
        <v>15</v>
      </c>
      <c r="J95" s="79" t="s">
        <v>151</v>
      </c>
      <c r="K95" s="63">
        <v>1</v>
      </c>
      <c r="L95" s="77" t="s">
        <v>112</v>
      </c>
      <c r="M95" s="77" t="s">
        <v>112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 t="str">
        <f>IF(C95="true","0",(VLOOKUP(J95,Chg_Factors!B$18:D$30,3,FALSE)))</f>
        <v>19.71</v>
      </c>
      <c r="R95" s="68">
        <f t="shared" si="8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3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9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10"/>
        <v>false</v>
      </c>
      <c r="AI95" s="61" t="str">
        <f t="shared" si="11"/>
        <v>false</v>
      </c>
      <c r="AJ95" s="68">
        <f>IF(B95="true",0,IF(C95="true",Calcs!M96,0))</f>
        <v>0</v>
      </c>
      <c r="AK95" s="61" t="str">
        <f t="shared" si="12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113</v>
      </c>
      <c r="C96" s="65" t="s">
        <v>112</v>
      </c>
      <c r="D96" s="65" t="s">
        <v>112</v>
      </c>
      <c r="E96" s="62">
        <v>8.9999999999999993E-3</v>
      </c>
      <c r="F96" s="61" t="s">
        <v>100</v>
      </c>
      <c r="G96" s="79" t="s">
        <v>101</v>
      </c>
      <c r="H96" s="79" t="s">
        <v>10</v>
      </c>
      <c r="I96" s="79" t="s">
        <v>19</v>
      </c>
      <c r="J96" s="79" t="s">
        <v>23</v>
      </c>
      <c r="K96" s="63">
        <v>1</v>
      </c>
      <c r="L96" s="77" t="s">
        <v>112</v>
      </c>
      <c r="M96" s="77" t="s">
        <v>112</v>
      </c>
      <c r="N96" s="62">
        <v>0</v>
      </c>
      <c r="O96" s="62">
        <v>0</v>
      </c>
      <c r="P96" s="66">
        <f>IF(B96="true",(Calcs!Y97),IF(C96="true",Calcs!P97,Calcs!I97))</f>
        <v>7.4766239999999998E-2</v>
      </c>
      <c r="Q96" s="67" t="str">
        <f>IF(C96="true","0",(VLOOKUP(J96,Chg_Factors!B$18:D$30,3,FALSE)))</f>
        <v>19.23</v>
      </c>
      <c r="R96" s="68">
        <f t="shared" si="8"/>
        <v>8.9999999999999993E-3</v>
      </c>
      <c r="S96" s="69" t="str">
        <f>IF(C96="true","0",(VLOOKUP(Inputs!F96,Chg_Factors!B$2:D$5,3,FALSE)))</f>
        <v>9.0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3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8.0999999999999989E-2</v>
      </c>
      <c r="AB96" s="68">
        <f>IF(B96="true",(Calcs!S97),IF(C96="true",Calcs!K97,Calcs!C97))</f>
        <v>0.12959999999999999</v>
      </c>
      <c r="AC96" s="68">
        <f>IF(B96="true",(Calcs!T97),IF(C96="true",Calcs!L97,Calcs!D97))</f>
        <v>3.8879999999999995E-3</v>
      </c>
      <c r="AD96" s="68">
        <f t="shared" si="9"/>
        <v>8.9999999999999993E-3</v>
      </c>
      <c r="AE96" s="68">
        <f>IF(B96="true",Calcs!V97,IF(C96="true",Calcs!N97,Calcs!F97))</f>
        <v>7.4766239999999998E-2</v>
      </c>
      <c r="AF96" s="68">
        <f>IF(B96="true",(Calcs!W97),IF(C96="true",0,Calcs!G97))</f>
        <v>7.4766239999999998E-2</v>
      </c>
      <c r="AG96" s="68">
        <f>IF(B96="true",(Calcs!X97),IF(C96="true",Calcs!O97,Calcs!H97))</f>
        <v>7.4766239999999998E-2</v>
      </c>
      <c r="AH96" s="61" t="str">
        <f t="shared" si="10"/>
        <v>true</v>
      </c>
      <c r="AI96" s="61" t="str">
        <f t="shared" si="11"/>
        <v>false</v>
      </c>
      <c r="AJ96" s="68">
        <f>IF(B96="true",0,IF(C96="true",Calcs!M97,0))</f>
        <v>0</v>
      </c>
      <c r="AK96" s="61" t="str">
        <f t="shared" si="12"/>
        <v>false</v>
      </c>
      <c r="AL96" s="68">
        <f>IF(B96="true",0,IF(C96="true",Calcs!J97,0))</f>
        <v>0</v>
      </c>
      <c r="AM96" s="68">
        <f>IF(B96="true",Calcs!U97,IF(C96="true",0,Calcs!E97))</f>
        <v>7.4766239999999998E-2</v>
      </c>
    </row>
    <row r="97" spans="1:39" ht="14.25" customHeight="1" x14ac:dyDescent="0.2">
      <c r="A97" s="58">
        <v>96</v>
      </c>
      <c r="B97" s="65" t="s">
        <v>112</v>
      </c>
      <c r="C97" s="65" t="s">
        <v>112</v>
      </c>
      <c r="D97" s="59" t="s">
        <v>112</v>
      </c>
      <c r="E97" s="61">
        <v>1E-4</v>
      </c>
      <c r="F97" s="61" t="s">
        <v>101</v>
      </c>
      <c r="G97" s="79"/>
      <c r="H97" s="79" t="s">
        <v>14</v>
      </c>
      <c r="I97" s="79" t="s">
        <v>21</v>
      </c>
      <c r="J97" s="79" t="s">
        <v>147</v>
      </c>
      <c r="K97" s="80">
        <v>0.88</v>
      </c>
      <c r="L97" s="77" t="s">
        <v>112</v>
      </c>
      <c r="M97" s="77" t="s">
        <v>112</v>
      </c>
      <c r="N97" s="62">
        <v>0</v>
      </c>
      <c r="O97" s="62">
        <v>2</v>
      </c>
      <c r="P97" s="66">
        <f>IF(B97="true",(Calcs!Y98),IF(C97="true",Calcs!P98,Calcs!I98))</f>
        <v>0</v>
      </c>
      <c r="Q97" s="67" t="str">
        <f>IF(C97="true","0",(VLOOKUP(J97,Chg_Factors!B$18:D$30,3,FALSE)))</f>
        <v>19.71</v>
      </c>
      <c r="R97" s="68">
        <f t="shared" si="8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3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9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10"/>
        <v>false</v>
      </c>
      <c r="AI97" s="61" t="str">
        <f t="shared" si="11"/>
        <v>false</v>
      </c>
      <c r="AJ97" s="68">
        <f>IF(B97="true",0,IF(C97="true",Calcs!M98,0))</f>
        <v>0</v>
      </c>
      <c r="AK97" s="61" t="str">
        <f t="shared" si="12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112</v>
      </c>
      <c r="C98" s="65" t="s">
        <v>112</v>
      </c>
      <c r="D98" s="59" t="s">
        <v>112</v>
      </c>
      <c r="E98" s="62">
        <v>32100.001199999999</v>
      </c>
      <c r="F98" s="61" t="s">
        <v>101</v>
      </c>
      <c r="G98" s="79"/>
      <c r="H98" s="79" t="s">
        <v>18</v>
      </c>
      <c r="I98" s="79" t="s">
        <v>21</v>
      </c>
      <c r="J98" s="79" t="s">
        <v>24</v>
      </c>
      <c r="K98" s="63">
        <v>1</v>
      </c>
      <c r="L98" s="77" t="s">
        <v>112</v>
      </c>
      <c r="M98" s="77" t="s">
        <v>112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 t="str">
        <f>IF(C98="true","0",(VLOOKUP(J98,Chg_Factors!B$18:D$30,3,FALSE)))</f>
        <v>13.84</v>
      </c>
      <c r="R98" s="68">
        <f t="shared" si="8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3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9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10"/>
        <v>false</v>
      </c>
      <c r="AI98" s="61" t="str">
        <f t="shared" si="11"/>
        <v>false</v>
      </c>
      <c r="AJ98" s="68">
        <f>IF(B98="true",0,IF(C98="true",Calcs!M99,0))</f>
        <v>0</v>
      </c>
      <c r="AK98" s="61" t="str">
        <f t="shared" si="12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112</v>
      </c>
      <c r="C99" s="65" t="s">
        <v>112</v>
      </c>
      <c r="D99" s="59" t="s">
        <v>112</v>
      </c>
      <c r="E99" s="62">
        <v>1008</v>
      </c>
      <c r="F99" s="61" t="s">
        <v>16</v>
      </c>
      <c r="G99" s="79"/>
      <c r="H99" s="79" t="s">
        <v>10</v>
      </c>
      <c r="I99" s="79" t="s">
        <v>11</v>
      </c>
      <c r="J99" s="60" t="s">
        <v>153</v>
      </c>
      <c r="K99" s="80">
        <v>0.2</v>
      </c>
      <c r="L99" s="77" t="s">
        <v>112</v>
      </c>
      <c r="M99" s="77" t="s">
        <v>112</v>
      </c>
      <c r="N99" s="62">
        <v>183</v>
      </c>
      <c r="O99" s="62">
        <v>183</v>
      </c>
      <c r="P99" s="66">
        <f>IF(B99="true",(Calcs!Y100),IF(C99="true",Calcs!P100,Calcs!I100))</f>
        <v>928.97280000000035</v>
      </c>
      <c r="Q99" s="67" t="str">
        <f>IF(C99="true","0",(VLOOKUP(J99,Chg_Factors!B$18:D$30,3,FALSE)))</f>
        <v>14.40</v>
      </c>
      <c r="R99" s="68">
        <f t="shared" si="8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3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9"/>
        <v>1008</v>
      </c>
      <c r="AE99" s="68">
        <f>IF(B99="true",Calcs!V100,IF(C99="true",Calcs!N100,Calcs!F100))</f>
        <v>928.97280000000035</v>
      </c>
      <c r="AF99" s="68">
        <f>IF(B99="true",(Calcs!W100),IF(C99="true",0,Calcs!G100))</f>
        <v>928.97280000000035</v>
      </c>
      <c r="AG99" s="68">
        <f>IF(B99="true",(Calcs!X100),IF(C99="true",Calcs!O100,Calcs!H100))</f>
        <v>928.97280000000035</v>
      </c>
      <c r="AH99" s="61" t="str">
        <f t="shared" si="10"/>
        <v>false</v>
      </c>
      <c r="AI99" s="61" t="str">
        <f t="shared" si="11"/>
        <v>false</v>
      </c>
      <c r="AJ99" s="68">
        <f>IF(B99="true",0,IF(C99="true",Calcs!M100,0))</f>
        <v>0</v>
      </c>
      <c r="AK99" s="61" t="str">
        <f t="shared" si="12"/>
        <v>false</v>
      </c>
      <c r="AL99" s="68">
        <f>IF(B99="true",0,IF(C99="true",Calcs!J100,0))</f>
        <v>0</v>
      </c>
      <c r="AM99" s="68">
        <f>IF(B99="true",Calcs!U100,IF(C99="true",0,Calcs!E100))</f>
        <v>4644.8640000000014</v>
      </c>
    </row>
    <row r="100" spans="1:39" ht="14.25" customHeight="1" x14ac:dyDescent="0.2">
      <c r="A100" s="58">
        <v>99</v>
      </c>
      <c r="B100" s="65" t="s">
        <v>113</v>
      </c>
      <c r="C100" s="65" t="s">
        <v>112</v>
      </c>
      <c r="D100" s="65" t="s">
        <v>112</v>
      </c>
      <c r="E100" s="62">
        <v>1</v>
      </c>
      <c r="F100" s="61" t="s">
        <v>13</v>
      </c>
      <c r="G100" s="61" t="s">
        <v>13</v>
      </c>
      <c r="H100" s="61" t="s">
        <v>14</v>
      </c>
      <c r="I100" s="61" t="s">
        <v>15</v>
      </c>
      <c r="J100" s="61" t="s">
        <v>26</v>
      </c>
      <c r="K100" s="63">
        <v>1</v>
      </c>
      <c r="L100" s="65" t="s">
        <v>112</v>
      </c>
      <c r="M100" s="65" t="s">
        <v>113</v>
      </c>
      <c r="N100" s="62">
        <v>0</v>
      </c>
      <c r="O100" s="62">
        <v>0</v>
      </c>
      <c r="P100" s="66">
        <f>IF(B100="true",(Calcs!Y101),IF(C100="true",Calcs!P101,Calcs!I101))</f>
        <v>0.69120000000000004</v>
      </c>
      <c r="Q100" s="67" t="str">
        <f>IF(C100="true","0",(VLOOKUP(J100,Chg_Factors!B$18:D$30,3,FALSE)))</f>
        <v>14.40</v>
      </c>
      <c r="R100" s="68">
        <f t="shared" si="8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3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9"/>
        <v>1</v>
      </c>
      <c r="AE100" s="68">
        <f>IF(B100="true",Calcs!V101,IF(C100="true",Calcs!N101,Calcs!F101))</f>
        <v>1.3824000000000001</v>
      </c>
      <c r="AF100" s="68">
        <f>IF(B100="true",(Calcs!W101),IF(C100="true",0,Calcs!G101))</f>
        <v>1.3824000000000001</v>
      </c>
      <c r="AG100" s="68">
        <f>IF(B100="true",(Calcs!X101),IF(C100="true",Calcs!O101,Calcs!H101))</f>
        <v>0.69120000000000004</v>
      </c>
      <c r="AH100" s="61" t="str">
        <f t="shared" si="10"/>
        <v>true</v>
      </c>
      <c r="AI100" s="61" t="str">
        <f t="shared" si="11"/>
        <v>false</v>
      </c>
      <c r="AJ100" s="68">
        <f>IF(B100="true",0,IF(C100="true",Calcs!M101,0))</f>
        <v>0</v>
      </c>
      <c r="AK100" s="61" t="str">
        <f t="shared" si="12"/>
        <v>false</v>
      </c>
      <c r="AL100" s="68">
        <f>IF(B100="true",0,IF(C100="true",Calcs!J101,0))</f>
        <v>0</v>
      </c>
      <c r="AM100" s="68">
        <f>IF(B100="true",Calcs!U101,IF(C100="true",0,Calcs!E101))</f>
        <v>1.3824000000000001</v>
      </c>
    </row>
    <row r="101" spans="1:39" ht="14.25" customHeight="1" x14ac:dyDescent="0.2">
      <c r="A101" s="58">
        <v>100</v>
      </c>
      <c r="B101" s="65" t="s">
        <v>112</v>
      </c>
      <c r="C101" s="65" t="s">
        <v>112</v>
      </c>
      <c r="D101" s="59" t="s">
        <v>112</v>
      </c>
      <c r="E101" s="62">
        <v>1.0009999999999999</v>
      </c>
      <c r="F101" s="61" t="s">
        <v>100</v>
      </c>
      <c r="G101" s="79"/>
      <c r="H101" s="79" t="s">
        <v>18</v>
      </c>
      <c r="I101" s="79" t="s">
        <v>19</v>
      </c>
      <c r="J101" s="79" t="s">
        <v>27</v>
      </c>
      <c r="K101" s="63">
        <v>1</v>
      </c>
      <c r="L101" s="77" t="s">
        <v>112</v>
      </c>
      <c r="M101" s="77" t="s">
        <v>112</v>
      </c>
      <c r="N101" s="62">
        <v>309</v>
      </c>
      <c r="O101" s="62">
        <v>365</v>
      </c>
      <c r="P101" s="66">
        <f>IF(B101="true",(Calcs!Y102),IF(C101="true",Calcs!P102,Calcs!I102))</f>
        <v>3.2947764164383555</v>
      </c>
      <c r="Q101" s="67" t="str">
        <f>IF(C101="true","0",(VLOOKUP(J101,Chg_Factors!B$18:D$30,3,FALSE)))</f>
        <v>14.40</v>
      </c>
      <c r="R101" s="68">
        <f t="shared" si="8"/>
        <v>1.0009999999999999</v>
      </c>
      <c r="S101" s="69" t="str">
        <f>IF(C101="true","0",(VLOOKUP(Inputs!F101,Chg_Factors!B$2:D$5,3,FALSE)))</f>
        <v>9.0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3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9.0089999999999986</v>
      </c>
      <c r="AB101" s="68">
        <f>IF(B101="true",(Calcs!S102),IF(C101="true",Calcs!K102,Calcs!C102))</f>
        <v>9.0089999999999986</v>
      </c>
      <c r="AC101" s="68">
        <f>IF(B101="true",(Calcs!T102),IF(C101="true",Calcs!L102,Calcs!D102))</f>
        <v>0.27026999999999995</v>
      </c>
      <c r="AD101" s="68">
        <f t="shared" si="9"/>
        <v>1.0009999999999999</v>
      </c>
      <c r="AE101" s="68">
        <f>IF(B101="true",Calcs!V102,IF(C101="true",Calcs!N102,Calcs!F102))</f>
        <v>3.8918879999999993</v>
      </c>
      <c r="AF101" s="68">
        <f>IF(B101="true",(Calcs!W102),IF(C101="true",0,Calcs!G102))</f>
        <v>3.8918879999999993</v>
      </c>
      <c r="AG101" s="68">
        <f>IF(B101="true",(Calcs!X102),IF(C101="true",Calcs!O102,Calcs!H102))</f>
        <v>3.8918879999999993</v>
      </c>
      <c r="AH101" s="61" t="str">
        <f t="shared" si="10"/>
        <v>false</v>
      </c>
      <c r="AI101" s="61" t="str">
        <f t="shared" si="11"/>
        <v>false</v>
      </c>
      <c r="AJ101" s="68">
        <f>IF(B101="true",0,IF(C101="true",Calcs!M102,0))</f>
        <v>0</v>
      </c>
      <c r="AK101" s="61" t="str">
        <f t="shared" si="12"/>
        <v>false</v>
      </c>
      <c r="AL101" s="68">
        <f>IF(B101="true",0,IF(C101="true",Calcs!J102,0))</f>
        <v>0</v>
      </c>
      <c r="AM101" s="68">
        <f>IF(B101="true",Calcs!U102,IF(C101="true",0,Calcs!E102))</f>
        <v>3.8918879999999993</v>
      </c>
    </row>
    <row r="102" spans="1:39" ht="14.25" customHeight="1" x14ac:dyDescent="0.2">
      <c r="A102" s="58">
        <v>101</v>
      </c>
      <c r="B102" s="65" t="s">
        <v>112</v>
      </c>
      <c r="C102" s="65" t="s">
        <v>112</v>
      </c>
      <c r="D102" s="59" t="s">
        <v>112</v>
      </c>
      <c r="E102" s="62">
        <v>321</v>
      </c>
      <c r="F102" s="61" t="s">
        <v>100</v>
      </c>
      <c r="G102" s="79"/>
      <c r="H102" s="79" t="s">
        <v>10</v>
      </c>
      <c r="I102" s="79" t="s">
        <v>21</v>
      </c>
      <c r="J102" s="79" t="s">
        <v>12</v>
      </c>
      <c r="K102" s="80">
        <v>0.4</v>
      </c>
      <c r="L102" s="77" t="s">
        <v>112</v>
      </c>
      <c r="M102" s="77" t="s">
        <v>112</v>
      </c>
      <c r="N102" s="62">
        <v>355</v>
      </c>
      <c r="O102" s="62">
        <v>355</v>
      </c>
      <c r="P102" s="66">
        <f>IF(B102="true",(Calcs!Y103),IF(C102="true",Calcs!P103,Calcs!I103))</f>
        <v>152.59466880000002</v>
      </c>
      <c r="Q102" s="67" t="str">
        <f>IF(C102="true","0",(VLOOKUP(J102,Chg_Factors!B$18:D$30,3,FALSE)))</f>
        <v>27.51</v>
      </c>
      <c r="R102" s="68">
        <f t="shared" si="8"/>
        <v>321</v>
      </c>
      <c r="S102" s="69" t="str">
        <f>IF(C102="true","0",(VLOOKUP(Inputs!F102,Chg_Factors!B$2:D$5,3,FALSE)))</f>
        <v>9.0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3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2889</v>
      </c>
      <c r="AB102" s="68">
        <f>IF(B102="true",(Calcs!S103),IF(C102="true",Calcs!K103,Calcs!C103))</f>
        <v>4622.4000000000005</v>
      </c>
      <c r="AC102" s="68">
        <f>IF(B102="true",(Calcs!T103),IF(C102="true",Calcs!L103,Calcs!D103))</f>
        <v>13.867200000000002</v>
      </c>
      <c r="AD102" s="68">
        <f t="shared" si="9"/>
        <v>321</v>
      </c>
      <c r="AE102" s="68">
        <f>IF(B102="true",Calcs!V103,IF(C102="true",Calcs!N103,Calcs!F103))</f>
        <v>152.59466880000002</v>
      </c>
      <c r="AF102" s="68">
        <f>IF(B102="true",(Calcs!W103),IF(C102="true",0,Calcs!G103))</f>
        <v>152.59466880000002</v>
      </c>
      <c r="AG102" s="68">
        <f>IF(B102="true",(Calcs!X103),IF(C102="true",Calcs!O103,Calcs!H103))</f>
        <v>152.59466880000002</v>
      </c>
      <c r="AH102" s="61" t="str">
        <f t="shared" si="10"/>
        <v>false</v>
      </c>
      <c r="AI102" s="61" t="str">
        <f t="shared" si="11"/>
        <v>false</v>
      </c>
      <c r="AJ102" s="68">
        <f>IF(B102="true",0,IF(C102="true",Calcs!M103,0))</f>
        <v>0</v>
      </c>
      <c r="AK102" s="61" t="str">
        <f t="shared" si="12"/>
        <v>false</v>
      </c>
      <c r="AL102" s="68">
        <f>IF(B102="true",0,IF(C102="true",Calcs!J103,0))</f>
        <v>0</v>
      </c>
      <c r="AM102" s="68">
        <f>IF(B102="true",Calcs!U103,IF(C102="true",0,Calcs!E103))</f>
        <v>381.48667200000006</v>
      </c>
    </row>
    <row r="103" spans="1:39" ht="14.25" customHeight="1" x14ac:dyDescent="0.2">
      <c r="A103" s="58">
        <v>102</v>
      </c>
      <c r="B103" s="65" t="s">
        <v>112</v>
      </c>
      <c r="C103" s="65" t="s">
        <v>112</v>
      </c>
      <c r="D103" s="59" t="s">
        <v>112</v>
      </c>
      <c r="E103" s="62">
        <v>2.2120000000000002</v>
      </c>
      <c r="F103" s="61" t="s">
        <v>100</v>
      </c>
      <c r="G103" s="61"/>
      <c r="H103" s="61" t="s">
        <v>14</v>
      </c>
      <c r="I103" s="61" t="s">
        <v>11</v>
      </c>
      <c r="J103" s="61" t="s">
        <v>151</v>
      </c>
      <c r="K103" s="63">
        <v>1</v>
      </c>
      <c r="L103" s="65" t="s">
        <v>113</v>
      </c>
      <c r="M103" s="65" t="s">
        <v>113</v>
      </c>
      <c r="N103" s="62">
        <v>365</v>
      </c>
      <c r="O103" s="62">
        <v>365</v>
      </c>
      <c r="P103" s="66">
        <f>IF(B103="true",(Calcs!Y104),IF(C103="true",Calcs!P104,Calcs!I104))</f>
        <v>26.159111989536356</v>
      </c>
      <c r="Q103" s="67" t="str">
        <f>IF(C103="true","0",(VLOOKUP(J103,Chg_Factors!B$18:D$30,3,FALSE)))</f>
        <v>19.71</v>
      </c>
      <c r="R103" s="68">
        <f t="shared" si="8"/>
        <v>2.2120000000000002</v>
      </c>
      <c r="S103" s="69" t="str">
        <f>IF(C103="true","0",(VLOOKUP(Inputs!F103,Chg_Factors!B$2:D$5,3,FALSE)))</f>
        <v>9.0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3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19.908000000000001</v>
      </c>
      <c r="AB103" s="68">
        <f>IF(B103="true",(Calcs!S104),IF(C103="true",Calcs!K104,Calcs!C104))</f>
        <v>3.1852800000000001</v>
      </c>
      <c r="AC103" s="68">
        <f>IF(B103="true",(Calcs!T104),IF(C103="true",Calcs!L104,Calcs!D104))</f>
        <v>3.1852800000000001</v>
      </c>
      <c r="AD103" s="68">
        <f t="shared" si="9"/>
        <v>2.2120000000000002</v>
      </c>
      <c r="AE103" s="68">
        <f>IF(B103="true",Calcs!V104,IF(C103="true",Calcs!N104,Calcs!F104))</f>
        <v>62.781868800000005</v>
      </c>
      <c r="AF103" s="68">
        <f>IF(B103="true",(Calcs!W104),IF(C103="true",0,Calcs!G104))</f>
        <v>31.390934400000003</v>
      </c>
      <c r="AG103" s="68">
        <f>IF(B103="true",(Calcs!X104),IF(C103="true",Calcs!O104,Calcs!H104))</f>
        <v>26.159111989536356</v>
      </c>
      <c r="AH103" s="61" t="str">
        <f t="shared" si="10"/>
        <v>false</v>
      </c>
      <c r="AI103" s="61" t="str">
        <f t="shared" si="11"/>
        <v>false</v>
      </c>
      <c r="AJ103" s="68">
        <f>IF(B103="true",0,IF(C103="true",Calcs!M104,0))</f>
        <v>0</v>
      </c>
      <c r="AK103" s="61" t="str">
        <f t="shared" si="12"/>
        <v>false</v>
      </c>
      <c r="AL103" s="68">
        <f>IF(B103="true",0,IF(C103="true",Calcs!J104,0))</f>
        <v>0</v>
      </c>
      <c r="AM103" s="68">
        <f>IF(B103="true",Calcs!U104,IF(C103="true",0,Calcs!E104))</f>
        <v>62.781868800000005</v>
      </c>
    </row>
    <row r="104" spans="1:39" ht="14.25" customHeight="1" x14ac:dyDescent="0.2">
      <c r="A104" s="58">
        <v>103</v>
      </c>
      <c r="B104" s="65" t="s">
        <v>113</v>
      </c>
      <c r="C104" s="65" t="s">
        <v>112</v>
      </c>
      <c r="D104" s="65" t="s">
        <v>112</v>
      </c>
      <c r="E104" s="62">
        <v>0.999</v>
      </c>
      <c r="F104" s="61" t="s">
        <v>101</v>
      </c>
      <c r="G104" s="61" t="s">
        <v>101</v>
      </c>
      <c r="H104" s="61" t="s">
        <v>18</v>
      </c>
      <c r="I104" s="61" t="s">
        <v>11</v>
      </c>
      <c r="J104" s="61" t="s">
        <v>17</v>
      </c>
      <c r="K104" s="63">
        <v>1</v>
      </c>
      <c r="L104" s="65" t="s">
        <v>113</v>
      </c>
      <c r="M104" s="65" t="s">
        <v>113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 t="str">
        <f>IF(C104="true","0",(VLOOKUP(J104,Chg_Factors!B$18:D$30,3,FALSE)))</f>
        <v>14.95</v>
      </c>
      <c r="R104" s="68">
        <f t="shared" si="8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3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9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10"/>
        <v>true</v>
      </c>
      <c r="AI104" s="61" t="str">
        <f t="shared" si="11"/>
        <v>false</v>
      </c>
      <c r="AJ104" s="68">
        <f>IF(B104="true",0,IF(C104="true",Calcs!M105,0))</f>
        <v>0</v>
      </c>
      <c r="AK104" s="61" t="str">
        <f t="shared" si="12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112</v>
      </c>
      <c r="C105" s="65" t="s">
        <v>112</v>
      </c>
      <c r="D105" s="59" t="s">
        <v>112</v>
      </c>
      <c r="E105" s="62">
        <v>8180</v>
      </c>
      <c r="F105" s="61" t="s">
        <v>101</v>
      </c>
      <c r="G105" s="79"/>
      <c r="H105" s="79" t="s">
        <v>10</v>
      </c>
      <c r="I105" s="79" t="s">
        <v>15</v>
      </c>
      <c r="J105" s="79" t="s">
        <v>152</v>
      </c>
      <c r="K105" s="63">
        <v>1</v>
      </c>
      <c r="L105" s="77" t="s">
        <v>112</v>
      </c>
      <c r="M105" s="77" t="s">
        <v>112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 t="str">
        <f>IF(C105="true","0",(VLOOKUP(J105,Chg_Factors!B$18:D$30,3,FALSE)))</f>
        <v>19.71</v>
      </c>
      <c r="R105" s="68">
        <f t="shared" ref="R105:R113" si="14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3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9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10"/>
        <v>false</v>
      </c>
      <c r="AI105" s="61" t="str">
        <f t="shared" si="11"/>
        <v>false</v>
      </c>
      <c r="AJ105" s="68">
        <f>IF(B105="true",0,IF(C105="true",Calcs!M106,0))</f>
        <v>0</v>
      </c>
      <c r="AK105" s="61" t="str">
        <f t="shared" si="12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112</v>
      </c>
      <c r="C106" s="65" t="s">
        <v>113</v>
      </c>
      <c r="D106" s="65" t="s">
        <v>112</v>
      </c>
      <c r="E106" s="62">
        <v>3.1</v>
      </c>
      <c r="F106" s="61" t="s">
        <v>13</v>
      </c>
      <c r="G106" s="79" t="s">
        <v>13</v>
      </c>
      <c r="H106" s="79" t="s">
        <v>14</v>
      </c>
      <c r="I106" s="79" t="s">
        <v>19</v>
      </c>
      <c r="J106" s="79" t="s">
        <v>20</v>
      </c>
      <c r="K106" s="63">
        <v>1</v>
      </c>
      <c r="L106" s="77" t="s">
        <v>112</v>
      </c>
      <c r="M106" s="77" t="s">
        <v>112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4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3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9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10"/>
        <v>false</v>
      </c>
      <c r="AI106" s="61" t="str">
        <f t="shared" si="11"/>
        <v>false</v>
      </c>
      <c r="AJ106" s="68">
        <f>IF(B106="true",0,IF(C106="true",Calcs!M107,0))</f>
        <v>0</v>
      </c>
      <c r="AK106" s="61" t="str">
        <f t="shared" si="12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112</v>
      </c>
      <c r="C107" s="65" t="s">
        <v>113</v>
      </c>
      <c r="D107" s="65" t="s">
        <v>112</v>
      </c>
      <c r="E107" s="62">
        <v>8.9999999999999993E-3</v>
      </c>
      <c r="F107" s="61" t="s">
        <v>13</v>
      </c>
      <c r="G107" s="61" t="s">
        <v>16</v>
      </c>
      <c r="H107" s="61" t="s">
        <v>18</v>
      </c>
      <c r="I107" s="61" t="s">
        <v>21</v>
      </c>
      <c r="J107" s="61" t="s">
        <v>152</v>
      </c>
      <c r="K107" s="63">
        <v>1</v>
      </c>
      <c r="L107" s="65" t="s">
        <v>112</v>
      </c>
      <c r="M107" s="65" t="s">
        <v>113</v>
      </c>
      <c r="N107" s="62">
        <v>214</v>
      </c>
      <c r="O107" s="62">
        <v>366</v>
      </c>
      <c r="P107" s="66">
        <f>IF(B107="true",(Calcs!Y108),IF(C107="true",Calcs!P108,Calcs!I108))</f>
        <v>0</v>
      </c>
      <c r="Q107" s="67" t="str">
        <f>IF(C107="true","0",(VLOOKUP(J107,Chg_Factors!B$18:D$30,3,FALSE)))</f>
        <v>0</v>
      </c>
      <c r="R107" s="68">
        <f t="shared" si="14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3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9"/>
        <v>8.9999999999999993E-3</v>
      </c>
      <c r="AE107" s="68">
        <f>IF(B107="true",Calcs!V108,IF(C107="true",Calcs!N108,Calcs!F108))</f>
        <v>0</v>
      </c>
      <c r="AF107" s="68">
        <f>IF(B107="true",(Calcs!W108),IF(C107="true",0,Calcs!G108))</f>
        <v>0</v>
      </c>
      <c r="AG107" s="68">
        <f>IF(B107="true",(Calcs!X108),IF(C107="true",Calcs!O108,Calcs!H108))</f>
        <v>0</v>
      </c>
      <c r="AH107" s="61" t="str">
        <f t="shared" si="10"/>
        <v>false</v>
      </c>
      <c r="AI107" s="61" t="str">
        <f t="shared" si="11"/>
        <v>false</v>
      </c>
      <c r="AJ107" s="68">
        <f>IF(B107="true",0,IF(C107="true",Calcs!M108,0))</f>
        <v>0</v>
      </c>
      <c r="AK107" s="61" t="str">
        <f t="shared" si="12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112</v>
      </c>
      <c r="C108" s="65" t="s">
        <v>112</v>
      </c>
      <c r="D108" s="59" t="s">
        <v>112</v>
      </c>
      <c r="E108" s="61">
        <v>100.2</v>
      </c>
      <c r="F108" s="61" t="s">
        <v>16</v>
      </c>
      <c r="G108" s="79"/>
      <c r="H108" s="79" t="s">
        <v>18</v>
      </c>
      <c r="I108" s="79" t="s">
        <v>11</v>
      </c>
      <c r="J108" s="79" t="s">
        <v>22</v>
      </c>
      <c r="K108" s="80">
        <v>0.5</v>
      </c>
      <c r="L108" s="77" t="s">
        <v>112</v>
      </c>
      <c r="M108" s="77" t="s">
        <v>112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 t="str">
        <f>IF(C108="true","0",(VLOOKUP(J108,Chg_Factors!B$18:D$30,3,FALSE)))</f>
        <v>12.57</v>
      </c>
      <c r="R108" s="68">
        <f t="shared" si="14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3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9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10"/>
        <v>false</v>
      </c>
      <c r="AI108" s="61" t="str">
        <f t="shared" si="11"/>
        <v>false</v>
      </c>
      <c r="AJ108" s="68">
        <f>IF(B108="true",0,IF(C108="true",Calcs!M109,0))</f>
        <v>0</v>
      </c>
      <c r="AK108" s="61" t="str">
        <f t="shared" si="12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112</v>
      </c>
      <c r="C109" s="65" t="s">
        <v>112</v>
      </c>
      <c r="D109" s="59" t="s">
        <v>112</v>
      </c>
      <c r="E109" s="61">
        <v>14.3185</v>
      </c>
      <c r="F109" s="61" t="s">
        <v>13</v>
      </c>
      <c r="G109" s="61"/>
      <c r="H109" s="79" t="s">
        <v>10</v>
      </c>
      <c r="I109" s="79" t="s">
        <v>11</v>
      </c>
      <c r="J109" s="60" t="s">
        <v>153</v>
      </c>
      <c r="K109" s="63">
        <v>1</v>
      </c>
      <c r="L109" s="65" t="s">
        <v>113</v>
      </c>
      <c r="M109" s="77" t="s">
        <v>112</v>
      </c>
      <c r="N109" s="61">
        <v>134</v>
      </c>
      <c r="O109" s="61">
        <v>214</v>
      </c>
      <c r="P109" s="66">
        <f>IF(B109="true",(Calcs!Y110),IF(C109="true",Calcs!P110,Calcs!I110))</f>
        <v>103.28589757009347</v>
      </c>
      <c r="Q109" s="67" t="str">
        <f>IF(C109="true","0",(VLOOKUP(J109,Chg_Factors!B$18:D$30,3,FALSE)))</f>
        <v>14.40</v>
      </c>
      <c r="R109" s="68">
        <f t="shared" si="14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3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9"/>
        <v>14.3185</v>
      </c>
      <c r="AE109" s="68">
        <f>IF(B109="true",Calcs!V110,IF(C109="true",Calcs!N110,Calcs!F110))</f>
        <v>329.89824000000004</v>
      </c>
      <c r="AF109" s="68">
        <f>IF(B109="true",(Calcs!W110),IF(C109="true",0,Calcs!G110))</f>
        <v>164.94912000000002</v>
      </c>
      <c r="AG109" s="68">
        <f>IF(B109="true",(Calcs!X110),IF(C109="true",Calcs!O110,Calcs!H110))</f>
        <v>164.94912000000002</v>
      </c>
      <c r="AH109" s="61" t="str">
        <f t="shared" si="10"/>
        <v>false</v>
      </c>
      <c r="AI109" s="61" t="str">
        <f t="shared" si="11"/>
        <v>false</v>
      </c>
      <c r="AJ109" s="68">
        <f>IF(B109="true",0,IF(C109="true",Calcs!M110,0))</f>
        <v>0</v>
      </c>
      <c r="AK109" s="61" t="str">
        <f t="shared" si="12"/>
        <v>false</v>
      </c>
      <c r="AL109" s="68">
        <f>IF(B109="true",0,IF(C109="true",Calcs!J110,0))</f>
        <v>0</v>
      </c>
      <c r="AM109" s="68">
        <f>IF(B109="true",Calcs!U110,IF(C109="true",0,Calcs!E110))</f>
        <v>329.89824000000004</v>
      </c>
    </row>
    <row r="110" spans="1:39" ht="14.25" customHeight="1" x14ac:dyDescent="0.2">
      <c r="A110" s="58">
        <v>109</v>
      </c>
      <c r="B110" s="65" t="s">
        <v>112</v>
      </c>
      <c r="C110" s="65" t="s">
        <v>113</v>
      </c>
      <c r="D110" s="65" t="s">
        <v>112</v>
      </c>
      <c r="E110" s="61">
        <v>5.4</v>
      </c>
      <c r="F110" s="61" t="s">
        <v>13</v>
      </c>
      <c r="G110" s="61" t="s">
        <v>13</v>
      </c>
      <c r="H110" s="79" t="s">
        <v>18</v>
      </c>
      <c r="I110" s="79" t="s">
        <v>15</v>
      </c>
      <c r="J110" s="79" t="s">
        <v>24</v>
      </c>
      <c r="K110" s="80">
        <v>0.5</v>
      </c>
      <c r="L110" s="77" t="s">
        <v>112</v>
      </c>
      <c r="M110" s="77" t="s">
        <v>112</v>
      </c>
      <c r="N110" s="61">
        <v>366</v>
      </c>
      <c r="O110" s="61">
        <v>366</v>
      </c>
      <c r="P110" s="66">
        <f>IF(B110="true",(Calcs!Y111),IF(C110="true",Calcs!P111,Calcs!I111))</f>
        <v>6.3342000000000009</v>
      </c>
      <c r="Q110" s="67" t="str">
        <f>IF(C110="true","0",(VLOOKUP(J110,Chg_Factors!B$18:D$30,3,FALSE)))</f>
        <v>0</v>
      </c>
      <c r="R110" s="68">
        <f t="shared" si="14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3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3.91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9"/>
        <v>5.4</v>
      </c>
      <c r="AE110" s="68">
        <f>IF(B110="true",Calcs!V111,IF(C110="true",Calcs!N111,Calcs!F111))</f>
        <v>6.3342000000000009</v>
      </c>
      <c r="AF110" s="68">
        <f>IF(B110="true",(Calcs!W111),IF(C110="true",0,Calcs!G111))</f>
        <v>0</v>
      </c>
      <c r="AG110" s="68">
        <f>IF(B110="true",(Calcs!X111),IF(C110="true",Calcs!O111,Calcs!H111))</f>
        <v>6.3342000000000009</v>
      </c>
      <c r="AH110" s="61" t="str">
        <f t="shared" si="10"/>
        <v>false</v>
      </c>
      <c r="AI110" s="61" t="str">
        <f t="shared" si="11"/>
        <v>false</v>
      </c>
      <c r="AJ110" s="68">
        <f>IF(B110="true",0,IF(C110="true",Calcs!M111,0))</f>
        <v>12.668400000000002</v>
      </c>
      <c r="AK110" s="61" t="str">
        <f t="shared" si="12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112</v>
      </c>
      <c r="C111" s="65" t="s">
        <v>113</v>
      </c>
      <c r="D111" s="65" t="s">
        <v>112</v>
      </c>
      <c r="E111" s="61">
        <v>32.991</v>
      </c>
      <c r="F111" s="61" t="s">
        <v>13</v>
      </c>
      <c r="G111" s="79" t="s">
        <v>150</v>
      </c>
      <c r="H111" s="79" t="s">
        <v>10</v>
      </c>
      <c r="I111" s="79" t="s">
        <v>11</v>
      </c>
      <c r="J111" s="79" t="s">
        <v>24</v>
      </c>
      <c r="K111" s="63">
        <v>1</v>
      </c>
      <c r="L111" s="77" t="s">
        <v>112</v>
      </c>
      <c r="M111" s="77" t="s">
        <v>112</v>
      </c>
      <c r="N111" s="61">
        <v>31</v>
      </c>
      <c r="O111" s="61">
        <v>245</v>
      </c>
      <c r="P111" s="66">
        <f>IF(B111="true",(Calcs!Y112),IF(C111="true",Calcs!P112,Calcs!I112))</f>
        <v>26.11486765714286</v>
      </c>
      <c r="Q111" s="67" t="str">
        <f>IF(C111="true","0",(VLOOKUP(J111,Chg_Factors!B$18:D$30,3,FALSE)))</f>
        <v>0</v>
      </c>
      <c r="R111" s="68">
        <f t="shared" si="14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3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3.91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9"/>
        <v>32.991</v>
      </c>
      <c r="AE111" s="68">
        <f>IF(B111="true",Calcs!V112,IF(C111="true",Calcs!N112,Calcs!F112))</f>
        <v>206.39169600000002</v>
      </c>
      <c r="AF111" s="68">
        <f>IF(B111="true",(Calcs!W112),IF(C111="true",0,Calcs!G112))</f>
        <v>0</v>
      </c>
      <c r="AG111" s="68">
        <f>IF(B111="true",(Calcs!X112),IF(C111="true",Calcs!O112,Calcs!H112))</f>
        <v>206.39169600000002</v>
      </c>
      <c r="AH111" s="61" t="str">
        <f t="shared" si="10"/>
        <v>false</v>
      </c>
      <c r="AI111" s="61" t="str">
        <f t="shared" si="11"/>
        <v>false</v>
      </c>
      <c r="AJ111" s="68">
        <f>IF(B111="true",0,IF(C111="true",Calcs!M112,0))</f>
        <v>206.39169600000002</v>
      </c>
      <c r="AK111" s="61" t="str">
        <f t="shared" si="12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112</v>
      </c>
      <c r="C112" s="65" t="s">
        <v>112</v>
      </c>
      <c r="D112" s="59" t="s">
        <v>112</v>
      </c>
      <c r="E112" s="61">
        <v>99.091999999999999</v>
      </c>
      <c r="F112" s="61" t="s">
        <v>101</v>
      </c>
      <c r="G112" s="61"/>
      <c r="H112" s="79" t="s">
        <v>10</v>
      </c>
      <c r="I112" s="79" t="s">
        <v>11</v>
      </c>
      <c r="J112" s="79" t="s">
        <v>147</v>
      </c>
      <c r="K112" s="63">
        <v>1</v>
      </c>
      <c r="L112" s="77" t="s">
        <v>112</v>
      </c>
      <c r="M112" s="77" t="s">
        <v>112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 t="str">
        <f>IF(C112="true","0",(VLOOKUP(J112,Chg_Factors!B$18:D$30,3,FALSE)))</f>
        <v>19.71</v>
      </c>
      <c r="R112" s="68">
        <f t="shared" si="14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3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9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10"/>
        <v>false</v>
      </c>
      <c r="AI112" s="61" t="str">
        <f t="shared" si="11"/>
        <v>false</v>
      </c>
      <c r="AJ112" s="68">
        <f>IF(B112="true",0,IF(C112="true",Calcs!M113,0))</f>
        <v>0</v>
      </c>
      <c r="AK112" s="61" t="str">
        <f t="shared" si="12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113</v>
      </c>
      <c r="C113" s="65" t="s">
        <v>112</v>
      </c>
      <c r="D113" s="65" t="s">
        <v>112</v>
      </c>
      <c r="E113" s="61">
        <v>75</v>
      </c>
      <c r="F113" s="61" t="s">
        <v>101</v>
      </c>
      <c r="G113" s="61" t="s">
        <v>9</v>
      </c>
      <c r="H113" s="79" t="s">
        <v>14</v>
      </c>
      <c r="I113" s="79" t="s">
        <v>11</v>
      </c>
      <c r="J113" s="79" t="s">
        <v>152</v>
      </c>
      <c r="K113" s="63">
        <v>1</v>
      </c>
      <c r="L113" s="65" t="s">
        <v>113</v>
      </c>
      <c r="M113" s="77" t="s">
        <v>112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 t="str">
        <f>IF(C113="true","0",(VLOOKUP(J113,Chg_Factors!B$18:D$30,3,FALSE)))</f>
        <v>19.71</v>
      </c>
      <c r="R113" s="68">
        <f t="shared" si="14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3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9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10"/>
        <v>true</v>
      </c>
      <c r="AI113" s="61" t="str">
        <f t="shared" si="11"/>
        <v>false</v>
      </c>
      <c r="AJ113" s="68">
        <f>IF(B113="true",0,IF(C113="true",Calcs!M114,0))</f>
        <v>0</v>
      </c>
      <c r="AK113" s="61" t="str">
        <f t="shared" si="12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112</v>
      </c>
      <c r="C114" s="65" t="s">
        <v>113</v>
      </c>
      <c r="D114" s="65" t="s">
        <v>112</v>
      </c>
      <c r="E114" s="62">
        <v>202.202</v>
      </c>
      <c r="F114" s="61" t="s">
        <v>16</v>
      </c>
      <c r="G114" s="79" t="s">
        <v>100</v>
      </c>
      <c r="H114" s="62" t="s">
        <v>18</v>
      </c>
      <c r="I114" s="79" t="s">
        <v>21</v>
      </c>
      <c r="J114" s="79" t="s">
        <v>151</v>
      </c>
      <c r="K114" s="80">
        <v>0.5</v>
      </c>
      <c r="L114" s="77" t="s">
        <v>112</v>
      </c>
      <c r="M114" s="77" t="s">
        <v>112</v>
      </c>
      <c r="N114" s="62">
        <v>6</v>
      </c>
      <c r="O114" s="62">
        <v>45</v>
      </c>
      <c r="P114" s="66">
        <f>IF(B114="true",(Calcs!Y115),IF(C114="true",Calcs!P115,Calcs!I115))</f>
        <v>0</v>
      </c>
      <c r="Q114" s="67" t="str">
        <f>IF(C114="true","0",(VLOOKUP(J114,Chg_Factors!B$18:D$30,3,FALSE)))</f>
        <v>0</v>
      </c>
      <c r="R114" s="68">
        <f t="shared" ref="R114" si="15"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3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9"/>
        <v>202.202</v>
      </c>
      <c r="AE114" s="68">
        <f>IF(B114="true",Calcs!V115,IF(C114="true",Calcs!N115,Calcs!F115))</f>
        <v>0</v>
      </c>
      <c r="AF114" s="68">
        <f>IF(B114="true",(Calcs!W115),IF(C114="true",0,Calcs!G115))</f>
        <v>0</v>
      </c>
      <c r="AG114" s="68">
        <f>IF(B114="true",(Calcs!X115),IF(C114="true",Calcs!O115,Calcs!H115))</f>
        <v>0</v>
      </c>
      <c r="AH114" s="61" t="str">
        <f t="shared" si="10"/>
        <v>false</v>
      </c>
      <c r="AI114" s="61" t="str">
        <f t="shared" si="11"/>
        <v>false</v>
      </c>
      <c r="AJ114" s="68">
        <f>IF(B114="true",0,IF(C114="true",Calcs!M115,0))</f>
        <v>0</v>
      </c>
      <c r="AK114" s="61" t="str">
        <f t="shared" si="12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113</v>
      </c>
      <c r="C115" s="61" t="s">
        <v>112</v>
      </c>
      <c r="D115" s="61" t="s">
        <v>112</v>
      </c>
      <c r="E115" s="61">
        <v>0</v>
      </c>
      <c r="F115" s="61" t="s">
        <v>101</v>
      </c>
      <c r="G115" s="61" t="s">
        <v>13</v>
      </c>
      <c r="H115" s="61" t="s">
        <v>14</v>
      </c>
      <c r="I115" s="61" t="s">
        <v>19</v>
      </c>
      <c r="J115" s="61" t="s">
        <v>151</v>
      </c>
      <c r="K115" s="66">
        <v>1</v>
      </c>
      <c r="L115" s="61" t="s">
        <v>112</v>
      </c>
      <c r="M115" s="61" t="s">
        <v>112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 t="str">
        <f>IF(C115="true","0",(VLOOKUP(J115,Chg_Factors!B$18:D$30,3,FALSE)))</f>
        <v>19.71</v>
      </c>
      <c r="R115" s="68">
        <f t="shared" ref="R115:R131" si="16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7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8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9">B115</f>
        <v>true</v>
      </c>
      <c r="AI115" s="61" t="str">
        <f t="shared" ref="AI115:AI131" si="20">D115</f>
        <v>false</v>
      </c>
      <c r="AJ115" s="68">
        <f>IF(B115="true",0,IF(C115="true",Calcs!M116,0))</f>
        <v>0</v>
      </c>
      <c r="AK115" s="61" t="str">
        <f t="shared" ref="AK115:AK131" si="21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113</v>
      </c>
      <c r="C116" s="61" t="s">
        <v>112</v>
      </c>
      <c r="D116" s="61" t="s">
        <v>112</v>
      </c>
      <c r="E116" s="61">
        <v>1E-3</v>
      </c>
      <c r="F116" s="61" t="s">
        <v>16</v>
      </c>
      <c r="G116" s="61" t="s">
        <v>13</v>
      </c>
      <c r="H116" s="61" t="s">
        <v>10</v>
      </c>
      <c r="I116" s="61" t="s">
        <v>15</v>
      </c>
      <c r="J116" s="61" t="s">
        <v>153</v>
      </c>
      <c r="K116" s="66">
        <v>1</v>
      </c>
      <c r="L116" s="61" t="s">
        <v>112</v>
      </c>
      <c r="M116" s="61" t="s">
        <v>112</v>
      </c>
      <c r="N116" s="62">
        <v>0</v>
      </c>
      <c r="O116" s="62">
        <v>0</v>
      </c>
      <c r="P116" s="66">
        <f>IF(B116="true",(Calcs!Y117),IF(C116="true",Calcs!P117,Calcs!I117))</f>
        <v>2.7648E-3</v>
      </c>
      <c r="Q116" s="67" t="str">
        <f>IF(C116="true","0",(VLOOKUP(J116,Chg_Factors!B$18:D$30,3,FALSE)))</f>
        <v>14.40</v>
      </c>
      <c r="R116" s="68">
        <f t="shared" si="16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7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8"/>
        <v>1E-3</v>
      </c>
      <c r="AE116" s="68">
        <f>IF(B116="true",Calcs!V117,IF(C116="true",Calcs!N117,Calcs!F117))</f>
        <v>2.7648E-3</v>
      </c>
      <c r="AF116" s="68">
        <f>IF(B116="true",(Calcs!W117),IF(C116="true",0,Calcs!G117))</f>
        <v>2.7648E-3</v>
      </c>
      <c r="AG116" s="68">
        <f>IF(B116="true",(Calcs!X117),IF(C116="true",Calcs!O117,Calcs!H117))</f>
        <v>2.7648E-3</v>
      </c>
      <c r="AH116" s="61" t="str">
        <f t="shared" si="19"/>
        <v>true</v>
      </c>
      <c r="AI116" s="61" t="str">
        <f t="shared" si="20"/>
        <v>false</v>
      </c>
      <c r="AJ116" s="68">
        <f>IF(B116="true",0,IF(C116="true",Calcs!M117,0))</f>
        <v>0</v>
      </c>
      <c r="AK116" s="61" t="str">
        <f t="shared" si="21"/>
        <v>false</v>
      </c>
      <c r="AL116" s="68">
        <f>IF(B116="true",0,IF(C116="true",Calcs!J117,0))</f>
        <v>0</v>
      </c>
      <c r="AM116" s="68">
        <f>IF(B116="true",Calcs!U117,IF(C116="true",0,Calcs!E117))</f>
        <v>2.7648E-3</v>
      </c>
    </row>
    <row r="117" spans="1:39" ht="14.25" customHeight="1" x14ac:dyDescent="0.2">
      <c r="A117" s="58">
        <v>116</v>
      </c>
      <c r="B117" s="61" t="s">
        <v>113</v>
      </c>
      <c r="C117" s="61" t="s">
        <v>112</v>
      </c>
      <c r="D117" s="61" t="s">
        <v>112</v>
      </c>
      <c r="E117" s="61">
        <v>1E-3</v>
      </c>
      <c r="F117" s="61" t="s">
        <v>13</v>
      </c>
      <c r="G117" s="61" t="s">
        <v>13</v>
      </c>
      <c r="H117" s="61" t="s">
        <v>10</v>
      </c>
      <c r="I117" s="61" t="s">
        <v>11</v>
      </c>
      <c r="J117" s="61" t="s">
        <v>24</v>
      </c>
      <c r="K117" s="66">
        <v>1</v>
      </c>
      <c r="L117" s="61" t="s">
        <v>112</v>
      </c>
      <c r="M117" s="61" t="s">
        <v>113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 t="str">
        <f>IF(C117="true","0",(VLOOKUP(J117,Chg_Factors!B$18:D$30,3,FALSE)))</f>
        <v>13.84</v>
      </c>
      <c r="R117" s="68">
        <f t="shared" si="16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7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8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9"/>
        <v>true</v>
      </c>
      <c r="AI117" s="61" t="str">
        <f t="shared" si="20"/>
        <v>false</v>
      </c>
      <c r="AJ117" s="68">
        <f>IF(B117="true",0,IF(C117="true",Calcs!M118,0))</f>
        <v>0</v>
      </c>
      <c r="AK117" s="61" t="str">
        <f t="shared" si="21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113</v>
      </c>
      <c r="C118" s="61" t="s">
        <v>112</v>
      </c>
      <c r="D118" s="61" t="s">
        <v>112</v>
      </c>
      <c r="E118" s="61">
        <v>3637</v>
      </c>
      <c r="F118" s="61" t="s">
        <v>101</v>
      </c>
      <c r="G118" s="61" t="s">
        <v>16</v>
      </c>
      <c r="H118" s="61" t="s">
        <v>14</v>
      </c>
      <c r="I118" s="61" t="s">
        <v>11</v>
      </c>
      <c r="J118" s="61" t="s">
        <v>152</v>
      </c>
      <c r="K118" s="66">
        <v>1</v>
      </c>
      <c r="L118" s="61" t="s">
        <v>112</v>
      </c>
      <c r="M118" s="61" t="s">
        <v>113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 t="str">
        <f>IF(C118="true","0",(VLOOKUP(J118,Chg_Factors!B$18:D$30,3,FALSE)))</f>
        <v>19.71</v>
      </c>
      <c r="R118" s="68">
        <f t="shared" si="16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7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8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9"/>
        <v>true</v>
      </c>
      <c r="AI118" s="61" t="str">
        <f t="shared" si="20"/>
        <v>false</v>
      </c>
      <c r="AJ118" s="68">
        <f>IF(B118="true",0,IF(C118="true",Calcs!M119,0))</f>
        <v>0</v>
      </c>
      <c r="AK118" s="61" t="str">
        <f t="shared" si="21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113</v>
      </c>
      <c r="C119" s="61" t="s">
        <v>112</v>
      </c>
      <c r="D119" s="65" t="s">
        <v>112</v>
      </c>
      <c r="E119" s="61">
        <v>1.1000000000000001</v>
      </c>
      <c r="F119" s="61" t="s">
        <v>100</v>
      </c>
      <c r="G119" s="61" t="s">
        <v>13</v>
      </c>
      <c r="H119" s="61" t="s">
        <v>18</v>
      </c>
      <c r="I119" s="61" t="s">
        <v>19</v>
      </c>
      <c r="J119" s="61" t="s">
        <v>151</v>
      </c>
      <c r="K119" s="66">
        <v>1</v>
      </c>
      <c r="L119" s="61" t="s">
        <v>112</v>
      </c>
      <c r="M119" s="61" t="s">
        <v>112</v>
      </c>
      <c r="N119" s="62">
        <v>0</v>
      </c>
      <c r="O119" s="62">
        <v>0</v>
      </c>
      <c r="P119" s="66">
        <f>IF(B119="true",(Calcs!Y120),IF(C119="true",Calcs!P120,Calcs!I120))</f>
        <v>5.8538699999999997</v>
      </c>
      <c r="Q119" s="67" t="str">
        <f>IF(C119="true","0",(VLOOKUP(J119,Chg_Factors!B$18:D$30,3,FALSE)))</f>
        <v>19.71</v>
      </c>
      <c r="R119" s="68">
        <f t="shared" si="16"/>
        <v>1.1000000000000001</v>
      </c>
      <c r="S119" s="69" t="str">
        <f>IF(C119="true","0",(VLOOKUP(Inputs!F119,Chg_Factors!B$2:D$5,3,FALSE)))</f>
        <v>9.0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7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9.9</v>
      </c>
      <c r="AB119" s="68">
        <f>IF(B119="true",(Calcs!S120),IF(C119="true",Calcs!K120,Calcs!C120))</f>
        <v>9.9</v>
      </c>
      <c r="AC119" s="68">
        <f>IF(B119="true",(Calcs!T120),IF(C119="true",Calcs!L120,Calcs!D120))</f>
        <v>0.29699999999999999</v>
      </c>
      <c r="AD119" s="68">
        <f t="shared" si="18"/>
        <v>1.1000000000000001</v>
      </c>
      <c r="AE119" s="68">
        <f>IF(B119="true",Calcs!V120,IF(C119="true",Calcs!N120,Calcs!F120))</f>
        <v>5.8538699999999997</v>
      </c>
      <c r="AF119" s="68">
        <f>IF(B119="true",(Calcs!W120),IF(C119="true",0,Calcs!G120))</f>
        <v>5.8538699999999997</v>
      </c>
      <c r="AG119" s="68">
        <f>IF(B119="true",(Calcs!X120),IF(C119="true",Calcs!O120,Calcs!H120))</f>
        <v>5.8538699999999997</v>
      </c>
      <c r="AH119" s="61" t="str">
        <f t="shared" si="19"/>
        <v>true</v>
      </c>
      <c r="AI119" s="61" t="str">
        <f t="shared" si="20"/>
        <v>false</v>
      </c>
      <c r="AJ119" s="68">
        <f>IF(B119="true",0,IF(C119="true",Calcs!M120,0))</f>
        <v>0</v>
      </c>
      <c r="AK119" s="61" t="str">
        <f t="shared" si="21"/>
        <v>false</v>
      </c>
      <c r="AL119" s="68">
        <f>IF(B119="true",0,IF(C119="true",Calcs!J120,0))</f>
        <v>0</v>
      </c>
      <c r="AM119" s="68">
        <f>IF(B119="true",Calcs!U120,IF(C119="true",0,Calcs!E120))</f>
        <v>5.8538699999999997</v>
      </c>
    </row>
    <row r="120" spans="1:39" ht="14.25" customHeight="1" x14ac:dyDescent="0.2">
      <c r="A120" s="58">
        <v>119</v>
      </c>
      <c r="B120" s="61" t="s">
        <v>113</v>
      </c>
      <c r="C120" s="61" t="s">
        <v>112</v>
      </c>
      <c r="D120" s="61" t="s">
        <v>112</v>
      </c>
      <c r="E120" s="61">
        <v>404.404</v>
      </c>
      <c r="F120" s="61" t="s">
        <v>100</v>
      </c>
      <c r="G120" s="61" t="s">
        <v>101</v>
      </c>
      <c r="H120" s="61" t="s">
        <v>14</v>
      </c>
      <c r="I120" s="61" t="s">
        <v>11</v>
      </c>
      <c r="J120" s="61" t="s">
        <v>147</v>
      </c>
      <c r="K120" s="66">
        <v>1</v>
      </c>
      <c r="L120" s="61" t="s">
        <v>112</v>
      </c>
      <c r="M120" s="61" t="s">
        <v>112</v>
      </c>
      <c r="N120" s="62">
        <v>0</v>
      </c>
      <c r="O120" s="62">
        <v>0</v>
      </c>
      <c r="P120" s="66">
        <f>IF(B120="true",(Calcs!Y121),IF(C120="true",Calcs!P121,Calcs!I121))</f>
        <v>11477.9560896</v>
      </c>
      <c r="Q120" s="67" t="str">
        <f>IF(C120="true","0",(VLOOKUP(J120,Chg_Factors!B$18:D$30,3,FALSE)))</f>
        <v>19.71</v>
      </c>
      <c r="R120" s="68">
        <f t="shared" si="16"/>
        <v>404.404</v>
      </c>
      <c r="S120" s="69" t="str">
        <f>IF(C120="true","0",(VLOOKUP(Inputs!F120,Chg_Factors!B$2:D$5,3,FALSE)))</f>
        <v>9.0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7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3639.636</v>
      </c>
      <c r="AB120" s="68">
        <f>IF(B120="true",(Calcs!S121),IF(C120="true",Calcs!K121,Calcs!C121))</f>
        <v>582.34176000000002</v>
      </c>
      <c r="AC120" s="68">
        <f>IF(B120="true",(Calcs!T121),IF(C120="true",Calcs!L121,Calcs!D121))</f>
        <v>582.34176000000002</v>
      </c>
      <c r="AD120" s="68">
        <f t="shared" si="18"/>
        <v>404.404</v>
      </c>
      <c r="AE120" s="68">
        <f>IF(B120="true",Calcs!V121,IF(C120="true",Calcs!N121,Calcs!F121))</f>
        <v>11477.9560896</v>
      </c>
      <c r="AF120" s="68">
        <f>IF(B120="true",(Calcs!W121),IF(C120="true",0,Calcs!G121))</f>
        <v>11477.9560896</v>
      </c>
      <c r="AG120" s="68">
        <f>IF(B120="true",(Calcs!X121),IF(C120="true",Calcs!O121,Calcs!H121))</f>
        <v>11477.9560896</v>
      </c>
      <c r="AH120" s="61" t="str">
        <f t="shared" si="19"/>
        <v>true</v>
      </c>
      <c r="AI120" s="61" t="str">
        <f t="shared" si="20"/>
        <v>false</v>
      </c>
      <c r="AJ120" s="68">
        <f>IF(B120="true",0,IF(C120="true",Calcs!M121,0))</f>
        <v>0</v>
      </c>
      <c r="AK120" s="61" t="str">
        <f t="shared" si="21"/>
        <v>false</v>
      </c>
      <c r="AL120" s="68">
        <f>IF(B120="true",0,IF(C120="true",Calcs!J121,0))</f>
        <v>0</v>
      </c>
      <c r="AM120" s="68">
        <f>IF(B120="true",Calcs!U121,IF(C120="true",0,Calcs!E121))</f>
        <v>11477.9560896</v>
      </c>
    </row>
    <row r="121" spans="1:39" ht="14.25" customHeight="1" x14ac:dyDescent="0.2">
      <c r="A121" s="58">
        <v>120</v>
      </c>
      <c r="B121" s="61" t="s">
        <v>113</v>
      </c>
      <c r="C121" s="61" t="s">
        <v>112</v>
      </c>
      <c r="D121" s="61" t="s">
        <v>112</v>
      </c>
      <c r="E121" s="61">
        <v>2</v>
      </c>
      <c r="F121" s="61" t="s">
        <v>100</v>
      </c>
      <c r="G121" s="61" t="s">
        <v>13</v>
      </c>
      <c r="H121" s="61" t="s">
        <v>18</v>
      </c>
      <c r="I121" s="61" t="s">
        <v>19</v>
      </c>
      <c r="J121" s="61" t="s">
        <v>153</v>
      </c>
      <c r="K121" s="66">
        <v>1</v>
      </c>
      <c r="L121" s="61" t="s">
        <v>112</v>
      </c>
      <c r="M121" s="61" t="s">
        <v>113</v>
      </c>
      <c r="N121" s="62">
        <v>0</v>
      </c>
      <c r="O121" s="62">
        <v>0</v>
      </c>
      <c r="P121" s="66">
        <f>IF(B121="true",(Calcs!Y122),IF(C121="true",Calcs!P122,Calcs!I122))</f>
        <v>6.4799999974080009</v>
      </c>
      <c r="Q121" s="67" t="str">
        <f>IF(C121="true","0",(VLOOKUP(J121,Chg_Factors!B$18:D$30,3,FALSE)))</f>
        <v>14.40</v>
      </c>
      <c r="R121" s="68">
        <f t="shared" si="16"/>
        <v>2</v>
      </c>
      <c r="S121" s="69" t="str">
        <f>IF(C121="true","0",(VLOOKUP(Inputs!F121,Chg_Factors!B$2:D$5,3,FALSE)))</f>
        <v>9.0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7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18</v>
      </c>
      <c r="AB121" s="68">
        <f>IF(B121="true",(Calcs!S122),IF(C121="true",Calcs!K122,Calcs!C122))</f>
        <v>18</v>
      </c>
      <c r="AC121" s="68">
        <f>IF(B121="true",(Calcs!T122),IF(C121="true",Calcs!L122,Calcs!D122))</f>
        <v>0.54</v>
      </c>
      <c r="AD121" s="68">
        <f t="shared" si="18"/>
        <v>2</v>
      </c>
      <c r="AE121" s="68">
        <f>IF(B121="true",Calcs!V122,IF(C121="true",Calcs!N122,Calcs!F122))</f>
        <v>7.7760000000000007</v>
      </c>
      <c r="AF121" s="68">
        <f>IF(B121="true",(Calcs!W122),IF(C121="true",0,Calcs!G122))</f>
        <v>7.7760000000000007</v>
      </c>
      <c r="AG121" s="68">
        <f>IF(B121="true",(Calcs!X122),IF(C121="true",Calcs!O122,Calcs!H122))</f>
        <v>6.4799999974080009</v>
      </c>
      <c r="AH121" s="61" t="str">
        <f t="shared" si="19"/>
        <v>true</v>
      </c>
      <c r="AI121" s="61" t="str">
        <f t="shared" si="20"/>
        <v>false</v>
      </c>
      <c r="AJ121" s="68">
        <f>IF(B121="true",0,IF(C121="true",Calcs!M122,0))</f>
        <v>0</v>
      </c>
      <c r="AK121" s="61" t="str">
        <f t="shared" si="21"/>
        <v>false</v>
      </c>
      <c r="AL121" s="68">
        <f>IF(B121="true",0,IF(C121="true",Calcs!J122,0))</f>
        <v>0</v>
      </c>
      <c r="AM121" s="68">
        <f>IF(B121="true",Calcs!U122,IF(C121="true",0,Calcs!E122))</f>
        <v>7.7760000000000007</v>
      </c>
    </row>
    <row r="122" spans="1:39" ht="14.25" customHeight="1" x14ac:dyDescent="0.2">
      <c r="A122" s="58">
        <v>121</v>
      </c>
      <c r="B122" s="61" t="s">
        <v>113</v>
      </c>
      <c r="C122" s="61" t="s">
        <v>112</v>
      </c>
      <c r="D122" s="61" t="s">
        <v>112</v>
      </c>
      <c r="E122" s="61">
        <v>8.9999999999999993E-3</v>
      </c>
      <c r="F122" s="61" t="s">
        <v>100</v>
      </c>
      <c r="G122" s="61" t="s">
        <v>101</v>
      </c>
      <c r="H122" s="61" t="s">
        <v>10</v>
      </c>
      <c r="I122" s="61" t="s">
        <v>19</v>
      </c>
      <c r="J122" s="61" t="s">
        <v>151</v>
      </c>
      <c r="K122" s="66">
        <v>1</v>
      </c>
      <c r="L122" s="61" t="s">
        <v>112</v>
      </c>
      <c r="M122" s="61" t="s">
        <v>112</v>
      </c>
      <c r="N122" s="62">
        <v>0</v>
      </c>
      <c r="O122" s="62">
        <v>0</v>
      </c>
      <c r="P122" s="66">
        <f>IF(B122="true",(Calcs!Y123),IF(C122="true",Calcs!P123,Calcs!I123))</f>
        <v>7.6632479999999989E-2</v>
      </c>
      <c r="Q122" s="67" t="str">
        <f>IF(C122="true","0",(VLOOKUP(J122,Chg_Factors!B$18:D$30,3,FALSE)))</f>
        <v>19.71</v>
      </c>
      <c r="R122" s="68">
        <f t="shared" si="16"/>
        <v>8.9999999999999993E-3</v>
      </c>
      <c r="S122" s="69" t="str">
        <f>IF(C122="true","0",(VLOOKUP(Inputs!F122,Chg_Factors!B$2:D$5,3,FALSE)))</f>
        <v>9.0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7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8.0999999999999989E-2</v>
      </c>
      <c r="AB122" s="68">
        <f>IF(B122="true",(Calcs!S123),IF(C122="true",Calcs!K123,Calcs!C123))</f>
        <v>0.12959999999999999</v>
      </c>
      <c r="AC122" s="68">
        <f>IF(B122="true",(Calcs!T123),IF(C122="true",Calcs!L123,Calcs!D123))</f>
        <v>3.8879999999999995E-3</v>
      </c>
      <c r="AD122" s="68">
        <f t="shared" si="18"/>
        <v>8.9999999999999993E-3</v>
      </c>
      <c r="AE122" s="68">
        <f>IF(B122="true",Calcs!V123,IF(C122="true",Calcs!N123,Calcs!F123))</f>
        <v>7.6632479999999989E-2</v>
      </c>
      <c r="AF122" s="68">
        <f>IF(B122="true",(Calcs!W123),IF(C122="true",0,Calcs!G123))</f>
        <v>7.6632479999999989E-2</v>
      </c>
      <c r="AG122" s="68">
        <f>IF(B122="true",(Calcs!X123),IF(C122="true",Calcs!O123,Calcs!H123))</f>
        <v>7.6632479999999989E-2</v>
      </c>
      <c r="AH122" s="61" t="str">
        <f t="shared" si="19"/>
        <v>true</v>
      </c>
      <c r="AI122" s="61" t="str">
        <f t="shared" si="20"/>
        <v>false</v>
      </c>
      <c r="AJ122" s="68">
        <f>IF(B122="true",0,IF(C122="true",Calcs!M123,0))</f>
        <v>0</v>
      </c>
      <c r="AK122" s="61" t="str">
        <f t="shared" si="21"/>
        <v>false</v>
      </c>
      <c r="AL122" s="68">
        <f>IF(B122="true",0,IF(C122="true",Calcs!J123,0))</f>
        <v>0</v>
      </c>
      <c r="AM122" s="68">
        <f>IF(B122="true",Calcs!U123,IF(C122="true",0,Calcs!E123))</f>
        <v>7.6632479999999989E-2</v>
      </c>
    </row>
    <row r="123" spans="1:39" ht="14.25" customHeight="1" x14ac:dyDescent="0.2">
      <c r="A123" s="58">
        <v>122</v>
      </c>
      <c r="B123" s="61" t="s">
        <v>113</v>
      </c>
      <c r="C123" s="61" t="s">
        <v>112</v>
      </c>
      <c r="D123" s="65" t="s">
        <v>112</v>
      </c>
      <c r="E123" s="61">
        <v>1</v>
      </c>
      <c r="F123" s="61" t="s">
        <v>13</v>
      </c>
      <c r="G123" s="61" t="s">
        <v>13</v>
      </c>
      <c r="H123" s="61" t="s">
        <v>14</v>
      </c>
      <c r="I123" s="61" t="s">
        <v>15</v>
      </c>
      <c r="J123" s="61" t="s">
        <v>152</v>
      </c>
      <c r="K123" s="66">
        <v>1</v>
      </c>
      <c r="L123" s="61" t="s">
        <v>112</v>
      </c>
      <c r="M123" s="61" t="s">
        <v>113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 t="str">
        <f>IF(C123="true","0",(VLOOKUP(J123,Chg_Factors!B$18:D$30,3,FALSE)))</f>
        <v>19.71</v>
      </c>
      <c r="R123" s="68">
        <f t="shared" si="16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7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8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9"/>
        <v>true</v>
      </c>
      <c r="AI123" s="61" t="str">
        <f t="shared" si="20"/>
        <v>false</v>
      </c>
      <c r="AJ123" s="68">
        <f>IF(B123="true",0,IF(C123="true",Calcs!M124,0))</f>
        <v>0</v>
      </c>
      <c r="AK123" s="61" t="str">
        <f t="shared" si="21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113</v>
      </c>
      <c r="C124" s="61" t="s">
        <v>112</v>
      </c>
      <c r="D124" s="61" t="s">
        <v>112</v>
      </c>
      <c r="E124" s="61">
        <v>0.999</v>
      </c>
      <c r="F124" s="61" t="s">
        <v>13</v>
      </c>
      <c r="G124" s="61" t="s">
        <v>101</v>
      </c>
      <c r="H124" s="61" t="s">
        <v>18</v>
      </c>
      <c r="I124" s="61" t="s">
        <v>11</v>
      </c>
      <c r="J124" s="61" t="s">
        <v>153</v>
      </c>
      <c r="K124" s="66">
        <v>1</v>
      </c>
      <c r="L124" s="61" t="s">
        <v>113</v>
      </c>
      <c r="M124" s="61" t="s">
        <v>113</v>
      </c>
      <c r="N124" s="62">
        <v>0</v>
      </c>
      <c r="O124" s="62">
        <v>0</v>
      </c>
      <c r="P124" s="66">
        <f>IF(B124="true",(Calcs!Y125),IF(C124="true",Calcs!P125,Calcs!I125))</f>
        <v>3.5964</v>
      </c>
      <c r="Q124" s="67" t="str">
        <f>IF(C124="true","0",(VLOOKUP(J124,Chg_Factors!B$18:D$30,3,FALSE)))</f>
        <v>14.40</v>
      </c>
      <c r="R124" s="68">
        <f t="shared" si="16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7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8"/>
        <v>0.999</v>
      </c>
      <c r="AE124" s="68">
        <f>IF(B124="true",Calcs!V125,IF(C124="true",Calcs!N125,Calcs!F125))</f>
        <v>14.3856</v>
      </c>
      <c r="AF124" s="68">
        <f>IF(B124="true",(Calcs!W125),IF(C124="true",0,Calcs!G125))</f>
        <v>7.1928000000000001</v>
      </c>
      <c r="AG124" s="68">
        <f>IF(B124="true",(Calcs!X125),IF(C124="true",Calcs!O125,Calcs!H125))</f>
        <v>3.5964</v>
      </c>
      <c r="AH124" s="61" t="str">
        <f t="shared" si="19"/>
        <v>true</v>
      </c>
      <c r="AI124" s="61" t="str">
        <f t="shared" si="20"/>
        <v>false</v>
      </c>
      <c r="AJ124" s="68">
        <f>IF(B124="true",0,IF(C124="true",Calcs!M125,0))</f>
        <v>0</v>
      </c>
      <c r="AK124" s="61" t="str">
        <f t="shared" si="21"/>
        <v>false</v>
      </c>
      <c r="AL124" s="68">
        <f>IF(B124="true",0,IF(C124="true",Calcs!J125,0))</f>
        <v>0</v>
      </c>
      <c r="AM124" s="68">
        <f>IF(B124="true",Calcs!U125,IF(C124="true",0,Calcs!E125))</f>
        <v>14.3856</v>
      </c>
    </row>
    <row r="125" spans="1:39" ht="14.25" customHeight="1" x14ac:dyDescent="0.2">
      <c r="A125" s="58">
        <v>124</v>
      </c>
      <c r="B125" s="61" t="s">
        <v>113</v>
      </c>
      <c r="C125" s="61" t="s">
        <v>112</v>
      </c>
      <c r="D125" s="61" t="s">
        <v>112</v>
      </c>
      <c r="E125" s="61">
        <v>75</v>
      </c>
      <c r="F125" s="61" t="s">
        <v>13</v>
      </c>
      <c r="G125" s="61" t="s">
        <v>9</v>
      </c>
      <c r="H125" s="61" t="s">
        <v>14</v>
      </c>
      <c r="I125" s="61" t="s">
        <v>11</v>
      </c>
      <c r="J125" s="61" t="s">
        <v>151</v>
      </c>
      <c r="K125" s="66">
        <v>1</v>
      </c>
      <c r="L125" s="61" t="s">
        <v>113</v>
      </c>
      <c r="M125" s="61" t="s">
        <v>112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 t="str">
        <f>IF(C125="true","0",(VLOOKUP(J125,Chg_Factors!B$18:D$30,3,FALSE)))</f>
        <v>19.71</v>
      </c>
      <c r="R125" s="68">
        <f t="shared" si="16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7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8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9"/>
        <v>true</v>
      </c>
      <c r="AI125" s="61" t="str">
        <f t="shared" si="20"/>
        <v>false</v>
      </c>
      <c r="AJ125" s="68">
        <f>IF(B125="true",0,IF(C125="true",Calcs!M126,0))</f>
        <v>0</v>
      </c>
      <c r="AK125" s="61" t="str">
        <f t="shared" si="21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112</v>
      </c>
      <c r="C126" s="61" t="s">
        <v>113</v>
      </c>
      <c r="D126" s="61" t="s">
        <v>112</v>
      </c>
      <c r="E126" s="61">
        <v>0</v>
      </c>
      <c r="F126" s="61" t="s">
        <v>16</v>
      </c>
      <c r="G126" s="61" t="s">
        <v>13</v>
      </c>
      <c r="H126" s="61" t="s">
        <v>14</v>
      </c>
      <c r="I126" s="61" t="s">
        <v>11</v>
      </c>
      <c r="J126" s="61" t="s">
        <v>24</v>
      </c>
      <c r="K126" s="66">
        <v>1</v>
      </c>
      <c r="L126" s="61" t="s">
        <v>112</v>
      </c>
      <c r="M126" s="61" t="s">
        <v>112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6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7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3.91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8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9"/>
        <v>false</v>
      </c>
      <c r="AI126" s="61" t="str">
        <f t="shared" si="20"/>
        <v>false</v>
      </c>
      <c r="AJ126" s="68">
        <f>IF(B126="true",0,IF(C126="true",Calcs!M127,0))</f>
        <v>0</v>
      </c>
      <c r="AK126" s="61" t="str">
        <f t="shared" si="21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112</v>
      </c>
      <c r="C127" s="61" t="s">
        <v>113</v>
      </c>
      <c r="D127" s="61" t="s">
        <v>112</v>
      </c>
      <c r="E127" s="61">
        <v>3.1</v>
      </c>
      <c r="F127" s="79" t="s">
        <v>101</v>
      </c>
      <c r="G127" s="61" t="s">
        <v>13</v>
      </c>
      <c r="H127" s="61" t="s">
        <v>14</v>
      </c>
      <c r="I127" s="61" t="s">
        <v>19</v>
      </c>
      <c r="J127" s="61" t="s">
        <v>152</v>
      </c>
      <c r="K127" s="66">
        <v>1</v>
      </c>
      <c r="L127" s="61" t="s">
        <v>112</v>
      </c>
      <c r="M127" s="61" t="s">
        <v>112</v>
      </c>
      <c r="N127" s="61">
        <v>365</v>
      </c>
      <c r="O127" s="61">
        <v>365</v>
      </c>
      <c r="P127" s="66">
        <f>IF(B127="true",(Calcs!Y128),IF(C127="true",Calcs!P128,Calcs!I128))</f>
        <v>0</v>
      </c>
      <c r="Q127" s="67" t="str">
        <f>IF(C127="true","0",(VLOOKUP(J127,Chg_Factors!B$18:D$30,3,FALSE)))</f>
        <v>0</v>
      </c>
      <c r="R127" s="68">
        <f t="shared" si="16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7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8"/>
        <v>3.1</v>
      </c>
      <c r="AE127" s="68">
        <f>IF(B127="true",Calcs!V128,IF(C127="true",Calcs!N128,Calcs!F128))</f>
        <v>0</v>
      </c>
      <c r="AF127" s="68">
        <f>IF(B127="true",(Calcs!W128),IF(C127="true",0,Calcs!G128))</f>
        <v>0</v>
      </c>
      <c r="AG127" s="68">
        <f>IF(B127="true",(Calcs!X128),IF(C127="true",Calcs!O128,Calcs!H128))</f>
        <v>0</v>
      </c>
      <c r="AH127" s="61" t="str">
        <f t="shared" si="19"/>
        <v>false</v>
      </c>
      <c r="AI127" s="61" t="str">
        <f t="shared" si="20"/>
        <v>false</v>
      </c>
      <c r="AJ127" s="68">
        <f>IF(B127="true",0,IF(C127="true",Calcs!M128,0))</f>
        <v>0</v>
      </c>
      <c r="AK127" s="61" t="str">
        <f t="shared" si="21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112</v>
      </c>
      <c r="C128" s="61" t="s">
        <v>113</v>
      </c>
      <c r="D128" s="61" t="s">
        <v>112</v>
      </c>
      <c r="E128" s="61">
        <v>8.9999999999999993E-3</v>
      </c>
      <c r="F128" s="61" t="s">
        <v>13</v>
      </c>
      <c r="G128" s="61" t="s">
        <v>16</v>
      </c>
      <c r="H128" s="61" t="s">
        <v>18</v>
      </c>
      <c r="I128" s="61" t="s">
        <v>21</v>
      </c>
      <c r="J128" s="61" t="s">
        <v>153</v>
      </c>
      <c r="K128" s="66">
        <v>1</v>
      </c>
      <c r="L128" s="61" t="s">
        <v>112</v>
      </c>
      <c r="M128" s="61" t="s">
        <v>113</v>
      </c>
      <c r="N128" s="61">
        <v>214</v>
      </c>
      <c r="O128" s="61">
        <v>366</v>
      </c>
      <c r="P128" s="66">
        <f>IF(B128="true",(Calcs!Y129),IF(C128="true",Calcs!P129,Calcs!I129))</f>
        <v>0</v>
      </c>
      <c r="Q128" s="67" t="str">
        <f>IF(C128="true","0",(VLOOKUP(J128,Chg_Factors!B$18:D$30,3,FALSE)))</f>
        <v>0</v>
      </c>
      <c r="R128" s="68">
        <f t="shared" si="16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7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8"/>
        <v>8.9999999999999993E-3</v>
      </c>
      <c r="AE128" s="68">
        <f>IF(B128="true",Calcs!V129,IF(C128="true",Calcs!N129,Calcs!F129))</f>
        <v>0</v>
      </c>
      <c r="AF128" s="68">
        <f>IF(B128="true",(Calcs!W129),IF(C128="true",0,Calcs!G129))</f>
        <v>0</v>
      </c>
      <c r="AG128" s="68">
        <f>IF(B128="true",(Calcs!X129),IF(C128="true",Calcs!O129,Calcs!H129))</f>
        <v>0</v>
      </c>
      <c r="AH128" s="61" t="str">
        <f t="shared" si="19"/>
        <v>false</v>
      </c>
      <c r="AI128" s="61" t="str">
        <f t="shared" si="20"/>
        <v>false</v>
      </c>
      <c r="AJ128" s="68">
        <f>IF(B128="true",0,IF(C128="true",Calcs!M129,0))</f>
        <v>0</v>
      </c>
      <c r="AK128" s="61" t="str">
        <f t="shared" si="21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112</v>
      </c>
      <c r="C129" s="61" t="s">
        <v>113</v>
      </c>
      <c r="D129" s="61" t="s">
        <v>112</v>
      </c>
      <c r="E129" s="61">
        <v>5.4</v>
      </c>
      <c r="F129" s="61" t="s">
        <v>100</v>
      </c>
      <c r="G129" s="61" t="s">
        <v>13</v>
      </c>
      <c r="H129" s="61" t="s">
        <v>18</v>
      </c>
      <c r="I129" s="61" t="s">
        <v>15</v>
      </c>
      <c r="J129" s="61" t="s">
        <v>153</v>
      </c>
      <c r="K129" s="66">
        <v>0.5</v>
      </c>
      <c r="L129" s="61" t="s">
        <v>112</v>
      </c>
      <c r="M129" s="61" t="s">
        <v>112</v>
      </c>
      <c r="N129" s="61">
        <v>366</v>
      </c>
      <c r="O129" s="61">
        <v>366</v>
      </c>
      <c r="P129" s="66">
        <f>IF(B129="true",(Calcs!Y130),IF(C129="true",Calcs!P130,Calcs!I130))</f>
        <v>0</v>
      </c>
      <c r="Q129" s="67" t="str">
        <f>IF(C129="true","0",(VLOOKUP(J129,Chg_Factors!B$18:D$30,3,FALSE)))</f>
        <v>0</v>
      </c>
      <c r="R129" s="68">
        <f t="shared" si="16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7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8"/>
        <v>5.4</v>
      </c>
      <c r="AE129" s="68">
        <f>IF(B129="true",Calcs!V130,IF(C129="true",Calcs!N130,Calcs!F130))</f>
        <v>0</v>
      </c>
      <c r="AF129" s="68">
        <f>IF(B129="true",(Calcs!W130),IF(C129="true",0,Calcs!G130))</f>
        <v>0</v>
      </c>
      <c r="AG129" s="68">
        <f>IF(B129="true",(Calcs!X130),IF(C129="true",Calcs!O130,Calcs!H130))</f>
        <v>0</v>
      </c>
      <c r="AH129" s="61" t="str">
        <f t="shared" si="19"/>
        <v>false</v>
      </c>
      <c r="AI129" s="61" t="str">
        <f t="shared" si="20"/>
        <v>false</v>
      </c>
      <c r="AJ129" s="68">
        <f>IF(B129="true",0,IF(C129="true",Calcs!M130,0))</f>
        <v>0</v>
      </c>
      <c r="AK129" s="61" t="str">
        <f t="shared" si="21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112</v>
      </c>
      <c r="C130" s="61" t="s">
        <v>113</v>
      </c>
      <c r="D130" s="61" t="s">
        <v>112</v>
      </c>
      <c r="E130" s="61">
        <v>32.991</v>
      </c>
      <c r="F130" s="61" t="s">
        <v>100</v>
      </c>
      <c r="G130" s="61" t="s">
        <v>150</v>
      </c>
      <c r="H130" s="61" t="s">
        <v>10</v>
      </c>
      <c r="I130" s="61" t="s">
        <v>11</v>
      </c>
      <c r="J130" s="61" t="s">
        <v>24</v>
      </c>
      <c r="K130" s="66">
        <v>1</v>
      </c>
      <c r="L130" s="61" t="s">
        <v>112</v>
      </c>
      <c r="M130" s="61" t="s">
        <v>112</v>
      </c>
      <c r="N130" s="61">
        <v>31</v>
      </c>
      <c r="O130" s="61">
        <v>245</v>
      </c>
      <c r="P130" s="66">
        <f>IF(B130="true",(Calcs!Y131),IF(C130="true",Calcs!P131,Calcs!I131))</f>
        <v>26.11486765714286</v>
      </c>
      <c r="Q130" s="67" t="str">
        <f>IF(C130="true","0",(VLOOKUP(J130,Chg_Factors!B$18:D$30,3,FALSE)))</f>
        <v>0</v>
      </c>
      <c r="R130" s="68">
        <f t="shared" si="16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7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3.91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8"/>
        <v>32.991</v>
      </c>
      <c r="AE130" s="68">
        <f>IF(B130="true",Calcs!V131,IF(C130="true",Calcs!N131,Calcs!F131))</f>
        <v>206.39169600000002</v>
      </c>
      <c r="AF130" s="68">
        <f>IF(B130="true",(Calcs!W131),IF(C130="true",0,Calcs!G131))</f>
        <v>0</v>
      </c>
      <c r="AG130" s="68">
        <f>IF(B130="true",(Calcs!X131),IF(C130="true",Calcs!O131,Calcs!H131))</f>
        <v>206.39169600000002</v>
      </c>
      <c r="AH130" s="61" t="str">
        <f t="shared" si="19"/>
        <v>false</v>
      </c>
      <c r="AI130" s="61" t="str">
        <f t="shared" si="20"/>
        <v>false</v>
      </c>
      <c r="AJ130" s="68">
        <f>IF(B130="true",0,IF(C130="true",Calcs!M131,0))</f>
        <v>206.39169600000002</v>
      </c>
      <c r="AK130" s="61" t="str">
        <f t="shared" si="21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112</v>
      </c>
      <c r="C131" s="61" t="s">
        <v>113</v>
      </c>
      <c r="D131" s="65" t="s">
        <v>113</v>
      </c>
      <c r="E131" s="61">
        <v>202.202</v>
      </c>
      <c r="F131" s="61" t="s">
        <v>16</v>
      </c>
      <c r="G131" s="61" t="s">
        <v>100</v>
      </c>
      <c r="H131" s="61" t="s">
        <v>18</v>
      </c>
      <c r="I131" s="61" t="s">
        <v>21</v>
      </c>
      <c r="J131" s="61" t="s">
        <v>151</v>
      </c>
      <c r="K131" s="66">
        <v>0.5</v>
      </c>
      <c r="L131" s="61" t="s">
        <v>112</v>
      </c>
      <c r="M131" s="61" t="s">
        <v>112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6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7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8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9"/>
        <v>false</v>
      </c>
      <c r="AI131" s="61" t="str">
        <f t="shared" si="20"/>
        <v>true</v>
      </c>
      <c r="AJ131" s="68">
        <f>IF(B131="true",0,IF(C131="true",Calcs!M132,0))</f>
        <v>0</v>
      </c>
      <c r="AK131" s="61" t="str">
        <f t="shared" si="21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H6" sqref="H6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88" t="s">
        <v>92</v>
      </c>
      <c r="B1" s="89"/>
      <c r="C1" s="89"/>
      <c r="D1" s="89"/>
      <c r="E1" s="89"/>
      <c r="F1" s="89"/>
      <c r="G1" s="89"/>
      <c r="H1" s="89"/>
      <c r="I1" s="89"/>
      <c r="J1" s="90" t="s">
        <v>93</v>
      </c>
      <c r="K1" s="91"/>
      <c r="L1" s="91"/>
      <c r="M1" s="91"/>
      <c r="N1" s="91"/>
      <c r="O1" s="91"/>
      <c r="P1" s="91"/>
      <c r="Q1" s="92" t="s">
        <v>96</v>
      </c>
      <c r="R1" s="93"/>
      <c r="S1" s="93"/>
      <c r="T1" s="93"/>
      <c r="U1" s="93"/>
      <c r="V1" s="93"/>
      <c r="W1" s="93"/>
      <c r="X1" s="93"/>
      <c r="Y1" s="93"/>
      <c r="Z1" s="6"/>
      <c r="AA1" s="6"/>
    </row>
    <row r="2" spans="1:27" s="8" customFormat="1" ht="24" x14ac:dyDescent="0.2">
      <c r="A2" s="82" t="s">
        <v>1</v>
      </c>
      <c r="B2" s="83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8</v>
      </c>
      <c r="H2" s="84" t="s">
        <v>7</v>
      </c>
      <c r="I2" s="84" t="s">
        <v>90</v>
      </c>
      <c r="J2" s="83" t="s">
        <v>91</v>
      </c>
      <c r="K2" s="84" t="s">
        <v>3</v>
      </c>
      <c r="L2" s="84" t="s">
        <v>4</v>
      </c>
      <c r="M2" s="84" t="s">
        <v>94</v>
      </c>
      <c r="N2" s="84" t="s">
        <v>6</v>
      </c>
      <c r="O2" s="84" t="s">
        <v>7</v>
      </c>
      <c r="P2" s="84" t="s">
        <v>95</v>
      </c>
      <c r="Q2" s="82" t="s">
        <v>97</v>
      </c>
      <c r="R2" s="83" t="s">
        <v>28</v>
      </c>
      <c r="S2" s="82" t="s">
        <v>3</v>
      </c>
      <c r="T2" s="82" t="s">
        <v>4</v>
      </c>
      <c r="U2" s="82" t="s">
        <v>5</v>
      </c>
      <c r="V2" s="84" t="s">
        <v>6</v>
      </c>
      <c r="W2" s="84" t="s">
        <v>99</v>
      </c>
      <c r="X2" s="84" t="s">
        <v>7</v>
      </c>
      <c r="Y2" s="82" t="s">
        <v>98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6272.1262080000006</v>
      </c>
      <c r="F6" s="87">
        <f>IF(Inputs!K5="null",E6,E6*(Inputs!K5))</f>
        <v>6272.1262080000006</v>
      </c>
      <c r="G6" s="87">
        <f>F6*(IF(Inputs!L5=Reduction_Values!B$2,Reduction_Values!D$2,Reduction_Values!D$3))</f>
        <v>6272.1262080000006</v>
      </c>
      <c r="H6" s="87">
        <f>G6*IF(Inputs!M5=Reduction_Values!B$4,(VLOOKUP(Inputs!F5,Reduction_Values!C$4:D$7,2,FALSE)),(VLOOKUP(Inputs!F5,Reduction_Values!C$8:D$11,2,FALSE)))</f>
        <v>6272.1262080000006</v>
      </c>
      <c r="I6" s="87">
        <f>(Inputs!N5/Inputs!O5)*Calcs!H6</f>
        <v>6272.1262080000006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6272.1262080000006</v>
      </c>
      <c r="V6" s="85">
        <f>IF(Inputs!K5="null",U6,U6*(Inputs!K5))</f>
        <v>6272.1262080000006</v>
      </c>
      <c r="W6" s="85">
        <f>V6*(IF(Inputs!L5=Reduction_Values!B$2,Reduction_Values!D$2,Reduction_Values!D$3))</f>
        <v>6272.1262080000006</v>
      </c>
      <c r="X6" s="85">
        <f>W6*IF(Inputs!M5=Reduction_Values!B$4,(VLOOKUP(Inputs!F5,Reduction_Values!C$4:D$7,2,FALSE)),(VLOOKUP(Inputs!F5,Reduction_Values!C$8:D$11,2,FALSE)))</f>
        <v>6272.1262080000006</v>
      </c>
      <c r="Y6" s="85">
        <f t="shared" si="0"/>
        <v>6272.1262080000006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87">
        <f>IF(Inputs!C6="true",IF(Inputs!K6="null",M7,M7*(Inputs!K6)),"")</f>
        <v>0</v>
      </c>
      <c r="O7" s="87">
        <f>IF(Inputs!C6="true",N7*IF(Inputs!M6=Reduction_Values!B$4,(VLOOKUP(Inputs!F6,Reduction_Values!C$4:D$7,2,FALSE)),(VLOOKUP(Inputs!F6,Reduction_Values!C$8:D$11,2,FALSE))),"")</f>
        <v>0</v>
      </c>
      <c r="P7" s="87">
        <f>IF(Inputs!C6="true",(Inputs!N6/Inputs!O6)*Calcs!O7,"")</f>
        <v>0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23068.108800000005</v>
      </c>
      <c r="F11" s="87">
        <f>IF(Inputs!K10="null",E11,E11*(Inputs!K10))</f>
        <v>23068.108800000005</v>
      </c>
      <c r="G11" s="87">
        <f>F11*(IF(Inputs!L10=Reduction_Values!B$2,Reduction_Values!D$2,Reduction_Values!D$3))</f>
        <v>23068.108800000005</v>
      </c>
      <c r="H11" s="87">
        <f>G11*IF(Inputs!M10=Reduction_Values!B$4,(VLOOKUP(Inputs!F10,Reduction_Values!C$4:D$7,2,FALSE)),(VLOOKUP(Inputs!F10,Reduction_Values!C$8:D$11,2,FALSE)))</f>
        <v>23068.108800000005</v>
      </c>
      <c r="I11" s="87">
        <f>(Inputs!N10/Inputs!O10)*Calcs!H11</f>
        <v>1845.4487040000004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23068.108800000005</v>
      </c>
      <c r="V11" s="85">
        <f>IF(Inputs!K10="null",U11,U11*(Inputs!K10))</f>
        <v>23068.108800000005</v>
      </c>
      <c r="W11" s="85">
        <f>V11*(IF(Inputs!L10=Reduction_Values!B$2,Reduction_Values!D$2,Reduction_Values!D$3))</f>
        <v>23068.108800000005</v>
      </c>
      <c r="X11" s="85">
        <f>W11*IF(Inputs!M10=Reduction_Values!B$4,(VLOOKUP(Inputs!F10,Reduction_Values!C$4:D$7,2,FALSE)),(VLOOKUP(Inputs!F10,Reduction_Values!C$8:D$11,2,FALSE)))</f>
        <v>23068.108800000005</v>
      </c>
      <c r="Y11" s="85">
        <f t="shared" si="0"/>
        <v>23068.108800000005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534.18624</v>
      </c>
      <c r="F12" s="87">
        <f>IF(Inputs!K11="null",E12,E12*(Inputs!K11))</f>
        <v>534.18624</v>
      </c>
      <c r="G12" s="87">
        <f>F12*(IF(Inputs!L11=Reduction_Values!B$2,Reduction_Values!D$2,Reduction_Values!D$3))</f>
        <v>534.18624</v>
      </c>
      <c r="H12" s="87">
        <f>G12*IF(Inputs!M11=Reduction_Values!B$4,(VLOOKUP(Inputs!F11,Reduction_Values!C$4:D$7,2,FALSE)),(VLOOKUP(Inputs!F11,Reduction_Values!C$8:D$11,2,FALSE)))</f>
        <v>267.09312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534.18624</v>
      </c>
      <c r="V12" s="85">
        <f>IF(Inputs!K11="null",U12,U12*(Inputs!K11))</f>
        <v>534.18624</v>
      </c>
      <c r="W12" s="85">
        <f>V12*(IF(Inputs!L11=Reduction_Values!B$2,Reduction_Values!D$2,Reduction_Values!D$3))</f>
        <v>534.18624</v>
      </c>
      <c r="X12" s="85">
        <f>W12*IF(Inputs!M11=Reduction_Values!B$4,(VLOOKUP(Inputs!F11,Reduction_Values!C$4:D$7,2,FALSE)),(VLOOKUP(Inputs!F11,Reduction_Values!C$8:D$11,2,FALSE)))</f>
        <v>267.09312</v>
      </c>
      <c r="Y12" s="85">
        <f t="shared" si="0"/>
        <v>267.09312</v>
      </c>
      <c r="Z12" s="6"/>
      <c r="AA12" s="6"/>
    </row>
    <row r="13" spans="1:27" s="7" customFormat="1" x14ac:dyDescent="0.2">
      <c r="A13" s="85">
        <f>Inputs!E12</f>
        <v>0.91200000000000003</v>
      </c>
      <c r="B13" s="86">
        <f>A13*(VLOOKUP(Inputs!F12,Chg_Factors!B$2:D$5,3,FALSE))</f>
        <v>8.2080000000000002</v>
      </c>
      <c r="C13" s="87">
        <f>B13*(VLOOKUP(Inputs!H12,Chg_Factors!B$6:D$8,3,FALSE))</f>
        <v>1.31328</v>
      </c>
      <c r="D13" s="87">
        <f>C13*(VLOOKUP(Inputs!I12,Chg_Factors!B$9:D$12,3,FALSE))</f>
        <v>0.787968</v>
      </c>
      <c r="E13" s="87">
        <f>D13*(VLOOKUP(Inputs!J12,Chg_Factors!B$18:D$30,3,FALSE))</f>
        <v>9.9047577600000007</v>
      </c>
      <c r="F13" s="87">
        <f>IF(Inputs!K12="null",E13,E13*(Inputs!K12))</f>
        <v>9.9047577600000007</v>
      </c>
      <c r="G13" s="87">
        <f>F13*(IF(Inputs!L12=Reduction_Values!B$2,Reduction_Values!D$2,Reduction_Values!D$3))</f>
        <v>9.9047577600000007</v>
      </c>
      <c r="H13" s="87">
        <f>G13*IF(Inputs!M12=Reduction_Values!B$4,(VLOOKUP(Inputs!F12,Reduction_Values!C$4:D$7,2,FALSE)),(VLOOKUP(Inputs!F12,Reduction_Values!C$8:D$11,2,FALSE)))</f>
        <v>9.9047577600000007</v>
      </c>
      <c r="I13" s="87">
        <f>(Inputs!N12/Inputs!O12)*Calcs!H13</f>
        <v>9.9047577600000007</v>
      </c>
      <c r="J13" s="86">
        <f>IF(Inputs!C12="true",(A13*(VLOOKUP(Inputs!G12,Chg_Factors!B$13:D$17,3,FALSE))),"")</f>
        <v>0.18240000000000001</v>
      </c>
      <c r="K13" s="87">
        <f>IF(Inputs!C12="true",J13*(VLOOKUP(Inputs!H12,Chg_Factors!B$6:D$8,3,FALSE)),"")</f>
        <v>2.9184000000000002E-2</v>
      </c>
      <c r="L13" s="87">
        <f>IF(Inputs!C12="true",K13*(VLOOKUP(Inputs!I12,Chg_Factors!B$9:D$12,3,FALSE)),"")</f>
        <v>1.7510399999999999E-2</v>
      </c>
      <c r="M13" s="87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0</v>
      </c>
      <c r="N13" s="87">
        <f>IF(Inputs!C12="true",IF(Inputs!K12="null",M13,M13*(Inputs!K12)),"")</f>
        <v>0</v>
      </c>
      <c r="O13" s="87">
        <f>IF(Inputs!C12="true",N13*IF(Inputs!M12=Reduction_Values!B$4,(VLOOKUP(Inputs!F12,Reduction_Values!C$4:D$7,2,FALSE)),(VLOOKUP(Inputs!F12,Reduction_Values!C$8:D$11,2,FALSE))),"")</f>
        <v>0</v>
      </c>
      <c r="P13" s="87">
        <f>IF(Inputs!C12="true",(Inputs!N12/Inputs!O12)*Calcs!O13,"")</f>
        <v>0</v>
      </c>
      <c r="Q13" s="85">
        <f>Inputs!E12</f>
        <v>0.91200000000000003</v>
      </c>
      <c r="R13" s="86">
        <f>Q13*(VLOOKUP(Inputs!F12,Chg_Factors!B$2:D$5,3,FALSE))</f>
        <v>8.2080000000000002</v>
      </c>
      <c r="S13" s="85">
        <f>R13*(VLOOKUP(Inputs!H12,Chg_Factors!B$6:D$8,3,FALSE))</f>
        <v>1.31328</v>
      </c>
      <c r="T13" s="85">
        <f>S13*(VLOOKUP(Inputs!I12,Chg_Factors!B$9:D$12,3,FALSE))</f>
        <v>0.787968</v>
      </c>
      <c r="U13" s="85">
        <f>T13*(VLOOKUP(Inputs!J12,Chg_Factors!B$18:D$30,3,FALSE))</f>
        <v>9.9047577600000007</v>
      </c>
      <c r="V13" s="85">
        <f>IF(Inputs!K12="null",U13,U13*(Inputs!K12))</f>
        <v>9.9047577600000007</v>
      </c>
      <c r="W13" s="85">
        <f>V13*(IF(Inputs!L12=Reduction_Values!B$2,Reduction_Values!D$2,Reduction_Values!D$3))</f>
        <v>9.9047577600000007</v>
      </c>
      <c r="X13" s="85">
        <f>W13*IF(Inputs!M12=Reduction_Values!B$4,(VLOOKUP(Inputs!F12,Reduction_Values!C$4:D$7,2,FALSE)),(VLOOKUP(Inputs!F12,Reduction_Values!C$8:D$11,2,FALSE)))</f>
        <v>9.9047577600000007</v>
      </c>
      <c r="Y13" s="85">
        <f t="shared" si="0"/>
        <v>9.9047577600000007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5.94</v>
      </c>
      <c r="C17" s="87">
        <f>B17*(VLOOKUP(Inputs!H16,Chg_Factors!B$6:D$8,3,FALSE))</f>
        <v>9.5040000000000013</v>
      </c>
      <c r="D17" s="87">
        <f>C17*(VLOOKUP(Inputs!I16,Chg_Factors!B$9:D$12,3,FALSE))</f>
        <v>0.28512000000000004</v>
      </c>
      <c r="E17" s="87">
        <f>D17*(VLOOKUP(Inputs!J16,Chg_Factors!B$18:D$30,3,FALSE))</f>
        <v>3.9460608000000006</v>
      </c>
      <c r="F17" s="87">
        <f>IF(Inputs!K16="null",E17,E17*(Inputs!K16))</f>
        <v>3.5119941120000004</v>
      </c>
      <c r="G17" s="87">
        <f>F17*(IF(Inputs!L16=Reduction_Values!B$2,Reduction_Values!D$2,Reduction_Values!D$3))</f>
        <v>3.5119941120000004</v>
      </c>
      <c r="H17" s="87">
        <f>G17*IF(Inputs!M16=Reduction_Values!B$4,(VLOOKUP(Inputs!F16,Reduction_Values!C$4:D$7,2,FALSE)),(VLOOKUP(Inputs!F16,Reduction_Values!C$8:D$11,2,FALSE)))</f>
        <v>2.9266617588293355</v>
      </c>
      <c r="I17" s="87">
        <f>(Inputs!N16/Inputs!O16)*Calcs!H17</f>
        <v>2.9266617588293355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0.1238688</v>
      </c>
      <c r="N17" s="87">
        <f>IF(Inputs!C16="true",IF(Inputs!K16="null",M17,M17*(Inputs!K16)),"")</f>
        <v>0.110243232</v>
      </c>
      <c r="O17" s="87">
        <f>IF(Inputs!C16="true",N17*IF(Inputs!M16=Reduction_Values!B$4,(VLOOKUP(Inputs!F16,Reduction_Values!C$4:D$7,2,FALSE)),(VLOOKUP(Inputs!F16,Reduction_Values!C$8:D$11,2,FALSE))),"")</f>
        <v>9.1869359963252253E-2</v>
      </c>
      <c r="P17" s="87">
        <f>IF(Inputs!C16="true",(Inputs!N16/Inputs!O16)*Calcs!O17,"")</f>
        <v>9.1869359963252253E-2</v>
      </c>
      <c r="Q17" s="85">
        <f>Inputs!E16</f>
        <v>0.66</v>
      </c>
      <c r="R17" s="86">
        <f>Q17*(VLOOKUP(Inputs!F16,Chg_Factors!B$2:D$5,3,FALSE))</f>
        <v>5.94</v>
      </c>
      <c r="S17" s="85">
        <f>R17*(VLOOKUP(Inputs!H16,Chg_Factors!B$6:D$8,3,FALSE))</f>
        <v>9.5040000000000013</v>
      </c>
      <c r="T17" s="85">
        <f>S17*(VLOOKUP(Inputs!I16,Chg_Factors!B$9:D$12,3,FALSE))</f>
        <v>0.28512000000000004</v>
      </c>
      <c r="U17" s="85">
        <f>T17*(VLOOKUP(Inputs!J16,Chg_Factors!B$18:D$30,3,FALSE))</f>
        <v>3.9460608000000006</v>
      </c>
      <c r="V17" s="85">
        <f>IF(Inputs!K16="null",U17,U17*(Inputs!K16))</f>
        <v>3.5119941120000004</v>
      </c>
      <c r="W17" s="85">
        <f>V17*(IF(Inputs!L16=Reduction_Values!B$2,Reduction_Values!D$2,Reduction_Values!D$3))</f>
        <v>3.5119941120000004</v>
      </c>
      <c r="X17" s="85">
        <f>W17*IF(Inputs!M16=Reduction_Values!B$4,(VLOOKUP(Inputs!F16,Reduction_Values!C$4:D$7,2,FALSE)),(VLOOKUP(Inputs!F16,Reduction_Values!C$8:D$11,2,FALSE)))</f>
        <v>2.9266617588293355</v>
      </c>
      <c r="Y17" s="85">
        <f t="shared" si="0"/>
        <v>2.9266617588293355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230399.76959999997</v>
      </c>
      <c r="F23" s="87">
        <f>IF(Inputs!K22="null",E23,E23*(Inputs!K22))</f>
        <v>25343.974655999999</v>
      </c>
      <c r="G23" s="87">
        <f>F23*(IF(Inputs!L22=Reduction_Values!B$2,Reduction_Values!D$2,Reduction_Values!D$3))</f>
        <v>25343.974655999999</v>
      </c>
      <c r="H23" s="87">
        <f>G23*IF(Inputs!M22=Reduction_Values!B$4,(VLOOKUP(Inputs!F22,Reduction_Values!C$4:D$7,2,FALSE)),(VLOOKUP(Inputs!F22,Reduction_Values!C$8:D$11,2,FALSE)))</f>
        <v>12671.987327999999</v>
      </c>
      <c r="I23" s="87">
        <f>(Inputs!N22/Inputs!O22)*Calcs!H23</f>
        <v>703.99929599999996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230399.76959999997</v>
      </c>
      <c r="V23" s="85">
        <f>IF(Inputs!K22="null",U23,U23*(Inputs!K22))</f>
        <v>25343.974655999999</v>
      </c>
      <c r="W23" s="85">
        <f>V23*(IF(Inputs!L22=Reduction_Values!B$2,Reduction_Values!D$2,Reduction_Values!D$3))</f>
        <v>25343.974655999999</v>
      </c>
      <c r="X23" s="85">
        <f>W23*IF(Inputs!M22=Reduction_Values!B$4,(VLOOKUP(Inputs!F22,Reduction_Values!C$4:D$7,2,FALSE)),(VLOOKUP(Inputs!F22,Reduction_Values!C$8:D$11,2,FALSE)))</f>
        <v>12671.987327999999</v>
      </c>
      <c r="Y23" s="85">
        <f t="shared" si="0"/>
        <v>12671.987327999999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0.15993599999999999</v>
      </c>
      <c r="F24" s="87">
        <f>IF(Inputs!K23="null",E24,E24*(Inputs!K23))</f>
        <v>0.15993599999999999</v>
      </c>
      <c r="G24" s="87">
        <f>F24*(IF(Inputs!L23=Reduction_Values!B$2,Reduction_Values!D$2,Reduction_Values!D$3))</f>
        <v>0.15993599999999999</v>
      </c>
      <c r="H24" s="87">
        <f>G24*IF(Inputs!M23=Reduction_Values!B$4,(VLOOKUP(Inputs!F23,Reduction_Values!C$4:D$7,2,FALSE)),(VLOOKUP(Inputs!F23,Reduction_Values!C$8:D$11,2,FALSE)))</f>
        <v>7.9967999999999997E-2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0.15993599999999999</v>
      </c>
      <c r="V24" s="85">
        <f>IF(Inputs!K23="null",U24,U24*(Inputs!K23))</f>
        <v>0.15993599999999999</v>
      </c>
      <c r="W24" s="85">
        <f>V24*(IF(Inputs!L23=Reduction_Values!B$2,Reduction_Values!D$2,Reduction_Values!D$3))</f>
        <v>0.15993599999999999</v>
      </c>
      <c r="X24" s="85">
        <f>W24*IF(Inputs!M23=Reduction_Values!B$4,(VLOOKUP(Inputs!F23,Reduction_Values!C$4:D$7,2,FALSE)),(VLOOKUP(Inputs!F23,Reduction_Values!C$8:D$11,2,FALSE)))</f>
        <v>7.9967999999999997E-2</v>
      </c>
      <c r="Y24" s="85">
        <f t="shared" si="0"/>
        <v>7.9967999999999997E-2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320.51142412800004</v>
      </c>
      <c r="F25" s="87">
        <f>IF(Inputs!K24="null",E25,E25*(Inputs!K24))</f>
        <v>285.25516747392004</v>
      </c>
      <c r="G25" s="87">
        <f>F25*(IF(Inputs!L24=Reduction_Values!B$2,Reduction_Values!D$2,Reduction_Values!D$3))</f>
        <v>285.25516747392004</v>
      </c>
      <c r="H25" s="87">
        <f>G25*IF(Inputs!M24=Reduction_Values!B$4,(VLOOKUP(Inputs!F24,Reduction_Values!C$4:D$7,2,FALSE)),(VLOOKUP(Inputs!F24,Reduction_Values!C$8:D$11,2,FALSE)))</f>
        <v>285.25516747392004</v>
      </c>
      <c r="I25" s="87">
        <f>(Inputs!N24/Inputs!O24)*Calcs!H25</f>
        <v>280.57885325303607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320.51142412800004</v>
      </c>
      <c r="V25" s="85">
        <f>IF(Inputs!K24="null",U25,U25*(Inputs!K24))</f>
        <v>285.25516747392004</v>
      </c>
      <c r="W25" s="85">
        <f>V25*(IF(Inputs!L24=Reduction_Values!B$2,Reduction_Values!D$2,Reduction_Values!D$3))</f>
        <v>285.25516747392004</v>
      </c>
      <c r="X25" s="85">
        <f>W25*IF(Inputs!M24=Reduction_Values!B$4,(VLOOKUP(Inputs!F24,Reduction_Values!C$4:D$7,2,FALSE)),(VLOOKUP(Inputs!F24,Reduction_Values!C$8:D$11,2,FALSE)))</f>
        <v>285.25516747392004</v>
      </c>
      <c r="Y25" s="85">
        <f t="shared" si="0"/>
        <v>285.25516747392004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9018</v>
      </c>
      <c r="C26" s="87">
        <f>B26*(VLOOKUP(Inputs!H25,Chg_Factors!B$6:D$8,3,FALSE))</f>
        <v>1442.88</v>
      </c>
      <c r="D26" s="87">
        <f>C26*(VLOOKUP(Inputs!I25,Chg_Factors!B$9:D$12,3,FALSE))</f>
        <v>43.2864</v>
      </c>
      <c r="E26" s="87">
        <f>D26*(VLOOKUP(Inputs!J25,Chg_Factors!B$18:D$30,3,FALSE))</f>
        <v>544.11004800000001</v>
      </c>
      <c r="F26" s="87">
        <f>IF(Inputs!K25="null",E26,E26*(Inputs!K25))</f>
        <v>544.11004800000001</v>
      </c>
      <c r="G26" s="87">
        <f>F26*(IF(Inputs!L25=Reduction_Values!B$2,Reduction_Values!D$2,Reduction_Values!D$3))</f>
        <v>544.11004800000001</v>
      </c>
      <c r="H26" s="87">
        <f>G26*IF(Inputs!M25=Reduction_Values!B$4,(VLOOKUP(Inputs!F25,Reduction_Values!C$4:D$7,2,FALSE)),(VLOOKUP(Inputs!F25,Reduction_Values!C$8:D$11,2,FALSE)))</f>
        <v>544.11004800000001</v>
      </c>
      <c r="I26" s="87">
        <f>(Inputs!N25/Inputs!O25)*Calcs!H26</f>
        <v>541.38949776000004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9018</v>
      </c>
      <c r="S26" s="85">
        <f>R26*(VLOOKUP(Inputs!H25,Chg_Factors!B$6:D$8,3,FALSE))</f>
        <v>1442.88</v>
      </c>
      <c r="T26" s="85">
        <f>S26*(VLOOKUP(Inputs!I25,Chg_Factors!B$9:D$12,3,FALSE))</f>
        <v>43.2864</v>
      </c>
      <c r="U26" s="85">
        <f>T26*(VLOOKUP(Inputs!J25,Chg_Factors!B$18:D$30,3,FALSE))</f>
        <v>544.11004800000001</v>
      </c>
      <c r="V26" s="85">
        <f>IF(Inputs!K25="null",U26,U26*(Inputs!K25))</f>
        <v>544.11004800000001</v>
      </c>
      <c r="W26" s="85">
        <f>V26*(IF(Inputs!L25=Reduction_Values!B$2,Reduction_Values!D$2,Reduction_Values!D$3))</f>
        <v>544.11004800000001</v>
      </c>
      <c r="X26" s="85">
        <f>W26*IF(Inputs!M25=Reduction_Values!B$4,(VLOOKUP(Inputs!F25,Reduction_Values!C$4:D$7,2,FALSE)),(VLOOKUP(Inputs!F25,Reduction_Values!C$8:D$11,2,FALSE)))</f>
        <v>544.11004800000001</v>
      </c>
      <c r="Y26" s="85">
        <f t="shared" si="0"/>
        <v>544.11004800000001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43343.856000000007</v>
      </c>
      <c r="F27" s="87">
        <f>IF(Inputs!K26="null",E27,E27*(Inputs!K26))</f>
        <v>1733.7542400000002</v>
      </c>
      <c r="G27" s="87">
        <f>F27*(IF(Inputs!L26=Reduction_Values!B$2,Reduction_Values!D$2,Reduction_Values!D$3))</f>
        <v>866.8771200000001</v>
      </c>
      <c r="H27" s="87">
        <f>G27*IF(Inputs!M26=Reduction_Values!B$4,(VLOOKUP(Inputs!F26,Reduction_Values!C$4:D$7,2,FALSE)),(VLOOKUP(Inputs!F26,Reduction_Values!C$8:D$11,2,FALSE)))</f>
        <v>866.8771200000001</v>
      </c>
      <c r="I27" s="87">
        <f>(Inputs!N26/Inputs!O26)*Calcs!H27</f>
        <v>849.71123643564363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43343.856000000007</v>
      </c>
      <c r="V27" s="85">
        <f>IF(Inputs!K26="null",U27,U27*(Inputs!K26))</f>
        <v>1733.7542400000002</v>
      </c>
      <c r="W27" s="85">
        <f>V27*(IF(Inputs!L26=Reduction_Values!B$2,Reduction_Values!D$2,Reduction_Values!D$3))</f>
        <v>866.8771200000001</v>
      </c>
      <c r="X27" s="85">
        <f>W27*IF(Inputs!M26=Reduction_Values!B$4,(VLOOKUP(Inputs!F26,Reduction_Values!C$4:D$7,2,FALSE)),(VLOOKUP(Inputs!F26,Reduction_Values!C$8:D$11,2,FALSE)))</f>
        <v>866.8771200000001</v>
      </c>
      <c r="Y27" s="85">
        <f t="shared" si="0"/>
        <v>866.8771200000001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87">
        <f>IF(Inputs!C28="true",IF(Inputs!K28="null",M29,M29*(Inputs!K28)),"")</f>
        <v>0</v>
      </c>
      <c r="O29" s="87">
        <f>IF(Inputs!C28="true",N29*IF(Inputs!M28=Reduction_Values!B$4,(VLOOKUP(Inputs!F28,Reduction_Values!C$4:D$7,2,FALSE)),(VLOOKUP(Inputs!F28,Reduction_Values!C$8:D$11,2,FALSE))),"")</f>
        <v>0</v>
      </c>
      <c r="P29" s="87">
        <f>IF(Inputs!C28="true",(Inputs!N28/Inputs!O28)*Calcs!O29,"")</f>
        <v>0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1.107</v>
      </c>
      <c r="C30" s="87">
        <f>B30*(VLOOKUP(Inputs!H29,Chg_Factors!B$6:D$8,3,FALSE))</f>
        <v>1.7712000000000001</v>
      </c>
      <c r="D30" s="87">
        <f>C30*(VLOOKUP(Inputs!I29,Chg_Factors!B$9:D$12,3,FALSE))</f>
        <v>1.7712000000000001</v>
      </c>
      <c r="E30" s="87">
        <f>D30*(VLOOKUP(Inputs!J29,Chg_Factors!B$18:D$30,3,FALSE))</f>
        <v>34.060176000000006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1.107</v>
      </c>
      <c r="S30" s="85">
        <f>R30*(VLOOKUP(Inputs!H29,Chg_Factors!B$6:D$8,3,FALSE))</f>
        <v>1.7712000000000001</v>
      </c>
      <c r="T30" s="85">
        <f>S30*(VLOOKUP(Inputs!I29,Chg_Factors!B$9:D$12,3,FALSE))</f>
        <v>1.7712000000000001</v>
      </c>
      <c r="U30" s="85">
        <f>T30*(VLOOKUP(Inputs!J29,Chg_Factors!B$18:D$30,3,FALSE))</f>
        <v>34.060176000000006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1.3810176000000002E-3</v>
      </c>
      <c r="F33" s="87">
        <f>IF(Inputs!K32="null",E33,E33*(Inputs!K32))</f>
        <v>1.3810176000000002E-3</v>
      </c>
      <c r="G33" s="87">
        <f>F33*(IF(Inputs!L32=Reduction_Values!B$2,Reduction_Values!D$2,Reduction_Values!D$3))</f>
        <v>1.3810176000000002E-3</v>
      </c>
      <c r="H33" s="87">
        <f>G33*IF(Inputs!M32=Reduction_Values!B$4,(VLOOKUP(Inputs!F32,Reduction_Values!C$4:D$7,2,FALSE)),(VLOOKUP(Inputs!F32,Reduction_Values!C$8:D$11,2,FALSE)))</f>
        <v>1.3810176000000002E-3</v>
      </c>
      <c r="I33" s="87">
        <f>(Inputs!N32/Inputs!O32)*Calcs!H33</f>
        <v>1.2765708907563028E-3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1.3810176000000002E-3</v>
      </c>
      <c r="V33" s="85">
        <f>IF(Inputs!K32="null",U33,U33*(Inputs!K32))</f>
        <v>1.3810176000000002E-3</v>
      </c>
      <c r="W33" s="85">
        <f>V33*(IF(Inputs!L32=Reduction_Values!B$2,Reduction_Values!D$2,Reduction_Values!D$3))</f>
        <v>1.3810176000000002E-3</v>
      </c>
      <c r="X33" s="85">
        <f>W33*IF(Inputs!M32=Reduction_Values!B$4,(VLOOKUP(Inputs!F32,Reduction_Values!C$4:D$7,2,FALSE)),(VLOOKUP(Inputs!F32,Reduction_Values!C$8:D$11,2,FALSE)))</f>
        <v>1.3810176000000002E-3</v>
      </c>
      <c r="Y33" s="85">
        <f t="shared" si="0"/>
        <v>1.3810176000000002E-3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73620</v>
      </c>
      <c r="C34" s="87">
        <f>B34*(VLOOKUP(Inputs!H33,Chg_Factors!B$6:D$8,3,FALSE))</f>
        <v>11779.2</v>
      </c>
      <c r="D34" s="87">
        <f>C34*(VLOOKUP(Inputs!I33,Chg_Factors!B$9:D$12,3,FALSE))</f>
        <v>35.337600000000002</v>
      </c>
      <c r="E34" s="87">
        <f>D34*(VLOOKUP(Inputs!J33,Chg_Factors!B$18:D$30,3,FALSE))</f>
        <v>410.97628800000007</v>
      </c>
      <c r="F34" s="87">
        <f>IF(Inputs!K33="null",E34,E34*(Inputs!K33))</f>
        <v>205.48814400000003</v>
      </c>
      <c r="G34" s="87">
        <f>F34*(IF(Inputs!L33=Reduction_Values!B$2,Reduction_Values!D$2,Reduction_Values!D$3))</f>
        <v>205.48814400000003</v>
      </c>
      <c r="H34" s="87">
        <f>G34*IF(Inputs!M33=Reduction_Values!B$4,(VLOOKUP(Inputs!F33,Reduction_Values!C$4:D$7,2,FALSE)),(VLOOKUP(Inputs!F33,Reduction_Values!C$8:D$11,2,FALSE)))</f>
        <v>205.48814400000003</v>
      </c>
      <c r="I34" s="87">
        <f>(Inputs!N33/Inputs!O33)*Calcs!H34</f>
        <v>205.48814400000003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73620</v>
      </c>
      <c r="S34" s="85">
        <f>R34*(VLOOKUP(Inputs!H33,Chg_Factors!B$6:D$8,3,FALSE))</f>
        <v>11779.2</v>
      </c>
      <c r="T34" s="85">
        <f>S34*(VLOOKUP(Inputs!I33,Chg_Factors!B$9:D$12,3,FALSE))</f>
        <v>35.337600000000002</v>
      </c>
      <c r="U34" s="85">
        <f>T34*(VLOOKUP(Inputs!J33,Chg_Factors!B$18:D$30,3,FALSE))</f>
        <v>410.97628800000007</v>
      </c>
      <c r="V34" s="85">
        <f>IF(Inputs!K33="null",U34,U34*(Inputs!K33))</f>
        <v>205.48814400000003</v>
      </c>
      <c r="W34" s="85">
        <f>V34*(IF(Inputs!L33=Reduction_Values!B$2,Reduction_Values!D$2,Reduction_Values!D$3))</f>
        <v>205.48814400000003</v>
      </c>
      <c r="X34" s="85">
        <f>W34*IF(Inputs!M33=Reduction_Values!B$4,(VLOOKUP(Inputs!F33,Reduction_Values!C$4:D$7,2,FALSE)),(VLOOKUP(Inputs!F33,Reduction_Values!C$8:D$11,2,FALSE)))</f>
        <v>205.48814400000003</v>
      </c>
      <c r="Y34" s="85">
        <f t="shared" si="0"/>
        <v>205.48814400000003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1.1663999999999999E-3</v>
      </c>
      <c r="F36" s="87">
        <f>IF(Inputs!K35="null",E36,E36*(Inputs!K35))</f>
        <v>1.1663999999999999E-3</v>
      </c>
      <c r="G36" s="87">
        <f>F36*(IF(Inputs!L35=Reduction_Values!B$2,Reduction_Values!D$2,Reduction_Values!D$3))</f>
        <v>5.8319999999999997E-4</v>
      </c>
      <c r="H36" s="87">
        <f>G36*IF(Inputs!M35=Reduction_Values!B$4,(VLOOKUP(Inputs!F35,Reduction_Values!C$4:D$7,2,FALSE)),(VLOOKUP(Inputs!F35,Reduction_Values!C$8:D$11,2,FALSE)))</f>
        <v>5.8319999999999997E-4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1.1663999999999999E-3</v>
      </c>
      <c r="V36" s="85">
        <f>IF(Inputs!K35="null",U36,U36*(Inputs!K35))</f>
        <v>1.1663999999999999E-3</v>
      </c>
      <c r="W36" s="85">
        <f>V36*(IF(Inputs!L35=Reduction_Values!B$2,Reduction_Values!D$2,Reduction_Values!D$3))</f>
        <v>5.8319999999999997E-4</v>
      </c>
      <c r="X36" s="85">
        <f>W36*IF(Inputs!M35=Reduction_Values!B$4,(VLOOKUP(Inputs!F35,Reduction_Values!C$4:D$7,2,FALSE)),(VLOOKUP(Inputs!F35,Reduction_Values!C$8:D$11,2,FALSE)))</f>
        <v>5.8319999999999997E-4</v>
      </c>
      <c r="Y36" s="85">
        <f t="shared" si="0"/>
        <v>5.8319999999999997E-4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4.6080000000000009E-4</v>
      </c>
      <c r="F37" s="87">
        <f>IF(Inputs!K36="null",E37,E37*(Inputs!K36))</f>
        <v>2.3040000000000004E-4</v>
      </c>
      <c r="G37" s="87">
        <f>F37*(IF(Inputs!L36=Reduction_Values!B$2,Reduction_Values!D$2,Reduction_Values!D$3))</f>
        <v>1.1520000000000002E-4</v>
      </c>
      <c r="H37" s="87">
        <f>G37*IF(Inputs!M36=Reduction_Values!B$4,(VLOOKUP(Inputs!F36,Reduction_Values!C$4:D$7,2,FALSE)),(VLOOKUP(Inputs!F36,Reduction_Values!C$8:D$11,2,FALSE)))</f>
        <v>1.1520000000000002E-4</v>
      </c>
      <c r="I37" s="87">
        <f>(Inputs!N36/Inputs!O36)*Calcs!H37</f>
        <v>1.1520000000000002E-4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87">
        <f>IF(Inputs!C36="true",IF(Inputs!K36="null",M37,M37*(Inputs!K36)),"")</f>
        <v>0</v>
      </c>
      <c r="O37" s="87">
        <f>IF(Inputs!C36="true",N37*IF(Inputs!M36=Reduction_Values!B$4,(VLOOKUP(Inputs!F36,Reduction_Values!C$4:D$7,2,FALSE)),(VLOOKUP(Inputs!F36,Reduction_Values!C$8:D$11,2,FALSE))),"")</f>
        <v>0</v>
      </c>
      <c r="P37" s="87">
        <f>IF(Inputs!C36="true",(Inputs!N36/Inputs!O36)*Calcs!O37,"")</f>
        <v>0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4.6080000000000009E-4</v>
      </c>
      <c r="V37" s="85">
        <f>IF(Inputs!K36="null",U37,U37*(Inputs!K36))</f>
        <v>2.3040000000000004E-4</v>
      </c>
      <c r="W37" s="85">
        <f>V37*(IF(Inputs!L36=Reduction_Values!B$2,Reduction_Values!D$2,Reduction_Values!D$3))</f>
        <v>1.1520000000000002E-4</v>
      </c>
      <c r="X37" s="85">
        <f>W37*IF(Inputs!M36=Reduction_Values!B$4,(VLOOKUP(Inputs!F36,Reduction_Values!C$4:D$7,2,FALSE)),(VLOOKUP(Inputs!F36,Reduction_Values!C$8:D$11,2,FALSE)))</f>
        <v>1.1520000000000002E-4</v>
      </c>
      <c r="Y37" s="85">
        <f t="shared" si="0"/>
        <v>1.1520000000000002E-4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88750.082764800012</v>
      </c>
      <c r="F38" s="87">
        <f>IF(Inputs!K37="null",E38,E38*(Inputs!K37))</f>
        <v>887.50082764800015</v>
      </c>
      <c r="G38" s="87">
        <f>F38*(IF(Inputs!L37=Reduction_Values!B$2,Reduction_Values!D$2,Reduction_Values!D$3))</f>
        <v>887.50082764800015</v>
      </c>
      <c r="H38" s="87">
        <f>G38*IF(Inputs!M37=Reduction_Values!B$4,(VLOOKUP(Inputs!F37,Reduction_Values!C$4:D$7,2,FALSE)),(VLOOKUP(Inputs!F37,Reduction_Values!C$8:D$11,2,FALSE)))</f>
        <v>443.75041382400008</v>
      </c>
      <c r="I38" s="87">
        <f>(Inputs!N37/Inputs!O37)*Calcs!H38</f>
        <v>443.75041382400008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88750.082764800012</v>
      </c>
      <c r="V38" s="85">
        <f>IF(Inputs!K37="null",U38,U38*(Inputs!K37))</f>
        <v>887.50082764800015</v>
      </c>
      <c r="W38" s="85">
        <f>V38*(IF(Inputs!L37=Reduction_Values!B$2,Reduction_Values!D$2,Reduction_Values!D$3))</f>
        <v>887.50082764800015</v>
      </c>
      <c r="X38" s="85">
        <f>W38*IF(Inputs!M37=Reduction_Values!B$4,(VLOOKUP(Inputs!F37,Reduction_Values!C$4:D$7,2,FALSE)),(VLOOKUP(Inputs!F37,Reduction_Values!C$8:D$11,2,FALSE)))</f>
        <v>443.75041382400008</v>
      </c>
      <c r="Y38" s="85">
        <f t="shared" si="0"/>
        <v>443.75041382400008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8999999.9990999997</v>
      </c>
      <c r="C44" s="87">
        <f>B44*(VLOOKUP(Inputs!H43,Chg_Factors!B$6:D$8,3,FALSE))</f>
        <v>1439999.9998560001</v>
      </c>
      <c r="D44" s="87">
        <f>C44*(VLOOKUP(Inputs!I43,Chg_Factors!B$9:D$12,3,FALSE))</f>
        <v>863999.99991360004</v>
      </c>
      <c r="E44" s="87">
        <f>D44*(VLOOKUP(Inputs!J43,Chg_Factors!B$18:D$30,3,FALSE))</f>
        <v>17029439.998297058</v>
      </c>
      <c r="F44" s="87">
        <f>IF(Inputs!K43="null",E44,E44*(Inputs!K43))</f>
        <v>17029439.998297058</v>
      </c>
      <c r="G44" s="87">
        <f>F44*(IF(Inputs!L43=Reduction_Values!B$2,Reduction_Values!D$2,Reduction_Values!D$3))</f>
        <v>17029439.998297058</v>
      </c>
      <c r="H44" s="87">
        <f>G44*IF(Inputs!M43=Reduction_Values!B$4,(VLOOKUP(Inputs!F43,Reduction_Values!C$4:D$7,2,FALSE)),(VLOOKUP(Inputs!F43,Reduction_Values!C$8:D$11,2,FALSE)))</f>
        <v>17029439.998297058</v>
      </c>
      <c r="I44" s="87">
        <f>(Inputs!N43/Inputs!O43)*Calcs!H44</f>
        <v>946079.99990539206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87">
        <f>IF(Inputs!C43="true",IF(Inputs!K43="null",M44,M44*(Inputs!K43)),"")</f>
        <v>0</v>
      </c>
      <c r="O44" s="87">
        <f>IF(Inputs!C43="true",N44*IF(Inputs!M43=Reduction_Values!B$4,(VLOOKUP(Inputs!F43,Reduction_Values!C$4:D$7,2,FALSE)),(VLOOKUP(Inputs!F43,Reduction_Values!C$8:D$11,2,FALSE))),"")</f>
        <v>0</v>
      </c>
      <c r="P44" s="87">
        <f>IF(Inputs!C43="true",(Inputs!N43/Inputs!O43)*Calcs!O44,"")</f>
        <v>0</v>
      </c>
      <c r="Q44" s="85">
        <f>Inputs!E43</f>
        <v>999999.99990000005</v>
      </c>
      <c r="R44" s="86">
        <f>Q44*(VLOOKUP(Inputs!F43,Chg_Factors!B$2:D$5,3,FALSE))</f>
        <v>8999999.9990999997</v>
      </c>
      <c r="S44" s="85">
        <f>R44*(VLOOKUP(Inputs!H43,Chg_Factors!B$6:D$8,3,FALSE))</f>
        <v>1439999.9998560001</v>
      </c>
      <c r="T44" s="85">
        <f>S44*(VLOOKUP(Inputs!I43,Chg_Factors!B$9:D$12,3,FALSE))</f>
        <v>863999.99991360004</v>
      </c>
      <c r="U44" s="85">
        <f>T44*(VLOOKUP(Inputs!J43,Chg_Factors!B$18:D$30,3,FALSE))</f>
        <v>17029439.998297058</v>
      </c>
      <c r="V44" s="85">
        <f>IF(Inputs!K43="null",U44,U44*(Inputs!K43))</f>
        <v>17029439.998297058</v>
      </c>
      <c r="W44" s="85">
        <f>V44*(IF(Inputs!L43=Reduction_Values!B$2,Reduction_Values!D$2,Reduction_Values!D$3))</f>
        <v>17029439.998297058</v>
      </c>
      <c r="X44" s="85">
        <f>W44*IF(Inputs!M43=Reduction_Values!B$4,(VLOOKUP(Inputs!F43,Reduction_Values!C$4:D$7,2,FALSE)),(VLOOKUP(Inputs!F43,Reduction_Values!C$8:D$11,2,FALSE)))</f>
        <v>17029439.998297058</v>
      </c>
      <c r="Y44" s="85">
        <f t="shared" si="0"/>
        <v>17029439.998297058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86.486400000000003</v>
      </c>
      <c r="F47" s="87">
        <f>IF(Inputs!K46="null",E47,E47*(Inputs!K46))</f>
        <v>86.486400000000003</v>
      </c>
      <c r="G47" s="87">
        <f>F47*(IF(Inputs!L46=Reduction_Values!B$2,Reduction_Values!D$2,Reduction_Values!D$3))</f>
        <v>86.486400000000003</v>
      </c>
      <c r="H47" s="87">
        <f>G47*IF(Inputs!M46=Reduction_Values!B$4,(VLOOKUP(Inputs!F46,Reduction_Values!C$4:D$7,2,FALSE)),(VLOOKUP(Inputs!F46,Reduction_Values!C$8:D$11,2,FALSE)))</f>
        <v>43.243200000000002</v>
      </c>
      <c r="I47" s="87">
        <f>(Inputs!N46/Inputs!O46)*Calcs!H47</f>
        <v>43.026983999999999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86.486400000000003</v>
      </c>
      <c r="V47" s="85">
        <f>IF(Inputs!K46="null",U47,U47*(Inputs!K46))</f>
        <v>86.486400000000003</v>
      </c>
      <c r="W47" s="85">
        <f>V47*(IF(Inputs!L46=Reduction_Values!B$2,Reduction_Values!D$2,Reduction_Values!D$3))</f>
        <v>86.486400000000003</v>
      </c>
      <c r="X47" s="85">
        <f>W47*IF(Inputs!M46=Reduction_Values!B$4,(VLOOKUP(Inputs!F46,Reduction_Values!C$4:D$7,2,FALSE)),(VLOOKUP(Inputs!F46,Reduction_Values!C$8:D$11,2,FALSE)))</f>
        <v>43.243200000000002</v>
      </c>
      <c r="Y47" s="85">
        <f t="shared" si="0"/>
        <v>43.243200000000002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0.09</v>
      </c>
      <c r="C48" s="87">
        <f>B48*(VLOOKUP(Inputs!H47,Chg_Factors!B$6:D$8,3,FALSE))</f>
        <v>0.14399999999999999</v>
      </c>
      <c r="D48" s="87">
        <f>C48*(VLOOKUP(Inputs!I47,Chg_Factors!B$9:D$12,3,FALSE))</f>
        <v>4.3199999999999992E-3</v>
      </c>
      <c r="E48" s="87">
        <f>D48*(VLOOKUP(Inputs!J47,Chg_Factors!B$18:D$30,3,FALSE))</f>
        <v>6.2207999999999992E-2</v>
      </c>
      <c r="F48" s="87">
        <f>IF(Inputs!K47="null",E48,E48*(Inputs!K47))</f>
        <v>6.2207999999999992E-2</v>
      </c>
      <c r="G48" s="87">
        <f>F48*(IF(Inputs!L47=Reduction_Values!B$2,Reduction_Values!D$2,Reduction_Values!D$3))</f>
        <v>3.1103999999999996E-2</v>
      </c>
      <c r="H48" s="87">
        <f>G48*IF(Inputs!M47=Reduction_Values!B$4,(VLOOKUP(Inputs!F47,Reduction_Values!C$4:D$7,2,FALSE)),(VLOOKUP(Inputs!F47,Reduction_Values!C$8:D$11,2,FALSE)))</f>
        <v>3.1103999999999996E-2</v>
      </c>
      <c r="I48" s="87">
        <f>(Inputs!N47/Inputs!O47)*Calcs!H48</f>
        <v>3.0488079207920789E-2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87">
        <f>IF(Inputs!C47="true",IF(Inputs!K47="null",M48,M48*(Inputs!K47)),"")</f>
        <v>0</v>
      </c>
      <c r="O48" s="87">
        <f>IF(Inputs!C47="true",N48*IF(Inputs!M47=Reduction_Values!B$4,(VLOOKUP(Inputs!F47,Reduction_Values!C$4:D$7,2,FALSE)),(VLOOKUP(Inputs!F47,Reduction_Values!C$8:D$11,2,FALSE))),"")</f>
        <v>0</v>
      </c>
      <c r="P48" s="87">
        <f>IF(Inputs!C47="true",(Inputs!N47/Inputs!O47)*Calcs!O48,"")</f>
        <v>0</v>
      </c>
      <c r="Q48" s="85">
        <f>Inputs!E47</f>
        <v>0.01</v>
      </c>
      <c r="R48" s="86">
        <f>Q48*(VLOOKUP(Inputs!F47,Chg_Factors!B$2:D$5,3,FALSE))</f>
        <v>0.09</v>
      </c>
      <c r="S48" s="85">
        <f>R48*(VLOOKUP(Inputs!H47,Chg_Factors!B$6:D$8,3,FALSE))</f>
        <v>0.14399999999999999</v>
      </c>
      <c r="T48" s="85">
        <f>S48*(VLOOKUP(Inputs!I47,Chg_Factors!B$9:D$12,3,FALSE))</f>
        <v>4.3199999999999992E-3</v>
      </c>
      <c r="U48" s="85">
        <f>T48*(VLOOKUP(Inputs!J47,Chg_Factors!B$18:D$30,3,FALSE))</f>
        <v>6.2207999999999992E-2</v>
      </c>
      <c r="V48" s="85">
        <f>IF(Inputs!K47="null",U48,U48*(Inputs!K47))</f>
        <v>6.2207999999999992E-2</v>
      </c>
      <c r="W48" s="85">
        <f>V48*(IF(Inputs!L47=Reduction_Values!B$2,Reduction_Values!D$2,Reduction_Values!D$3))</f>
        <v>3.1103999999999996E-2</v>
      </c>
      <c r="X48" s="85">
        <f>W48*IF(Inputs!M47=Reduction_Values!B$4,(VLOOKUP(Inputs!F47,Reduction_Values!C$4:D$7,2,FALSE)),(VLOOKUP(Inputs!F47,Reduction_Values!C$8:D$11,2,FALSE)))</f>
        <v>3.1103999999999996E-2</v>
      </c>
      <c r="Y48" s="85">
        <f t="shared" si="0"/>
        <v>3.1103999999999996E-2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104.39999999999999</v>
      </c>
      <c r="C52" s="87">
        <f>B52*(VLOOKUP(Inputs!H51,Chg_Factors!B$6:D$8,3,FALSE))</f>
        <v>167.04</v>
      </c>
      <c r="D52" s="87">
        <f>C52*(VLOOKUP(Inputs!I51,Chg_Factors!B$9:D$12,3,FALSE))</f>
        <v>167.04</v>
      </c>
      <c r="E52" s="87">
        <f>D52*(VLOOKUP(Inputs!J51,Chg_Factors!B$18:D$30,3,FALSE))</f>
        <v>2405.3759999999997</v>
      </c>
      <c r="F52" s="87">
        <f>IF(Inputs!K51="null",E52,E52*(Inputs!K51))</f>
        <v>2405.3759999999997</v>
      </c>
      <c r="G52" s="87">
        <f>F52*(IF(Inputs!L51=Reduction_Values!B$2,Reduction_Values!D$2,Reduction_Values!D$3))</f>
        <v>2405.3759999999997</v>
      </c>
      <c r="H52" s="87">
        <f>G52*IF(Inputs!M51=Reduction_Values!B$4,(VLOOKUP(Inputs!F51,Reduction_Values!C$4:D$7,2,FALSE)),(VLOOKUP(Inputs!F51,Reduction_Values!C$8:D$11,2,FALSE)))</f>
        <v>2405.3759999999997</v>
      </c>
      <c r="I52" s="87">
        <f>(Inputs!N51/Inputs!O51)*Calcs!H52</f>
        <v>2398.7859287671231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87">
        <f>IF(Inputs!C51="true",IF(Inputs!K51="null",M52,M52*(Inputs!K51)),"")</f>
        <v>0</v>
      </c>
      <c r="O52" s="87">
        <f>IF(Inputs!C51="true",N52*IF(Inputs!M51=Reduction_Values!B$4,(VLOOKUP(Inputs!F51,Reduction_Values!C$4:D$7,2,FALSE)),(VLOOKUP(Inputs!F51,Reduction_Values!C$8:D$11,2,FALSE))),"")</f>
        <v>0</v>
      </c>
      <c r="P52" s="87">
        <f>IF(Inputs!C51="true",(Inputs!N51/Inputs!O51)*Calcs!O52,"")</f>
        <v>0</v>
      </c>
      <c r="Q52" s="85">
        <f>Inputs!E51</f>
        <v>11.6</v>
      </c>
      <c r="R52" s="86">
        <f>Q52*(VLOOKUP(Inputs!F51,Chg_Factors!B$2:D$5,3,FALSE))</f>
        <v>104.39999999999999</v>
      </c>
      <c r="S52" s="85">
        <f>R52*(VLOOKUP(Inputs!H51,Chg_Factors!B$6:D$8,3,FALSE))</f>
        <v>167.04</v>
      </c>
      <c r="T52" s="85">
        <f>S52*(VLOOKUP(Inputs!I51,Chg_Factors!B$9:D$12,3,FALSE))</f>
        <v>167.04</v>
      </c>
      <c r="U52" s="85">
        <f>T52*(VLOOKUP(Inputs!J51,Chg_Factors!B$18:D$30,3,FALSE))</f>
        <v>2405.3759999999997</v>
      </c>
      <c r="V52" s="85">
        <f>IF(Inputs!K51="null",U52,U52*(Inputs!K51))</f>
        <v>2405.3759999999997</v>
      </c>
      <c r="W52" s="85">
        <f>V52*(IF(Inputs!L51=Reduction_Values!B$2,Reduction_Values!D$2,Reduction_Values!D$3))</f>
        <v>2405.3759999999997</v>
      </c>
      <c r="X52" s="85">
        <f>W52*IF(Inputs!M51=Reduction_Values!B$4,(VLOOKUP(Inputs!F51,Reduction_Values!C$4:D$7,2,FALSE)),(VLOOKUP(Inputs!F51,Reduction_Values!C$8:D$11,2,FALSE)))</f>
        <v>2405.3759999999997</v>
      </c>
      <c r="Y52" s="85">
        <f t="shared" si="0"/>
        <v>2405.3759999999997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2083.9679999999998</v>
      </c>
      <c r="F53" s="87">
        <f>IF(Inputs!K52="null",E53,E53*(Inputs!K52))</f>
        <v>2083.9679999999998</v>
      </c>
      <c r="G53" s="87">
        <f>F53*(IF(Inputs!L52=Reduction_Values!B$2,Reduction_Values!D$2,Reduction_Values!D$3))</f>
        <v>2083.9679999999998</v>
      </c>
      <c r="H53" s="87">
        <f>G53*IF(Inputs!M52=Reduction_Values!B$4,(VLOOKUP(Inputs!F52,Reduction_Values!C$4:D$7,2,FALSE)),(VLOOKUP(Inputs!F52,Reduction_Values!C$8:D$11,2,FALSE)))</f>
        <v>1736.639999305344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2083.9679999999998</v>
      </c>
      <c r="V53" s="85">
        <f>IF(Inputs!K52="null",U53,U53*(Inputs!K52))</f>
        <v>2083.9679999999998</v>
      </c>
      <c r="W53" s="85">
        <f>V53*(IF(Inputs!L52=Reduction_Values!B$2,Reduction_Values!D$2,Reduction_Values!D$3))</f>
        <v>2083.9679999999998</v>
      </c>
      <c r="X53" s="85">
        <f>W53*IF(Inputs!M52=Reduction_Values!B$4,(VLOOKUP(Inputs!F52,Reduction_Values!C$4:D$7,2,FALSE)),(VLOOKUP(Inputs!F52,Reduction_Values!C$8:D$11,2,FALSE)))</f>
        <v>1736.639999305344</v>
      </c>
      <c r="Y53" s="85">
        <f t="shared" si="0"/>
        <v>1736.639999305344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4320</v>
      </c>
      <c r="F54" s="87">
        <f>IF(Inputs!K53="null",E54,E54*(Inputs!K53))</f>
        <v>4147.2</v>
      </c>
      <c r="G54" s="87">
        <f>F54*(IF(Inputs!L53=Reduction_Values!B$2,Reduction_Values!D$2,Reduction_Values!D$3))</f>
        <v>4147.2</v>
      </c>
      <c r="H54" s="87">
        <f>G54*IF(Inputs!M53=Reduction_Values!B$4,(VLOOKUP(Inputs!F53,Reduction_Values!C$4:D$7,2,FALSE)),(VLOOKUP(Inputs!F53,Reduction_Values!C$8:D$11,2,FALSE)))</f>
        <v>3455.9999986175999</v>
      </c>
      <c r="I54" s="87">
        <f>(Inputs!N53/Inputs!O53)*Calcs!H54</f>
        <v>3438.7199986245118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4320</v>
      </c>
      <c r="V54" s="85">
        <f>IF(Inputs!K53="null",U54,U54*(Inputs!K53))</f>
        <v>4147.2</v>
      </c>
      <c r="W54" s="85">
        <f>V54*(IF(Inputs!L53=Reduction_Values!B$2,Reduction_Values!D$2,Reduction_Values!D$3))</f>
        <v>4147.2</v>
      </c>
      <c r="X54" s="85">
        <f>W54*IF(Inputs!M53=Reduction_Values!B$4,(VLOOKUP(Inputs!F53,Reduction_Values!C$4:D$7,2,FALSE)),(VLOOKUP(Inputs!F53,Reduction_Values!C$8:D$11,2,FALSE)))</f>
        <v>3455.9999986175999</v>
      </c>
      <c r="Y54" s="85">
        <f t="shared" si="0"/>
        <v>3455.9999986175999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4.3960319999999999</v>
      </c>
      <c r="F55" s="87">
        <f>IF(Inputs!K54="null",E55,E55*(Inputs!K54))</f>
        <v>2.198016</v>
      </c>
      <c r="G55" s="87">
        <f>F55*(IF(Inputs!L54=Reduction_Values!B$2,Reduction_Values!D$2,Reduction_Values!D$3))</f>
        <v>2.198016</v>
      </c>
      <c r="H55" s="87">
        <f>G55*IF(Inputs!M54=Reduction_Values!B$4,(VLOOKUP(Inputs!F54,Reduction_Values!C$4:D$7,2,FALSE)),(VLOOKUP(Inputs!F54,Reduction_Values!C$8:D$11,2,FALSE)))</f>
        <v>1.8316799992673281</v>
      </c>
      <c r="I55" s="87">
        <f>(Inputs!N54/Inputs!O54)*Calcs!H55</f>
        <v>1.7954091081927275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4.3960319999999999</v>
      </c>
      <c r="V55" s="85">
        <f>IF(Inputs!K54="null",U55,U55*(Inputs!K54))</f>
        <v>2.198016</v>
      </c>
      <c r="W55" s="85">
        <f>V55*(IF(Inputs!L54=Reduction_Values!B$2,Reduction_Values!D$2,Reduction_Values!D$3))</f>
        <v>2.198016</v>
      </c>
      <c r="X55" s="85">
        <f>W55*IF(Inputs!M54=Reduction_Values!B$4,(VLOOKUP(Inputs!F54,Reduction_Values!C$4:D$7,2,FALSE)),(VLOOKUP(Inputs!F54,Reduction_Values!C$8:D$11,2,FALSE)))</f>
        <v>1.8316799992673281</v>
      </c>
      <c r="Y55" s="85">
        <f t="shared" si="0"/>
        <v>1.8316799992673281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87">
        <f>IF(Inputs!C55="true",IF(Inputs!K55="null",M56,M56*(Inputs!K55)),"")</f>
        <v>0</v>
      </c>
      <c r="O56" s="87">
        <f>IF(Inputs!C55="true",N56*IF(Inputs!M55=Reduction_Values!B$4,(VLOOKUP(Inputs!F55,Reduction_Values!C$4:D$7,2,FALSE)),(VLOOKUP(Inputs!F55,Reduction_Values!C$8:D$11,2,FALSE))),"")</f>
        <v>0</v>
      </c>
      <c r="P56" s="87">
        <f>IF(Inputs!C55="true",(Inputs!N55/Inputs!O55)*Calcs!O56,"")</f>
        <v>0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900</v>
      </c>
      <c r="C57" s="87">
        <f>B57*(VLOOKUP(Inputs!H56,Chg_Factors!B$6:D$8,3,FALSE))</f>
        <v>144</v>
      </c>
      <c r="D57" s="87">
        <f>C57*(VLOOKUP(Inputs!I56,Chg_Factors!B$9:D$12,3,FALSE))</f>
        <v>4.32</v>
      </c>
      <c r="E57" s="87">
        <f>D57*(VLOOKUP(Inputs!J56,Chg_Factors!B$18:D$30,3,FALSE))</f>
        <v>54.302400000000006</v>
      </c>
      <c r="F57" s="87">
        <f>IF(Inputs!K56="null",E57,E57*(Inputs!K56))</f>
        <v>54.302400000000006</v>
      </c>
      <c r="G57" s="87">
        <f>F57*(IF(Inputs!L56=Reduction_Values!B$2,Reduction_Values!D$2,Reduction_Values!D$3))</f>
        <v>54.302400000000006</v>
      </c>
      <c r="H57" s="87">
        <f>G57*IF(Inputs!M56=Reduction_Values!B$4,(VLOOKUP(Inputs!F56,Reduction_Values!C$4:D$7,2,FALSE)),(VLOOKUP(Inputs!F56,Reduction_Values!C$8:D$11,2,FALSE)))</f>
        <v>54.302400000000006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900</v>
      </c>
      <c r="S57" s="85">
        <f>R57*(VLOOKUP(Inputs!H56,Chg_Factors!B$6:D$8,3,FALSE))</f>
        <v>144</v>
      </c>
      <c r="T57" s="85">
        <f>S57*(VLOOKUP(Inputs!I56,Chg_Factors!B$9:D$12,3,FALSE))</f>
        <v>4.32</v>
      </c>
      <c r="U57" s="85">
        <f>T57*(VLOOKUP(Inputs!J56,Chg_Factors!B$18:D$30,3,FALSE))</f>
        <v>54.302400000000006</v>
      </c>
      <c r="V57" s="85">
        <f>IF(Inputs!K56="null",U57,U57*(Inputs!K56))</f>
        <v>54.302400000000006</v>
      </c>
      <c r="W57" s="85">
        <f>V57*(IF(Inputs!L56=Reduction_Values!B$2,Reduction_Values!D$2,Reduction_Values!D$3))</f>
        <v>54.302400000000006</v>
      </c>
      <c r="X57" s="85">
        <f>W57*IF(Inputs!M56=Reduction_Values!B$4,(VLOOKUP(Inputs!F56,Reduction_Values!C$4:D$7,2,FALSE)),(VLOOKUP(Inputs!F56,Reduction_Values!C$8:D$11,2,FALSE)))</f>
        <v>54.302400000000006</v>
      </c>
      <c r="Y57" s="85">
        <f t="shared" si="0"/>
        <v>54.302400000000006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56540.160000000003</v>
      </c>
      <c r="F58" s="87">
        <f>IF(Inputs!K57="null",E58,E58*(Inputs!K57))</f>
        <v>56540.160000000003</v>
      </c>
      <c r="G58" s="87">
        <f>F58*(IF(Inputs!L57=Reduction_Values!B$2,Reduction_Values!D$2,Reduction_Values!D$3))</f>
        <v>56540.160000000003</v>
      </c>
      <c r="H58" s="87">
        <f>G58*IF(Inputs!M57=Reduction_Values!B$4,(VLOOKUP(Inputs!F57,Reduction_Values!C$4:D$7,2,FALSE)),(VLOOKUP(Inputs!F57,Reduction_Values!C$8:D$11,2,FALSE)))</f>
        <v>56540.160000000003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56540.160000000003</v>
      </c>
      <c r="V58" s="85">
        <f>IF(Inputs!K57="null",U58,U58*(Inputs!K57))</f>
        <v>56540.160000000003</v>
      </c>
      <c r="W58" s="85">
        <f>V58*(IF(Inputs!L57=Reduction_Values!B$2,Reduction_Values!D$2,Reduction_Values!D$3))</f>
        <v>56540.160000000003</v>
      </c>
      <c r="X58" s="85">
        <f>W58*IF(Inputs!M57=Reduction_Values!B$4,(VLOOKUP(Inputs!F57,Reduction_Values!C$4:D$7,2,FALSE)),(VLOOKUP(Inputs!F57,Reduction_Values!C$8:D$11,2,FALSE)))</f>
        <v>56540.160000000003</v>
      </c>
      <c r="Y58" s="85">
        <f t="shared" si="0"/>
        <v>56540.160000000003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8999999.0999999996</v>
      </c>
      <c r="C61" s="87">
        <f>B61*(VLOOKUP(Inputs!H60,Chg_Factors!B$6:D$8,3,FALSE))</f>
        <v>14399998.560000001</v>
      </c>
      <c r="D61" s="87">
        <f>C61*(VLOOKUP(Inputs!I60,Chg_Factors!B$9:D$12,3,FALSE))</f>
        <v>14399998.560000001</v>
      </c>
      <c r="E61" s="87">
        <f>D61*(VLOOKUP(Inputs!J60,Chg_Factors!B$18:D$30,3,FALSE))</f>
        <v>283823971.61760002</v>
      </c>
      <c r="F61" s="87">
        <f>IF(Inputs!K60="null",E61,E61*(Inputs!K60))</f>
        <v>283823971.61760002</v>
      </c>
      <c r="G61" s="87">
        <f>F61*(IF(Inputs!L60=Reduction_Values!B$2,Reduction_Values!D$2,Reduction_Values!D$3))</f>
        <v>283823971.61760002</v>
      </c>
      <c r="H61" s="87">
        <f>G61*IF(Inputs!M60=Reduction_Values!B$4,(VLOOKUP(Inputs!F60,Reduction_Values!C$4:D$7,2,FALSE)),(VLOOKUP(Inputs!F60,Reduction_Values!C$8:D$11,2,FALSE)))</f>
        <v>283823971.61760002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8999999.0999999996</v>
      </c>
      <c r="S61" s="85">
        <f>R61*(VLOOKUP(Inputs!H60,Chg_Factors!B$6:D$8,3,FALSE))</f>
        <v>14399998.560000001</v>
      </c>
      <c r="T61" s="85">
        <f>S61*(VLOOKUP(Inputs!I60,Chg_Factors!B$9:D$12,3,FALSE))</f>
        <v>14399998.560000001</v>
      </c>
      <c r="U61" s="85">
        <f>T61*(VLOOKUP(Inputs!J60,Chg_Factors!B$18:D$30,3,FALSE))</f>
        <v>283823971.61760002</v>
      </c>
      <c r="V61" s="85">
        <f>IF(Inputs!K60="null",U61,U61*(Inputs!K60))</f>
        <v>283823971.61760002</v>
      </c>
      <c r="W61" s="85">
        <f>V61*(IF(Inputs!L60=Reduction_Values!B$2,Reduction_Values!D$2,Reduction_Values!D$3))</f>
        <v>283823971.61760002</v>
      </c>
      <c r="X61" s="85">
        <f>W61*IF(Inputs!M60=Reduction_Values!B$4,(VLOOKUP(Inputs!F60,Reduction_Values!C$4:D$7,2,FALSE)),(VLOOKUP(Inputs!F60,Reduction_Values!C$8:D$11,2,FALSE)))</f>
        <v>283823971.61760002</v>
      </c>
      <c r="Y61" s="85">
        <f t="shared" si="0"/>
        <v>283823971.61760002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0.37611072000000001</v>
      </c>
      <c r="N64" s="87">
        <f>IF(Inputs!C63="true",IF(Inputs!K63="null",M64,M64*(Inputs!K63)),"")</f>
        <v>0.33473854080000004</v>
      </c>
      <c r="O64" s="87">
        <f>IF(Inputs!C63="true",N64*IF(Inputs!M63=Reduction_Values!B$4,(VLOOKUP(Inputs!F63,Reduction_Values!C$4:D$7,2,FALSE)),(VLOOKUP(Inputs!F63,Reduction_Values!C$8:D$11,2,FALSE))),"")</f>
        <v>0.33473854080000004</v>
      </c>
      <c r="P64" s="87">
        <f>IF(Inputs!C63="true",(Inputs!N63/Inputs!O63)*Calcs!O64,"")</f>
        <v>0.32556762187397265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9029.9700000000012</v>
      </c>
      <c r="C65" s="87">
        <f>B65*(VLOOKUP(Inputs!H64,Chg_Factors!B$6:D$8,3,FALSE))</f>
        <v>1444.7952000000002</v>
      </c>
      <c r="D65" s="87">
        <f>C65*(VLOOKUP(Inputs!I64,Chg_Factors!B$9:D$12,3,FALSE))</f>
        <v>4.3343856000000009</v>
      </c>
      <c r="E65" s="87">
        <f>D65*(VLOOKUP(Inputs!J64,Chg_Factors!B$18:D$30,3,FALSE))</f>
        <v>50.408904528000015</v>
      </c>
      <c r="F65" s="87">
        <f>IF(Inputs!K64="null",E65,E65*(Inputs!K64))</f>
        <v>50.408904528000015</v>
      </c>
      <c r="G65" s="87">
        <f>F65*(IF(Inputs!L64=Reduction_Values!B$2,Reduction_Values!D$2,Reduction_Values!D$3))</f>
        <v>50.408904528000015</v>
      </c>
      <c r="H65" s="87">
        <f>G65*IF(Inputs!M64=Reduction_Values!B$4,(VLOOKUP(Inputs!F64,Reduction_Values!C$4:D$7,2,FALSE)),(VLOOKUP(Inputs!F64,Reduction_Values!C$8:D$11,2,FALSE)))</f>
        <v>50.408904528000015</v>
      </c>
      <c r="I65" s="87">
        <f>(Inputs!N64/Inputs!O64)*Calcs!H65</f>
        <v>50.408904528000015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9029.9700000000012</v>
      </c>
      <c r="S65" s="85">
        <f>R65*(VLOOKUP(Inputs!H64,Chg_Factors!B$6:D$8,3,FALSE))</f>
        <v>1444.7952000000002</v>
      </c>
      <c r="T65" s="85">
        <f>S65*(VLOOKUP(Inputs!I64,Chg_Factors!B$9:D$12,3,FALSE))</f>
        <v>4.3343856000000009</v>
      </c>
      <c r="U65" s="85">
        <f>T65*(VLOOKUP(Inputs!J64,Chg_Factors!B$18:D$30,3,FALSE))</f>
        <v>50.408904528000015</v>
      </c>
      <c r="V65" s="85">
        <f>IF(Inputs!K64="null",U65,U65*(Inputs!K64))</f>
        <v>50.408904528000015</v>
      </c>
      <c r="W65" s="85">
        <f>V65*(IF(Inputs!L64=Reduction_Values!B$2,Reduction_Values!D$2,Reduction_Values!D$3))</f>
        <v>50.408904528000015</v>
      </c>
      <c r="X65" s="85">
        <f>W65*IF(Inputs!M64=Reduction_Values!B$4,(VLOOKUP(Inputs!F64,Reduction_Values!C$4:D$7,2,FALSE)),(VLOOKUP(Inputs!F64,Reduction_Values!C$8:D$11,2,FALSE)))</f>
        <v>50.408904528000015</v>
      </c>
      <c r="Y65" s="85">
        <f t="shared" si="0"/>
        <v>50.408904528000015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87">
        <f>IF(Inputs!C67="true",IF(Inputs!K67="null",M68,M68*(Inputs!K67)),"")</f>
        <v>0</v>
      </c>
      <c r="O68" s="87">
        <f>IF(Inputs!C67="true",N68*IF(Inputs!M67=Reduction_Values!B$4,(VLOOKUP(Inputs!F67,Reduction_Values!C$4:D$7,2,FALSE)),(VLOOKUP(Inputs!F67,Reduction_Values!C$8:D$11,2,FALSE))),"")</f>
        <v>0</v>
      </c>
      <c r="P68" s="87">
        <f>IF(Inputs!C67="true",(Inputs!N67/Inputs!O67)*Calcs!O68,"")</f>
        <v>0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36.688896000000007</v>
      </c>
      <c r="F69" s="87">
        <f>IF(Inputs!K68="null",E69,E69*(Inputs!K68))</f>
        <v>36.688896000000007</v>
      </c>
      <c r="G69" s="87">
        <f>F69*(IF(Inputs!L68=Reduction_Values!B$2,Reduction_Values!D$2,Reduction_Values!D$3))</f>
        <v>36.688896000000007</v>
      </c>
      <c r="H69" s="87">
        <f>G69*IF(Inputs!M68=Reduction_Values!B$4,(VLOOKUP(Inputs!F68,Reduction_Values!C$4:D$7,2,FALSE)),(VLOOKUP(Inputs!F68,Reduction_Values!C$8:D$11,2,FALSE)))</f>
        <v>36.688896000000007</v>
      </c>
      <c r="I69" s="87">
        <f>(Inputs!N68/Inputs!O68)*Calcs!H69</f>
        <v>21.451977442622955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36.688896000000007</v>
      </c>
      <c r="V69" s="85">
        <f>IF(Inputs!K68="null",U69,U69*(Inputs!K68))</f>
        <v>36.688896000000007</v>
      </c>
      <c r="W69" s="85">
        <f>V69*(IF(Inputs!L68=Reduction_Values!B$2,Reduction_Values!D$2,Reduction_Values!D$3))</f>
        <v>36.688896000000007</v>
      </c>
      <c r="X69" s="85">
        <f>W69*IF(Inputs!M68=Reduction_Values!B$4,(VLOOKUP(Inputs!F68,Reduction_Values!C$4:D$7,2,FALSE)),(VLOOKUP(Inputs!F68,Reduction_Values!C$8:D$11,2,FALSE)))</f>
        <v>36.688896000000007</v>
      </c>
      <c r="Y69" s="85">
        <f t="shared" si="1"/>
        <v>36.688896000000007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2.7648E-3</v>
      </c>
      <c r="F70" s="87">
        <f>IF(Inputs!K69="null",E70,E70*(Inputs!K69))</f>
        <v>2.7648E-3</v>
      </c>
      <c r="G70" s="87">
        <f>F70*(IF(Inputs!L69=Reduction_Values!B$2,Reduction_Values!D$2,Reduction_Values!D$3))</f>
        <v>2.7648E-3</v>
      </c>
      <c r="H70" s="87">
        <f>G70*IF(Inputs!M69=Reduction_Values!B$4,(VLOOKUP(Inputs!F69,Reduction_Values!C$4:D$7,2,FALSE)),(VLOOKUP(Inputs!F69,Reduction_Values!C$8:D$11,2,FALSE)))</f>
        <v>2.7648E-3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2.7648E-3</v>
      </c>
      <c r="V70" s="85">
        <f>IF(Inputs!K69="null",U70,U70*(Inputs!K69))</f>
        <v>2.7648E-3</v>
      </c>
      <c r="W70" s="85">
        <f>V70*(IF(Inputs!L69=Reduction_Values!B$2,Reduction_Values!D$2,Reduction_Values!D$3))</f>
        <v>2.7648E-3</v>
      </c>
      <c r="X70" s="85">
        <f>W70*IF(Inputs!M69=Reduction_Values!B$4,(VLOOKUP(Inputs!F69,Reduction_Values!C$4:D$7,2,FALSE)),(VLOOKUP(Inputs!F69,Reduction_Values!C$8:D$11,2,FALSE)))</f>
        <v>2.7648E-3</v>
      </c>
      <c r="Y70" s="85">
        <f t="shared" si="1"/>
        <v>2.7648E-3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0</v>
      </c>
      <c r="N72" s="87">
        <f>IF(Inputs!C71="true",IF(Inputs!K71="null",M72,M72*(Inputs!K71)),"")</f>
        <v>0</v>
      </c>
      <c r="O72" s="87">
        <f>IF(Inputs!C71="true",N72*IF(Inputs!M71=Reduction_Values!B$4,(VLOOKUP(Inputs!F71,Reduction_Values!C$4:D$7,2,FALSE)),(VLOOKUP(Inputs!F71,Reduction_Values!C$8:D$11,2,FALSE))),"")</f>
        <v>0</v>
      </c>
      <c r="P72" s="87">
        <f>IF(Inputs!C71="true",(Inputs!N71/Inputs!O71)*Calcs!O72,"")</f>
        <v>0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288900.00900000002</v>
      </c>
      <c r="C76" s="87">
        <f>B76*(VLOOKUP(Inputs!H75,Chg_Factors!B$6:D$8,3,FALSE))</f>
        <v>46224.001440000007</v>
      </c>
      <c r="D76" s="87">
        <f>C76*(VLOOKUP(Inputs!I75,Chg_Factors!B$9:D$12,3,FALSE))</f>
        <v>27734.400864000003</v>
      </c>
      <c r="E76" s="87">
        <f>D76*(VLOOKUP(Inputs!J75,Chg_Factors!B$18:D$30,3,FALSE))</f>
        <v>322551.08204832004</v>
      </c>
      <c r="F76" s="87">
        <f>IF(Inputs!K75="null",E76,E76*(Inputs!K75))</f>
        <v>322551.08204832004</v>
      </c>
      <c r="G76" s="87">
        <f>F76*(IF(Inputs!L75=Reduction_Values!B$2,Reduction_Values!D$2,Reduction_Values!D$3))</f>
        <v>322551.08204832004</v>
      </c>
      <c r="H76" s="87">
        <f>G76*IF(Inputs!M75=Reduction_Values!B$4,(VLOOKUP(Inputs!F75,Reduction_Values!C$4:D$7,2,FALSE)),(VLOOKUP(Inputs!F75,Reduction_Values!C$8:D$11,2,FALSE)))</f>
        <v>322551.08204832004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288900.00900000002</v>
      </c>
      <c r="S76" s="85">
        <f>R76*(VLOOKUP(Inputs!H75,Chg_Factors!B$6:D$8,3,FALSE))</f>
        <v>46224.001440000007</v>
      </c>
      <c r="T76" s="85">
        <f>S76*(VLOOKUP(Inputs!I75,Chg_Factors!B$9:D$12,3,FALSE))</f>
        <v>27734.400864000003</v>
      </c>
      <c r="U76" s="85">
        <f>T76*(VLOOKUP(Inputs!J75,Chg_Factors!B$18:D$30,3,FALSE))</f>
        <v>322551.08204832004</v>
      </c>
      <c r="V76" s="85">
        <f>IF(Inputs!K75="null",U76,U76*(Inputs!K75))</f>
        <v>322551.08204832004</v>
      </c>
      <c r="W76" s="85">
        <f>V76*(IF(Inputs!L75=Reduction_Values!B$2,Reduction_Values!D$2,Reduction_Values!D$3))</f>
        <v>322551.08204832004</v>
      </c>
      <c r="X76" s="85">
        <f>W76*IF(Inputs!M75=Reduction_Values!B$4,(VLOOKUP(Inputs!F75,Reduction_Values!C$4:D$7,2,FALSE)),(VLOOKUP(Inputs!F75,Reduction_Values!C$8:D$11,2,FALSE)))</f>
        <v>322551.08204832004</v>
      </c>
      <c r="Y76" s="85">
        <f t="shared" si="1"/>
        <v>322551.08204832004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37693.44000000001</v>
      </c>
      <c r="F79" s="87">
        <f>IF(Inputs!K78="null",E79,E79*(Inputs!K78))</f>
        <v>37693.44000000001</v>
      </c>
      <c r="G79" s="87">
        <f>F79*(IF(Inputs!L78=Reduction_Values!B$2,Reduction_Values!D$2,Reduction_Values!D$3))</f>
        <v>37693.44000000001</v>
      </c>
      <c r="H79" s="87">
        <f>G79*IF(Inputs!M78=Reduction_Values!B$4,(VLOOKUP(Inputs!F78,Reduction_Values!C$4:D$7,2,FALSE)),(VLOOKUP(Inputs!F78,Reduction_Values!C$8:D$11,2,FALSE)))</f>
        <v>37693.44000000001</v>
      </c>
      <c r="I79" s="87">
        <f>(Inputs!N78/Inputs!O78)*Calcs!H79</f>
        <v>37693.44000000001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37693.44000000001</v>
      </c>
      <c r="V79" s="85">
        <f>IF(Inputs!K78="null",U79,U79*(Inputs!K78))</f>
        <v>37693.44000000001</v>
      </c>
      <c r="W79" s="85">
        <f>V79*(IF(Inputs!L78=Reduction_Values!B$2,Reduction_Values!D$2,Reduction_Values!D$3))</f>
        <v>37693.44000000001</v>
      </c>
      <c r="X79" s="85">
        <f>W79*IF(Inputs!M78=Reduction_Values!B$4,(VLOOKUP(Inputs!F78,Reduction_Values!C$4:D$7,2,FALSE)),(VLOOKUP(Inputs!F78,Reduction_Values!C$8:D$11,2,FALSE)))</f>
        <v>37693.44000000001</v>
      </c>
      <c r="Y79" s="85">
        <f t="shared" si="1"/>
        <v>37693.44000000001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288900</v>
      </c>
      <c r="C80" s="87">
        <f>B80*(VLOOKUP(Inputs!H79,Chg_Factors!B$6:D$8,3,FALSE))</f>
        <v>288900</v>
      </c>
      <c r="D80" s="87">
        <f>C80*(VLOOKUP(Inputs!I79,Chg_Factors!B$9:D$12,3,FALSE))</f>
        <v>173340</v>
      </c>
      <c r="E80" s="87">
        <f>D80*(VLOOKUP(Inputs!J79,Chg_Factors!B$18:D$30,3,FALSE))</f>
        <v>4768583.4000000004</v>
      </c>
      <c r="F80" s="87">
        <f>IF(Inputs!K79="null",E80,E80*(Inputs!K79))</f>
        <v>143057.50200000001</v>
      </c>
      <c r="G80" s="87">
        <f>F80*(IF(Inputs!L79=Reduction_Values!B$2,Reduction_Values!D$2,Reduction_Values!D$3))</f>
        <v>71528.751000000004</v>
      </c>
      <c r="H80" s="87">
        <f>G80*IF(Inputs!M79=Reduction_Values!B$4,(VLOOKUP(Inputs!F79,Reduction_Values!C$4:D$7,2,FALSE)),(VLOOKUP(Inputs!F79,Reduction_Values!C$8:D$11,2,FALSE)))</f>
        <v>71528.751000000004</v>
      </c>
      <c r="I80" s="87">
        <f>(Inputs!N79/Inputs!O79)*Calcs!H80</f>
        <v>8403.6510737704921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87">
        <f>IF(Inputs!C79="true",IF(Inputs!K79="null",M80,M80*(Inputs!K79)),"")</f>
        <v>0</v>
      </c>
      <c r="O80" s="87">
        <f>IF(Inputs!C79="true",N80*IF(Inputs!M79=Reduction_Values!B$4,(VLOOKUP(Inputs!F79,Reduction_Values!C$4:D$7,2,FALSE)),(VLOOKUP(Inputs!F79,Reduction_Values!C$8:D$11,2,FALSE))),"")</f>
        <v>0</v>
      </c>
      <c r="P80" s="87">
        <f>IF(Inputs!C79="true",(Inputs!N79/Inputs!O79)*Calcs!O80,"")</f>
        <v>0</v>
      </c>
      <c r="Q80" s="85">
        <f>Inputs!E79</f>
        <v>32100</v>
      </c>
      <c r="R80" s="86">
        <f>Q80*(VLOOKUP(Inputs!F79,Chg_Factors!B$2:D$5,3,FALSE))</f>
        <v>288900</v>
      </c>
      <c r="S80" s="85">
        <f>R80*(VLOOKUP(Inputs!H79,Chg_Factors!B$6:D$8,3,FALSE))</f>
        <v>288900</v>
      </c>
      <c r="T80" s="85">
        <f>S80*(VLOOKUP(Inputs!I79,Chg_Factors!B$9:D$12,3,FALSE))</f>
        <v>173340</v>
      </c>
      <c r="U80" s="85">
        <f>T80*(VLOOKUP(Inputs!J79,Chg_Factors!B$18:D$30,3,FALSE))</f>
        <v>4768583.4000000004</v>
      </c>
      <c r="V80" s="85">
        <f>IF(Inputs!K79="null",U80,U80*(Inputs!K79))</f>
        <v>143057.50200000001</v>
      </c>
      <c r="W80" s="85">
        <f>V80*(IF(Inputs!L79=Reduction_Values!B$2,Reduction_Values!D$2,Reduction_Values!D$3))</f>
        <v>71528.751000000004</v>
      </c>
      <c r="X80" s="85">
        <f>W80*IF(Inputs!M79=Reduction_Values!B$4,(VLOOKUP(Inputs!F79,Reduction_Values!C$4:D$7,2,FALSE)),(VLOOKUP(Inputs!F79,Reduction_Values!C$8:D$11,2,FALSE)))</f>
        <v>71528.751000000004</v>
      </c>
      <c r="Y80" s="85">
        <f t="shared" si="1"/>
        <v>71528.751000000004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1.59936E-2</v>
      </c>
      <c r="F83" s="87">
        <f>IF(Inputs!K82="null",E83,E83*(Inputs!K82))</f>
        <v>1.59936E-2</v>
      </c>
      <c r="G83" s="87">
        <f>F83*(IF(Inputs!L82=Reduction_Values!B$2,Reduction_Values!D$2,Reduction_Values!D$3))</f>
        <v>1.59936E-2</v>
      </c>
      <c r="H83" s="87">
        <f>G83*IF(Inputs!M82=Reduction_Values!B$4,(VLOOKUP(Inputs!F82,Reduction_Values!C$4:D$7,2,FALSE)),(VLOOKUP(Inputs!F82,Reduction_Values!C$8:D$11,2,FALSE)))</f>
        <v>1.59936E-2</v>
      </c>
      <c r="I83" s="87">
        <f>(Inputs!N82/Inputs!O82)*Calcs!H83</f>
        <v>1.4784E-2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1.59936E-2</v>
      </c>
      <c r="V83" s="85">
        <f>IF(Inputs!K82="null",U83,U83*(Inputs!K82))</f>
        <v>1.59936E-2</v>
      </c>
      <c r="W83" s="85">
        <f>V83*(IF(Inputs!L82=Reduction_Values!B$2,Reduction_Values!D$2,Reduction_Values!D$3))</f>
        <v>1.59936E-2</v>
      </c>
      <c r="X83" s="85">
        <f>W83*IF(Inputs!M82=Reduction_Values!B$4,(VLOOKUP(Inputs!F82,Reduction_Values!C$4:D$7,2,FALSE)),(VLOOKUP(Inputs!F82,Reduction_Values!C$8:D$11,2,FALSE)))</f>
        <v>1.59936E-2</v>
      </c>
      <c r="Y83" s="85">
        <f t="shared" si="1"/>
        <v>1.59936E-2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87">
        <f>IF(Inputs!C83="true",IF(Inputs!K83="null",M84,M84*(Inputs!K83)),"")</f>
        <v>0</v>
      </c>
      <c r="O84" s="87">
        <f>IF(Inputs!C83="true",N84*IF(Inputs!M83=Reduction_Values!B$4,(VLOOKUP(Inputs!F83,Reduction_Values!C$4:D$7,2,FALSE)),(VLOOKUP(Inputs!F83,Reduction_Values!C$8:D$11,2,FALSE))),"")</f>
        <v>0</v>
      </c>
      <c r="P84" s="87">
        <f>IF(Inputs!C83="true",(Inputs!N83/Inputs!O83)*Calcs!O84,"")</f>
        <v>0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9.9</v>
      </c>
      <c r="C85" s="87">
        <f>B85*(VLOOKUP(Inputs!H84,Chg_Factors!B$6:D$8,3,FALSE))</f>
        <v>9.9</v>
      </c>
      <c r="D85" s="87">
        <f>C85*(VLOOKUP(Inputs!I84,Chg_Factors!B$9:D$12,3,FALSE))</f>
        <v>0.29699999999999999</v>
      </c>
      <c r="E85" s="87">
        <f>D85*(VLOOKUP(Inputs!J84,Chg_Factors!B$18:D$30,3,FALSE))</f>
        <v>3.7332899999999998</v>
      </c>
      <c r="F85" s="87">
        <f>IF(Inputs!K84="null",E85,E85*(Inputs!K84))</f>
        <v>3.7332899999999998</v>
      </c>
      <c r="G85" s="87">
        <f>F85*(IF(Inputs!L84=Reduction_Values!B$2,Reduction_Values!D$2,Reduction_Values!D$3))</f>
        <v>3.7332899999999998</v>
      </c>
      <c r="H85" s="87">
        <f>G85*IF(Inputs!M84=Reduction_Values!B$4,(VLOOKUP(Inputs!F84,Reduction_Values!C$4:D$7,2,FALSE)),(VLOOKUP(Inputs!F84,Reduction_Values!C$8:D$11,2,FALSE)))</f>
        <v>3.7332899999999998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9.9</v>
      </c>
      <c r="S85" s="85">
        <f>R85*(VLOOKUP(Inputs!H84,Chg_Factors!B$6:D$8,3,FALSE))</f>
        <v>9.9</v>
      </c>
      <c r="T85" s="85">
        <f>S85*(VLOOKUP(Inputs!I84,Chg_Factors!B$9:D$12,3,FALSE))</f>
        <v>0.29699999999999999</v>
      </c>
      <c r="U85" s="85">
        <f>T85*(VLOOKUP(Inputs!J84,Chg_Factors!B$18:D$30,3,FALSE))</f>
        <v>3.7332899999999998</v>
      </c>
      <c r="V85" s="85">
        <f>IF(Inputs!K84="null",U85,U85*(Inputs!K84))</f>
        <v>3.7332899999999998</v>
      </c>
      <c r="W85" s="85">
        <f>V85*(IF(Inputs!L84=Reduction_Values!B$2,Reduction_Values!D$2,Reduction_Values!D$3))</f>
        <v>3.7332899999999998</v>
      </c>
      <c r="X85" s="85">
        <f>W85*IF(Inputs!M84=Reduction_Values!B$4,(VLOOKUP(Inputs!F84,Reduction_Values!C$4:D$7,2,FALSE)),(VLOOKUP(Inputs!F84,Reduction_Values!C$8:D$11,2,FALSE)))</f>
        <v>3.7332899999999998</v>
      </c>
      <c r="Y85" s="85">
        <f t="shared" si="1"/>
        <v>3.7332899999999998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132.19088543999999</v>
      </c>
      <c r="F86" s="87">
        <f>IF(Inputs!K85="null",E86,E86*(Inputs!K85))</f>
        <v>1.3219088543999999</v>
      </c>
      <c r="G86" s="87">
        <f>F86*(IF(Inputs!L85=Reduction_Values!B$2,Reduction_Values!D$2,Reduction_Values!D$3))</f>
        <v>1.3219088543999999</v>
      </c>
      <c r="H86" s="87">
        <f>G86*IF(Inputs!M85=Reduction_Values!B$4,(VLOOKUP(Inputs!F85,Reduction_Values!C$4:D$7,2,FALSE)),(VLOOKUP(Inputs!F85,Reduction_Values!C$8:D$11,2,FALSE)))</f>
        <v>1.3219088543999999</v>
      </c>
      <c r="I86" s="87">
        <f>(Inputs!N85/Inputs!O85)*Calcs!H86</f>
        <v>1.2856921734575342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132.19088543999999</v>
      </c>
      <c r="V86" s="85">
        <f>IF(Inputs!K85="null",U86,U86*(Inputs!K85))</f>
        <v>1.3219088543999999</v>
      </c>
      <c r="W86" s="85">
        <f>V86*(IF(Inputs!L85=Reduction_Values!B$2,Reduction_Values!D$2,Reduction_Values!D$3))</f>
        <v>1.3219088543999999</v>
      </c>
      <c r="X86" s="85">
        <f>W86*IF(Inputs!M85=Reduction_Values!B$4,(VLOOKUP(Inputs!F85,Reduction_Values!C$4:D$7,2,FALSE)),(VLOOKUP(Inputs!F85,Reduction_Values!C$8:D$11,2,FALSE)))</f>
        <v>1.3219088543999999</v>
      </c>
      <c r="Y86" s="85">
        <f t="shared" si="1"/>
        <v>1.3219088543999999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3639.636</v>
      </c>
      <c r="C89" s="87">
        <f>B89*(VLOOKUP(Inputs!H88,Chg_Factors!B$6:D$8,3,FALSE))</f>
        <v>582.34176000000002</v>
      </c>
      <c r="D89" s="87">
        <f>C89*(VLOOKUP(Inputs!I88,Chg_Factors!B$9:D$12,3,FALSE))</f>
        <v>582.34176000000002</v>
      </c>
      <c r="E89" s="87">
        <f>D89*(VLOOKUP(Inputs!J88,Chg_Factors!B$18:D$30,3,FALSE))</f>
        <v>11477.9560896</v>
      </c>
      <c r="F89" s="87">
        <f>IF(Inputs!K88="null",E89,E89*(Inputs!K88))</f>
        <v>11477.9560896</v>
      </c>
      <c r="G89" s="87">
        <f>F89*(IF(Inputs!L88=Reduction_Values!B$2,Reduction_Values!D$2,Reduction_Values!D$3))</f>
        <v>11477.9560896</v>
      </c>
      <c r="H89" s="87">
        <f>G89*IF(Inputs!M88=Reduction_Values!B$4,(VLOOKUP(Inputs!F88,Reduction_Values!C$4:D$7,2,FALSE)),(VLOOKUP(Inputs!F88,Reduction_Values!C$8:D$11,2,FALSE)))</f>
        <v>11477.9560896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3639.636</v>
      </c>
      <c r="S89" s="85">
        <f>R89*(VLOOKUP(Inputs!H88,Chg_Factors!B$6:D$8,3,FALSE))</f>
        <v>582.34176000000002</v>
      </c>
      <c r="T89" s="85">
        <f>S89*(VLOOKUP(Inputs!I88,Chg_Factors!B$9:D$12,3,FALSE))</f>
        <v>582.34176000000002</v>
      </c>
      <c r="U89" s="85">
        <f>T89*(VLOOKUP(Inputs!J88,Chg_Factors!B$18:D$30,3,FALSE))</f>
        <v>11477.9560896</v>
      </c>
      <c r="V89" s="85">
        <f>IF(Inputs!K88="null",U89,U89*(Inputs!K88))</f>
        <v>11477.9560896</v>
      </c>
      <c r="W89" s="85">
        <f>V89*(IF(Inputs!L88=Reduction_Values!B$2,Reduction_Values!D$2,Reduction_Values!D$3))</f>
        <v>11477.9560896</v>
      </c>
      <c r="X89" s="85">
        <f>W89*IF(Inputs!M88=Reduction_Values!B$4,(VLOOKUP(Inputs!F88,Reduction_Values!C$4:D$7,2,FALSE)),(VLOOKUP(Inputs!F88,Reduction_Values!C$8:D$11,2,FALSE)))</f>
        <v>11477.9560896</v>
      </c>
      <c r="Y89" s="85">
        <f t="shared" si="1"/>
        <v>11477.9560896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87">
        <f>IF(Inputs!C90="true",IF(Inputs!K90="null",M91,M91*(Inputs!K90)),"")</f>
        <v>0</v>
      </c>
      <c r="O91" s="87">
        <f>IF(Inputs!C90="true",N91*IF(Inputs!M90=Reduction_Values!B$4,(VLOOKUP(Inputs!F90,Reduction_Values!C$4:D$7,2,FALSE)),(VLOOKUP(Inputs!F90,Reduction_Values!C$8:D$11,2,FALSE))),"")</f>
        <v>0</v>
      </c>
      <c r="P91" s="87">
        <f>IF(Inputs!C90="true",(Inputs!N90/Inputs!O90)*Calcs!O91,"")</f>
        <v>0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18</v>
      </c>
      <c r="C93" s="87">
        <f>B93*(VLOOKUP(Inputs!H92,Chg_Factors!B$6:D$8,3,FALSE))</f>
        <v>18</v>
      </c>
      <c r="D93" s="87">
        <f>C93*(VLOOKUP(Inputs!I92,Chg_Factors!B$9:D$12,3,FALSE))</f>
        <v>0.54</v>
      </c>
      <c r="E93" s="87">
        <f>D93*(VLOOKUP(Inputs!J92,Chg_Factors!B$18:D$30,3,FALSE))</f>
        <v>6.2802000000000007</v>
      </c>
      <c r="F93" s="87">
        <f>IF(Inputs!K92="null",E93,E93*(Inputs!K92))</f>
        <v>6.2802000000000007</v>
      </c>
      <c r="G93" s="87">
        <f>F93*(IF(Inputs!L92=Reduction_Values!B$2,Reduction_Values!D$2,Reduction_Values!D$3))</f>
        <v>6.2802000000000007</v>
      </c>
      <c r="H93" s="87">
        <f>G93*IF(Inputs!M92=Reduction_Values!B$4,(VLOOKUP(Inputs!F92,Reduction_Values!C$4:D$7,2,FALSE)),(VLOOKUP(Inputs!F92,Reduction_Values!C$8:D$11,2,FALSE)))</f>
        <v>5.233499997906601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18</v>
      </c>
      <c r="S93" s="85">
        <f>R93*(VLOOKUP(Inputs!H92,Chg_Factors!B$6:D$8,3,FALSE))</f>
        <v>18</v>
      </c>
      <c r="T93" s="85">
        <f>S93*(VLOOKUP(Inputs!I92,Chg_Factors!B$9:D$12,3,FALSE))</f>
        <v>0.54</v>
      </c>
      <c r="U93" s="85">
        <f>T93*(VLOOKUP(Inputs!J92,Chg_Factors!B$18:D$30,3,FALSE))</f>
        <v>6.2802000000000007</v>
      </c>
      <c r="V93" s="85">
        <f>IF(Inputs!K92="null",U93,U93*(Inputs!K92))</f>
        <v>6.2802000000000007</v>
      </c>
      <c r="W93" s="85">
        <f>V93*(IF(Inputs!L92=Reduction_Values!B$2,Reduction_Values!D$2,Reduction_Values!D$3))</f>
        <v>6.2802000000000007</v>
      </c>
      <c r="X93" s="85">
        <f>W93*IF(Inputs!M92=Reduction_Values!B$4,(VLOOKUP(Inputs!F92,Reduction_Values!C$4:D$7,2,FALSE)),(VLOOKUP(Inputs!F92,Reduction_Values!C$8:D$11,2,FALSE)))</f>
        <v>5.233499997906601</v>
      </c>
      <c r="Y93" s="85">
        <f t="shared" si="1"/>
        <v>5.233499997906601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8.0999999999999989E-2</v>
      </c>
      <c r="C97" s="87">
        <f>B97*(VLOOKUP(Inputs!H96,Chg_Factors!B$6:D$8,3,FALSE))</f>
        <v>0.12959999999999999</v>
      </c>
      <c r="D97" s="87">
        <f>C97*(VLOOKUP(Inputs!I96,Chg_Factors!B$9:D$12,3,FALSE))</f>
        <v>3.8879999999999995E-3</v>
      </c>
      <c r="E97" s="87">
        <f>D97*(VLOOKUP(Inputs!J96,Chg_Factors!B$18:D$30,3,FALSE))</f>
        <v>7.4766239999999998E-2</v>
      </c>
      <c r="F97" s="87">
        <f>IF(Inputs!K96="null",E97,E97*(Inputs!K96))</f>
        <v>7.4766239999999998E-2</v>
      </c>
      <c r="G97" s="87">
        <f>F97*(IF(Inputs!L96=Reduction_Values!B$2,Reduction_Values!D$2,Reduction_Values!D$3))</f>
        <v>7.4766239999999998E-2</v>
      </c>
      <c r="H97" s="87">
        <f>G97*IF(Inputs!M96=Reduction_Values!B$4,(VLOOKUP(Inputs!F96,Reduction_Values!C$4:D$7,2,FALSE)),(VLOOKUP(Inputs!F96,Reduction_Values!C$8:D$11,2,FALSE)))</f>
        <v>7.4766239999999998E-2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8.0999999999999989E-2</v>
      </c>
      <c r="S97" s="85">
        <f>R97*(VLOOKUP(Inputs!H96,Chg_Factors!B$6:D$8,3,FALSE))</f>
        <v>0.12959999999999999</v>
      </c>
      <c r="T97" s="85">
        <f>S97*(VLOOKUP(Inputs!I96,Chg_Factors!B$9:D$12,3,FALSE))</f>
        <v>3.8879999999999995E-3</v>
      </c>
      <c r="U97" s="85">
        <f>T97*(VLOOKUP(Inputs!J96,Chg_Factors!B$18:D$30,3,FALSE))</f>
        <v>7.4766239999999998E-2</v>
      </c>
      <c r="V97" s="85">
        <f>IF(Inputs!K96="null",U97,U97*(Inputs!K96))</f>
        <v>7.4766239999999998E-2</v>
      </c>
      <c r="W97" s="85">
        <f>V97*(IF(Inputs!L96=Reduction_Values!B$2,Reduction_Values!D$2,Reduction_Values!D$3))</f>
        <v>7.4766239999999998E-2</v>
      </c>
      <c r="X97" s="85">
        <f>W97*IF(Inputs!M96=Reduction_Values!B$4,(VLOOKUP(Inputs!F96,Reduction_Values!C$4:D$7,2,FALSE)),(VLOOKUP(Inputs!F96,Reduction_Values!C$8:D$11,2,FALSE)))</f>
        <v>7.4766239999999998E-2</v>
      </c>
      <c r="Y97" s="85">
        <f t="shared" si="1"/>
        <v>7.4766239999999998E-2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4644.8640000000014</v>
      </c>
      <c r="F100" s="87">
        <f>IF(Inputs!K99="null",E100,E100*(Inputs!K99))</f>
        <v>928.97280000000035</v>
      </c>
      <c r="G100" s="87">
        <f>F100*(IF(Inputs!L99=Reduction_Values!B$2,Reduction_Values!D$2,Reduction_Values!D$3))</f>
        <v>928.97280000000035</v>
      </c>
      <c r="H100" s="87">
        <f>G100*IF(Inputs!M99=Reduction_Values!B$4,(VLOOKUP(Inputs!F99,Reduction_Values!C$4:D$7,2,FALSE)),(VLOOKUP(Inputs!F99,Reduction_Values!C$8:D$11,2,FALSE)))</f>
        <v>928.97280000000035</v>
      </c>
      <c r="I100" s="87">
        <f>(Inputs!N99/Inputs!O99)*Calcs!H100</f>
        <v>928.97280000000035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4644.8640000000014</v>
      </c>
      <c r="V100" s="85">
        <f>IF(Inputs!K99="null",U100,U100*(Inputs!K99))</f>
        <v>928.97280000000035</v>
      </c>
      <c r="W100" s="85">
        <f>V100*(IF(Inputs!L99=Reduction_Values!B$2,Reduction_Values!D$2,Reduction_Values!D$3))</f>
        <v>928.97280000000035</v>
      </c>
      <c r="X100" s="85">
        <f>W100*IF(Inputs!M99=Reduction_Values!B$4,(VLOOKUP(Inputs!F99,Reduction_Values!C$4:D$7,2,FALSE)),(VLOOKUP(Inputs!F99,Reduction_Values!C$8:D$11,2,FALSE)))</f>
        <v>928.97280000000035</v>
      </c>
      <c r="Y100" s="85">
        <f t="shared" si="1"/>
        <v>928.97280000000035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1.3824000000000001</v>
      </c>
      <c r="F101" s="87">
        <f>IF(Inputs!K100="null",E101,E101*(Inputs!K100))</f>
        <v>1.3824000000000001</v>
      </c>
      <c r="G101" s="87">
        <f>F101*(IF(Inputs!L100=Reduction_Values!B$2,Reduction_Values!D$2,Reduction_Values!D$3))</f>
        <v>1.3824000000000001</v>
      </c>
      <c r="H101" s="87">
        <f>G101*IF(Inputs!M100=Reduction_Values!B$4,(VLOOKUP(Inputs!F100,Reduction_Values!C$4:D$7,2,FALSE)),(VLOOKUP(Inputs!F100,Reduction_Values!C$8:D$11,2,FALSE)))</f>
        <v>0.69120000000000004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1.3824000000000001</v>
      </c>
      <c r="V101" s="85">
        <f>IF(Inputs!K100="null",U101,U101*(Inputs!K100))</f>
        <v>1.3824000000000001</v>
      </c>
      <c r="W101" s="85">
        <f>V101*(IF(Inputs!L100=Reduction_Values!B$2,Reduction_Values!D$2,Reduction_Values!D$3))</f>
        <v>1.3824000000000001</v>
      </c>
      <c r="X101" s="85">
        <f>W101*IF(Inputs!M100=Reduction_Values!B$4,(VLOOKUP(Inputs!F100,Reduction_Values!C$4:D$7,2,FALSE)),(VLOOKUP(Inputs!F100,Reduction_Values!C$8:D$11,2,FALSE)))</f>
        <v>0.69120000000000004</v>
      </c>
      <c r="Y101" s="85">
        <f t="shared" si="1"/>
        <v>0.69120000000000004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9.0089999999999986</v>
      </c>
      <c r="C102" s="87">
        <f>B102*(VLOOKUP(Inputs!H101,Chg_Factors!B$6:D$8,3,FALSE))</f>
        <v>9.0089999999999986</v>
      </c>
      <c r="D102" s="87">
        <f>C102*(VLOOKUP(Inputs!I101,Chg_Factors!B$9:D$12,3,FALSE))</f>
        <v>0.27026999999999995</v>
      </c>
      <c r="E102" s="87">
        <f>D102*(VLOOKUP(Inputs!J101,Chg_Factors!B$18:D$30,3,FALSE))</f>
        <v>3.8918879999999993</v>
      </c>
      <c r="F102" s="87">
        <f>IF(Inputs!K101="null",E102,E102*(Inputs!K101))</f>
        <v>3.8918879999999993</v>
      </c>
      <c r="G102" s="87">
        <f>F102*(IF(Inputs!L101=Reduction_Values!B$2,Reduction_Values!D$2,Reduction_Values!D$3))</f>
        <v>3.8918879999999993</v>
      </c>
      <c r="H102" s="87">
        <f>G102*IF(Inputs!M101=Reduction_Values!B$4,(VLOOKUP(Inputs!F101,Reduction_Values!C$4:D$7,2,FALSE)),(VLOOKUP(Inputs!F101,Reduction_Values!C$8:D$11,2,FALSE)))</f>
        <v>3.8918879999999993</v>
      </c>
      <c r="I102" s="87">
        <f>(Inputs!N101/Inputs!O101)*Calcs!H102</f>
        <v>3.2947764164383555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9.0089999999999986</v>
      </c>
      <c r="S102" s="85">
        <f>R102*(VLOOKUP(Inputs!H101,Chg_Factors!B$6:D$8,3,FALSE))</f>
        <v>9.0089999999999986</v>
      </c>
      <c r="T102" s="85">
        <f>S102*(VLOOKUP(Inputs!I101,Chg_Factors!B$9:D$12,3,FALSE))</f>
        <v>0.27026999999999995</v>
      </c>
      <c r="U102" s="85">
        <f>T102*(VLOOKUP(Inputs!J101,Chg_Factors!B$18:D$30,3,FALSE))</f>
        <v>3.8918879999999993</v>
      </c>
      <c r="V102" s="85">
        <f>IF(Inputs!K101="null",U102,U102*(Inputs!K101))</f>
        <v>3.8918879999999993</v>
      </c>
      <c r="W102" s="85">
        <f>V102*(IF(Inputs!L101=Reduction_Values!B$2,Reduction_Values!D$2,Reduction_Values!D$3))</f>
        <v>3.8918879999999993</v>
      </c>
      <c r="X102" s="85">
        <f>W102*IF(Inputs!M101=Reduction_Values!B$4,(VLOOKUP(Inputs!F101,Reduction_Values!C$4:D$7,2,FALSE)),(VLOOKUP(Inputs!F101,Reduction_Values!C$8:D$11,2,FALSE)))</f>
        <v>3.8918879999999993</v>
      </c>
      <c r="Y102" s="85">
        <f t="shared" si="1"/>
        <v>3.8918879999999993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2889</v>
      </c>
      <c r="C103" s="87">
        <f>B103*(VLOOKUP(Inputs!H102,Chg_Factors!B$6:D$8,3,FALSE))</f>
        <v>4622.4000000000005</v>
      </c>
      <c r="D103" s="87">
        <f>C103*(VLOOKUP(Inputs!I102,Chg_Factors!B$9:D$12,3,FALSE))</f>
        <v>13.867200000000002</v>
      </c>
      <c r="E103" s="87">
        <f>D103*(VLOOKUP(Inputs!J102,Chg_Factors!B$18:D$30,3,FALSE))</f>
        <v>381.48667200000006</v>
      </c>
      <c r="F103" s="87">
        <f>IF(Inputs!K102="null",E103,E103*(Inputs!K102))</f>
        <v>152.59466880000002</v>
      </c>
      <c r="G103" s="87">
        <f>F103*(IF(Inputs!L102=Reduction_Values!B$2,Reduction_Values!D$2,Reduction_Values!D$3))</f>
        <v>152.59466880000002</v>
      </c>
      <c r="H103" s="87">
        <f>G103*IF(Inputs!M102=Reduction_Values!B$4,(VLOOKUP(Inputs!F102,Reduction_Values!C$4:D$7,2,FALSE)),(VLOOKUP(Inputs!F102,Reduction_Values!C$8:D$11,2,FALSE)))</f>
        <v>152.59466880000002</v>
      </c>
      <c r="I103" s="87">
        <f>(Inputs!N102/Inputs!O102)*Calcs!H103</f>
        <v>152.59466880000002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2889</v>
      </c>
      <c r="S103" s="85">
        <f>R103*(VLOOKUP(Inputs!H102,Chg_Factors!B$6:D$8,3,FALSE))</f>
        <v>4622.4000000000005</v>
      </c>
      <c r="T103" s="85">
        <f>S103*(VLOOKUP(Inputs!I102,Chg_Factors!B$9:D$12,3,FALSE))</f>
        <v>13.867200000000002</v>
      </c>
      <c r="U103" s="85">
        <f>T103*(VLOOKUP(Inputs!J102,Chg_Factors!B$18:D$30,3,FALSE))</f>
        <v>381.48667200000006</v>
      </c>
      <c r="V103" s="85">
        <f>IF(Inputs!K102="null",U103,U103*(Inputs!K102))</f>
        <v>152.59466880000002</v>
      </c>
      <c r="W103" s="85">
        <f>V103*(IF(Inputs!L102=Reduction_Values!B$2,Reduction_Values!D$2,Reduction_Values!D$3))</f>
        <v>152.59466880000002</v>
      </c>
      <c r="X103" s="85">
        <f>W103*IF(Inputs!M102=Reduction_Values!B$4,(VLOOKUP(Inputs!F102,Reduction_Values!C$4:D$7,2,FALSE)),(VLOOKUP(Inputs!F102,Reduction_Values!C$8:D$11,2,FALSE)))</f>
        <v>152.59466880000002</v>
      </c>
      <c r="Y103" s="85">
        <f t="shared" si="1"/>
        <v>152.59466880000002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19.908000000000001</v>
      </c>
      <c r="C104" s="87">
        <f>B104*(VLOOKUP(Inputs!H103,Chg_Factors!B$6:D$8,3,FALSE))</f>
        <v>3.1852800000000001</v>
      </c>
      <c r="D104" s="87">
        <f>C104*(VLOOKUP(Inputs!I103,Chg_Factors!B$9:D$12,3,FALSE))</f>
        <v>3.1852800000000001</v>
      </c>
      <c r="E104" s="87">
        <f>D104*(VLOOKUP(Inputs!J103,Chg_Factors!B$18:D$30,3,FALSE))</f>
        <v>62.781868800000005</v>
      </c>
      <c r="F104" s="87">
        <f>IF(Inputs!K103="null",E104,E104*(Inputs!K103))</f>
        <v>62.781868800000005</v>
      </c>
      <c r="G104" s="87">
        <f>F104*(IF(Inputs!L103=Reduction_Values!B$2,Reduction_Values!D$2,Reduction_Values!D$3))</f>
        <v>31.390934400000003</v>
      </c>
      <c r="H104" s="87">
        <f>G104*IF(Inputs!M103=Reduction_Values!B$4,(VLOOKUP(Inputs!F103,Reduction_Values!C$4:D$7,2,FALSE)),(VLOOKUP(Inputs!F103,Reduction_Values!C$8:D$11,2,FALSE)))</f>
        <v>26.159111989536356</v>
      </c>
      <c r="I104" s="87">
        <f>(Inputs!N103/Inputs!O103)*Calcs!H104</f>
        <v>26.159111989536356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19.908000000000001</v>
      </c>
      <c r="S104" s="85">
        <f>R104*(VLOOKUP(Inputs!H103,Chg_Factors!B$6:D$8,3,FALSE))</f>
        <v>3.1852800000000001</v>
      </c>
      <c r="T104" s="85">
        <f>S104*(VLOOKUP(Inputs!I103,Chg_Factors!B$9:D$12,3,FALSE))</f>
        <v>3.1852800000000001</v>
      </c>
      <c r="U104" s="85">
        <f>T104*(VLOOKUP(Inputs!J103,Chg_Factors!B$18:D$30,3,FALSE))</f>
        <v>62.781868800000005</v>
      </c>
      <c r="V104" s="85">
        <f>IF(Inputs!K103="null",U104,U104*(Inputs!K103))</f>
        <v>62.781868800000005</v>
      </c>
      <c r="W104" s="85">
        <f>V104*(IF(Inputs!L103=Reduction_Values!B$2,Reduction_Values!D$2,Reduction_Values!D$3))</f>
        <v>31.390934400000003</v>
      </c>
      <c r="X104" s="85">
        <f>W104*IF(Inputs!M103=Reduction_Values!B$4,(VLOOKUP(Inputs!F103,Reduction_Values!C$4:D$7,2,FALSE)),(VLOOKUP(Inputs!F103,Reduction_Values!C$8:D$11,2,FALSE)))</f>
        <v>26.159111989536356</v>
      </c>
      <c r="Y104" s="85">
        <f t="shared" si="1"/>
        <v>26.159111989536356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0.2479008</v>
      </c>
      <c r="F107" s="87">
        <f>IF(Inputs!K106="null",E107,E107*(Inputs!K106))</f>
        <v>0.2479008</v>
      </c>
      <c r="G107" s="87">
        <f>F107*(IF(Inputs!L106=Reduction_Values!B$2,Reduction_Values!D$2,Reduction_Values!D$3))</f>
        <v>0.2479008</v>
      </c>
      <c r="H107" s="87">
        <f>G107*IF(Inputs!M106=Reduction_Values!B$4,(VLOOKUP(Inputs!F106,Reduction_Values!C$4:D$7,2,FALSE)),(VLOOKUP(Inputs!F106,Reduction_Values!C$8:D$11,2,FALSE)))</f>
        <v>0.2479008</v>
      </c>
      <c r="I107" s="87">
        <f>(Inputs!N106/Inputs!O106)*Calcs!H107</f>
        <v>0.2479008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0.2479008</v>
      </c>
      <c r="V107" s="85">
        <f>IF(Inputs!K106="null",U107,U107*(Inputs!K106))</f>
        <v>0.2479008</v>
      </c>
      <c r="W107" s="85">
        <f>V107*(IF(Inputs!L106=Reduction_Values!B$2,Reduction_Values!D$2,Reduction_Values!D$3))</f>
        <v>0.2479008</v>
      </c>
      <c r="X107" s="85">
        <f>W107*IF(Inputs!M106=Reduction_Values!B$4,(VLOOKUP(Inputs!F106,Reduction_Values!C$4:D$7,2,FALSE)),(VLOOKUP(Inputs!F106,Reduction_Values!C$8:D$11,2,FALSE)))</f>
        <v>0.2479008</v>
      </c>
      <c r="Y107" s="85">
        <f t="shared" si="1"/>
        <v>0.2479008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87">
        <f>IF(Inputs!C107="true",IF(Inputs!K107="null",M108,M108*(Inputs!K107)),"")</f>
        <v>0</v>
      </c>
      <c r="O108" s="87">
        <f>IF(Inputs!C107="true",N108*IF(Inputs!M107=Reduction_Values!B$4,(VLOOKUP(Inputs!F107,Reduction_Values!C$4:D$7,2,FALSE)),(VLOOKUP(Inputs!F107,Reduction_Values!C$8:D$11,2,FALSE))),"")</f>
        <v>0</v>
      </c>
      <c r="P108" s="87">
        <f>IF(Inputs!C107="true",(Inputs!N107/Inputs!O107)*Calcs!O108,"")</f>
        <v>0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329.89824000000004</v>
      </c>
      <c r="F110" s="87">
        <f>IF(Inputs!K109="null",E110,E110*(Inputs!K109))</f>
        <v>329.89824000000004</v>
      </c>
      <c r="G110" s="87">
        <f>F110*(IF(Inputs!L109=Reduction_Values!B$2,Reduction_Values!D$2,Reduction_Values!D$3))</f>
        <v>164.94912000000002</v>
      </c>
      <c r="H110" s="87">
        <f>G110*IF(Inputs!M109=Reduction_Values!B$4,(VLOOKUP(Inputs!F109,Reduction_Values!C$4:D$7,2,FALSE)),(VLOOKUP(Inputs!F109,Reduction_Values!C$8:D$11,2,FALSE)))</f>
        <v>164.94912000000002</v>
      </c>
      <c r="I110" s="87">
        <f>(Inputs!N109/Inputs!O109)*Calcs!H110</f>
        <v>103.28589757009347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329.89824000000004</v>
      </c>
      <c r="V110" s="85">
        <f>IF(Inputs!K109="null",U110,U110*(Inputs!K109))</f>
        <v>329.89824000000004</v>
      </c>
      <c r="W110" s="85">
        <f>V110*(IF(Inputs!L109=Reduction_Values!B$2,Reduction_Values!D$2,Reduction_Values!D$3))</f>
        <v>164.94912000000002</v>
      </c>
      <c r="X110" s="85">
        <f>W110*IF(Inputs!M109=Reduction_Values!B$4,(VLOOKUP(Inputs!F109,Reduction_Values!C$4:D$7,2,FALSE)),(VLOOKUP(Inputs!F109,Reduction_Values!C$8:D$11,2,FALSE)))</f>
        <v>164.94912000000002</v>
      </c>
      <c r="Y110" s="85">
        <f t="shared" si="1"/>
        <v>164.94912000000002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12.668400000000002</v>
      </c>
      <c r="N111" s="87">
        <f>IF(Inputs!C110="true",IF(Inputs!K110="null",M111,M111*(Inputs!K110)),"")</f>
        <v>6.3342000000000009</v>
      </c>
      <c r="O111" s="87">
        <f>IF(Inputs!C110="true",N111*IF(Inputs!M110=Reduction_Values!B$4,(VLOOKUP(Inputs!F110,Reduction_Values!C$4:D$7,2,FALSE)),(VLOOKUP(Inputs!F110,Reduction_Values!C$8:D$11,2,FALSE))),"")</f>
        <v>6.3342000000000009</v>
      </c>
      <c r="P111" s="87">
        <f>IF(Inputs!C110="true",(Inputs!N110/Inputs!O110)*Calcs!O111,"")</f>
        <v>6.3342000000000009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206.39169600000002</v>
      </c>
      <c r="N112" s="87">
        <f>IF(Inputs!C111="true",IF(Inputs!K111="null",M112,M112*(Inputs!K111)),"")</f>
        <v>206.39169600000002</v>
      </c>
      <c r="O112" s="87">
        <f>IF(Inputs!C111="true",N112*IF(Inputs!M111=Reduction_Values!B$4,(VLOOKUP(Inputs!F111,Reduction_Values!C$4:D$7,2,FALSE)),(VLOOKUP(Inputs!F111,Reduction_Values!C$8:D$11,2,FALSE))),"")</f>
        <v>206.39169600000002</v>
      </c>
      <c r="P112" s="87">
        <f>IF(Inputs!C111="true",(Inputs!N111/Inputs!O111)*Calcs!O112,"")</f>
        <v>26.11486765714286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 t="shared" ref="Y113:Y114" si="2"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 t="shared" si="2"/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87">
        <f>IF(Inputs!C114="true",IF(Inputs!K114="null",M115,M115*(Inputs!K114)),"")</f>
        <v>0</v>
      </c>
      <c r="O115" s="87">
        <f>IF(Inputs!C114="true",N115*IF(Inputs!M114=Reduction_Values!B$4,(VLOOKUP(Inputs!F114,Reduction_Values!C$4:D$7,2,FALSE)),(VLOOKUP(Inputs!F114,Reduction_Values!C$8:D$11,2,FALSE))),"")</f>
        <v>0</v>
      </c>
      <c r="P115" s="87">
        <f>IF(Inputs!C114="true",(Inputs!N114/Inputs!O114)*Calcs!O115,"")</f>
        <v>0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 t="shared" ref="Y115" si="3"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4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2.7648E-3</v>
      </c>
      <c r="F117" s="87">
        <f>IF(Inputs!K116="null",E117,E117*(Inputs!K116))</f>
        <v>2.7648E-3</v>
      </c>
      <c r="G117" s="87">
        <f>F117*(IF(Inputs!L116=Reduction_Values!B$2,Reduction_Values!D$2,Reduction_Values!D$3))</f>
        <v>2.7648E-3</v>
      </c>
      <c r="H117" s="87">
        <f>G117*IF(Inputs!M116=Reduction_Values!B$4,(VLOOKUP(Inputs!F116,Reduction_Values!C$4:D$7,2,FALSE)),(VLOOKUP(Inputs!F116,Reduction_Values!C$8:D$11,2,FALSE)))</f>
        <v>2.7648E-3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2.7648E-3</v>
      </c>
      <c r="V117" s="85">
        <f>IF(Inputs!K116="null",U117,U117*(Inputs!K116))</f>
        <v>2.7648E-3</v>
      </c>
      <c r="W117" s="85">
        <f>V117*(IF(Inputs!L116=Reduction_Values!B$2,Reduction_Values!D$2,Reduction_Values!D$3))</f>
        <v>2.7648E-3</v>
      </c>
      <c r="X117" s="85">
        <f>W117*IF(Inputs!M116=Reduction_Values!B$4,(VLOOKUP(Inputs!F116,Reduction_Values!C$4:D$7,2,FALSE)),(VLOOKUP(Inputs!F116,Reduction_Values!C$8:D$11,2,FALSE)))</f>
        <v>2.7648E-3</v>
      </c>
      <c r="Y117" s="85">
        <f t="shared" si="4"/>
        <v>2.7648E-3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4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4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9.9</v>
      </c>
      <c r="C120" s="87">
        <f>B120*(VLOOKUP(Inputs!H119,Chg_Factors!B$6:D$8,3,FALSE))</f>
        <v>9.9</v>
      </c>
      <c r="D120" s="87">
        <f>C120*(VLOOKUP(Inputs!I119,Chg_Factors!B$9:D$12,3,FALSE))</f>
        <v>0.29699999999999999</v>
      </c>
      <c r="E120" s="87">
        <f>D120*(VLOOKUP(Inputs!J119,Chg_Factors!B$18:D$30,3,FALSE))</f>
        <v>5.8538699999999997</v>
      </c>
      <c r="F120" s="87">
        <f>IF(Inputs!K119="null",E120,E120*(Inputs!K119))</f>
        <v>5.8538699999999997</v>
      </c>
      <c r="G120" s="87">
        <f>F120*(IF(Inputs!L119=Reduction_Values!B$2,Reduction_Values!D$2,Reduction_Values!D$3))</f>
        <v>5.8538699999999997</v>
      </c>
      <c r="H120" s="87">
        <f>G120*IF(Inputs!M119=Reduction_Values!B$4,(VLOOKUP(Inputs!F119,Reduction_Values!C$4:D$7,2,FALSE)),(VLOOKUP(Inputs!F119,Reduction_Values!C$8:D$11,2,FALSE)))</f>
        <v>5.8538699999999997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9.9</v>
      </c>
      <c r="S120" s="85">
        <f>R120*(VLOOKUP(Inputs!H119,Chg_Factors!B$6:D$8,3,FALSE))</f>
        <v>9.9</v>
      </c>
      <c r="T120" s="85">
        <f>S120*(VLOOKUP(Inputs!I119,Chg_Factors!B$9:D$12,3,FALSE))</f>
        <v>0.29699999999999999</v>
      </c>
      <c r="U120" s="85">
        <f>T120*(VLOOKUP(Inputs!J119,Chg_Factors!B$18:D$30,3,FALSE))</f>
        <v>5.8538699999999997</v>
      </c>
      <c r="V120" s="85">
        <f>IF(Inputs!K119="null",U120,U120*(Inputs!K119))</f>
        <v>5.8538699999999997</v>
      </c>
      <c r="W120" s="85">
        <f>V120*(IF(Inputs!L119=Reduction_Values!B$2,Reduction_Values!D$2,Reduction_Values!D$3))</f>
        <v>5.8538699999999997</v>
      </c>
      <c r="X120" s="85">
        <f>W120*IF(Inputs!M119=Reduction_Values!B$4,(VLOOKUP(Inputs!F119,Reduction_Values!C$4:D$7,2,FALSE)),(VLOOKUP(Inputs!F119,Reduction_Values!C$8:D$11,2,FALSE)))</f>
        <v>5.8538699999999997</v>
      </c>
      <c r="Y120" s="85">
        <f t="shared" si="4"/>
        <v>5.8538699999999997</v>
      </c>
    </row>
    <row r="121" spans="1:27" x14ac:dyDescent="0.2">
      <c r="A121" s="85">
        <f>Inputs!E120</f>
        <v>404.404</v>
      </c>
      <c r="B121" s="86">
        <f>A121*(VLOOKUP(Inputs!F120,Chg_Factors!B$2:D$5,3,FALSE))</f>
        <v>3639.636</v>
      </c>
      <c r="C121" s="87">
        <f>B121*(VLOOKUP(Inputs!H120,Chg_Factors!B$6:D$8,3,FALSE))</f>
        <v>582.34176000000002</v>
      </c>
      <c r="D121" s="87">
        <f>C121*(VLOOKUP(Inputs!I120,Chg_Factors!B$9:D$12,3,FALSE))</f>
        <v>582.34176000000002</v>
      </c>
      <c r="E121" s="87">
        <f>D121*(VLOOKUP(Inputs!J120,Chg_Factors!B$18:D$30,3,FALSE))</f>
        <v>11477.9560896</v>
      </c>
      <c r="F121" s="87">
        <f>IF(Inputs!K120="null",E121,E121*(Inputs!K120))</f>
        <v>11477.9560896</v>
      </c>
      <c r="G121" s="87">
        <f>F121*(IF(Inputs!L120=Reduction_Values!B$2,Reduction_Values!D$2,Reduction_Values!D$3))</f>
        <v>11477.9560896</v>
      </c>
      <c r="H121" s="87">
        <f>G121*IF(Inputs!M120=Reduction_Values!B$4,(VLOOKUP(Inputs!F120,Reduction_Values!C$4:D$7,2,FALSE)),(VLOOKUP(Inputs!F120,Reduction_Values!C$8:D$11,2,FALSE)))</f>
        <v>11477.9560896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3639.636</v>
      </c>
      <c r="S121" s="85">
        <f>R121*(VLOOKUP(Inputs!H120,Chg_Factors!B$6:D$8,3,FALSE))</f>
        <v>582.34176000000002</v>
      </c>
      <c r="T121" s="85">
        <f>S121*(VLOOKUP(Inputs!I120,Chg_Factors!B$9:D$12,3,FALSE))</f>
        <v>582.34176000000002</v>
      </c>
      <c r="U121" s="85">
        <f>T121*(VLOOKUP(Inputs!J120,Chg_Factors!B$18:D$30,3,FALSE))</f>
        <v>11477.9560896</v>
      </c>
      <c r="V121" s="85">
        <f>IF(Inputs!K120="null",U121,U121*(Inputs!K120))</f>
        <v>11477.9560896</v>
      </c>
      <c r="W121" s="85">
        <f>V121*(IF(Inputs!L120=Reduction_Values!B$2,Reduction_Values!D$2,Reduction_Values!D$3))</f>
        <v>11477.9560896</v>
      </c>
      <c r="X121" s="85">
        <f>W121*IF(Inputs!M120=Reduction_Values!B$4,(VLOOKUP(Inputs!F120,Reduction_Values!C$4:D$7,2,FALSE)),(VLOOKUP(Inputs!F120,Reduction_Values!C$8:D$11,2,FALSE)))</f>
        <v>11477.9560896</v>
      </c>
      <c r="Y121" s="85">
        <f t="shared" si="4"/>
        <v>11477.9560896</v>
      </c>
    </row>
    <row r="122" spans="1:27" x14ac:dyDescent="0.2">
      <c r="A122" s="85">
        <f>Inputs!E121</f>
        <v>2</v>
      </c>
      <c r="B122" s="86">
        <f>A122*(VLOOKUP(Inputs!F121,Chg_Factors!B$2:D$5,3,FALSE))</f>
        <v>18</v>
      </c>
      <c r="C122" s="87">
        <f>B122*(VLOOKUP(Inputs!H121,Chg_Factors!B$6:D$8,3,FALSE))</f>
        <v>18</v>
      </c>
      <c r="D122" s="87">
        <f>C122*(VLOOKUP(Inputs!I121,Chg_Factors!B$9:D$12,3,FALSE))</f>
        <v>0.54</v>
      </c>
      <c r="E122" s="87">
        <f>D122*(VLOOKUP(Inputs!J121,Chg_Factors!B$18:D$30,3,FALSE))</f>
        <v>7.7760000000000007</v>
      </c>
      <c r="F122" s="87">
        <f>IF(Inputs!K121="null",E122,E122*(Inputs!K121))</f>
        <v>7.7760000000000007</v>
      </c>
      <c r="G122" s="87">
        <f>F122*(IF(Inputs!L121=Reduction_Values!B$2,Reduction_Values!D$2,Reduction_Values!D$3))</f>
        <v>7.7760000000000007</v>
      </c>
      <c r="H122" s="87">
        <f>G122*IF(Inputs!M121=Reduction_Values!B$4,(VLOOKUP(Inputs!F121,Reduction_Values!C$4:D$7,2,FALSE)),(VLOOKUP(Inputs!F121,Reduction_Values!C$8:D$11,2,FALSE)))</f>
        <v>6.4799999974080009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18</v>
      </c>
      <c r="S122" s="85">
        <f>R122*(VLOOKUP(Inputs!H121,Chg_Factors!B$6:D$8,3,FALSE))</f>
        <v>18</v>
      </c>
      <c r="T122" s="85">
        <f>S122*(VLOOKUP(Inputs!I121,Chg_Factors!B$9:D$12,3,FALSE))</f>
        <v>0.54</v>
      </c>
      <c r="U122" s="85">
        <f>T122*(VLOOKUP(Inputs!J121,Chg_Factors!B$18:D$30,3,FALSE))</f>
        <v>7.7760000000000007</v>
      </c>
      <c r="V122" s="85">
        <f>IF(Inputs!K121="null",U122,U122*(Inputs!K121))</f>
        <v>7.7760000000000007</v>
      </c>
      <c r="W122" s="85">
        <f>V122*(IF(Inputs!L121=Reduction_Values!B$2,Reduction_Values!D$2,Reduction_Values!D$3))</f>
        <v>7.7760000000000007</v>
      </c>
      <c r="X122" s="85">
        <f>W122*IF(Inputs!M121=Reduction_Values!B$4,(VLOOKUP(Inputs!F121,Reduction_Values!C$4:D$7,2,FALSE)),(VLOOKUP(Inputs!F121,Reduction_Values!C$8:D$11,2,FALSE)))</f>
        <v>6.4799999974080009</v>
      </c>
      <c r="Y122" s="85">
        <f t="shared" si="4"/>
        <v>6.4799999974080009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8.0999999999999989E-2</v>
      </c>
      <c r="C123" s="87">
        <f>B123*(VLOOKUP(Inputs!H122,Chg_Factors!B$6:D$8,3,FALSE))</f>
        <v>0.12959999999999999</v>
      </c>
      <c r="D123" s="87">
        <f>C123*(VLOOKUP(Inputs!I122,Chg_Factors!B$9:D$12,3,FALSE))</f>
        <v>3.8879999999999995E-3</v>
      </c>
      <c r="E123" s="87">
        <f>D123*(VLOOKUP(Inputs!J122,Chg_Factors!B$18:D$30,3,FALSE))</f>
        <v>7.6632479999999989E-2</v>
      </c>
      <c r="F123" s="87">
        <f>IF(Inputs!K122="null",E123,E123*(Inputs!K122))</f>
        <v>7.6632479999999989E-2</v>
      </c>
      <c r="G123" s="87">
        <f>F123*(IF(Inputs!L122=Reduction_Values!B$2,Reduction_Values!D$2,Reduction_Values!D$3))</f>
        <v>7.6632479999999989E-2</v>
      </c>
      <c r="H123" s="87">
        <f>G123*IF(Inputs!M122=Reduction_Values!B$4,(VLOOKUP(Inputs!F122,Reduction_Values!C$4:D$7,2,FALSE)),(VLOOKUP(Inputs!F122,Reduction_Values!C$8:D$11,2,FALSE)))</f>
        <v>7.6632479999999989E-2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8.0999999999999989E-2</v>
      </c>
      <c r="S123" s="85">
        <f>R123*(VLOOKUP(Inputs!H122,Chg_Factors!B$6:D$8,3,FALSE))</f>
        <v>0.12959999999999999</v>
      </c>
      <c r="T123" s="85">
        <f>S123*(VLOOKUP(Inputs!I122,Chg_Factors!B$9:D$12,3,FALSE))</f>
        <v>3.8879999999999995E-3</v>
      </c>
      <c r="U123" s="85">
        <f>T123*(VLOOKUP(Inputs!J122,Chg_Factors!B$18:D$30,3,FALSE))</f>
        <v>7.6632479999999989E-2</v>
      </c>
      <c r="V123" s="85">
        <f>IF(Inputs!K122="null",U123,U123*(Inputs!K122))</f>
        <v>7.6632479999999989E-2</v>
      </c>
      <c r="W123" s="85">
        <f>V123*(IF(Inputs!L122=Reduction_Values!B$2,Reduction_Values!D$2,Reduction_Values!D$3))</f>
        <v>7.6632479999999989E-2</v>
      </c>
      <c r="X123" s="85">
        <f>W123*IF(Inputs!M122=Reduction_Values!B$4,(VLOOKUP(Inputs!F122,Reduction_Values!C$4:D$7,2,FALSE)),(VLOOKUP(Inputs!F122,Reduction_Values!C$8:D$11,2,FALSE)))</f>
        <v>7.6632479999999989E-2</v>
      </c>
      <c r="Y123" s="85">
        <f t="shared" si="4"/>
        <v>7.6632479999999989E-2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4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14.3856</v>
      </c>
      <c r="F125" s="87">
        <f>IF(Inputs!K124="null",E125,E125*(Inputs!K124))</f>
        <v>14.3856</v>
      </c>
      <c r="G125" s="87">
        <f>F125*(IF(Inputs!L124=Reduction_Values!B$2,Reduction_Values!D$2,Reduction_Values!D$3))</f>
        <v>7.1928000000000001</v>
      </c>
      <c r="H125" s="87">
        <f>G125*IF(Inputs!M124=Reduction_Values!B$4,(VLOOKUP(Inputs!F124,Reduction_Values!C$4:D$7,2,FALSE)),(VLOOKUP(Inputs!F124,Reduction_Values!C$8:D$11,2,FALSE)))</f>
        <v>3.5964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14.3856</v>
      </c>
      <c r="V125" s="85">
        <f>IF(Inputs!K124="null",U125,U125*(Inputs!K124))</f>
        <v>14.3856</v>
      </c>
      <c r="W125" s="85">
        <f>V125*(IF(Inputs!L124=Reduction_Values!B$2,Reduction_Values!D$2,Reduction_Values!D$3))</f>
        <v>7.1928000000000001</v>
      </c>
      <c r="X125" s="85">
        <f>W125*IF(Inputs!M124=Reduction_Values!B$4,(VLOOKUP(Inputs!F124,Reduction_Values!C$4:D$7,2,FALSE)),(VLOOKUP(Inputs!F124,Reduction_Values!C$8:D$11,2,FALSE)))</f>
        <v>3.5964</v>
      </c>
      <c r="Y125" s="85">
        <f t="shared" si="4"/>
        <v>3.5964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4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4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87">
        <f>IF(Inputs!C127="true",IF(Inputs!K127="null",M128,M128*(Inputs!K127)),"")</f>
        <v>0</v>
      </c>
      <c r="O128" s="87">
        <f>IF(Inputs!C127="true",N128*IF(Inputs!M127=Reduction_Values!B$4,(VLOOKUP(Inputs!F127,Reduction_Values!C$4:D$7,2,FALSE)),(VLOOKUP(Inputs!F127,Reduction_Values!C$8:D$11,2,FALSE))),"")</f>
        <v>0</v>
      </c>
      <c r="P128" s="87">
        <f>IF(Inputs!C127="true",(Inputs!N127/Inputs!O127)*Calcs!O128,"")</f>
        <v>0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4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3.8880000000000002E-4</v>
      </c>
      <c r="F129" s="87">
        <f>IF(Inputs!K128="null",E129,E129*(Inputs!K128))</f>
        <v>3.8880000000000002E-4</v>
      </c>
      <c r="G129" s="87">
        <f>F129*(IF(Inputs!L128=Reduction_Values!B$2,Reduction_Values!D$2,Reduction_Values!D$3))</f>
        <v>3.8880000000000002E-4</v>
      </c>
      <c r="H129" s="87">
        <f>G129*IF(Inputs!M128=Reduction_Values!B$4,(VLOOKUP(Inputs!F128,Reduction_Values!C$4:D$7,2,FALSE)),(VLOOKUP(Inputs!F128,Reduction_Values!C$8:D$11,2,FALSE)))</f>
        <v>1.9440000000000001E-4</v>
      </c>
      <c r="I129" s="87">
        <f>(Inputs!N128/Inputs!O128)*Calcs!H129</f>
        <v>1.136655737704918E-4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87">
        <f>IF(Inputs!C128="true",IF(Inputs!K128="null",M129,M129*(Inputs!K128)),"")</f>
        <v>0</v>
      </c>
      <c r="O129" s="87">
        <f>IF(Inputs!C128="true",N129*IF(Inputs!M128=Reduction_Values!B$4,(VLOOKUP(Inputs!F128,Reduction_Values!C$4:D$7,2,FALSE)),(VLOOKUP(Inputs!F128,Reduction_Values!C$8:D$11,2,FALSE))),"")</f>
        <v>0</v>
      </c>
      <c r="P129" s="87">
        <f>IF(Inputs!C128="true",(Inputs!N128/Inputs!O128)*Calcs!O129,"")</f>
        <v>0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3.8880000000000002E-4</v>
      </c>
      <c r="V129" s="85">
        <f>IF(Inputs!K128="null",U129,U129*(Inputs!K128))</f>
        <v>3.8880000000000002E-4</v>
      </c>
      <c r="W129" s="85">
        <f>V129*(IF(Inputs!L128=Reduction_Values!B$2,Reduction_Values!D$2,Reduction_Values!D$3))</f>
        <v>3.8880000000000002E-4</v>
      </c>
      <c r="X129" s="85">
        <f>W129*IF(Inputs!M128=Reduction_Values!B$4,(VLOOKUP(Inputs!F128,Reduction_Values!C$4:D$7,2,FALSE)),(VLOOKUP(Inputs!F128,Reduction_Values!C$8:D$11,2,FALSE)))</f>
        <v>1.9440000000000001E-4</v>
      </c>
      <c r="Y129" s="85">
        <f t="shared" si="4"/>
        <v>1.9440000000000001E-4</v>
      </c>
    </row>
    <row r="130" spans="1:25" x14ac:dyDescent="0.2">
      <c r="A130" s="85">
        <f>Inputs!E129</f>
        <v>5.4</v>
      </c>
      <c r="B130" s="86">
        <f>A130*(VLOOKUP(Inputs!F129,Chg_Factors!B$2:D$5,3,FALSE))</f>
        <v>48.6</v>
      </c>
      <c r="C130" s="87">
        <f>B130*(VLOOKUP(Inputs!H129,Chg_Factors!B$6:D$8,3,FALSE))</f>
        <v>48.6</v>
      </c>
      <c r="D130" s="87">
        <f>C130*(VLOOKUP(Inputs!I129,Chg_Factors!B$9:D$12,3,FALSE))</f>
        <v>29.16</v>
      </c>
      <c r="E130" s="87">
        <f>D130*(VLOOKUP(Inputs!J129,Chg_Factors!B$18:D$30,3,FALSE))</f>
        <v>419.904</v>
      </c>
      <c r="F130" s="87">
        <f>IF(Inputs!K129="null",E130,E130*(Inputs!K129))</f>
        <v>209.952</v>
      </c>
      <c r="G130" s="87">
        <f>F130*(IF(Inputs!L129=Reduction_Values!B$2,Reduction_Values!D$2,Reduction_Values!D$3))</f>
        <v>209.952</v>
      </c>
      <c r="H130" s="87">
        <f>G130*IF(Inputs!M129=Reduction_Values!B$4,(VLOOKUP(Inputs!F129,Reduction_Values!C$4:D$7,2,FALSE)),(VLOOKUP(Inputs!F129,Reduction_Values!C$8:D$11,2,FALSE)))</f>
        <v>209.952</v>
      </c>
      <c r="I130" s="87">
        <f>(Inputs!N129/Inputs!O129)*Calcs!H130</f>
        <v>209.952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87">
        <f>IF(Inputs!C129="true",IF(Inputs!K129="null",M130,M130*(Inputs!K129)),"")</f>
        <v>0</v>
      </c>
      <c r="O130" s="87">
        <f>IF(Inputs!C129="true",N130*IF(Inputs!M129=Reduction_Values!B$4,(VLOOKUP(Inputs!F129,Reduction_Values!C$4:D$7,2,FALSE)),(VLOOKUP(Inputs!F129,Reduction_Values!C$8:D$11,2,FALSE))),"")</f>
        <v>0</v>
      </c>
      <c r="P130" s="87">
        <f>IF(Inputs!C129="true",(Inputs!N129/Inputs!O129)*Calcs!O130,"")</f>
        <v>0</v>
      </c>
      <c r="Q130" s="85">
        <f>Inputs!E129</f>
        <v>5.4</v>
      </c>
      <c r="R130" s="86">
        <f>Q130*(VLOOKUP(Inputs!F129,Chg_Factors!B$2:D$5,3,FALSE))</f>
        <v>48.6</v>
      </c>
      <c r="S130" s="85">
        <f>R130*(VLOOKUP(Inputs!H129,Chg_Factors!B$6:D$8,3,FALSE))</f>
        <v>48.6</v>
      </c>
      <c r="T130" s="85">
        <f>S130*(VLOOKUP(Inputs!I129,Chg_Factors!B$9:D$12,3,FALSE))</f>
        <v>29.16</v>
      </c>
      <c r="U130" s="85">
        <f>T130*(VLOOKUP(Inputs!J129,Chg_Factors!B$18:D$30,3,FALSE))</f>
        <v>419.904</v>
      </c>
      <c r="V130" s="85">
        <f>IF(Inputs!K129="null",U130,U130*(Inputs!K129))</f>
        <v>209.952</v>
      </c>
      <c r="W130" s="85">
        <f>V130*(IF(Inputs!L129=Reduction_Values!B$2,Reduction_Values!D$2,Reduction_Values!D$3))</f>
        <v>209.952</v>
      </c>
      <c r="X130" s="85">
        <f>W130*IF(Inputs!M129=Reduction_Values!B$4,(VLOOKUP(Inputs!F129,Reduction_Values!C$4:D$7,2,FALSE)),(VLOOKUP(Inputs!F129,Reduction_Values!C$8:D$11,2,FALSE)))</f>
        <v>209.952</v>
      </c>
      <c r="Y130" s="85">
        <f t="shared" si="4"/>
        <v>209.952</v>
      </c>
    </row>
    <row r="131" spans="1:25" x14ac:dyDescent="0.2">
      <c r="A131" s="85">
        <f>Inputs!E130</f>
        <v>32.991</v>
      </c>
      <c r="B131" s="86">
        <f>A131*(VLOOKUP(Inputs!F130,Chg_Factors!B$2:D$5,3,FALSE))</f>
        <v>296.91899999999998</v>
      </c>
      <c r="C131" s="87">
        <f>B131*(VLOOKUP(Inputs!H130,Chg_Factors!B$6:D$8,3,FALSE))</f>
        <v>475.07040000000001</v>
      </c>
      <c r="D131" s="87">
        <f>C131*(VLOOKUP(Inputs!I130,Chg_Factors!B$9:D$12,3,FALSE))</f>
        <v>475.07040000000001</v>
      </c>
      <c r="E131" s="87">
        <f>D131*(VLOOKUP(Inputs!J130,Chg_Factors!B$18:D$30,3,FALSE))</f>
        <v>6574.9743360000002</v>
      </c>
      <c r="F131" s="87">
        <f>IF(Inputs!K130="null",E131,E131*(Inputs!K130))</f>
        <v>6574.9743360000002</v>
      </c>
      <c r="G131" s="87">
        <f>F131*(IF(Inputs!L130=Reduction_Values!B$2,Reduction_Values!D$2,Reduction_Values!D$3))</f>
        <v>6574.9743360000002</v>
      </c>
      <c r="H131" s="87">
        <f>G131*IF(Inputs!M130=Reduction_Values!B$4,(VLOOKUP(Inputs!F130,Reduction_Values!C$4:D$7,2,FALSE)),(VLOOKUP(Inputs!F130,Reduction_Values!C$8:D$11,2,FALSE)))</f>
        <v>6574.9743360000002</v>
      </c>
      <c r="I131" s="87">
        <f>(Inputs!N130/Inputs!O130)*Calcs!H131</f>
        <v>831.93552822857134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206.39169600000002</v>
      </c>
      <c r="N131" s="87">
        <f>IF(Inputs!C130="true",IF(Inputs!K130="null",M131,M131*(Inputs!K130)),"")</f>
        <v>206.39169600000002</v>
      </c>
      <c r="O131" s="87">
        <f>IF(Inputs!C130="true",N131*IF(Inputs!M130=Reduction_Values!B$4,(VLOOKUP(Inputs!F130,Reduction_Values!C$4:D$7,2,FALSE)),(VLOOKUP(Inputs!F130,Reduction_Values!C$8:D$11,2,FALSE))),"")</f>
        <v>206.39169600000002</v>
      </c>
      <c r="P131" s="87">
        <f>IF(Inputs!C130="true",(Inputs!N130/Inputs!O130)*Calcs!O131,"")</f>
        <v>26.11486765714286</v>
      </c>
      <c r="Q131" s="85">
        <f>Inputs!E130</f>
        <v>32.991</v>
      </c>
      <c r="R131" s="86">
        <f>Q131*(VLOOKUP(Inputs!F130,Chg_Factors!B$2:D$5,3,FALSE))</f>
        <v>296.91899999999998</v>
      </c>
      <c r="S131" s="85">
        <f>R131*(VLOOKUP(Inputs!H130,Chg_Factors!B$6:D$8,3,FALSE))</f>
        <v>475.07040000000001</v>
      </c>
      <c r="T131" s="85">
        <f>S131*(VLOOKUP(Inputs!I130,Chg_Factors!B$9:D$12,3,FALSE))</f>
        <v>475.07040000000001</v>
      </c>
      <c r="U131" s="85">
        <f>T131*(VLOOKUP(Inputs!J130,Chg_Factors!B$18:D$30,3,FALSE))</f>
        <v>6574.9743360000002</v>
      </c>
      <c r="V131" s="85">
        <f>IF(Inputs!K130="null",U131,U131*(Inputs!K130))</f>
        <v>6574.9743360000002</v>
      </c>
      <c r="W131" s="85">
        <f>V131*(IF(Inputs!L130=Reduction_Values!B$2,Reduction_Values!D$2,Reduction_Values!D$3))</f>
        <v>6574.9743360000002</v>
      </c>
      <c r="X131" s="85">
        <f>W131*IF(Inputs!M130=Reduction_Values!B$4,(VLOOKUP(Inputs!F130,Reduction_Values!C$4:D$7,2,FALSE)),(VLOOKUP(Inputs!F130,Reduction_Values!C$8:D$11,2,FALSE)))</f>
        <v>6574.9743360000002</v>
      </c>
      <c r="Y131" s="85">
        <f t="shared" si="4"/>
        <v>6574.9743360000002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8" activePane="bottomLeft" state="frozen"/>
      <selection pane="bottomLeft" activeCell="E49" sqref="E49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39</v>
      </c>
      <c r="E1" s="29" t="s">
        <v>35</v>
      </c>
      <c r="F1" s="29" t="s">
        <v>36</v>
      </c>
      <c r="G1" s="29" t="s">
        <v>37</v>
      </c>
      <c r="H1" s="29" t="s">
        <v>38</v>
      </c>
      <c r="I1" s="29" t="s">
        <v>40</v>
      </c>
      <c r="J1" s="30"/>
    </row>
    <row r="2" spans="1:10" x14ac:dyDescent="0.2">
      <c r="A2" s="94" t="s">
        <v>41</v>
      </c>
      <c r="B2" s="31" t="s">
        <v>13</v>
      </c>
      <c r="C2" s="32"/>
      <c r="D2" s="33" t="s">
        <v>42</v>
      </c>
      <c r="E2" s="33" t="s">
        <v>42</v>
      </c>
      <c r="F2" s="33" t="s">
        <v>42</v>
      </c>
      <c r="G2" s="33" t="s">
        <v>42</v>
      </c>
      <c r="H2" s="33" t="s">
        <v>42</v>
      </c>
      <c r="I2" s="33" t="s">
        <v>42</v>
      </c>
      <c r="J2" s="30"/>
    </row>
    <row r="3" spans="1:10" x14ac:dyDescent="0.2">
      <c r="A3" s="95"/>
      <c r="B3" s="34" t="s">
        <v>100</v>
      </c>
      <c r="C3" s="35"/>
      <c r="D3" s="36" t="s">
        <v>44</v>
      </c>
      <c r="E3" s="36" t="s">
        <v>43</v>
      </c>
      <c r="F3" s="36" t="s">
        <v>43</v>
      </c>
      <c r="G3" s="36" t="s">
        <v>43</v>
      </c>
      <c r="H3" s="36" t="s">
        <v>44</v>
      </c>
      <c r="I3" s="36" t="s">
        <v>44</v>
      </c>
      <c r="J3" s="30"/>
    </row>
    <row r="4" spans="1:10" x14ac:dyDescent="0.2">
      <c r="A4" s="95"/>
      <c r="B4" s="34" t="s">
        <v>101</v>
      </c>
      <c r="C4" s="35"/>
      <c r="D4" s="36" t="s">
        <v>43</v>
      </c>
      <c r="E4" s="36" t="s">
        <v>43</v>
      </c>
      <c r="F4" s="36" t="s">
        <v>43</v>
      </c>
      <c r="G4" s="36" t="s">
        <v>43</v>
      </c>
      <c r="H4" s="36" t="s">
        <v>43</v>
      </c>
      <c r="I4" s="36" t="s">
        <v>43</v>
      </c>
      <c r="J4" s="30"/>
    </row>
    <row r="5" spans="1:10" ht="15.75" thickBot="1" x14ac:dyDescent="0.25">
      <c r="A5" s="96"/>
      <c r="B5" s="37" t="s">
        <v>16</v>
      </c>
      <c r="C5" s="38"/>
      <c r="D5" s="39" t="s">
        <v>45</v>
      </c>
      <c r="E5" s="39" t="s">
        <v>45</v>
      </c>
      <c r="F5" s="39" t="s">
        <v>45</v>
      </c>
      <c r="G5" s="39" t="s">
        <v>45</v>
      </c>
      <c r="H5" s="39" t="s">
        <v>45</v>
      </c>
      <c r="I5" s="39" t="s">
        <v>45</v>
      </c>
      <c r="J5" s="30"/>
    </row>
    <row r="6" spans="1:10" x14ac:dyDescent="0.2">
      <c r="A6" s="97" t="s">
        <v>46</v>
      </c>
      <c r="B6" s="31" t="s">
        <v>10</v>
      </c>
      <c r="C6" s="32"/>
      <c r="D6" s="33" t="s">
        <v>47</v>
      </c>
      <c r="E6" s="33" t="s">
        <v>47</v>
      </c>
      <c r="F6" s="33" t="s">
        <v>47</v>
      </c>
      <c r="G6" s="33" t="s">
        <v>47</v>
      </c>
      <c r="H6" s="33" t="s">
        <v>47</v>
      </c>
      <c r="I6" s="33" t="s">
        <v>47</v>
      </c>
      <c r="J6" s="30"/>
    </row>
    <row r="7" spans="1:10" x14ac:dyDescent="0.2">
      <c r="A7" s="98"/>
      <c r="B7" s="34" t="s">
        <v>14</v>
      </c>
      <c r="C7" s="35"/>
      <c r="D7" s="36" t="s">
        <v>48</v>
      </c>
      <c r="E7" s="36" t="s">
        <v>48</v>
      </c>
      <c r="F7" s="36" t="s">
        <v>48</v>
      </c>
      <c r="G7" s="36" t="s">
        <v>48</v>
      </c>
      <c r="H7" s="36" t="s">
        <v>48</v>
      </c>
      <c r="I7" s="36" t="s">
        <v>48</v>
      </c>
      <c r="J7" s="30"/>
    </row>
    <row r="8" spans="1:10" ht="15.75" thickBot="1" x14ac:dyDescent="0.25">
      <c r="A8" s="99"/>
      <c r="B8" s="37" t="s">
        <v>18</v>
      </c>
      <c r="C8" s="38"/>
      <c r="D8" s="39" t="s">
        <v>42</v>
      </c>
      <c r="E8" s="39" t="s">
        <v>42</v>
      </c>
      <c r="F8" s="39" t="s">
        <v>42</v>
      </c>
      <c r="G8" s="39" t="s">
        <v>42</v>
      </c>
      <c r="H8" s="39" t="s">
        <v>42</v>
      </c>
      <c r="I8" s="39" t="s">
        <v>42</v>
      </c>
      <c r="J8" s="30"/>
    </row>
    <row r="9" spans="1:10" x14ac:dyDescent="0.2">
      <c r="A9" s="97" t="s">
        <v>49</v>
      </c>
      <c r="B9" s="31" t="s">
        <v>11</v>
      </c>
      <c r="C9" s="32"/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0"/>
    </row>
    <row r="10" spans="1:10" x14ac:dyDescent="0.2">
      <c r="A10" s="98"/>
      <c r="B10" s="34" t="s">
        <v>15</v>
      </c>
      <c r="C10" s="35"/>
      <c r="D10" s="36" t="s">
        <v>50</v>
      </c>
      <c r="E10" s="36" t="s">
        <v>50</v>
      </c>
      <c r="F10" s="36" t="s">
        <v>50</v>
      </c>
      <c r="G10" s="36" t="s">
        <v>50</v>
      </c>
      <c r="H10" s="36" t="s">
        <v>50</v>
      </c>
      <c r="I10" s="36" t="s">
        <v>50</v>
      </c>
      <c r="J10" s="30"/>
    </row>
    <row r="11" spans="1:10" x14ac:dyDescent="0.2">
      <c r="A11" s="98"/>
      <c r="B11" s="34" t="s">
        <v>19</v>
      </c>
      <c r="C11" s="35"/>
      <c r="D11" s="36" t="s">
        <v>51</v>
      </c>
      <c r="E11" s="36" t="s">
        <v>51</v>
      </c>
      <c r="F11" s="36" t="s">
        <v>51</v>
      </c>
      <c r="G11" s="36" t="s">
        <v>51</v>
      </c>
      <c r="H11" s="36" t="s">
        <v>51</v>
      </c>
      <c r="I11" s="36" t="s">
        <v>51</v>
      </c>
      <c r="J11" s="30"/>
    </row>
    <row r="12" spans="1:10" ht="15.75" thickBot="1" x14ac:dyDescent="0.25">
      <c r="A12" s="99"/>
      <c r="B12" s="37" t="s">
        <v>21</v>
      </c>
      <c r="C12" s="38"/>
      <c r="D12" s="39" t="s">
        <v>52</v>
      </c>
      <c r="E12" s="39" t="s">
        <v>52</v>
      </c>
      <c r="F12" s="39" t="s">
        <v>52</v>
      </c>
      <c r="G12" s="39" t="s">
        <v>52</v>
      </c>
      <c r="H12" s="39" t="s">
        <v>52</v>
      </c>
      <c r="I12" s="39" t="s">
        <v>52</v>
      </c>
      <c r="J12" s="30"/>
    </row>
    <row r="13" spans="1:10" x14ac:dyDescent="0.2">
      <c r="A13" s="94" t="s">
        <v>53</v>
      </c>
      <c r="B13" s="31" t="s">
        <v>13</v>
      </c>
      <c r="C13" s="32"/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0"/>
    </row>
    <row r="14" spans="1:10" x14ac:dyDescent="0.2">
      <c r="A14" s="95"/>
      <c r="B14" s="34" t="s">
        <v>100</v>
      </c>
      <c r="C14" s="35"/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0"/>
    </row>
    <row r="15" spans="1:10" x14ac:dyDescent="0.2">
      <c r="A15" s="95"/>
      <c r="B15" s="34" t="s">
        <v>101</v>
      </c>
      <c r="C15" s="35"/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0"/>
    </row>
    <row r="16" spans="1:10" x14ac:dyDescent="0.2">
      <c r="A16" s="100"/>
      <c r="B16" s="40" t="s">
        <v>150</v>
      </c>
      <c r="C16" s="41"/>
      <c r="D16" s="42" t="s">
        <v>42</v>
      </c>
      <c r="E16" s="42" t="s">
        <v>42</v>
      </c>
      <c r="F16" s="42" t="s">
        <v>42</v>
      </c>
      <c r="G16" s="42" t="s">
        <v>42</v>
      </c>
      <c r="H16" s="42" t="s">
        <v>42</v>
      </c>
      <c r="I16" s="42" t="s">
        <v>42</v>
      </c>
      <c r="J16" s="30"/>
    </row>
    <row r="17" spans="1:10" ht="15.75" thickBot="1" x14ac:dyDescent="0.25">
      <c r="A17" s="96"/>
      <c r="B17" s="37" t="s">
        <v>16</v>
      </c>
      <c r="C17" s="38"/>
      <c r="D17" s="39" t="s">
        <v>45</v>
      </c>
      <c r="E17" s="39" t="s">
        <v>45</v>
      </c>
      <c r="F17" s="39" t="s">
        <v>45</v>
      </c>
      <c r="G17" s="39" t="s">
        <v>45</v>
      </c>
      <c r="H17" s="39" t="s">
        <v>45</v>
      </c>
      <c r="I17" s="39" t="s">
        <v>45</v>
      </c>
      <c r="J17" s="30"/>
    </row>
    <row r="18" spans="1:10" x14ac:dyDescent="0.2">
      <c r="A18" s="105" t="s">
        <v>54</v>
      </c>
      <c r="B18" s="31" t="s">
        <v>12</v>
      </c>
      <c r="C18" s="32"/>
      <c r="D18" s="33" t="s">
        <v>55</v>
      </c>
      <c r="E18" s="33">
        <v>27.51</v>
      </c>
      <c r="F18" s="33" t="s">
        <v>55</v>
      </c>
      <c r="G18" s="33" t="s">
        <v>55</v>
      </c>
      <c r="H18" s="33" t="s">
        <v>55</v>
      </c>
      <c r="I18" s="33" t="s">
        <v>55</v>
      </c>
      <c r="J18" s="30" t="s">
        <v>138</v>
      </c>
    </row>
    <row r="19" spans="1:10" x14ac:dyDescent="0.2">
      <c r="A19" s="106"/>
      <c r="B19" s="34" t="s">
        <v>17</v>
      </c>
      <c r="C19" s="35"/>
      <c r="D19" s="36" t="s">
        <v>56</v>
      </c>
      <c r="E19" s="36">
        <v>14.95</v>
      </c>
      <c r="F19" s="36" t="s">
        <v>56</v>
      </c>
      <c r="G19" s="36" t="s">
        <v>56</v>
      </c>
      <c r="H19" s="36" t="s">
        <v>56</v>
      </c>
      <c r="I19" s="36">
        <v>14.95</v>
      </c>
      <c r="J19" s="30" t="s">
        <v>139</v>
      </c>
    </row>
    <row r="20" spans="1:10" x14ac:dyDescent="0.2">
      <c r="A20" s="106"/>
      <c r="B20" s="34" t="s">
        <v>20</v>
      </c>
      <c r="C20" s="35"/>
      <c r="D20" s="36" t="s">
        <v>58</v>
      </c>
      <c r="E20" s="36">
        <v>29.64</v>
      </c>
      <c r="F20" s="36" t="s">
        <v>57</v>
      </c>
      <c r="G20" s="36" t="s">
        <v>57</v>
      </c>
      <c r="H20" s="36" t="s">
        <v>58</v>
      </c>
      <c r="I20" s="36">
        <v>16.66</v>
      </c>
      <c r="J20" s="30" t="s">
        <v>140</v>
      </c>
    </row>
    <row r="21" spans="1:10" x14ac:dyDescent="0.2">
      <c r="A21" s="106"/>
      <c r="B21" s="34" t="s">
        <v>22</v>
      </c>
      <c r="C21" s="35"/>
      <c r="D21" s="36" t="s">
        <v>59</v>
      </c>
      <c r="E21" s="36">
        <v>12.57</v>
      </c>
      <c r="F21" s="36" t="s">
        <v>59</v>
      </c>
      <c r="G21" s="36" t="s">
        <v>59</v>
      </c>
      <c r="H21" s="36" t="s">
        <v>59</v>
      </c>
      <c r="I21" s="36">
        <v>12.57</v>
      </c>
      <c r="J21" s="30" t="s">
        <v>141</v>
      </c>
    </row>
    <row r="22" spans="1:10" x14ac:dyDescent="0.2">
      <c r="A22" s="106"/>
      <c r="B22" s="34" t="s">
        <v>23</v>
      </c>
      <c r="C22" s="35"/>
      <c r="D22" s="36" t="s">
        <v>60</v>
      </c>
      <c r="E22" s="36">
        <v>19.23</v>
      </c>
      <c r="F22" s="36" t="s">
        <v>60</v>
      </c>
      <c r="G22" s="36" t="s">
        <v>60</v>
      </c>
      <c r="H22" s="36" t="s">
        <v>60</v>
      </c>
      <c r="I22" s="36">
        <v>19.23</v>
      </c>
      <c r="J22" s="30" t="s">
        <v>142</v>
      </c>
    </row>
    <row r="23" spans="1:10" x14ac:dyDescent="0.2">
      <c r="A23" s="106"/>
      <c r="B23" s="34" t="s">
        <v>147</v>
      </c>
      <c r="C23" s="35"/>
      <c r="D23" s="36" t="s">
        <v>61</v>
      </c>
      <c r="E23" s="36">
        <v>19.71</v>
      </c>
      <c r="F23" s="36" t="s">
        <v>61</v>
      </c>
      <c r="G23" s="36" t="s">
        <v>61</v>
      </c>
      <c r="H23" s="36" t="s">
        <v>61</v>
      </c>
      <c r="I23" s="36">
        <v>19.71</v>
      </c>
      <c r="J23" s="30" t="s">
        <v>143</v>
      </c>
    </row>
    <row r="24" spans="1:10" x14ac:dyDescent="0.2">
      <c r="A24" s="106"/>
      <c r="B24" s="34" t="s">
        <v>151</v>
      </c>
      <c r="C24" s="35"/>
      <c r="D24" s="36" t="s">
        <v>61</v>
      </c>
      <c r="E24" s="36">
        <v>13.84</v>
      </c>
      <c r="F24" s="36" t="s">
        <v>62</v>
      </c>
      <c r="G24" s="36" t="s">
        <v>62</v>
      </c>
      <c r="H24" s="36" t="s">
        <v>62</v>
      </c>
      <c r="I24" s="36">
        <v>19.71</v>
      </c>
      <c r="J24" s="30" t="s">
        <v>144</v>
      </c>
    </row>
    <row r="25" spans="1:10" x14ac:dyDescent="0.2">
      <c r="A25" s="106"/>
      <c r="B25" s="34" t="s">
        <v>152</v>
      </c>
      <c r="C25" s="35"/>
      <c r="D25" s="36" t="s">
        <v>61</v>
      </c>
      <c r="E25" s="36">
        <v>11.63</v>
      </c>
      <c r="F25" s="36" t="s">
        <v>63</v>
      </c>
      <c r="G25" s="36" t="s">
        <v>63</v>
      </c>
      <c r="H25" s="36" t="s">
        <v>63</v>
      </c>
      <c r="I25" s="36">
        <v>19.71</v>
      </c>
      <c r="J25" s="30" t="s">
        <v>145</v>
      </c>
    </row>
    <row r="26" spans="1:10" x14ac:dyDescent="0.2">
      <c r="A26" s="106"/>
      <c r="B26" s="34" t="s">
        <v>24</v>
      </c>
      <c r="C26" s="35"/>
      <c r="D26" s="36" t="s">
        <v>62</v>
      </c>
      <c r="E26" s="36">
        <v>15.16</v>
      </c>
      <c r="F26" s="36" t="s">
        <v>64</v>
      </c>
      <c r="G26" s="36" t="s">
        <v>64</v>
      </c>
      <c r="H26" s="36" t="s">
        <v>65</v>
      </c>
      <c r="I26" s="36">
        <v>13.84</v>
      </c>
      <c r="J26" s="30"/>
    </row>
    <row r="27" spans="1:10" x14ac:dyDescent="0.2">
      <c r="A27" s="106"/>
      <c r="B27" s="40" t="s">
        <v>25</v>
      </c>
      <c r="C27" s="41"/>
      <c r="D27" s="42" t="s">
        <v>63</v>
      </c>
      <c r="E27" s="42">
        <v>15.16</v>
      </c>
      <c r="F27" s="42" t="s">
        <v>64</v>
      </c>
      <c r="G27" s="42" t="s">
        <v>64</v>
      </c>
      <c r="H27" s="42" t="s">
        <v>65</v>
      </c>
      <c r="I27" s="42">
        <v>11.63</v>
      </c>
      <c r="J27" s="30"/>
    </row>
    <row r="28" spans="1:10" x14ac:dyDescent="0.2">
      <c r="A28" s="107"/>
      <c r="B28" s="34" t="s">
        <v>26</v>
      </c>
      <c r="C28" s="35"/>
      <c r="D28" s="36" t="s">
        <v>65</v>
      </c>
      <c r="E28" s="36">
        <v>15.16</v>
      </c>
      <c r="F28" s="36" t="s">
        <v>64</v>
      </c>
      <c r="G28" s="36" t="s">
        <v>64</v>
      </c>
      <c r="H28" s="36" t="s">
        <v>65</v>
      </c>
      <c r="I28" s="36">
        <v>15.12</v>
      </c>
      <c r="J28" s="30"/>
    </row>
    <row r="29" spans="1:10" x14ac:dyDescent="0.2">
      <c r="A29" s="107"/>
      <c r="B29" s="34" t="s">
        <v>27</v>
      </c>
      <c r="C29" s="35"/>
      <c r="D29" s="36" t="s">
        <v>65</v>
      </c>
      <c r="E29" s="36">
        <v>15.16</v>
      </c>
      <c r="F29" s="36" t="s">
        <v>64</v>
      </c>
      <c r="G29" s="36" t="s">
        <v>64</v>
      </c>
      <c r="H29" s="36" t="s">
        <v>65</v>
      </c>
      <c r="I29" s="36">
        <v>15.12</v>
      </c>
      <c r="J29" s="30"/>
    </row>
    <row r="30" spans="1:10" ht="15.75" thickBot="1" x14ac:dyDescent="0.25">
      <c r="A30" s="108"/>
      <c r="B30" s="37" t="s">
        <v>153</v>
      </c>
      <c r="C30" s="38"/>
      <c r="D30" s="39" t="s">
        <v>65</v>
      </c>
      <c r="E30" s="39">
        <v>15.16</v>
      </c>
      <c r="F30" s="39" t="s">
        <v>64</v>
      </c>
      <c r="G30" s="39" t="s">
        <v>64</v>
      </c>
      <c r="H30" s="39" t="s">
        <v>65</v>
      </c>
      <c r="I30" s="39">
        <v>15.12</v>
      </c>
      <c r="J30" s="30"/>
    </row>
    <row r="31" spans="1:10" x14ac:dyDescent="0.2">
      <c r="A31" s="101" t="s">
        <v>66</v>
      </c>
      <c r="B31" s="110" t="s">
        <v>12</v>
      </c>
      <c r="C31" s="43" t="s">
        <v>112</v>
      </c>
      <c r="D31" s="33" t="s">
        <v>69</v>
      </c>
      <c r="E31" s="33" t="s">
        <v>67</v>
      </c>
      <c r="F31" s="33" t="s">
        <v>68</v>
      </c>
      <c r="G31" s="33" t="s">
        <v>68</v>
      </c>
      <c r="H31" s="33" t="s">
        <v>69</v>
      </c>
      <c r="I31" s="33" t="s">
        <v>69</v>
      </c>
      <c r="J31" s="30"/>
    </row>
    <row r="32" spans="1:10" x14ac:dyDescent="0.2">
      <c r="A32" s="102"/>
      <c r="B32" s="109"/>
      <c r="C32" s="48" t="s">
        <v>113</v>
      </c>
      <c r="D32" s="44" t="s">
        <v>69</v>
      </c>
      <c r="E32" s="44" t="s">
        <v>70</v>
      </c>
      <c r="F32" s="44" t="s">
        <v>69</v>
      </c>
      <c r="G32" s="44" t="s">
        <v>69</v>
      </c>
      <c r="H32" s="44" t="s">
        <v>69</v>
      </c>
      <c r="I32" s="44" t="s">
        <v>69</v>
      </c>
      <c r="J32" s="30"/>
    </row>
    <row r="33" spans="1:10" x14ac:dyDescent="0.2">
      <c r="A33" s="102"/>
      <c r="B33" s="109" t="s">
        <v>17</v>
      </c>
      <c r="C33" s="48" t="s">
        <v>112</v>
      </c>
      <c r="D33" s="44" t="s">
        <v>69</v>
      </c>
      <c r="E33" s="36" t="s">
        <v>69</v>
      </c>
      <c r="F33" s="44" t="s">
        <v>69</v>
      </c>
      <c r="G33" s="44" t="s">
        <v>69</v>
      </c>
      <c r="H33" s="44" t="s">
        <v>69</v>
      </c>
      <c r="I33" s="44" t="s">
        <v>69</v>
      </c>
      <c r="J33" s="30"/>
    </row>
    <row r="34" spans="1:10" x14ac:dyDescent="0.2">
      <c r="A34" s="102"/>
      <c r="B34" s="109"/>
      <c r="C34" s="48" t="s">
        <v>113</v>
      </c>
      <c r="D34" s="44" t="s">
        <v>69</v>
      </c>
      <c r="E34" s="36" t="s">
        <v>71</v>
      </c>
      <c r="F34" s="44" t="s">
        <v>69</v>
      </c>
      <c r="G34" s="44" t="s">
        <v>69</v>
      </c>
      <c r="H34" s="44" t="s">
        <v>69</v>
      </c>
      <c r="I34" s="44" t="s">
        <v>69</v>
      </c>
      <c r="J34" s="30"/>
    </row>
    <row r="35" spans="1:10" x14ac:dyDescent="0.2">
      <c r="A35" s="102"/>
      <c r="B35" s="109" t="s">
        <v>20</v>
      </c>
      <c r="C35" s="48" t="s">
        <v>112</v>
      </c>
      <c r="D35" s="44" t="s">
        <v>69</v>
      </c>
      <c r="E35" s="36" t="s">
        <v>69</v>
      </c>
      <c r="F35" s="44" t="s">
        <v>69</v>
      </c>
      <c r="G35" s="44" t="s">
        <v>69</v>
      </c>
      <c r="H35" s="44" t="s">
        <v>69</v>
      </c>
      <c r="I35" s="44" t="s">
        <v>69</v>
      </c>
      <c r="J35" s="30"/>
    </row>
    <row r="36" spans="1:10" x14ac:dyDescent="0.2">
      <c r="A36" s="102"/>
      <c r="B36" s="109"/>
      <c r="C36" s="48" t="s">
        <v>113</v>
      </c>
      <c r="D36" s="44" t="s">
        <v>69</v>
      </c>
      <c r="E36" s="36" t="s">
        <v>69</v>
      </c>
      <c r="F36" s="44" t="s">
        <v>69</v>
      </c>
      <c r="G36" s="44" t="s">
        <v>69</v>
      </c>
      <c r="H36" s="44" t="s">
        <v>69</v>
      </c>
      <c r="I36" s="44" t="s">
        <v>69</v>
      </c>
      <c r="J36" s="30"/>
    </row>
    <row r="37" spans="1:10" x14ac:dyDescent="0.2">
      <c r="A37" s="102"/>
      <c r="B37" s="109" t="s">
        <v>22</v>
      </c>
      <c r="C37" s="48" t="s">
        <v>112</v>
      </c>
      <c r="D37" s="36" t="s">
        <v>69</v>
      </c>
      <c r="E37" s="36" t="s">
        <v>72</v>
      </c>
      <c r="F37" s="36" t="s">
        <v>72</v>
      </c>
      <c r="G37" s="36" t="s">
        <v>72</v>
      </c>
      <c r="H37" s="36" t="s">
        <v>73</v>
      </c>
      <c r="I37" s="36" t="s">
        <v>69</v>
      </c>
      <c r="J37" s="30"/>
    </row>
    <row r="38" spans="1:10" x14ac:dyDescent="0.2">
      <c r="A38" s="102"/>
      <c r="B38" s="109"/>
      <c r="C38" s="48" t="s">
        <v>113</v>
      </c>
      <c r="D38" s="44" t="s">
        <v>69</v>
      </c>
      <c r="E38" s="36" t="s">
        <v>74</v>
      </c>
      <c r="F38" s="44" t="s">
        <v>69</v>
      </c>
      <c r="G38" s="44" t="s">
        <v>69</v>
      </c>
      <c r="H38" s="44" t="s">
        <v>69</v>
      </c>
      <c r="I38" s="44" t="s">
        <v>69</v>
      </c>
      <c r="J38" s="30"/>
    </row>
    <row r="39" spans="1:10" x14ac:dyDescent="0.2">
      <c r="A39" s="102"/>
      <c r="B39" s="109" t="s">
        <v>23</v>
      </c>
      <c r="C39" s="48" t="s">
        <v>112</v>
      </c>
      <c r="D39" s="36" t="s">
        <v>69</v>
      </c>
      <c r="E39" s="36" t="s">
        <v>75</v>
      </c>
      <c r="F39" s="36" t="s">
        <v>75</v>
      </c>
      <c r="G39" s="36" t="s">
        <v>76</v>
      </c>
      <c r="H39" s="36" t="s">
        <v>69</v>
      </c>
      <c r="I39" s="36" t="s">
        <v>69</v>
      </c>
      <c r="J39" s="30"/>
    </row>
    <row r="40" spans="1:10" x14ac:dyDescent="0.2">
      <c r="A40" s="102"/>
      <c r="B40" s="109"/>
      <c r="C40" s="48" t="s">
        <v>113</v>
      </c>
      <c r="D40" s="44" t="s">
        <v>69</v>
      </c>
      <c r="E40" s="36" t="s">
        <v>77</v>
      </c>
      <c r="F40" s="44" t="s">
        <v>69</v>
      </c>
      <c r="G40" s="44" t="s">
        <v>69</v>
      </c>
      <c r="H40" s="44" t="s">
        <v>69</v>
      </c>
      <c r="I40" s="44" t="s">
        <v>69</v>
      </c>
      <c r="J40" s="30"/>
    </row>
    <row r="41" spans="1:10" x14ac:dyDescent="0.2">
      <c r="A41" s="102"/>
      <c r="B41" s="109" t="s">
        <v>147</v>
      </c>
      <c r="C41" s="48" t="s">
        <v>112</v>
      </c>
      <c r="D41" s="36" t="s">
        <v>69</v>
      </c>
      <c r="E41" s="36" t="s">
        <v>78</v>
      </c>
      <c r="F41" s="36" t="s">
        <v>78</v>
      </c>
      <c r="G41" s="36" t="s">
        <v>79</v>
      </c>
      <c r="H41" s="36" t="s">
        <v>79</v>
      </c>
      <c r="I41" s="36" t="s">
        <v>69</v>
      </c>
      <c r="J41" s="30"/>
    </row>
    <row r="42" spans="1:10" x14ac:dyDescent="0.2">
      <c r="A42" s="102"/>
      <c r="B42" s="109"/>
      <c r="C42" s="48" t="s">
        <v>113</v>
      </c>
      <c r="D42" s="44" t="s">
        <v>69</v>
      </c>
      <c r="E42" s="36" t="s">
        <v>69</v>
      </c>
      <c r="F42" s="44" t="s">
        <v>69</v>
      </c>
      <c r="G42" s="44" t="s">
        <v>69</v>
      </c>
      <c r="H42" s="44" t="s">
        <v>69</v>
      </c>
      <c r="I42" s="44" t="s">
        <v>69</v>
      </c>
      <c r="J42" s="30"/>
    </row>
    <row r="43" spans="1:10" x14ac:dyDescent="0.2">
      <c r="A43" s="102"/>
      <c r="B43" s="46" t="s">
        <v>151</v>
      </c>
      <c r="C43" s="48" t="s">
        <v>112</v>
      </c>
      <c r="D43" s="44" t="s">
        <v>69</v>
      </c>
      <c r="E43" s="36" t="s">
        <v>78</v>
      </c>
      <c r="F43" s="44" t="s">
        <v>78</v>
      </c>
      <c r="G43" s="44" t="s">
        <v>79</v>
      </c>
      <c r="H43" s="44" t="s">
        <v>79</v>
      </c>
      <c r="I43" s="44" t="s">
        <v>69</v>
      </c>
      <c r="J43" s="30"/>
    </row>
    <row r="44" spans="1:10" x14ac:dyDescent="0.2">
      <c r="A44" s="102"/>
      <c r="B44" s="46"/>
      <c r="C44" s="48" t="s">
        <v>113</v>
      </c>
      <c r="D44" s="44" t="s">
        <v>69</v>
      </c>
      <c r="E44" s="36" t="s">
        <v>69</v>
      </c>
      <c r="F44" s="44" t="s">
        <v>69</v>
      </c>
      <c r="G44" s="44" t="s">
        <v>69</v>
      </c>
      <c r="H44" s="44" t="s">
        <v>69</v>
      </c>
      <c r="I44" s="44" t="s">
        <v>69</v>
      </c>
      <c r="J44" s="30"/>
    </row>
    <row r="45" spans="1:10" x14ac:dyDescent="0.2">
      <c r="A45" s="102"/>
      <c r="B45" s="46" t="s">
        <v>152</v>
      </c>
      <c r="C45" s="48" t="s">
        <v>112</v>
      </c>
      <c r="D45" s="44" t="s">
        <v>69</v>
      </c>
      <c r="E45" s="36" t="s">
        <v>78</v>
      </c>
      <c r="F45" s="44" t="s">
        <v>78</v>
      </c>
      <c r="G45" s="44" t="s">
        <v>79</v>
      </c>
      <c r="H45" s="44" t="s">
        <v>79</v>
      </c>
      <c r="I45" s="44" t="s">
        <v>69</v>
      </c>
      <c r="J45" s="30"/>
    </row>
    <row r="46" spans="1:10" x14ac:dyDescent="0.2">
      <c r="A46" s="102"/>
      <c r="B46" s="46"/>
      <c r="C46" s="48" t="s">
        <v>113</v>
      </c>
      <c r="D46" s="44" t="s">
        <v>69</v>
      </c>
      <c r="E46" s="36" t="s">
        <v>69</v>
      </c>
      <c r="F46" s="44" t="s">
        <v>69</v>
      </c>
      <c r="G46" s="44" t="s">
        <v>69</v>
      </c>
      <c r="H46" s="44" t="s">
        <v>69</v>
      </c>
      <c r="I46" s="44" t="s">
        <v>69</v>
      </c>
      <c r="J46" s="30"/>
    </row>
    <row r="47" spans="1:10" x14ac:dyDescent="0.2">
      <c r="A47" s="102"/>
      <c r="B47" s="109" t="s">
        <v>24</v>
      </c>
      <c r="C47" s="48" t="s">
        <v>112</v>
      </c>
      <c r="D47" s="44" t="s">
        <v>82</v>
      </c>
      <c r="E47" s="36" t="s">
        <v>80</v>
      </c>
      <c r="F47" s="36" t="s">
        <v>80</v>
      </c>
      <c r="G47" s="36" t="s">
        <v>80</v>
      </c>
      <c r="H47" s="36" t="s">
        <v>81</v>
      </c>
      <c r="I47" s="36" t="s">
        <v>69</v>
      </c>
      <c r="J47" s="30"/>
    </row>
    <row r="48" spans="1:10" x14ac:dyDescent="0.2">
      <c r="A48" s="102"/>
      <c r="B48" s="109"/>
      <c r="C48" s="48" t="s">
        <v>113</v>
      </c>
      <c r="D48" s="44" t="s">
        <v>69</v>
      </c>
      <c r="E48" s="36" t="s">
        <v>83</v>
      </c>
      <c r="F48" s="44" t="s">
        <v>69</v>
      </c>
      <c r="G48" s="44" t="s">
        <v>69</v>
      </c>
      <c r="H48" s="44" t="s">
        <v>69</v>
      </c>
      <c r="I48" s="44" t="s">
        <v>69</v>
      </c>
      <c r="J48" s="30"/>
    </row>
    <row r="49" spans="1:10" x14ac:dyDescent="0.2">
      <c r="A49" s="102"/>
      <c r="B49" s="109" t="s">
        <v>25</v>
      </c>
      <c r="C49" s="48" t="s">
        <v>112</v>
      </c>
      <c r="D49" s="44" t="s">
        <v>69</v>
      </c>
      <c r="E49" s="36" t="s">
        <v>69</v>
      </c>
      <c r="F49" s="44" t="s">
        <v>69</v>
      </c>
      <c r="G49" s="44" t="s">
        <v>69</v>
      </c>
      <c r="H49" s="44" t="s">
        <v>69</v>
      </c>
      <c r="I49" s="44" t="s">
        <v>69</v>
      </c>
      <c r="J49" s="30"/>
    </row>
    <row r="50" spans="1:10" x14ac:dyDescent="0.2">
      <c r="A50" s="102"/>
      <c r="B50" s="109"/>
      <c r="C50" s="48" t="s">
        <v>113</v>
      </c>
      <c r="D50" s="44" t="s">
        <v>69</v>
      </c>
      <c r="E50" s="36" t="s">
        <v>69</v>
      </c>
      <c r="F50" s="44" t="s">
        <v>69</v>
      </c>
      <c r="G50" s="44" t="s">
        <v>69</v>
      </c>
      <c r="H50" s="44" t="s">
        <v>69</v>
      </c>
      <c r="I50" s="44" t="s">
        <v>69</v>
      </c>
      <c r="J50" s="30"/>
    </row>
    <row r="51" spans="1:10" x14ac:dyDescent="0.2">
      <c r="A51" s="102"/>
      <c r="B51" s="109" t="s">
        <v>26</v>
      </c>
      <c r="C51" s="48" t="s">
        <v>112</v>
      </c>
      <c r="D51" s="44" t="s">
        <v>69</v>
      </c>
      <c r="E51" s="36" t="s">
        <v>84</v>
      </c>
      <c r="F51" s="36" t="s">
        <v>84</v>
      </c>
      <c r="G51" s="44" t="s">
        <v>69</v>
      </c>
      <c r="H51" s="44" t="s">
        <v>69</v>
      </c>
      <c r="I51" s="44" t="s">
        <v>69</v>
      </c>
      <c r="J51" s="30"/>
    </row>
    <row r="52" spans="1:10" x14ac:dyDescent="0.2">
      <c r="A52" s="102"/>
      <c r="B52" s="109"/>
      <c r="C52" s="48" t="s">
        <v>113</v>
      </c>
      <c r="D52" s="44" t="s">
        <v>69</v>
      </c>
      <c r="E52" s="42" t="s">
        <v>69</v>
      </c>
      <c r="F52" s="44" t="s">
        <v>69</v>
      </c>
      <c r="G52" s="44" t="s">
        <v>69</v>
      </c>
      <c r="H52" s="44" t="s">
        <v>69</v>
      </c>
      <c r="I52" s="44" t="s">
        <v>69</v>
      </c>
      <c r="J52" s="30"/>
    </row>
    <row r="53" spans="1:10" x14ac:dyDescent="0.2">
      <c r="A53" s="102"/>
      <c r="B53" s="109" t="s">
        <v>27</v>
      </c>
      <c r="C53" s="48" t="s">
        <v>112</v>
      </c>
      <c r="D53" s="36" t="s">
        <v>69</v>
      </c>
      <c r="E53" s="36" t="s">
        <v>84</v>
      </c>
      <c r="F53" s="36" t="s">
        <v>84</v>
      </c>
      <c r="G53" s="36" t="s">
        <v>69</v>
      </c>
      <c r="H53" s="36" t="s">
        <v>69</v>
      </c>
      <c r="I53" s="36" t="s">
        <v>69</v>
      </c>
      <c r="J53" s="30"/>
    </row>
    <row r="54" spans="1:10" x14ac:dyDescent="0.2">
      <c r="A54" s="102"/>
      <c r="B54" s="109"/>
      <c r="C54" s="48" t="s">
        <v>113</v>
      </c>
      <c r="D54" s="36" t="s">
        <v>69</v>
      </c>
      <c r="E54" s="45" t="s">
        <v>69</v>
      </c>
      <c r="F54" s="45" t="s">
        <v>69</v>
      </c>
      <c r="G54" s="45" t="s">
        <v>69</v>
      </c>
      <c r="H54" s="45" t="s">
        <v>69</v>
      </c>
      <c r="I54" s="45" t="s">
        <v>69</v>
      </c>
      <c r="J54" s="30"/>
    </row>
    <row r="55" spans="1:10" x14ac:dyDescent="0.2">
      <c r="A55" s="103"/>
      <c r="B55" s="46" t="s">
        <v>153</v>
      </c>
      <c r="C55" s="48" t="s">
        <v>112</v>
      </c>
      <c r="D55" s="36" t="s">
        <v>69</v>
      </c>
      <c r="E55" s="47" t="s">
        <v>84</v>
      </c>
      <c r="F55" s="47" t="s">
        <v>84</v>
      </c>
      <c r="G55" s="47" t="s">
        <v>69</v>
      </c>
      <c r="H55" s="47" t="s">
        <v>69</v>
      </c>
      <c r="I55" s="47" t="s">
        <v>69</v>
      </c>
    </row>
    <row r="56" spans="1:10" ht="15.75" thickBot="1" x14ac:dyDescent="0.25">
      <c r="A56" s="104"/>
      <c r="B56" s="49"/>
      <c r="C56" s="50" t="s">
        <v>113</v>
      </c>
      <c r="D56" s="36" t="s">
        <v>69</v>
      </c>
      <c r="E56" s="51" t="s">
        <v>69</v>
      </c>
      <c r="F56" s="51" t="s">
        <v>69</v>
      </c>
      <c r="G56" s="51" t="s">
        <v>69</v>
      </c>
      <c r="H56" s="51" t="s">
        <v>69</v>
      </c>
      <c r="I56" s="51" t="s">
        <v>69</v>
      </c>
    </row>
  </sheetData>
  <mergeCells count="16"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A2:A5"/>
    <mergeCell ref="A6:A8"/>
    <mergeCell ref="A9:A12"/>
    <mergeCell ref="A13:A17"/>
    <mergeCell ref="A31:A56"/>
    <mergeCell ref="A18:A3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6" sqref="D6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85</v>
      </c>
      <c r="E1" s="10" t="s">
        <v>148</v>
      </c>
      <c r="F1" s="10" t="s">
        <v>86</v>
      </c>
    </row>
    <row r="2" spans="1:9" x14ac:dyDescent="0.2">
      <c r="A2" s="111" t="s">
        <v>87</v>
      </c>
      <c r="B2" s="23" t="s">
        <v>113</v>
      </c>
      <c r="C2" s="11"/>
      <c r="D2" s="12" t="s">
        <v>88</v>
      </c>
      <c r="E2" s="12"/>
      <c r="F2" s="112" t="s">
        <v>154</v>
      </c>
    </row>
    <row r="3" spans="1:9" x14ac:dyDescent="0.2">
      <c r="A3" s="111"/>
      <c r="B3" s="23" t="s">
        <v>112</v>
      </c>
      <c r="C3" s="11"/>
      <c r="D3" s="12" t="s">
        <v>42</v>
      </c>
      <c r="E3" s="12"/>
      <c r="F3" s="112"/>
      <c r="I3" t="s">
        <v>9</v>
      </c>
    </row>
    <row r="4" spans="1:9" x14ac:dyDescent="0.2">
      <c r="A4" s="111" t="s">
        <v>89</v>
      </c>
      <c r="B4" s="111" t="s">
        <v>113</v>
      </c>
      <c r="C4" s="15" t="s">
        <v>101</v>
      </c>
      <c r="D4" s="16" t="s">
        <v>157</v>
      </c>
      <c r="E4" s="16" t="s">
        <v>146</v>
      </c>
      <c r="F4" s="112" t="s">
        <v>155</v>
      </c>
    </row>
    <row r="5" spans="1:9" x14ac:dyDescent="0.2">
      <c r="A5" s="111"/>
      <c r="B5" s="111"/>
      <c r="C5" s="15" t="s">
        <v>100</v>
      </c>
      <c r="D5" s="16" t="s">
        <v>157</v>
      </c>
      <c r="E5" s="16" t="s">
        <v>146</v>
      </c>
      <c r="F5" s="112" t="s">
        <v>155</v>
      </c>
    </row>
    <row r="6" spans="1:9" x14ac:dyDescent="0.2">
      <c r="A6" s="111"/>
      <c r="B6" s="111"/>
      <c r="C6" s="15" t="s">
        <v>13</v>
      </c>
      <c r="D6" s="16" t="s">
        <v>88</v>
      </c>
      <c r="E6" s="16" t="s">
        <v>149</v>
      </c>
      <c r="F6" s="112" t="s">
        <v>156</v>
      </c>
    </row>
    <row r="7" spans="1:9" x14ac:dyDescent="0.2">
      <c r="A7" s="111"/>
      <c r="B7" s="111"/>
      <c r="C7" s="15" t="s">
        <v>16</v>
      </c>
      <c r="D7" s="16" t="s">
        <v>88</v>
      </c>
      <c r="E7" s="16" t="s">
        <v>149</v>
      </c>
      <c r="F7" s="112" t="s">
        <v>156</v>
      </c>
    </row>
    <row r="8" spans="1:9" x14ac:dyDescent="0.2">
      <c r="A8" s="111"/>
      <c r="B8" s="111" t="s">
        <v>112</v>
      </c>
      <c r="C8" s="15" t="s">
        <v>101</v>
      </c>
      <c r="D8" s="16" t="s">
        <v>42</v>
      </c>
      <c r="E8" s="16"/>
    </row>
    <row r="9" spans="1:9" x14ac:dyDescent="0.2">
      <c r="A9" s="111"/>
      <c r="B9" s="111"/>
      <c r="C9" s="15" t="s">
        <v>100</v>
      </c>
      <c r="D9" s="16" t="s">
        <v>42</v>
      </c>
      <c r="E9" s="16"/>
    </row>
    <row r="10" spans="1:9" x14ac:dyDescent="0.2">
      <c r="A10" s="111"/>
      <c r="B10" s="111"/>
      <c r="C10" s="15" t="s">
        <v>13</v>
      </c>
      <c r="D10" s="16" t="s">
        <v>42</v>
      </c>
      <c r="E10" s="16"/>
    </row>
    <row r="11" spans="1:9" x14ac:dyDescent="0.2">
      <c r="A11" s="111"/>
      <c r="B11" s="111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