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A42871B1-22DD-4AA0-8A11-69B8FFFF20BF}" xr6:coauthVersionLast="47" xr6:coauthVersionMax="47" xr10:uidLastSave="{00000000-0000-0000-0000-000000000000}"/>
  <bookViews>
    <workbookView xWindow="-98" yWindow="-98" windowWidth="22695" windowHeight="14595" firstSheet="7" activeTab="23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1" l="1"/>
  <c r="AL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48" i="11"/>
  <c r="R8" i="24"/>
  <c r="AK13" i="11" s="1"/>
  <c r="R53" i="11" s="1"/>
  <c r="R3" i="24"/>
  <c r="AK8" i="11" s="1"/>
  <c r="V41" i="24"/>
  <c r="U41" i="24"/>
  <c r="T41" i="24"/>
  <c r="V40" i="24"/>
  <c r="U40" i="24"/>
  <c r="T40" i="24"/>
  <c r="V39" i="24"/>
  <c r="U39" i="24"/>
  <c r="T39" i="24"/>
  <c r="V38" i="24"/>
  <c r="U38" i="24"/>
  <c r="T38" i="24"/>
  <c r="V37" i="24"/>
  <c r="U37" i="24"/>
  <c r="T37" i="24"/>
  <c r="V36" i="24"/>
  <c r="U36" i="24"/>
  <c r="T36" i="24"/>
  <c r="V35" i="24"/>
  <c r="U35" i="24"/>
  <c r="T35" i="24"/>
  <c r="V34" i="24"/>
  <c r="U34" i="24"/>
  <c r="T34" i="24"/>
  <c r="V33" i="24"/>
  <c r="U33" i="24"/>
  <c r="T33" i="24"/>
  <c r="V32" i="24"/>
  <c r="U32" i="24"/>
  <c r="T32" i="24"/>
  <c r="V31" i="24"/>
  <c r="U31" i="24"/>
  <c r="T31" i="24"/>
  <c r="V30" i="24"/>
  <c r="U30" i="24"/>
  <c r="T30" i="24"/>
  <c r="V29" i="24"/>
  <c r="U29" i="24"/>
  <c r="T29" i="24"/>
  <c r="V28" i="24"/>
  <c r="U28" i="24"/>
  <c r="T28" i="24"/>
  <c r="V27" i="24"/>
  <c r="U27" i="24"/>
  <c r="T27" i="24"/>
  <c r="V26" i="24"/>
  <c r="U26" i="24"/>
  <c r="T26" i="24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AK24" i="11" s="1"/>
  <c r="R64" i="11" s="1"/>
  <c r="V18" i="24"/>
  <c r="U18" i="24"/>
  <c r="T18" i="24"/>
  <c r="R18" i="24"/>
  <c r="AK23" i="11" s="1"/>
  <c r="R63" i="11" s="1"/>
  <c r="S63" i="11" s="1"/>
  <c r="V17" i="24"/>
  <c r="U17" i="24"/>
  <c r="T17" i="24"/>
  <c r="R17" i="24"/>
  <c r="AK22" i="11" s="1"/>
  <c r="R62" i="11" s="1"/>
  <c r="V16" i="24"/>
  <c r="U16" i="24"/>
  <c r="T16" i="24"/>
  <c r="R16" i="24"/>
  <c r="AK21" i="11" s="1"/>
  <c r="R61" i="11" s="1"/>
  <c r="S61" i="11" s="1"/>
  <c r="V15" i="24"/>
  <c r="U15" i="24"/>
  <c r="T15" i="24"/>
  <c r="R15" i="24"/>
  <c r="AK20" i="11" s="1"/>
  <c r="R60" i="11" s="1"/>
  <c r="V14" i="24"/>
  <c r="U14" i="24"/>
  <c r="T14" i="24"/>
  <c r="R14" i="24"/>
  <c r="AK19" i="11" s="1"/>
  <c r="R59" i="11" s="1"/>
  <c r="V13" i="24"/>
  <c r="U13" i="24"/>
  <c r="T13" i="24"/>
  <c r="R13" i="24"/>
  <c r="AK18" i="11" s="1"/>
  <c r="R58" i="11" s="1"/>
  <c r="V12" i="24"/>
  <c r="U12" i="24"/>
  <c r="T12" i="24"/>
  <c r="R12" i="24"/>
  <c r="AK17" i="11" s="1"/>
  <c r="R57" i="11" s="1"/>
  <c r="V11" i="24"/>
  <c r="U11" i="24"/>
  <c r="T11" i="24"/>
  <c r="R11" i="24"/>
  <c r="AK16" i="11" s="1"/>
  <c r="R56" i="11" s="1"/>
  <c r="V10" i="24"/>
  <c r="U10" i="24"/>
  <c r="T10" i="24"/>
  <c r="R10" i="24"/>
  <c r="AK15" i="11" s="1"/>
  <c r="R55" i="11" s="1"/>
  <c r="S55" i="11" s="1"/>
  <c r="V9" i="24"/>
  <c r="U9" i="24"/>
  <c r="T9" i="24"/>
  <c r="R9" i="24"/>
  <c r="AK14" i="11" s="1"/>
  <c r="R54" i="11" s="1"/>
  <c r="V8" i="24"/>
  <c r="U8" i="24"/>
  <c r="T8" i="24"/>
  <c r="V7" i="24"/>
  <c r="U7" i="24"/>
  <c r="T7" i="24"/>
  <c r="R7" i="24"/>
  <c r="AK12" i="11" s="1"/>
  <c r="R52" i="11" s="1"/>
  <c r="V6" i="24"/>
  <c r="U6" i="24"/>
  <c r="T6" i="24"/>
  <c r="R6" i="24"/>
  <c r="AK11" i="11" s="1"/>
  <c r="R51" i="11" s="1"/>
  <c r="V5" i="24"/>
  <c r="U5" i="24"/>
  <c r="T5" i="24"/>
  <c r="R5" i="24"/>
  <c r="AK10" i="11" s="1"/>
  <c r="R50" i="11" s="1"/>
  <c r="M5" i="24"/>
  <c r="V4" i="24"/>
  <c r="U4" i="24"/>
  <c r="T4" i="24"/>
  <c r="R4" i="24"/>
  <c r="AK9" i="11" s="1"/>
  <c r="R49" i="11" s="1"/>
  <c r="M4" i="24"/>
  <c r="M3" i="24"/>
  <c r="N30" i="11"/>
  <c r="N31" i="11"/>
  <c r="N29" i="11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T24" i="23"/>
  <c r="U24" i="23"/>
  <c r="V24" i="23"/>
  <c r="T25" i="23"/>
  <c r="U25" i="23"/>
  <c r="V25" i="23"/>
  <c r="V23" i="23"/>
  <c r="U23" i="23"/>
  <c r="T23" i="23"/>
  <c r="V22" i="23"/>
  <c r="U22" i="23"/>
  <c r="T22" i="23"/>
  <c r="V21" i="23"/>
  <c r="U21" i="23"/>
  <c r="T21" i="23"/>
  <c r="V20" i="23"/>
  <c r="U20" i="23"/>
  <c r="T20" i="23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R48" i="11" l="1"/>
  <c r="S48" i="11" s="1"/>
  <c r="S53" i="11"/>
  <c r="S60" i="11"/>
  <c r="S52" i="11"/>
  <c r="S59" i="11"/>
  <c r="S51" i="11"/>
  <c r="S58" i="11"/>
  <c r="S50" i="11"/>
  <c r="S57" i="11"/>
  <c r="S49" i="11"/>
  <c r="S56" i="11"/>
  <c r="S64" i="11"/>
  <c r="S62" i="11"/>
  <c r="S54" i="11"/>
  <c r="N8" i="24"/>
  <c r="N10" i="24"/>
  <c r="N3" i="24"/>
  <c r="N9" i="24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R33" i="11" l="1"/>
  <c r="V31" i="11" s="1"/>
  <c r="W31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3" i="11" s="1"/>
  <c r="W33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1" i="11" s="1"/>
  <c r="W41" i="11" s="1"/>
  <c r="AH17" i="11"/>
  <c r="O32" i="4"/>
  <c r="AH24" i="11"/>
  <c r="AH8" i="11"/>
  <c r="AH11" i="11"/>
  <c r="R31" i="11"/>
  <c r="V40" i="11" s="1"/>
  <c r="W40" i="11" s="1"/>
  <c r="AH15" i="11"/>
  <c r="R35" i="11"/>
  <c r="V35" i="11" s="1"/>
  <c r="W35" i="11" s="1"/>
  <c r="AH10" i="11"/>
  <c r="R30" i="11"/>
  <c r="V36" i="11" s="1"/>
  <c r="W36" i="11" s="1"/>
  <c r="AH19" i="11"/>
  <c r="R39" i="11"/>
  <c r="V32" i="11" s="1"/>
  <c r="W32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4" i="11" s="1"/>
  <c r="W34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<sst xmlns="http://schemas.openxmlformats.org/spreadsheetml/2006/main" count="2514" uniqueCount="170">
  <si>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</si>
  <si>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</si>
  <si>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</si>
  <si>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</si>
  <si>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</si>
  <si>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</si>
  <si>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</si>
  <si>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</si>
  <si>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</si>
  <si>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</si>
  <si>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</si>
  <si>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</si>
  <si>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</si>
  <si>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</si>
  <si>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</si>
  <si>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</si>
  <si>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</si>
  <si>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</si>
  <si>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</si>
  <si>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</si>
  <si>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</si>
  <si>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</si>
  <si>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</si>
  <si>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</si>
  <si>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</si>
  <si>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</si>
  <si>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</si>
  <si>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</si>
  <si>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</si>
  <si>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</si>
  <si>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</si>
  <si>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</si>
  <si>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</si>
  <si>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</si>
  <si>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</si>
  <si>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</si>
  <si>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</si>
  <si>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</si>
  <si>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</si>
  <si>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</si>
  <si>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</si>
  <si>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</si>
  <si>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</si>
  <si>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</si>
  <si>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</si>
  <si>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</si>
  <si>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</si>
  <si>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</si>
  <si>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</si>
  <si>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</si>
  <si>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</si>
  <si>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</si>
  <si>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</si>
  <si>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</si>
  <si>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</si>
  <si>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</si>
  <si>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</si>
  <si>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</si>
  <si>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</si>
  <si>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</si>
  <si>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</si>
  <si>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</si>
  <si>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</si>
  <si>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</si>
  <si>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</si>
  <si>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</si>
  <si>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</si>
  <si>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</si>
  <si>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</si>
  <si>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</si>
  <si>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</si>
  <si>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</si>
  <si>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</si>
  <si>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</si>
  <si>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</si>
  <si>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</si>
  <si>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</si>
  <si>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</si>
  <si>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</si>
  <si>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</si>
  <si>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</si>
  <si>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</si>
  <si>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</si>
  <si>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</si>
  <si>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</si>
  <si>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</si>
  <si>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</si>
  <si>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</si>
  <si>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</si>
  <si>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</si>
  <si>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</si>
  <si>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</si>
  <si>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</si>
  <si>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</si>
  <si>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</si>
  <si>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</si>
  <si>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</si>
  <si>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</si>
  <si>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</si>
  <si>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</si>
  <si>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</si>
  <si>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</si>
  <si>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</si>
  <si>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</si>
  <si>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</si>
  <si>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</si>
  <si>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</si>
  <si>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</si>
  <si>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</si>
  <si>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</si>
  <si>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</si>
  <si>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</si>
  <si>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</si>
  <si>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</si>
  <si>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</si>
  <si>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</si>
  <si>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</si>
  <si>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</si>
  <si>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</si>
  <si>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</si>
  <si>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</si>
  <si>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</si>
  <si>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</si>
  <si>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</si>
  <si>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</si>
  <si>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</si>
  <si>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</si>
  <si>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</si>
  <si>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</si>
  <si>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</si>
  <si>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</si>
  <si>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</si>
  <si>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</si>
  <si>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</si>
  <si>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</si>
  <si>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</si>
  <si>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</si>
  <si>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</si>
  <si>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</si>
  <si>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</si>
  <si>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</si>
  <si>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</si>
  <si>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</si>
  <si>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</si>
  <si>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</si>
  <si>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</si>
  <si>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</si>
  <si>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</si>
  <si>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</si>
  <si>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</si>
  <si>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</si>
  <si>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</si>
  <si>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</si>
  <si>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</si>
  <si>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</si>
  <si>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</si>
  <si>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</si>
  <si>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</si>
  <si>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</si>
  <si>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</si>
  <si>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</si>
  <si>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</si>
  <si>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</si>
  <si>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</si>
  <si>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</si>
  <si>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</si>
  <si>
    <t>Finals Comparison</t>
  </si>
  <si>
    <t>Regular</t>
  </si>
  <si>
    <t>Finals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</si>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</sst>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8" headerRowBorderDxfId="47" tableBorderDxfId="46" totalsRowBorderDxfId="45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4"/>
    <tableColumn id="2" xr3:uid="{7BE2DD7D-041B-42D3-BEF3-83231555EB12}" name="Average" dataDxfId="43"/>
    <tableColumn id="3" xr3:uid="{3EA0A844-2FB2-4CD6-86BD-277AC59FE2B4}" name="NBA Equivalent" dataDxfId="42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S64" totalsRowShown="0" headerRowDxfId="41" dataDxfId="40">
  <autoFilter ref="P47:S64" xr:uid="{F8982B4E-394E-4597-BB61-FB3978A2E716}"/>
  <tableColumns count="4">
    <tableColumn id="1" xr3:uid="{77E40B08-4007-4738-93D3-54CC435FE819}" name="Name" dataDxfId="39"/>
    <tableColumn id="2" xr3:uid="{7A615418-2452-4FAE-A69F-C6EC06A62E87}" name="Regular" dataDxfId="38">
      <calculatedColumnFormula>(SUM(Q8,U8,Y8,AC8,AG8))/(SUM($Q$5,$U$5,$Y$5,$AC$5,$AG$5))</calculatedColumnFormula>
    </tableColumn>
    <tableColumn id="3" xr3:uid="{8C226EA4-BE63-46ED-A0A9-7C78655BD159}" name="Finals" dataDxfId="37">
      <calculatedColumnFormula>AK8/AK$5</calculatedColumnFormula>
    </tableColumn>
    <tableColumn id="4" xr3:uid="{765ED50C-D15E-4FB4-B8A0-EFA981698530}" name="Change" dataDxfId="36">
      <calculatedColumnFormula>Table2[[#This Row],[Finals]]-Table2[[#This Row],[Regular]]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4"/>
  <sheetViews>
    <sheetView topLeftCell="M5" zoomScale="70" zoomScaleNormal="70" workbookViewId="0">
      <selection activeCell="R39" sqref="R39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4" t="s">
        <v>146</v>
      </c>
      <c r="AK5" s="34">
        <v>2</v>
      </c>
      <c r="AL5" s="34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4"/>
      <c r="AK6" s="34"/>
      <c r="AL6" s="34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5" t="s">
        <v>28</v>
      </c>
      <c r="AK7" s="35" t="s">
        <v>27</v>
      </c>
      <c r="AL7" s="35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4" t="s">
        <v>18</v>
      </c>
      <c r="AK8" s="34">
        <f>('Finals 1'!$R3)+('Finals 2'!$R3)</f>
        <v>8</v>
      </c>
      <c r="AL8" s="36">
        <f>AK8/(AK$5-0.5)</f>
        <v>5.333333333333333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4" t="s">
        <v>19</v>
      </c>
      <c r="AK9" s="34">
        <f>('Finals 1'!$R4)+('Finals 2'!$R4)</f>
        <v>9</v>
      </c>
      <c r="AL9" s="36">
        <f t="shared" ref="AL9:AL24" si="8">AK9/AK$5</f>
        <v>4.5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4" t="s">
        <v>13</v>
      </c>
      <c r="AK10" s="34">
        <f>('Finals 1'!$R5)+('Finals 2'!$R5)</f>
        <v>9</v>
      </c>
      <c r="AL10" s="36">
        <f t="shared" si="8"/>
        <v>4.5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4" t="s">
        <v>16</v>
      </c>
      <c r="AK11" s="34">
        <f>('Finals 1'!$R6)+('Finals 2'!$R6)</f>
        <v>0</v>
      </c>
      <c r="AL11" s="36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4" t="s">
        <v>15</v>
      </c>
      <c r="AK12" s="34">
        <f>('Finals 1'!$R7)+('Finals 2'!$R7)</f>
        <v>0</v>
      </c>
      <c r="AL12" s="36">
        <f t="shared" si="8"/>
        <v>0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4" t="s">
        <v>12</v>
      </c>
      <c r="AK13" s="34">
        <f>('Finals 1'!$R8)+('Finals 2'!$R8)</f>
        <v>5</v>
      </c>
      <c r="AL13" s="36">
        <f t="shared" si="8"/>
        <v>2.5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4" t="s">
        <v>9</v>
      </c>
      <c r="AK14" s="34">
        <f>('Finals 1'!$R9)+('Finals 2'!$R9)</f>
        <v>8</v>
      </c>
      <c r="AL14" s="36">
        <f t="shared" si="8"/>
        <v>4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4" t="s">
        <v>8</v>
      </c>
      <c r="AK15" s="34">
        <f>('Finals 1'!$R10)+('Finals 2'!$R10)</f>
        <v>11</v>
      </c>
      <c r="AL15" s="36">
        <f t="shared" si="8"/>
        <v>5.5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4" t="s">
        <v>7</v>
      </c>
      <c r="AK16" s="34">
        <f>('Finals 1'!$R11)+('Finals 2'!$R11)</f>
        <v>0</v>
      </c>
      <c r="AL16" s="36">
        <f t="shared" si="8"/>
        <v>0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4" t="s">
        <v>6</v>
      </c>
      <c r="AK17" s="34">
        <f>('Finals 1'!$R12)+('Finals 2'!$R12)</f>
        <v>1</v>
      </c>
      <c r="AL17" s="36">
        <f t="shared" si="8"/>
        <v>0.5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4" t="s">
        <v>5</v>
      </c>
      <c r="AK18" s="34">
        <f>('Finals 1'!$R13)+('Finals 2'!$R13)</f>
        <v>2</v>
      </c>
      <c r="AL18" s="36">
        <f t="shared" si="8"/>
        <v>1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4" t="s">
        <v>4</v>
      </c>
      <c r="AK19" s="34">
        <f>('Finals 1'!$R14)+('Finals 2'!$R14)</f>
        <v>10</v>
      </c>
      <c r="AL19" s="36">
        <f t="shared" si="8"/>
        <v>5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4" t="s">
        <v>3</v>
      </c>
      <c r="AK20" s="34">
        <f>('Finals 1'!$R15)+('Finals 2'!$R15)</f>
        <v>12</v>
      </c>
      <c r="AL20" s="36">
        <f t="shared" si="8"/>
        <v>6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4" t="s">
        <v>2</v>
      </c>
      <c r="AK21" s="34">
        <f>('Finals 1'!$R16)+('Finals 2'!$R16)</f>
        <v>2</v>
      </c>
      <c r="AL21" s="36">
        <f t="shared" si="8"/>
        <v>1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4" t="s">
        <v>1</v>
      </c>
      <c r="AK22" s="34">
        <f>('Finals 1'!$R17)+('Finals 2'!$R17)</f>
        <v>1</v>
      </c>
      <c r="AL22" s="36">
        <f t="shared" si="8"/>
        <v>0.5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4" t="s">
        <v>0</v>
      </c>
      <c r="AK23" s="34">
        <f>('Finals 1'!$R18)+('Finals 2'!$R18)</f>
        <v>0</v>
      </c>
      <c r="AL23" s="36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4" t="s">
        <v>61</v>
      </c>
      <c r="AK24" s="34">
        <f>('Finals 1'!$R19)+('Finals 2'!$R19)</f>
        <v>0</v>
      </c>
      <c r="AL24" s="36">
        <f t="shared" si="8"/>
        <v>0</v>
      </c>
    </row>
    <row r="26" spans="2:38" x14ac:dyDescent="0.45">
      <c r="P26" s="37" t="s">
        <v>66</v>
      </c>
      <c r="Q26" s="37">
        <f>SUM(Q5,U5,Y5,AC5,AG5,AK5)</f>
        <v>19</v>
      </c>
      <c r="R26" s="37"/>
      <c r="T26" s="2"/>
    </row>
    <row r="27" spans="2:38" x14ac:dyDescent="0.45">
      <c r="P27" s="37" t="s">
        <v>28</v>
      </c>
      <c r="Q27" s="37" t="s">
        <v>27</v>
      </c>
      <c r="R27" s="3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s="37" t="s">
        <v>18</v>
      </c>
      <c r="Q28" s="37">
        <f>SUM(Q8,U8,Y8,AC8,AG8,AK8)</f>
        <v>41</v>
      </c>
      <c r="R28" s="38">
        <f>Q28/(Q26-0.5)</f>
        <v>2.2162162162162162</v>
      </c>
      <c r="T28" t="s">
        <v>97</v>
      </c>
      <c r="U28" s="25" t="s">
        <v>18</v>
      </c>
      <c r="V28" s="26">
        <f>$R$28</f>
        <v>2.2162162162162162</v>
      </c>
      <c r="W28" s="27">
        <f>Table1[[#This Row],[Average]]/($I$6/3)*100</f>
        <v>43.979387948259543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P29" s="37" t="s">
        <v>19</v>
      </c>
      <c r="Q29" s="37">
        <f t="shared" ref="Q29:Q44" si="20">SUM(Q9,U9,Y9,AC9,AG9,AK9)</f>
        <v>23</v>
      </c>
      <c r="R29" s="38">
        <f>Q29/(Q$26-3)</f>
        <v>1.4375</v>
      </c>
      <c r="T29" t="s">
        <v>98</v>
      </c>
      <c r="U29" s="19" t="s">
        <v>9</v>
      </c>
      <c r="V29" s="20">
        <f>R$34</f>
        <v>2.2159090909090908</v>
      </c>
      <c r="W29" s="21">
        <f>Table1[[#This Row],[Average]]/($I$6/3)*100</f>
        <v>43.973293243721258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P30" s="37" t="s">
        <v>13</v>
      </c>
      <c r="Q30" s="37">
        <f t="shared" si="20"/>
        <v>19</v>
      </c>
      <c r="R30" s="38">
        <f t="shared" ref="R30:R43" si="21">Q30/Q$26</f>
        <v>1</v>
      </c>
      <c r="T30" t="s">
        <v>99</v>
      </c>
      <c r="U30" s="22" t="s">
        <v>3</v>
      </c>
      <c r="V30" s="23">
        <f>R$40</f>
        <v>2</v>
      </c>
      <c r="W30" s="24">
        <f>Table1[[#This Row],[Average]]/($I$6/3)*100</f>
        <v>39.688715953307394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P31" s="37" t="s">
        <v>16</v>
      </c>
      <c r="Q31" s="37">
        <f t="shared" si="20"/>
        <v>6</v>
      </c>
      <c r="R31" s="38">
        <f t="shared" si="21"/>
        <v>0.31578947368421051</v>
      </c>
      <c r="T31" t="s">
        <v>100</v>
      </c>
      <c r="U31" s="19" t="s">
        <v>12</v>
      </c>
      <c r="V31" s="20">
        <f>R$33</f>
        <v>1.9473684210526316</v>
      </c>
      <c r="W31" s="21">
        <f>Table1[[#This Row],[Average]]/($I$6/3)*100</f>
        <v>38.644276059799303</v>
      </c>
    </row>
    <row r="32" spans="2:38" x14ac:dyDescent="0.45">
      <c r="P32" s="37" t="s">
        <v>15</v>
      </c>
      <c r="Q32" s="37">
        <f t="shared" si="20"/>
        <v>2</v>
      </c>
      <c r="R32" s="38">
        <f t="shared" si="21"/>
        <v>0.10526315789473684</v>
      </c>
      <c r="T32" t="s">
        <v>101</v>
      </c>
      <c r="U32" s="22" t="s">
        <v>4</v>
      </c>
      <c r="V32" s="23">
        <f>R$39</f>
        <v>1.8421052631578947</v>
      </c>
      <c r="W32" s="24">
        <f>Table1[[#This Row],[Average]]/($I$6/3)*100</f>
        <v>36.555396272783128</v>
      </c>
      <c r="Y32" t="s">
        <v>138</v>
      </c>
    </row>
    <row r="33" spans="16:27" x14ac:dyDescent="0.45">
      <c r="P33" s="37" t="s">
        <v>12</v>
      </c>
      <c r="Q33" s="37">
        <f t="shared" si="20"/>
        <v>37</v>
      </c>
      <c r="R33" s="38">
        <f>Q33/Q26</f>
        <v>1.9473684210526316</v>
      </c>
      <c r="T33" t="s">
        <v>102</v>
      </c>
      <c r="U33" s="25" t="s">
        <v>2</v>
      </c>
      <c r="V33" s="26">
        <f>R$41</f>
        <v>1.7894736842105263</v>
      </c>
      <c r="W33" s="27">
        <f>Table1[[#This Row],[Average]]/($I$6/3)*100</f>
        <v>35.510956379275036</v>
      </c>
      <c r="Y33" t="s">
        <v>137</v>
      </c>
    </row>
    <row r="34" spans="16:27" x14ac:dyDescent="0.45">
      <c r="P34" s="37" t="s">
        <v>9</v>
      </c>
      <c r="Q34" s="37">
        <f t="shared" si="20"/>
        <v>39</v>
      </c>
      <c r="R34" s="38">
        <f>Q34/(Q$26-1.4)</f>
        <v>2.2159090909090908</v>
      </c>
      <c r="T34" t="s">
        <v>103</v>
      </c>
      <c r="U34" s="22" t="s">
        <v>19</v>
      </c>
      <c r="V34" s="23">
        <f>$R$29</f>
        <v>1.4375</v>
      </c>
      <c r="W34" s="24">
        <f>Table1[[#This Row],[Average]]/($I$6/3)*100</f>
        <v>28.526264591439688</v>
      </c>
    </row>
    <row r="35" spans="16:27" x14ac:dyDescent="0.45">
      <c r="P35" s="37" t="s">
        <v>8</v>
      </c>
      <c r="Q35" s="37">
        <f t="shared" si="20"/>
        <v>21</v>
      </c>
      <c r="R35" s="38">
        <f t="shared" si="21"/>
        <v>1.1052631578947369</v>
      </c>
      <c r="T35" t="s">
        <v>104</v>
      </c>
      <c r="U35" s="19" t="s">
        <v>8</v>
      </c>
      <c r="V35" s="20">
        <f>R$35</f>
        <v>1.1052631578947369</v>
      </c>
      <c r="W35" s="21">
        <f>Table1[[#This Row],[Average]]/($I$6/3)*100</f>
        <v>21.933237763669876</v>
      </c>
    </row>
    <row r="36" spans="16:27" x14ac:dyDescent="0.45">
      <c r="P36" s="37" t="s">
        <v>7</v>
      </c>
      <c r="Q36" s="37">
        <f t="shared" si="20"/>
        <v>7</v>
      </c>
      <c r="R36" s="38">
        <f t="shared" si="21"/>
        <v>0.36842105263157893</v>
      </c>
      <c r="T36" t="s">
        <v>105</v>
      </c>
      <c r="U36" s="19" t="s">
        <v>13</v>
      </c>
      <c r="V36" s="20">
        <f>R$30</f>
        <v>1</v>
      </c>
      <c r="W36" s="21">
        <f>Table1[[#This Row],[Average]]/($I$6/3)*100</f>
        <v>19.844357976653697</v>
      </c>
    </row>
    <row r="37" spans="16:27" x14ac:dyDescent="0.45">
      <c r="P37" s="37" t="s">
        <v>6</v>
      </c>
      <c r="Q37" s="37">
        <f t="shared" si="20"/>
        <v>6</v>
      </c>
      <c r="R37" s="38">
        <f t="shared" si="21"/>
        <v>0.31578947368421051</v>
      </c>
      <c r="T37" t="s">
        <v>106</v>
      </c>
      <c r="U37" s="25" t="s">
        <v>61</v>
      </c>
      <c r="V37" s="26">
        <f>R$44</f>
        <v>0.7142857142857143</v>
      </c>
      <c r="W37" s="27">
        <f>Table1[[#This Row],[Average]]/($I$6/3)*100</f>
        <v>14.174541411895497</v>
      </c>
    </row>
    <row r="38" spans="16:27" x14ac:dyDescent="0.45">
      <c r="P38" s="37" t="s">
        <v>5</v>
      </c>
      <c r="Q38" s="37">
        <f t="shared" si="20"/>
        <v>6</v>
      </c>
      <c r="R38" s="38">
        <f t="shared" si="21"/>
        <v>0.31578947368421051</v>
      </c>
      <c r="T38" t="s">
        <v>107</v>
      </c>
      <c r="U38" s="22" t="s">
        <v>1</v>
      </c>
      <c r="V38" s="23">
        <f>R$42</f>
        <v>0.42105263157894735</v>
      </c>
      <c r="W38" s="24">
        <f>Table1[[#This Row],[Average]]/($I$6/3)*100</f>
        <v>8.3555191480647135</v>
      </c>
    </row>
    <row r="39" spans="16:27" x14ac:dyDescent="0.45">
      <c r="P39" s="37" t="s">
        <v>4</v>
      </c>
      <c r="Q39" s="37">
        <f t="shared" si="20"/>
        <v>35</v>
      </c>
      <c r="R39" s="38">
        <f t="shared" si="21"/>
        <v>1.8421052631578947</v>
      </c>
      <c r="T39" t="s">
        <v>108</v>
      </c>
      <c r="U39" s="19" t="s">
        <v>7</v>
      </c>
      <c r="V39" s="20">
        <f>R$36</f>
        <v>0.36842105263157893</v>
      </c>
      <c r="W39" s="21">
        <f>Table1[[#This Row],[Average]]/($I$6/3)*100</f>
        <v>7.311079254556625</v>
      </c>
      <c r="Z39" s="31"/>
      <c r="AA39" s="31"/>
    </row>
    <row r="40" spans="16:27" x14ac:dyDescent="0.45">
      <c r="P40" s="37" t="s">
        <v>3</v>
      </c>
      <c r="Q40" s="37">
        <f t="shared" si="20"/>
        <v>38</v>
      </c>
      <c r="R40" s="38">
        <f t="shared" si="21"/>
        <v>2</v>
      </c>
      <c r="T40" t="s">
        <v>109</v>
      </c>
      <c r="U40" s="25" t="s">
        <v>16</v>
      </c>
      <c r="V40" s="26">
        <f>R$31</f>
        <v>0.31578947368421051</v>
      </c>
      <c r="W40" s="27">
        <f>Table1[[#This Row],[Average]]/($I$6/3)*100</f>
        <v>6.2666393610485356</v>
      </c>
    </row>
    <row r="41" spans="16:27" x14ac:dyDescent="0.45">
      <c r="P41" s="37" t="s">
        <v>2</v>
      </c>
      <c r="Q41" s="37">
        <f t="shared" si="20"/>
        <v>34</v>
      </c>
      <c r="R41" s="38">
        <f t="shared" si="21"/>
        <v>1.7894736842105263</v>
      </c>
      <c r="T41" t="s">
        <v>110</v>
      </c>
      <c r="U41" s="19" t="s">
        <v>6</v>
      </c>
      <c r="V41" s="20">
        <f>R$37</f>
        <v>0.31578947368421051</v>
      </c>
      <c r="W41" s="21">
        <f>Table1[[#This Row],[Average]]/($I$6/3)*100</f>
        <v>6.2666393610485356</v>
      </c>
    </row>
    <row r="42" spans="16:27" x14ac:dyDescent="0.45">
      <c r="P42" s="37" t="s">
        <v>1</v>
      </c>
      <c r="Q42" s="37">
        <f t="shared" si="20"/>
        <v>8</v>
      </c>
      <c r="R42" s="38">
        <f t="shared" si="21"/>
        <v>0.42105263157894735</v>
      </c>
      <c r="T42" t="s">
        <v>111</v>
      </c>
      <c r="U42" s="22" t="s">
        <v>5</v>
      </c>
      <c r="V42" s="23">
        <f>R$38</f>
        <v>0.31578947368421051</v>
      </c>
      <c r="W42" s="24">
        <f>Table1[[#This Row],[Average]]/($I$6/3)*100</f>
        <v>6.2666393610485356</v>
      </c>
    </row>
    <row r="43" spans="16:27" x14ac:dyDescent="0.45">
      <c r="P43" s="37" t="s">
        <v>0</v>
      </c>
      <c r="Q43" s="37">
        <f t="shared" si="20"/>
        <v>3</v>
      </c>
      <c r="R43" s="38">
        <f t="shared" si="21"/>
        <v>0.15789473684210525</v>
      </c>
      <c r="T43" t="s">
        <v>112</v>
      </c>
      <c r="U43" s="25" t="s">
        <v>0</v>
      </c>
      <c r="V43" s="26">
        <f>R$43</f>
        <v>0.15789473684210525</v>
      </c>
      <c r="W43" s="27">
        <f>Table1[[#This Row],[Average]]/($I$6/3)*100</f>
        <v>3.1333196805242678</v>
      </c>
    </row>
    <row r="44" spans="16:27" x14ac:dyDescent="0.45">
      <c r="P44" s="37" t="s">
        <v>61</v>
      </c>
      <c r="Q44" s="37">
        <f t="shared" si="20"/>
        <v>10</v>
      </c>
      <c r="R44" s="38">
        <f>Q44/(Q$26-5)</f>
        <v>0.7142857142857143</v>
      </c>
      <c r="T44" t="s">
        <v>113</v>
      </c>
      <c r="U44" s="28" t="s">
        <v>15</v>
      </c>
      <c r="V44" s="29">
        <f>R$32</f>
        <v>0.10526315789473684</v>
      </c>
      <c r="W44" s="30">
        <f>Table1[[#This Row],[Average]]/($I$6/3)*100</f>
        <v>2.0888797870161784</v>
      </c>
    </row>
    <row r="46" spans="16:27" x14ac:dyDescent="0.45">
      <c r="P46" s="40" t="s">
        <v>166</v>
      </c>
      <c r="Q46" s="37"/>
      <c r="R46" s="37"/>
      <c r="S46" s="37"/>
      <c r="U46" t="s">
        <v>122</v>
      </c>
    </row>
    <row r="47" spans="16:27" x14ac:dyDescent="0.45">
      <c r="P47" s="41" t="s">
        <v>114</v>
      </c>
      <c r="Q47" s="41" t="s">
        <v>167</v>
      </c>
      <c r="R47" s="41" t="s">
        <v>168</v>
      </c>
      <c r="S47" s="41" t="s">
        <v>169</v>
      </c>
      <c r="U47" t="s">
        <v>123</v>
      </c>
    </row>
    <row r="48" spans="16:27" x14ac:dyDescent="0.45">
      <c r="P48" s="37" t="s">
        <v>18</v>
      </c>
      <c r="Q48" s="39">
        <f t="shared" ref="Q48:Q64" si="22">(SUM(Q8,U8,Y8,AC8,AG8))/(SUM($Q$5,$U$5,$Y$5,$AC$5,$AG$5))</f>
        <v>1.9411764705882353</v>
      </c>
      <c r="R48" s="39">
        <f>AK8/(AK$5-0.5)</f>
        <v>5.333333333333333</v>
      </c>
      <c r="S48" s="39">
        <f>Table2[[#This Row],[Finals]]-Table2[[#This Row],[Regular]]</f>
        <v>3.3921568627450975</v>
      </c>
      <c r="U48" t="s">
        <v>124</v>
      </c>
    </row>
    <row r="49" spans="16:21" x14ac:dyDescent="0.45">
      <c r="P49" s="37" t="s">
        <v>19</v>
      </c>
      <c r="Q49" s="39">
        <f t="shared" si="22"/>
        <v>0.82352941176470584</v>
      </c>
      <c r="R49" s="39">
        <f t="shared" ref="R49:R64" si="23">AK9/AK$5</f>
        <v>4.5</v>
      </c>
      <c r="S49" s="39">
        <f>Table2[[#This Row],[Finals]]-Table2[[#This Row],[Regular]]</f>
        <v>3.6764705882352944</v>
      </c>
    </row>
    <row r="50" spans="16:21" x14ac:dyDescent="0.45">
      <c r="P50" s="37" t="s">
        <v>13</v>
      </c>
      <c r="Q50" s="39">
        <f t="shared" si="22"/>
        <v>0.58823529411764708</v>
      </c>
      <c r="R50" s="39">
        <f t="shared" si="23"/>
        <v>4.5</v>
      </c>
      <c r="S50" s="39">
        <f>Table2[[#This Row],[Finals]]-Table2[[#This Row],[Regular]]</f>
        <v>3.9117647058823528</v>
      </c>
    </row>
    <row r="51" spans="16:21" x14ac:dyDescent="0.45">
      <c r="P51" s="37" t="s">
        <v>16</v>
      </c>
      <c r="Q51" s="39">
        <f t="shared" si="22"/>
        <v>0.35294117647058826</v>
      </c>
      <c r="R51" s="39">
        <f t="shared" si="23"/>
        <v>0</v>
      </c>
      <c r="S51" s="39">
        <f>Table2[[#This Row],[Finals]]-Table2[[#This Row],[Regular]]</f>
        <v>-0.35294117647058826</v>
      </c>
    </row>
    <row r="52" spans="16:21" x14ac:dyDescent="0.45">
      <c r="P52" s="37" t="s">
        <v>15</v>
      </c>
      <c r="Q52" s="39">
        <f t="shared" si="22"/>
        <v>0.11764705882352941</v>
      </c>
      <c r="R52" s="39">
        <f t="shared" si="23"/>
        <v>0</v>
      </c>
      <c r="S52" s="39">
        <f>Table2[[#This Row],[Finals]]-Table2[[#This Row],[Regular]]</f>
        <v>-0.11764705882352941</v>
      </c>
    </row>
    <row r="53" spans="16:21" x14ac:dyDescent="0.45">
      <c r="P53" s="37" t="s">
        <v>12</v>
      </c>
      <c r="Q53" s="39">
        <f t="shared" si="22"/>
        <v>1.8823529411764706</v>
      </c>
      <c r="R53" s="39">
        <f t="shared" si="23"/>
        <v>2.5</v>
      </c>
      <c r="S53" s="39">
        <f>Table2[[#This Row],[Finals]]-Table2[[#This Row],[Regular]]</f>
        <v>0.61764705882352944</v>
      </c>
    </row>
    <row r="54" spans="16:21" x14ac:dyDescent="0.45">
      <c r="P54" s="37" t="s">
        <v>9</v>
      </c>
      <c r="Q54" s="39">
        <f t="shared" si="22"/>
        <v>1.8235294117647058</v>
      </c>
      <c r="R54" s="39">
        <f t="shared" si="23"/>
        <v>4</v>
      </c>
      <c r="S54" s="39">
        <f>Table2[[#This Row],[Finals]]-Table2[[#This Row],[Regular]]</f>
        <v>2.1764705882352944</v>
      </c>
    </row>
    <row r="55" spans="16:21" x14ac:dyDescent="0.45">
      <c r="P55" s="37" t="s">
        <v>8</v>
      </c>
      <c r="Q55" s="39">
        <f t="shared" si="22"/>
        <v>0.58823529411764708</v>
      </c>
      <c r="R55" s="39">
        <f t="shared" si="23"/>
        <v>5.5</v>
      </c>
      <c r="S55" s="39">
        <f>Table2[[#This Row],[Finals]]-Table2[[#This Row],[Regular]]</f>
        <v>4.9117647058823533</v>
      </c>
      <c r="U55" s="14"/>
    </row>
    <row r="56" spans="16:21" x14ac:dyDescent="0.45">
      <c r="P56" s="37" t="s">
        <v>7</v>
      </c>
      <c r="Q56" s="39">
        <f t="shared" si="22"/>
        <v>0.41176470588235292</v>
      </c>
      <c r="R56" s="39">
        <f t="shared" si="23"/>
        <v>0</v>
      </c>
      <c r="S56" s="39">
        <f>Table2[[#This Row],[Finals]]-Table2[[#This Row],[Regular]]</f>
        <v>-0.41176470588235292</v>
      </c>
    </row>
    <row r="57" spans="16:21" x14ac:dyDescent="0.45">
      <c r="P57" s="37" t="s">
        <v>6</v>
      </c>
      <c r="Q57" s="39">
        <f t="shared" si="22"/>
        <v>0.29411764705882354</v>
      </c>
      <c r="R57" s="39">
        <f t="shared" si="23"/>
        <v>0.5</v>
      </c>
      <c r="S57" s="39">
        <f>Table2[[#This Row],[Finals]]-Table2[[#This Row],[Regular]]</f>
        <v>0.20588235294117646</v>
      </c>
    </row>
    <row r="58" spans="16:21" x14ac:dyDescent="0.45">
      <c r="P58" s="37" t="s">
        <v>5</v>
      </c>
      <c r="Q58" s="39">
        <f t="shared" si="22"/>
        <v>0.23529411764705882</v>
      </c>
      <c r="R58" s="39">
        <f t="shared" si="23"/>
        <v>1</v>
      </c>
      <c r="S58" s="39">
        <f>Table2[[#This Row],[Finals]]-Table2[[#This Row],[Regular]]</f>
        <v>0.76470588235294112</v>
      </c>
    </row>
    <row r="59" spans="16:21" x14ac:dyDescent="0.45">
      <c r="P59" s="37" t="s">
        <v>4</v>
      </c>
      <c r="Q59" s="39">
        <f t="shared" si="22"/>
        <v>1.4705882352941178</v>
      </c>
      <c r="R59" s="39">
        <f t="shared" si="23"/>
        <v>5</v>
      </c>
      <c r="S59" s="39">
        <f>Table2[[#This Row],[Finals]]-Table2[[#This Row],[Regular]]</f>
        <v>3.5294117647058822</v>
      </c>
    </row>
    <row r="60" spans="16:21" x14ac:dyDescent="0.45">
      <c r="P60" s="37" t="s">
        <v>3</v>
      </c>
      <c r="Q60" s="39">
        <f t="shared" si="22"/>
        <v>1.5294117647058822</v>
      </c>
      <c r="R60" s="39">
        <f t="shared" si="23"/>
        <v>6</v>
      </c>
      <c r="S60" s="39">
        <f>Table2[[#This Row],[Finals]]-Table2[[#This Row],[Regular]]</f>
        <v>4.4705882352941178</v>
      </c>
    </row>
    <row r="61" spans="16:21" x14ac:dyDescent="0.45">
      <c r="P61" s="37" t="s">
        <v>2</v>
      </c>
      <c r="Q61" s="39">
        <f t="shared" si="22"/>
        <v>1.8823529411764706</v>
      </c>
      <c r="R61" s="39">
        <f t="shared" si="23"/>
        <v>1</v>
      </c>
      <c r="S61" s="39">
        <f>Table2[[#This Row],[Finals]]-Table2[[#This Row],[Regular]]</f>
        <v>-0.88235294117647056</v>
      </c>
    </row>
    <row r="62" spans="16:21" x14ac:dyDescent="0.45">
      <c r="P62" s="37" t="s">
        <v>1</v>
      </c>
      <c r="Q62" s="39">
        <f t="shared" si="22"/>
        <v>0.41176470588235292</v>
      </c>
      <c r="R62" s="39">
        <f t="shared" si="23"/>
        <v>0.5</v>
      </c>
      <c r="S62" s="39">
        <f>Table2[[#This Row],[Finals]]-Table2[[#This Row],[Regular]]</f>
        <v>8.8235294117647078E-2</v>
      </c>
    </row>
    <row r="63" spans="16:21" x14ac:dyDescent="0.45">
      <c r="P63" s="37" t="s">
        <v>0</v>
      </c>
      <c r="Q63" s="39">
        <f t="shared" si="22"/>
        <v>0.17647058823529413</v>
      </c>
      <c r="R63" s="39">
        <f t="shared" si="23"/>
        <v>0</v>
      </c>
      <c r="S63" s="39">
        <f>Table2[[#This Row],[Finals]]-Table2[[#This Row],[Regular]]</f>
        <v>-0.17647058823529413</v>
      </c>
    </row>
    <row r="64" spans="16:21" x14ac:dyDescent="0.45">
      <c r="P64" s="37" t="s">
        <v>61</v>
      </c>
      <c r="Q64" s="39">
        <f t="shared" si="22"/>
        <v>0.58823529411764708</v>
      </c>
      <c r="R64" s="39">
        <f t="shared" si="23"/>
        <v>0</v>
      </c>
      <c r="S64" s="39">
        <f>Table2[[#This Row],[Finals]]-Table2[[#This Row],[Regular]]</f>
        <v>-0.58823529411764708</v>
      </c>
    </row>
  </sheetData>
  <sortState xmlns:xlrd2="http://schemas.microsoft.com/office/spreadsheetml/2017/richdata2" ref="U28:V44">
    <sortCondition descending="1" ref="V37:V44"/>
  </sortState>
  <conditionalFormatting sqref="S48:S64">
    <cfRule type="cellIs" dxfId="50" priority="2" operator="greaterThan">
      <formula>0</formula>
    </cfRule>
    <cfRule type="cellIs" dxfId="49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zoomScale="70" zoomScaleNormal="70" workbookViewId="0">
      <selection activeCell="P42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23" si="1">IF(AND(C4="Loose Gooses",D4="Wet Willies"),"LG/WW", IF(AND(C4="Loose Gooses",D4="5 Musketeers"),"LG/5M", "None"))</f>
        <v>None</v>
      </c>
      <c r="U4" t="str">
        <f t="shared" ref="U4:U23" si="2">IF(AND(C4="Wet Willies",D4="Loose Gooses"),"WW/LG", IF(AND(C4="Wet Willies",D4="5 Musketeers"),"WW/5M", "None"))</f>
        <v>None</v>
      </c>
      <c r="V4" t="str">
        <f t="shared" ref="V4:V23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si="1"/>
        <v>None</v>
      </c>
      <c r="U20" t="str">
        <f t="shared" si="2"/>
        <v>None</v>
      </c>
      <c r="V20" t="str">
        <f t="shared" si="3"/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1"/>
        <v>None</v>
      </c>
      <c r="U21" t="str">
        <f t="shared" si="2"/>
        <v>None</v>
      </c>
      <c r="V21" t="str">
        <f t="shared" si="3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1"/>
        <v>None</v>
      </c>
      <c r="U22" t="str">
        <f t="shared" si="2"/>
        <v>None</v>
      </c>
      <c r="V22" t="str">
        <f t="shared" si="3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1"/>
        <v>None</v>
      </c>
      <c r="U23" t="str">
        <f t="shared" si="2"/>
        <v>None</v>
      </c>
      <c r="V23" t="str">
        <f t="shared" si="3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ref="T24:T25" si="5">IF(AND(C24="Loose Gooses",D24="Wet Willies"),"LG/WW", IF(AND(C24="Loose Gooses",D24="5 Musketeers"),"LG/5M", "None"))</f>
        <v>None</v>
      </c>
      <c r="U24" t="str">
        <f t="shared" ref="U24:U25" si="6">IF(AND(C24="Wet Willies",D24="Loose Gooses"),"WW/LG", IF(AND(C24="Wet Willies",D24="5 Musketeers"),"WW/5M", "None"))</f>
        <v>None</v>
      </c>
      <c r="V24" t="str">
        <f t="shared" ref="V24:V25" si="7">IF(AND(C24="5 Musketeers",D24="Loose Gooses"),"5M/LG", IF(AND(C24="5 Musketeers",D24="Wet Willies"),"5M/WW", "None"))</f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ref="T26:T41" si="8">IF(AND(C27="Loose Gooses",D27="Wet Willies"),"LG/WW", IF(AND(C27="Loose Gooses",D27="5 Musketeers"),"LG/5M", "None"))</f>
        <v>None</v>
      </c>
      <c r="U26" t="str">
        <f t="shared" ref="U26:U41" si="9">IF(AND(C27="Wet Willies",D27="Loose Gooses"),"WW/LG", IF(AND(C27="Wet Willies",D27="5 Musketeers"),"WW/5M", "None"))</f>
        <v>None</v>
      </c>
      <c r="V26" t="str">
        <f t="shared" ref="V26:V41" si="10">IF(AND(C27="5 Musketeers",D27="Loose Gooses"),"5M/LG", IF(AND(C27="5 Musketeers",D27="Wet Willies"),"5M/WW", "None"))</f>
        <v>5M/LG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8"/>
        <v>None</v>
      </c>
      <c r="U27" t="str">
        <f t="shared" si="9"/>
        <v>None</v>
      </c>
      <c r="V27" t="str">
        <f t="shared" si="10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8"/>
        <v>None</v>
      </c>
      <c r="U28" t="str">
        <f t="shared" si="9"/>
        <v>WW/5M</v>
      </c>
      <c r="V28" t="str">
        <f t="shared" si="10"/>
        <v>None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8"/>
        <v>None</v>
      </c>
      <c r="U29" t="str">
        <f t="shared" si="9"/>
        <v>WW/5M</v>
      </c>
      <c r="V29" t="str">
        <f t="shared" si="10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8"/>
        <v>None</v>
      </c>
      <c r="U30" t="str">
        <f t="shared" si="9"/>
        <v>WW/LG</v>
      </c>
      <c r="V30" t="str">
        <f t="shared" si="10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8"/>
        <v>None</v>
      </c>
      <c r="U31" t="str">
        <f t="shared" si="9"/>
        <v>WW/LG</v>
      </c>
      <c r="V31" t="str">
        <f t="shared" si="10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8"/>
        <v>None</v>
      </c>
      <c r="U32" t="str">
        <f t="shared" si="9"/>
        <v>None</v>
      </c>
      <c r="V32" t="str">
        <f t="shared" si="10"/>
        <v>5M/WW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8"/>
        <v>None</v>
      </c>
      <c r="U33" t="str">
        <f t="shared" si="9"/>
        <v>None</v>
      </c>
      <c r="V33" t="str">
        <f t="shared" si="10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8"/>
        <v>LG/5M</v>
      </c>
      <c r="U34" t="str">
        <f t="shared" si="9"/>
        <v>None</v>
      </c>
      <c r="V34" t="str">
        <f t="shared" si="10"/>
        <v>None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8"/>
        <v>LG/5M</v>
      </c>
      <c r="U35" t="str">
        <f t="shared" si="9"/>
        <v>None</v>
      </c>
      <c r="V35" t="str">
        <f t="shared" si="10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8"/>
        <v>None</v>
      </c>
      <c r="U36" t="str">
        <f t="shared" si="9"/>
        <v>WW/LG</v>
      </c>
      <c r="V36" t="str">
        <f t="shared" si="10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8"/>
        <v>None</v>
      </c>
      <c r="U37" t="str">
        <f t="shared" si="9"/>
        <v>WW/LG</v>
      </c>
      <c r="V37" t="str">
        <f t="shared" si="10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8"/>
        <v>None</v>
      </c>
      <c r="U38" t="str">
        <f t="shared" si="9"/>
        <v>WW/LG</v>
      </c>
      <c r="V38" t="str">
        <f t="shared" si="10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8"/>
        <v>None</v>
      </c>
      <c r="U39" t="str">
        <f t="shared" si="9"/>
        <v>WW/5M</v>
      </c>
      <c r="V39" t="str">
        <f t="shared" si="10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8"/>
        <v>None</v>
      </c>
      <c r="U40" t="str">
        <f t="shared" si="9"/>
        <v>None</v>
      </c>
      <c r="V40" t="str">
        <f t="shared" si="10"/>
        <v>5M/WW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8"/>
        <v>None</v>
      </c>
      <c r="U41" t="str">
        <f t="shared" si="9"/>
        <v>None</v>
      </c>
      <c r="V41" t="str">
        <f t="shared" si="10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5"/>
  <sheetViews>
    <sheetView tabSelected="1" zoomScale="85" zoomScaleNormal="85" workbookViewId="0">
      <selection activeCell="Q2" sqref="Q2:R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3</v>
      </c>
      <c r="L3">
        <v>7</v>
      </c>
      <c r="M3" s="1">
        <f>K3/(K3+L3)</f>
        <v>0.3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6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8</v>
      </c>
      <c r="L4">
        <v>6</v>
      </c>
      <c r="M4" s="1">
        <f t="shared" ref="M4:M5" si="1">K4/(K4+L4)</f>
        <v>0.5714285714285714</v>
      </c>
      <c r="N4">
        <v>2.5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9</v>
      </c>
      <c r="L5">
        <v>6</v>
      </c>
      <c r="M5" s="1">
        <f t="shared" si="1"/>
        <v>0.6</v>
      </c>
      <c r="N5">
        <v>4</v>
      </c>
      <c r="Q5" t="s">
        <v>13</v>
      </c>
      <c r="R5">
        <f t="shared" si="0"/>
        <v>4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4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2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3</v>
      </c>
      <c r="Q10" t="s">
        <v>8</v>
      </c>
      <c r="R10">
        <f t="shared" si="5"/>
        <v>5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6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5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2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1" si="6">IF(AND(C27="Loose Gooses",D27="Wet Willies"),"LG/WW", IF(AND(C27="Loose Gooses",D27="5 Musketeers"),"LG/5M", "None"))</f>
        <v>None</v>
      </c>
      <c r="U26" t="str">
        <f t="shared" ref="U26:U41" si="7">IF(AND(C27="Wet Willies",D27="Loose Gooses"),"WW/LG", IF(AND(C27="Wet Willies",D27="5 Musketeers"),"WW/5M", "None"))</f>
        <v>WW/LG</v>
      </c>
      <c r="V26" t="str">
        <f t="shared" ref="V26:V41" si="8">IF(AND(C27="5 Musketeers",D27="Loose Gooses"),"5M/LG", IF(AND(C27="5 Musketeers",D27="Wet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WW/5M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LG/WW</v>
      </c>
      <c r="U29" t="str">
        <f t="shared" si="7"/>
        <v>None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None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LG/5M</v>
      </c>
      <c r="U32" t="str">
        <f t="shared" si="7"/>
        <v>None</v>
      </c>
      <c r="V32" t="str">
        <f t="shared" si="8"/>
        <v>None</v>
      </c>
    </row>
    <row r="33" spans="2:22" x14ac:dyDescent="0.45">
      <c r="B33">
        <v>14</v>
      </c>
      <c r="C33" t="s">
        <v>10</v>
      </c>
      <c r="D33" t="s">
        <v>11</v>
      </c>
      <c r="E33" t="s">
        <v>151</v>
      </c>
      <c r="F33" s="2" t="s">
        <v>18</v>
      </c>
      <c r="G33">
        <v>0</v>
      </c>
      <c r="H33">
        <v>0</v>
      </c>
      <c r="T33" t="str">
        <f t="shared" si="6"/>
        <v>LG/5M</v>
      </c>
      <c r="U33" t="str">
        <f t="shared" si="7"/>
        <v>None</v>
      </c>
      <c r="V33" t="str">
        <f t="shared" si="8"/>
        <v>None</v>
      </c>
    </row>
    <row r="34" spans="2:22" x14ac:dyDescent="0.45">
      <c r="B34" s="2">
        <v>14</v>
      </c>
      <c r="C34" s="2" t="s">
        <v>10</v>
      </c>
      <c r="D34" s="2" t="s">
        <v>11</v>
      </c>
      <c r="E34" t="s">
        <v>152</v>
      </c>
      <c r="F34" s="2" t="s">
        <v>18</v>
      </c>
      <c r="G34">
        <v>0</v>
      </c>
      <c r="H34">
        <v>0</v>
      </c>
      <c r="T34" t="str">
        <f>IF(AND(C35="Loose Gooses",D35="Wet Willies"),"LG/WW", IF(AND(C35="Loose Gooses",D35="5 Musketeers"),"LG/5M", "None"))</f>
        <v>None</v>
      </c>
      <c r="U34" t="str">
        <f>IF(AND(C35="Wet Willies",D35="Loose Gooses"),"WW/LG", IF(AND(C35="Wet Willies",D35="5 Musketeers"),"WW/5M", "None"))</f>
        <v>WW/LG</v>
      </c>
      <c r="V34" t="str">
        <f>IF(AND(C35="5 Musketeers",D35="Loose Gooses"),"5M/LG", IF(AND(C35="5 Musketeers",D35="Wet Willies"),"5M/WW", "None"))</f>
        <v>None</v>
      </c>
    </row>
    <row r="35" spans="2:22" x14ac:dyDescent="0.45">
      <c r="B35">
        <v>15</v>
      </c>
      <c r="C35" t="s">
        <v>14</v>
      </c>
      <c r="D35" t="s">
        <v>10</v>
      </c>
      <c r="E35" t="s">
        <v>151</v>
      </c>
      <c r="F35" s="2" t="s">
        <v>13</v>
      </c>
      <c r="G35">
        <v>1</v>
      </c>
      <c r="H35">
        <v>0</v>
      </c>
      <c r="T35" t="str">
        <f t="shared" si="6"/>
        <v>None</v>
      </c>
      <c r="U35" t="str">
        <f t="shared" si="7"/>
        <v>WW/LG</v>
      </c>
      <c r="V35" t="str">
        <f t="shared" si="8"/>
        <v>None</v>
      </c>
    </row>
    <row r="36" spans="2:22" x14ac:dyDescent="0.45">
      <c r="B36" s="2">
        <v>15</v>
      </c>
      <c r="C36" s="2" t="s">
        <v>14</v>
      </c>
      <c r="D36" s="2" t="s">
        <v>10</v>
      </c>
      <c r="E36" t="s">
        <v>152</v>
      </c>
      <c r="F36" s="2" t="s">
        <v>13</v>
      </c>
      <c r="G36">
        <v>1</v>
      </c>
      <c r="H36">
        <v>0</v>
      </c>
      <c r="T36" t="str">
        <f t="shared" si="6"/>
        <v>None</v>
      </c>
      <c r="U36" t="str">
        <f t="shared" si="7"/>
        <v>WW/5M</v>
      </c>
      <c r="V36" t="str">
        <f t="shared" si="8"/>
        <v>None</v>
      </c>
    </row>
    <row r="37" spans="2:22" x14ac:dyDescent="0.45">
      <c r="B37">
        <v>16</v>
      </c>
      <c r="C37" t="s">
        <v>14</v>
      </c>
      <c r="D37" t="s">
        <v>11</v>
      </c>
      <c r="E37" t="s">
        <v>151</v>
      </c>
      <c r="F37" t="s">
        <v>8</v>
      </c>
      <c r="G37">
        <v>1</v>
      </c>
      <c r="H37">
        <v>1</v>
      </c>
      <c r="T37" t="str">
        <f t="shared" si="6"/>
        <v>None</v>
      </c>
      <c r="U37" t="str">
        <f t="shared" si="7"/>
        <v>WW/5M</v>
      </c>
      <c r="V37" t="str">
        <f t="shared" si="8"/>
        <v>None</v>
      </c>
    </row>
    <row r="38" spans="2:22" x14ac:dyDescent="0.45">
      <c r="B38" s="2">
        <v>16</v>
      </c>
      <c r="C38" s="2" t="s">
        <v>14</v>
      </c>
      <c r="D38" s="2" t="s">
        <v>11</v>
      </c>
      <c r="E38" t="s">
        <v>152</v>
      </c>
      <c r="F38" t="s">
        <v>12</v>
      </c>
      <c r="G38">
        <v>1</v>
      </c>
      <c r="H38">
        <v>1</v>
      </c>
      <c r="T38" t="str">
        <f t="shared" si="6"/>
        <v>LG/WW</v>
      </c>
      <c r="U38" t="str">
        <f t="shared" si="7"/>
        <v>None</v>
      </c>
      <c r="V38" t="str">
        <f t="shared" si="8"/>
        <v>None</v>
      </c>
    </row>
    <row r="39" spans="2:22" x14ac:dyDescent="0.45">
      <c r="B39">
        <v>17</v>
      </c>
      <c r="C39" t="s">
        <v>10</v>
      </c>
      <c r="D39" t="s">
        <v>14</v>
      </c>
      <c r="E39" t="s">
        <v>151</v>
      </c>
      <c r="F39" t="s">
        <v>2</v>
      </c>
      <c r="G39">
        <v>2</v>
      </c>
      <c r="H39">
        <v>1</v>
      </c>
      <c r="T39" t="str">
        <f t="shared" si="6"/>
        <v>LG/WW</v>
      </c>
      <c r="U39" t="str">
        <f t="shared" si="7"/>
        <v>None</v>
      </c>
      <c r="V39" t="str">
        <f t="shared" si="8"/>
        <v>None</v>
      </c>
    </row>
    <row r="40" spans="2:22" x14ac:dyDescent="0.45">
      <c r="B40" s="2">
        <v>17</v>
      </c>
      <c r="C40" s="2" t="s">
        <v>10</v>
      </c>
      <c r="D40" s="2" t="s">
        <v>14</v>
      </c>
      <c r="E40" t="s">
        <v>152</v>
      </c>
      <c r="F40" t="s">
        <v>18</v>
      </c>
      <c r="G40">
        <v>2</v>
      </c>
      <c r="H40">
        <v>1</v>
      </c>
      <c r="T40" t="str">
        <f t="shared" si="6"/>
        <v>LG/5M</v>
      </c>
      <c r="U40" t="str">
        <f t="shared" si="7"/>
        <v>None</v>
      </c>
      <c r="V40" t="str">
        <f t="shared" si="8"/>
        <v>None</v>
      </c>
    </row>
    <row r="41" spans="2:22" x14ac:dyDescent="0.45">
      <c r="B41">
        <v>18</v>
      </c>
      <c r="C41" t="s">
        <v>10</v>
      </c>
      <c r="D41" t="s">
        <v>11</v>
      </c>
      <c r="E41" t="s">
        <v>151</v>
      </c>
      <c r="F41" t="s">
        <v>2</v>
      </c>
      <c r="G41">
        <v>1</v>
      </c>
      <c r="H41">
        <v>2</v>
      </c>
      <c r="T41" t="str">
        <f t="shared" si="6"/>
        <v>None</v>
      </c>
      <c r="U41" t="str">
        <f t="shared" si="7"/>
        <v>None</v>
      </c>
      <c r="V41" t="str">
        <f t="shared" si="8"/>
        <v>5M/LG</v>
      </c>
    </row>
    <row r="42" spans="2:22" x14ac:dyDescent="0.45">
      <c r="B42">
        <v>18</v>
      </c>
      <c r="C42" t="s">
        <v>11</v>
      </c>
      <c r="D42" t="s">
        <v>10</v>
      </c>
      <c r="E42" t="s">
        <v>153</v>
      </c>
      <c r="F42" t="s">
        <v>4</v>
      </c>
      <c r="G42">
        <v>1</v>
      </c>
      <c r="H42">
        <v>2</v>
      </c>
    </row>
    <row r="43" spans="2:22" x14ac:dyDescent="0.45">
      <c r="B43" s="2">
        <v>18</v>
      </c>
      <c r="C43" s="2" t="s">
        <v>11</v>
      </c>
      <c r="D43" s="2" t="s">
        <v>10</v>
      </c>
      <c r="E43" t="s">
        <v>154</v>
      </c>
      <c r="F43" t="s">
        <v>3</v>
      </c>
      <c r="G43">
        <v>1</v>
      </c>
      <c r="H43">
        <v>2</v>
      </c>
    </row>
    <row r="44" spans="2:22" x14ac:dyDescent="0.45">
      <c r="B44">
        <v>19</v>
      </c>
      <c r="C44" t="s">
        <v>11</v>
      </c>
      <c r="D44" t="s">
        <v>14</v>
      </c>
      <c r="E44" t="s">
        <v>151</v>
      </c>
      <c r="F44" t="s">
        <v>4</v>
      </c>
      <c r="G44">
        <v>1</v>
      </c>
      <c r="H44">
        <v>1</v>
      </c>
    </row>
    <row r="45" spans="2:22" x14ac:dyDescent="0.45">
      <c r="B45" s="2">
        <v>19</v>
      </c>
      <c r="C45" s="2" t="s">
        <v>11</v>
      </c>
      <c r="D45" s="2" t="s">
        <v>14</v>
      </c>
      <c r="E45" t="s">
        <v>152</v>
      </c>
      <c r="F45" t="s">
        <v>4</v>
      </c>
      <c r="G45">
        <v>1</v>
      </c>
      <c r="H4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L12" sqref="L12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2" t="s">
        <v>163</v>
      </c>
      <c r="B23" s="42"/>
      <c r="C23" s="42"/>
      <c r="D23" s="42"/>
      <c r="E23" s="42"/>
      <c r="F23" s="42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2"/>
      <c r="B24" s="42"/>
      <c r="C24" s="42"/>
      <c r="D24" s="42"/>
      <c r="E24" s="42"/>
      <c r="F24" s="42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42"/>
      <c r="B25" s="42"/>
      <c r="C25" s="42"/>
      <c r="D25" s="42"/>
      <c r="E25" s="42"/>
      <c r="F25" s="42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42" t="s">
        <v>163</v>
      </c>
      <c r="B22" s="42"/>
      <c r="C22" s="42"/>
      <c r="D22" s="42"/>
      <c r="E22" s="42"/>
      <c r="F22" s="42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2"/>
      <c r="B23" s="42"/>
      <c r="C23" s="42"/>
      <c r="D23" s="42"/>
      <c r="E23" s="42"/>
      <c r="F23" s="42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2"/>
      <c r="B24" s="42"/>
      <c r="C24" s="42"/>
      <c r="D24" s="42"/>
      <c r="E24" s="42"/>
      <c r="F24" s="42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22" sqref="A22:F24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42" t="s">
        <v>163</v>
      </c>
      <c r="B22" s="42"/>
      <c r="C22" s="42"/>
      <c r="D22" s="42"/>
      <c r="E22" s="42"/>
      <c r="F22" s="42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42"/>
      <c r="B23" s="42"/>
      <c r="C23" s="42"/>
      <c r="D23" s="42"/>
      <c r="E23" s="42"/>
      <c r="F23" s="42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42"/>
      <c r="B24" s="42"/>
      <c r="C24" s="42"/>
      <c r="D24" s="42"/>
      <c r="E24" s="42"/>
      <c r="F24" s="42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2023-03-16T04:25:58Z</dcterms:modified>
</cp:coreProperties>
</file>