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C7811783-9266-480A-AD24-2357C8F844FF}" xr6:coauthVersionLast="47" xr6:coauthVersionMax="47" xr10:uidLastSave="{00000000-0000-0000-0000-000000000000}"/>
  <bookViews>
    <workbookView xWindow="-98" yWindow="-98" windowWidth="22695" windowHeight="14595" activeTab="1" xr2:uid="{CE79332E-1AFA-4519-95D2-868F15FC2D23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  <sheet name="2102" sheetId="14" r:id="rId14"/>
    <sheet name="2202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9" i="11" l="1"/>
  <c r="Y10" i="11"/>
  <c r="Q30" i="11" s="1"/>
  <c r="Y11" i="11"/>
  <c r="Y12" i="11"/>
  <c r="Y13" i="11"/>
  <c r="Z13" i="11" s="1"/>
  <c r="Y14" i="11"/>
  <c r="Y15" i="11"/>
  <c r="Q35" i="11" s="1"/>
  <c r="Y16" i="11"/>
  <c r="Z16" i="11" s="1"/>
  <c r="Y17" i="11"/>
  <c r="Y18" i="11"/>
  <c r="Q38" i="11" s="1"/>
  <c r="Y19" i="11"/>
  <c r="Y20" i="11"/>
  <c r="Y21" i="11"/>
  <c r="Z21" i="11" s="1"/>
  <c r="Y22" i="11"/>
  <c r="Y23" i="11"/>
  <c r="Q43" i="11" s="1"/>
  <c r="Y24" i="11"/>
  <c r="Z24" i="11" s="1"/>
  <c r="Y8" i="11"/>
  <c r="Z8" i="11" s="1"/>
  <c r="F14" i="11"/>
  <c r="D14" i="11"/>
  <c r="C14" i="11"/>
  <c r="B14" i="11"/>
  <c r="E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O13" i="3"/>
  <c r="O31" i="3" s="1"/>
  <c r="N13" i="3"/>
  <c r="M13" i="3"/>
  <c r="L13" i="3"/>
  <c r="K13" i="3"/>
  <c r="J13" i="3"/>
  <c r="D13" i="3"/>
  <c r="C13" i="3"/>
  <c r="B13" i="3"/>
  <c r="A13" i="3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Q19" i="15"/>
  <c r="U18" i="15"/>
  <c r="T18" i="15"/>
  <c r="S18" i="15"/>
  <c r="Q18" i="15"/>
  <c r="U17" i="15"/>
  <c r="T17" i="15"/>
  <c r="S17" i="15"/>
  <c r="Q17" i="15"/>
  <c r="U16" i="15"/>
  <c r="T16" i="15"/>
  <c r="S16" i="15"/>
  <c r="Q16" i="15"/>
  <c r="U15" i="15"/>
  <c r="T15" i="15"/>
  <c r="S15" i="15"/>
  <c r="Q15" i="15"/>
  <c r="U14" i="15"/>
  <c r="T14" i="15"/>
  <c r="S14" i="15"/>
  <c r="Q14" i="15"/>
  <c r="U13" i="15"/>
  <c r="T13" i="15"/>
  <c r="S13" i="15"/>
  <c r="Q13" i="15"/>
  <c r="U12" i="15"/>
  <c r="T12" i="15"/>
  <c r="S12" i="15"/>
  <c r="Q12" i="15"/>
  <c r="U11" i="15"/>
  <c r="T11" i="15"/>
  <c r="S11" i="15"/>
  <c r="Q11" i="15"/>
  <c r="U10" i="15"/>
  <c r="T10" i="15"/>
  <c r="S10" i="15"/>
  <c r="Q10" i="15"/>
  <c r="U9" i="15"/>
  <c r="T9" i="15"/>
  <c r="S9" i="15"/>
  <c r="Q9" i="15"/>
  <c r="U8" i="15"/>
  <c r="T8" i="15"/>
  <c r="S8" i="15"/>
  <c r="Q8" i="15"/>
  <c r="U7" i="15"/>
  <c r="T7" i="15"/>
  <c r="S7" i="15"/>
  <c r="Q7" i="15"/>
  <c r="U6" i="15"/>
  <c r="T6" i="15"/>
  <c r="S6" i="15"/>
  <c r="Q6" i="15"/>
  <c r="U5" i="15"/>
  <c r="T5" i="15"/>
  <c r="S5" i="15"/>
  <c r="Q5" i="15"/>
  <c r="K5" i="15"/>
  <c r="J5" i="15"/>
  <c r="U4" i="15"/>
  <c r="T4" i="15"/>
  <c r="S4" i="15"/>
  <c r="Q4" i="15"/>
  <c r="K4" i="15"/>
  <c r="J4" i="15"/>
  <c r="L4" i="15" s="1"/>
  <c r="Q3" i="15"/>
  <c r="K3" i="15"/>
  <c r="J3" i="15"/>
  <c r="L3" i="15" s="1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O12" i="3"/>
  <c r="N12" i="3"/>
  <c r="M12" i="3"/>
  <c r="L12" i="3"/>
  <c r="K12" i="3"/>
  <c r="D12" i="3"/>
  <c r="C12" i="3"/>
  <c r="B12" i="3"/>
  <c r="A12" i="3"/>
  <c r="U30" i="14"/>
  <c r="T30" i="14"/>
  <c r="S30" i="14"/>
  <c r="U29" i="14"/>
  <c r="T29" i="14"/>
  <c r="S29" i="14"/>
  <c r="U28" i="14"/>
  <c r="T28" i="14"/>
  <c r="S28" i="14"/>
  <c r="U27" i="14"/>
  <c r="T27" i="14"/>
  <c r="S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Q19" i="14"/>
  <c r="U18" i="14"/>
  <c r="T18" i="14"/>
  <c r="S18" i="14"/>
  <c r="Q18" i="14"/>
  <c r="U17" i="14"/>
  <c r="T17" i="14"/>
  <c r="S17" i="14"/>
  <c r="Q17" i="14"/>
  <c r="U16" i="14"/>
  <c r="T16" i="14"/>
  <c r="S16" i="14"/>
  <c r="Q16" i="14"/>
  <c r="U15" i="14"/>
  <c r="T15" i="14"/>
  <c r="S15" i="14"/>
  <c r="Q15" i="14"/>
  <c r="U14" i="14"/>
  <c r="T14" i="14"/>
  <c r="S14" i="14"/>
  <c r="Q14" i="14"/>
  <c r="U13" i="14"/>
  <c r="T13" i="14"/>
  <c r="S13" i="14"/>
  <c r="Q13" i="14"/>
  <c r="U12" i="14"/>
  <c r="T12" i="14"/>
  <c r="S12" i="14"/>
  <c r="Q12" i="14"/>
  <c r="U11" i="14"/>
  <c r="T11" i="14"/>
  <c r="S11" i="14"/>
  <c r="Q11" i="14"/>
  <c r="U10" i="14"/>
  <c r="T10" i="14"/>
  <c r="S10" i="14"/>
  <c r="Q10" i="14"/>
  <c r="U9" i="14"/>
  <c r="T9" i="14"/>
  <c r="S9" i="14"/>
  <c r="Q9" i="14"/>
  <c r="U8" i="14"/>
  <c r="T8" i="14"/>
  <c r="S8" i="14"/>
  <c r="Q8" i="14"/>
  <c r="U7" i="14"/>
  <c r="T7" i="14"/>
  <c r="S7" i="14"/>
  <c r="Q7" i="14"/>
  <c r="U6" i="14"/>
  <c r="T6" i="14"/>
  <c r="S6" i="14"/>
  <c r="Q6" i="14"/>
  <c r="U5" i="14"/>
  <c r="T5" i="14"/>
  <c r="S5" i="14"/>
  <c r="Q5" i="14"/>
  <c r="K5" i="14"/>
  <c r="J5" i="14"/>
  <c r="L5" i="14" s="1"/>
  <c r="U4" i="14"/>
  <c r="T4" i="14"/>
  <c r="S4" i="14"/>
  <c r="Q4" i="14"/>
  <c r="K4" i="14"/>
  <c r="J4" i="14"/>
  <c r="L4" i="14" s="1"/>
  <c r="Q3" i="14"/>
  <c r="K3" i="14"/>
  <c r="J3" i="14"/>
  <c r="L3" i="14" s="1"/>
  <c r="Q37" i="11"/>
  <c r="Q29" i="11"/>
  <c r="Q31" i="11"/>
  <c r="Q32" i="11"/>
  <c r="Q33" i="11"/>
  <c r="Q34" i="11"/>
  <c r="Q39" i="11"/>
  <c r="Q40" i="11"/>
  <c r="Q42" i="11"/>
  <c r="Q26" i="11"/>
  <c r="Z9" i="11"/>
  <c r="Z10" i="11"/>
  <c r="Z11" i="11"/>
  <c r="Z12" i="11"/>
  <c r="Z14" i="11"/>
  <c r="Z17" i="11"/>
  <c r="Z19" i="11"/>
  <c r="Z20" i="11"/>
  <c r="Z22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8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H7" i="3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R24" i="11"/>
  <c r="Q24" i="11"/>
  <c r="Q19" i="12"/>
  <c r="V24" i="11" s="1"/>
  <c r="O32" i="3"/>
  <c r="Q9" i="11"/>
  <c r="R9" i="11"/>
  <c r="Q10" i="11"/>
  <c r="R10" i="11"/>
  <c r="Q11" i="11"/>
  <c r="R11" i="11" s="1"/>
  <c r="Q12" i="11"/>
  <c r="R12" i="11"/>
  <c r="Q13" i="11"/>
  <c r="R13" i="11"/>
  <c r="Q14" i="11"/>
  <c r="R14" i="11"/>
  <c r="Q15" i="11"/>
  <c r="R15" i="11" s="1"/>
  <c r="Q16" i="11"/>
  <c r="R16" i="11"/>
  <c r="Q17" i="11"/>
  <c r="R17" i="11"/>
  <c r="Q18" i="11"/>
  <c r="R18" i="11"/>
  <c r="Q19" i="11"/>
  <c r="R19" i="11" s="1"/>
  <c r="Q20" i="11"/>
  <c r="R20" i="11"/>
  <c r="Q21" i="11"/>
  <c r="R21" i="11"/>
  <c r="Q22" i="11"/>
  <c r="R22" i="11"/>
  <c r="Q23" i="11"/>
  <c r="R23" i="11" s="1"/>
  <c r="R8" i="11"/>
  <c r="Q8" i="1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V23" i="11" s="1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E9" i="11" s="1"/>
  <c r="D8" i="11"/>
  <c r="D7" i="11"/>
  <c r="C10" i="11"/>
  <c r="C9" i="11"/>
  <c r="C8" i="11"/>
  <c r="C7" i="11"/>
  <c r="B10" i="11"/>
  <c r="B9" i="11"/>
  <c r="B8" i="11"/>
  <c r="B7" i="11"/>
  <c r="E7" i="11"/>
  <c r="E8" i="11"/>
  <c r="E6" i="11"/>
  <c r="E5" i="11"/>
  <c r="F6" i="11"/>
  <c r="D6" i="11"/>
  <c r="C6" i="11"/>
  <c r="B6" i="11"/>
  <c r="F5" i="11"/>
  <c r="D5" i="11"/>
  <c r="C5" i="11"/>
  <c r="B5" i="11"/>
  <c r="J5" i="2"/>
  <c r="L5" i="2" s="1"/>
  <c r="J3" i="2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Z18" i="11" l="1"/>
  <c r="Q41" i="11"/>
  <c r="R41" i="11" s="1"/>
  <c r="V32" i="11" s="1"/>
  <c r="L6" i="11"/>
  <c r="L5" i="15"/>
  <c r="M10" i="15"/>
  <c r="Z23" i="11"/>
  <c r="Z15" i="11"/>
  <c r="Q44" i="11"/>
  <c r="R44" i="11" s="1"/>
  <c r="V44" i="11" s="1"/>
  <c r="Q36" i="11"/>
  <c r="R36" i="11" s="1"/>
  <c r="V36" i="11" s="1"/>
  <c r="R42" i="11"/>
  <c r="V39" i="11" s="1"/>
  <c r="R39" i="11"/>
  <c r="V34" i="11" s="1"/>
  <c r="R30" i="11"/>
  <c r="V42" i="11" s="1"/>
  <c r="R34" i="11"/>
  <c r="V28" i="11" s="1"/>
  <c r="R38" i="11"/>
  <c r="V38" i="11" s="1"/>
  <c r="R29" i="11"/>
  <c r="V33" i="11" s="1"/>
  <c r="R37" i="11"/>
  <c r="V41" i="11" s="1"/>
  <c r="R43" i="11"/>
  <c r="V40" i="11" s="1"/>
  <c r="R35" i="11"/>
  <c r="V35" i="11" s="1"/>
  <c r="R32" i="11"/>
  <c r="V43" i="11" s="1"/>
  <c r="R33" i="11"/>
  <c r="V31" i="11" s="1"/>
  <c r="R40" i="11"/>
  <c r="V30" i="11" s="1"/>
  <c r="R31" i="11"/>
  <c r="V37" i="11" s="1"/>
  <c r="Q28" i="11"/>
  <c r="R28" i="11" s="1"/>
  <c r="V29" i="11" s="1"/>
  <c r="E13" i="11"/>
  <c r="H8" i="3"/>
  <c r="M4" i="14"/>
  <c r="M9" i="14"/>
  <c r="M8" i="14"/>
  <c r="M3" i="14"/>
  <c r="M5" i="14"/>
  <c r="M10" i="14"/>
  <c r="E12" i="11"/>
  <c r="J6" i="11"/>
  <c r="H8" i="5"/>
  <c r="L5" i="13"/>
  <c r="L4" i="13"/>
  <c r="E11" i="11"/>
  <c r="K6" i="11" s="1"/>
  <c r="I6" i="11"/>
  <c r="V19" i="11"/>
  <c r="V15" i="11"/>
  <c r="V11" i="11"/>
  <c r="L10" i="3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L32" i="3"/>
  <c r="E10" i="11"/>
  <c r="B4" i="4"/>
  <c r="L3" i="2"/>
  <c r="M5" i="2" s="1"/>
  <c r="D4" i="4" s="1"/>
  <c r="L4" i="2"/>
  <c r="AA30" i="5"/>
  <c r="AB30" i="5"/>
  <c r="W30" i="5"/>
  <c r="V30" i="5"/>
  <c r="N32" i="5"/>
  <c r="L32" i="5"/>
  <c r="AC30" i="4"/>
  <c r="AD30" i="4"/>
  <c r="AC30" i="3"/>
  <c r="AD30" i="3"/>
  <c r="Y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K32" i="5"/>
  <c r="M32" i="5"/>
  <c r="O31" i="4"/>
  <c r="M32" i="4"/>
  <c r="L31" i="4"/>
  <c r="J32" i="4"/>
  <c r="J31" i="3"/>
  <c r="N31" i="3"/>
  <c r="M4" i="7"/>
  <c r="M5" i="7"/>
  <c r="N32" i="4"/>
  <c r="J31" i="4"/>
  <c r="K31" i="5"/>
  <c r="O32" i="4"/>
  <c r="M31" i="5"/>
  <c r="K31" i="3"/>
  <c r="N32" i="3"/>
  <c r="L31" i="3"/>
  <c r="J32" i="5"/>
  <c r="M31" i="3"/>
  <c r="J32" i="3"/>
  <c r="L5" i="6"/>
  <c r="L4" i="6"/>
  <c r="F4" i="5"/>
  <c r="L3" i="6"/>
  <c r="G4" i="4"/>
  <c r="F4" i="4"/>
  <c r="F4" i="3"/>
  <c r="G4" i="3"/>
  <c r="G4" i="5"/>
  <c r="H13" i="5" l="1"/>
  <c r="H13" i="4"/>
  <c r="H13" i="3"/>
  <c r="M9" i="15"/>
  <c r="M8" i="15"/>
  <c r="J7" i="11"/>
  <c r="L7" i="11"/>
  <c r="X31" i="4"/>
  <c r="M9" i="13"/>
  <c r="M8" i="13"/>
  <c r="M10" i="13"/>
  <c r="K7" i="11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H4" i="3" s="1"/>
  <c r="M5" i="6"/>
  <c r="D5" i="4" s="1"/>
  <c r="H4" i="4" s="1"/>
  <c r="M4" i="6"/>
  <c r="D5" i="5" s="1"/>
  <c r="H4" i="5" l="1"/>
</calcChain>
</file>

<file path=xl/sharedStrings.xml><?xml version="1.0" encoding="utf-8"?>
<sst xmlns="http://schemas.openxmlformats.org/spreadsheetml/2006/main" count="1268" uniqueCount="131">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</sst>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2" formatCode="0.00"/>
    </dxf>
    <dxf>
      <font>
        <b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0.4861111111111111</c:v>
                </c:pt>
                <c:pt idx="1">
                  <c:v>0.3263888888888889</c:v>
                </c:pt>
                <c:pt idx="2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V44" totalsRowShown="0" headerRowDxfId="19">
  <autoFilter ref="U27:V44" xr:uid="{6C4743A1-3F7C-43E4-BC19-131B0F06F663}"/>
  <sortState xmlns:xlrd2="http://schemas.microsoft.com/office/spreadsheetml/2017/richdata2" ref="U28:V44">
    <sortCondition descending="1" ref="V27:V44"/>
  </sortState>
  <tableColumns count="2">
    <tableColumn id="1" xr3:uid="{04F740DB-8979-4EB0-8BB1-150B560FA6CB}" name="Name"/>
    <tableColumn id="2" xr3:uid="{7BE2DD7D-041B-42D3-BEF3-83231555EB12}" name="Average" dataDxfId="1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>
      <selection activeCell="B2" sqref="B2"/>
    </sheetView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>
      <selection activeCell="J19" sqref="A1:XFD104857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CE69-172D-4CCF-AC21-B95699B7F246}">
  <dimension ref="B2:U30"/>
  <sheetViews>
    <sheetView workbookViewId="0">
      <selection activeCell="L5" sqref="A1:XFD104857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44978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8</v>
      </c>
      <c r="K4">
        <f>COUNTIF(D4:D30, "5 Musketeers")</f>
        <v>2</v>
      </c>
      <c r="L4" s="1">
        <f t="shared" ref="L4:L5" si="0">J4/(J4+K4)</f>
        <v>0.8</v>
      </c>
      <c r="M4">
        <f>IF(AND(L4&gt;L3, L4&gt;L5), 3, IF(OR(L4&gt;L3, L4&gt;L5), 2, 1))</f>
        <v>3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19</v>
      </c>
      <c r="F5">
        <v>1</v>
      </c>
      <c r="G5">
        <v>1</v>
      </c>
      <c r="I5" t="s">
        <v>17</v>
      </c>
      <c r="J5">
        <f>COUNTIF(C4:C30, "Wet Willies")</f>
        <v>1</v>
      </c>
      <c r="K5">
        <f>COUNTIF(D4:D30,"Wet Willies")</f>
        <v>6</v>
      </c>
      <c r="L5" s="1">
        <f t="shared" si="0"/>
        <v>0.14285714285714285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7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0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11</v>
      </c>
      <c r="D9" t="s">
        <v>14</v>
      </c>
      <c r="E9" t="s">
        <v>19</v>
      </c>
      <c r="F9">
        <v>2</v>
      </c>
      <c r="G9">
        <v>2</v>
      </c>
      <c r="M9">
        <f>IF(AND(L4&gt;L3, L4&gt;L5), 3, IF(OR(L4&gt;L3, L4&gt;L5), 2, 1))</f>
        <v>3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4</v>
      </c>
      <c r="G11">
        <v>3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4</v>
      </c>
      <c r="F12">
        <v>5</v>
      </c>
      <c r="G12">
        <v>3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11</v>
      </c>
      <c r="D13" t="s">
        <v>14</v>
      </c>
      <c r="E13" t="s">
        <v>1</v>
      </c>
      <c r="F13">
        <v>6</v>
      </c>
      <c r="G13">
        <v>4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B14">
        <v>11</v>
      </c>
      <c r="C14" t="s">
        <v>10</v>
      </c>
      <c r="D14" t="s">
        <v>11</v>
      </c>
      <c r="E14" t="s">
        <v>0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LG/5M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2</v>
      </c>
      <c r="G15">
        <v>5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1</v>
      </c>
      <c r="G16">
        <v>1</v>
      </c>
      <c r="P16" t="s">
        <v>2</v>
      </c>
      <c r="Q16">
        <f t="shared" si="1"/>
        <v>0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9138-29D9-42DD-A06B-2D9F115D45C0}">
  <dimension ref="B2:U30"/>
  <sheetViews>
    <sheetView workbookViewId="0">
      <selection activeCell="P2" sqref="P2:Q19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44979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4</v>
      </c>
      <c r="L3" s="1">
        <f>J3/(J3+K3)</f>
        <v>0.5</v>
      </c>
      <c r="M3">
        <v>2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4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1</v>
      </c>
      <c r="G5">
        <v>1</v>
      </c>
      <c r="I5" t="s">
        <v>17</v>
      </c>
      <c r="J5">
        <f>COUNTIF(C4:C30, "Wet Willies")</f>
        <v>4</v>
      </c>
      <c r="K5">
        <f>COUNTIF(D4:D30,"Wet Willies")</f>
        <v>4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14</v>
      </c>
      <c r="E7" t="s">
        <v>19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11</v>
      </c>
      <c r="D8" t="s">
        <v>10</v>
      </c>
      <c r="E8" t="s">
        <v>19</v>
      </c>
      <c r="F8">
        <v>2</v>
      </c>
      <c r="G8">
        <v>2</v>
      </c>
      <c r="M8">
        <f>IF(AND(L3&gt;L4, L3&gt;L5), 3, IF(OR(L3&gt;L4, L3&gt;L5), 2, 1))</f>
        <v>1</v>
      </c>
      <c r="P8" t="s">
        <v>12</v>
      </c>
      <c r="Q8">
        <f t="shared" si="1"/>
        <v>3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12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9</v>
      </c>
      <c r="F10">
        <v>2</v>
      </c>
      <c r="G10">
        <v>3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16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10</v>
      </c>
      <c r="D13" t="s">
        <v>11</v>
      </c>
      <c r="E13" t="s">
        <v>18</v>
      </c>
      <c r="F13">
        <v>2</v>
      </c>
      <c r="G13">
        <v>3</v>
      </c>
      <c r="P13" t="s">
        <v>5</v>
      </c>
      <c r="Q13">
        <f t="shared" si="1"/>
        <v>0</v>
      </c>
      <c r="S13" t="str">
        <f t="shared" si="2"/>
        <v>LG/5M</v>
      </c>
      <c r="T13" t="str">
        <f t="shared" si="3"/>
        <v>None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3</v>
      </c>
      <c r="G14">
        <v>2</v>
      </c>
      <c r="P14" t="s">
        <v>4</v>
      </c>
      <c r="Q14">
        <f t="shared" si="1"/>
        <v>1</v>
      </c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10</v>
      </c>
      <c r="E15" t="s">
        <v>4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5M/LG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Z48"/>
  <sheetViews>
    <sheetView tabSelected="1" topLeftCell="G4" zoomScale="85" zoomScaleNormal="85" workbookViewId="0">
      <selection activeCell="Q34" sqref="Q34"/>
    </sheetView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26" x14ac:dyDescent="0.45">
      <c r="B2" s="2" t="s">
        <v>80</v>
      </c>
    </row>
    <row r="4" spans="2:26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26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3</v>
      </c>
    </row>
    <row r="6" spans="2:26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14.4</v>
      </c>
      <c r="J6">
        <f t="shared" ref="J6:L6" si="0">AVERAGE(D5:D30)</f>
        <v>7</v>
      </c>
      <c r="K6">
        <f t="shared" si="0"/>
        <v>4.7</v>
      </c>
      <c r="L6">
        <f t="shared" si="0"/>
        <v>2.7</v>
      </c>
    </row>
    <row r="7" spans="2:26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0.4861111111111111</v>
      </c>
      <c r="K7" s="13">
        <f t="shared" ref="K7:L7" si="2">K6/$I$6</f>
        <v>0.3263888888888889</v>
      </c>
      <c r="L7" s="13">
        <f t="shared" si="2"/>
        <v>0.1875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</row>
    <row r="8" spans="2:26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('2002'!$Q3)+('2102'!$Q3)+('2202'!$Q3)</f>
        <v>6</v>
      </c>
      <c r="Z8" s="14">
        <f>Y8/Y$5</f>
        <v>2</v>
      </c>
    </row>
    <row r="9" spans="2:26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('2002'!$Q4)+('2102'!$Q4)+('2202'!$Q4)</f>
        <v>4</v>
      </c>
      <c r="Z9" s="14">
        <f t="shared" ref="Z9:Z24" si="5">Y9/Y$5</f>
        <v>1.3333333333333333</v>
      </c>
    </row>
    <row r="10" spans="2:26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('2002'!$Q5)+('2102'!$Q5)+('2202'!$Q5)</f>
        <v>0</v>
      </c>
      <c r="Z10" s="14">
        <f t="shared" si="5"/>
        <v>0</v>
      </c>
    </row>
    <row r="11" spans="2:26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6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('2002'!$Q6)+('2102'!$Q6)+('2202'!$Q6)</f>
        <v>1</v>
      </c>
      <c r="Z11" s="14">
        <f t="shared" si="5"/>
        <v>0.33333333333333331</v>
      </c>
    </row>
    <row r="12" spans="2:26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7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('2002'!$Q7)+('2102'!$Q7)+('2202'!$Q7)</f>
        <v>0</v>
      </c>
      <c r="Z12" s="14">
        <f t="shared" si="5"/>
        <v>0</v>
      </c>
    </row>
    <row r="13" spans="2:26" x14ac:dyDescent="0.45">
      <c r="B13" s="3">
        <f>'2102'!$C$2</f>
        <v>44978</v>
      </c>
      <c r="C13">
        <f>SUM('2102'!$J$3:$J$5)</f>
        <v>13</v>
      </c>
      <c r="D13">
        <f>MAX('2102'!$J$3:$J$5)</f>
        <v>8</v>
      </c>
      <c r="E13">
        <f t="shared" ref="E13" si="8">C13-D13-F13</f>
        <v>4</v>
      </c>
      <c r="F13">
        <f>MIN('2102'!$J$3:$J$5)</f>
        <v>1</v>
      </c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('2002'!$Q8)+('2102'!$Q8)+('2202'!$Q8)</f>
        <v>3</v>
      </c>
      <c r="Z13" s="14">
        <f t="shared" si="5"/>
        <v>1</v>
      </c>
    </row>
    <row r="14" spans="2:26" x14ac:dyDescent="0.45">
      <c r="B14" s="3">
        <f>'2202'!$C$2</f>
        <v>44979</v>
      </c>
      <c r="C14">
        <f>SUM('2202'!$J$3:$J$5)</f>
        <v>12</v>
      </c>
      <c r="D14">
        <f>MAX('2202'!$J$3:$J$5)</f>
        <v>4</v>
      </c>
      <c r="E14">
        <f t="shared" ref="E14" si="9">C14-D14-F14</f>
        <v>4</v>
      </c>
      <c r="F14">
        <f>MIN('2202'!$J$3:$J$5)</f>
        <v>4</v>
      </c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('2002'!$Q9)+('2102'!$Q9)+('2202'!$Q9)</f>
        <v>1</v>
      </c>
      <c r="Z14" s="14">
        <f t="shared" si="5"/>
        <v>0.33333333333333331</v>
      </c>
    </row>
    <row r="15" spans="2:26" x14ac:dyDescent="0.45"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('2002'!$Q10)+('2102'!$Q10)+('2202'!$Q10)</f>
        <v>0</v>
      </c>
      <c r="Z15" s="14">
        <f t="shared" si="5"/>
        <v>0</v>
      </c>
    </row>
    <row r="16" spans="2:26" x14ac:dyDescent="0.45"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('2002'!$Q11)+('2102'!$Q11)+('2202'!$Q11)</f>
        <v>1</v>
      </c>
      <c r="Z16" s="14">
        <f t="shared" si="5"/>
        <v>0.33333333333333331</v>
      </c>
    </row>
    <row r="17" spans="16:26" x14ac:dyDescent="0.45"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('2002'!$Q12)+('2102'!$Q12)+('2202'!$Q12)</f>
        <v>0</v>
      </c>
      <c r="Z17" s="14">
        <f t="shared" si="5"/>
        <v>0</v>
      </c>
    </row>
    <row r="18" spans="16:26" x14ac:dyDescent="0.45"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('2002'!$Q13)+('2102'!$Q13)+('2202'!$Q13)</f>
        <v>1</v>
      </c>
      <c r="Z18" s="14">
        <f t="shared" si="5"/>
        <v>0.33333333333333331</v>
      </c>
    </row>
    <row r="19" spans="16:26" x14ac:dyDescent="0.45"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('2002'!$Q14)+('2102'!$Q14)+('2202'!$Q14)</f>
        <v>4</v>
      </c>
      <c r="Z19" s="14">
        <f t="shared" si="5"/>
        <v>1.3333333333333333</v>
      </c>
    </row>
    <row r="20" spans="16:26" x14ac:dyDescent="0.45"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('2002'!$Q15)+('2102'!$Q15)+('2202'!$Q15)</f>
        <v>5</v>
      </c>
      <c r="Z20" s="14">
        <f t="shared" si="5"/>
        <v>1.6666666666666667</v>
      </c>
    </row>
    <row r="21" spans="16:26" x14ac:dyDescent="0.45"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('2002'!$Q16)+('2102'!$Q16)+('2202'!$Q16)</f>
        <v>4</v>
      </c>
      <c r="Z21" s="14">
        <f t="shared" si="5"/>
        <v>1.3333333333333333</v>
      </c>
    </row>
    <row r="22" spans="16:26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('2002'!$Q17)+('2102'!$Q17)+('2202'!$Q17)</f>
        <v>2</v>
      </c>
      <c r="Z22" s="14">
        <f t="shared" si="5"/>
        <v>0.66666666666666663</v>
      </c>
    </row>
    <row r="23" spans="16:26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('2002'!$Q18)+('2102'!$Q18)+('2202'!$Q18)</f>
        <v>1</v>
      </c>
      <c r="Z23" s="14">
        <f t="shared" si="5"/>
        <v>0.33333333333333331</v>
      </c>
    </row>
    <row r="24" spans="16:26" x14ac:dyDescent="0.45"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('1302'!$Q19)+('1402'!$Q19)+('1602'!$Q19)</f>
        <v>0</v>
      </c>
      <c r="V24" s="14">
        <f t="shared" si="4"/>
        <v>0</v>
      </c>
      <c r="X24" t="s">
        <v>61</v>
      </c>
      <c r="Y24">
        <f>('2002'!$Q19)+('2102'!$Q19)+('2202'!$Q19)</f>
        <v>1</v>
      </c>
      <c r="Z24" s="14">
        <f t="shared" si="5"/>
        <v>0.33333333333333331</v>
      </c>
    </row>
    <row r="26" spans="16:26" x14ac:dyDescent="0.45">
      <c r="P26" t="s">
        <v>66</v>
      </c>
      <c r="Q26">
        <f>SUM(Q5,U5,Y5)</f>
        <v>10</v>
      </c>
      <c r="T26" s="2"/>
    </row>
    <row r="27" spans="16:26" x14ac:dyDescent="0.45">
      <c r="P27" t="s">
        <v>28</v>
      </c>
      <c r="Q27" t="s">
        <v>27</v>
      </c>
      <c r="R27" t="s">
        <v>90</v>
      </c>
      <c r="T27" s="2" t="s">
        <v>115</v>
      </c>
      <c r="U27" s="2" t="s">
        <v>114</v>
      </c>
      <c r="V27" s="15" t="s">
        <v>90</v>
      </c>
      <c r="X27" t="s">
        <v>118</v>
      </c>
    </row>
    <row r="28" spans="16:26" x14ac:dyDescent="0.45">
      <c r="P28" t="s">
        <v>18</v>
      </c>
      <c r="Q28">
        <f t="shared" ref="Q28:Q44" si="10">SUM(Q8,U8,Y8)</f>
        <v>18</v>
      </c>
      <c r="R28" s="14">
        <f t="shared" ref="R28:R44" si="11">Q28/Q$26</f>
        <v>1.8</v>
      </c>
      <c r="T28" t="s">
        <v>97</v>
      </c>
      <c r="U28" s="16" t="s">
        <v>9</v>
      </c>
      <c r="V28" s="17">
        <f>R$34</f>
        <v>1.9</v>
      </c>
      <c r="X28" t="s">
        <v>119</v>
      </c>
    </row>
    <row r="29" spans="16:26" x14ac:dyDescent="0.45">
      <c r="P29" t="s">
        <v>19</v>
      </c>
      <c r="Q29">
        <f t="shared" si="10"/>
        <v>13</v>
      </c>
      <c r="R29" s="14">
        <f t="shared" si="11"/>
        <v>1.3</v>
      </c>
      <c r="T29" t="s">
        <v>98</v>
      </c>
      <c r="U29" s="18" t="s">
        <v>18</v>
      </c>
      <c r="V29" s="19">
        <f>$R$28</f>
        <v>1.8</v>
      </c>
      <c r="X29" t="s">
        <v>120</v>
      </c>
    </row>
    <row r="30" spans="16:26" x14ac:dyDescent="0.45">
      <c r="P30" t="s">
        <v>13</v>
      </c>
      <c r="Q30">
        <f t="shared" si="10"/>
        <v>2</v>
      </c>
      <c r="R30" s="14">
        <f t="shared" si="11"/>
        <v>0.2</v>
      </c>
      <c r="T30" t="s">
        <v>99</v>
      </c>
      <c r="U30" s="20" t="s">
        <v>3</v>
      </c>
      <c r="V30" s="21">
        <f>R$40</f>
        <v>1.7</v>
      </c>
      <c r="X30" t="s">
        <v>121</v>
      </c>
    </row>
    <row r="31" spans="16:26" x14ac:dyDescent="0.45">
      <c r="P31" t="s">
        <v>16</v>
      </c>
      <c r="Q31">
        <f t="shared" si="10"/>
        <v>4</v>
      </c>
      <c r="R31" s="14">
        <f t="shared" si="11"/>
        <v>0.4</v>
      </c>
      <c r="T31" t="s">
        <v>100</v>
      </c>
      <c r="U31" s="16" t="s">
        <v>12</v>
      </c>
      <c r="V31" s="17">
        <f>R$33</f>
        <v>1.7</v>
      </c>
    </row>
    <row r="32" spans="16:26" x14ac:dyDescent="0.45">
      <c r="P32" t="s">
        <v>15</v>
      </c>
      <c r="Q32">
        <f t="shared" si="10"/>
        <v>1</v>
      </c>
      <c r="R32" s="14">
        <f t="shared" si="11"/>
        <v>0.1</v>
      </c>
      <c r="T32" t="s">
        <v>101</v>
      </c>
      <c r="U32" s="18" t="s">
        <v>2</v>
      </c>
      <c r="V32" s="19">
        <f>R$41</f>
        <v>1.6</v>
      </c>
    </row>
    <row r="33" spans="16:22" x14ac:dyDescent="0.45">
      <c r="P33" t="s">
        <v>12</v>
      </c>
      <c r="Q33">
        <f t="shared" si="10"/>
        <v>17</v>
      </c>
      <c r="R33" s="14">
        <f t="shared" si="11"/>
        <v>1.7</v>
      </c>
      <c r="T33" t="s">
        <v>102</v>
      </c>
      <c r="U33" s="20" t="s">
        <v>19</v>
      </c>
      <c r="V33" s="21">
        <f>$R$29</f>
        <v>1.3</v>
      </c>
    </row>
    <row r="34" spans="16:22" x14ac:dyDescent="0.45">
      <c r="P34" t="s">
        <v>9</v>
      </c>
      <c r="Q34">
        <f t="shared" si="10"/>
        <v>19</v>
      </c>
      <c r="R34" s="14">
        <f t="shared" si="11"/>
        <v>1.9</v>
      </c>
      <c r="T34" t="s">
        <v>103</v>
      </c>
      <c r="U34" s="20" t="s">
        <v>4</v>
      </c>
      <c r="V34" s="21">
        <f>R$39</f>
        <v>1.2</v>
      </c>
    </row>
    <row r="35" spans="16:22" x14ac:dyDescent="0.45">
      <c r="P35" t="s">
        <v>8</v>
      </c>
      <c r="Q35">
        <f t="shared" si="10"/>
        <v>8</v>
      </c>
      <c r="R35" s="14">
        <f t="shared" si="11"/>
        <v>0.8</v>
      </c>
      <c r="T35" t="s">
        <v>104</v>
      </c>
      <c r="U35" s="16" t="s">
        <v>8</v>
      </c>
      <c r="V35" s="17">
        <f>R$35</f>
        <v>0.8</v>
      </c>
    </row>
    <row r="36" spans="16:22" x14ac:dyDescent="0.45">
      <c r="P36" t="s">
        <v>7</v>
      </c>
      <c r="Q36">
        <f t="shared" si="10"/>
        <v>4</v>
      </c>
      <c r="R36" s="14">
        <f t="shared" si="11"/>
        <v>0.4</v>
      </c>
      <c r="T36" t="s">
        <v>105</v>
      </c>
      <c r="U36" s="16" t="s">
        <v>7</v>
      </c>
      <c r="V36" s="17">
        <f>R$36</f>
        <v>0.4</v>
      </c>
    </row>
    <row r="37" spans="16:22" x14ac:dyDescent="0.45">
      <c r="P37" t="s">
        <v>6</v>
      </c>
      <c r="Q37">
        <f t="shared" si="10"/>
        <v>2</v>
      </c>
      <c r="R37" s="14">
        <f t="shared" si="11"/>
        <v>0.2</v>
      </c>
      <c r="T37" t="s">
        <v>106</v>
      </c>
      <c r="U37" s="18" t="s">
        <v>16</v>
      </c>
      <c r="V37" s="19">
        <f>R$31</f>
        <v>0.4</v>
      </c>
    </row>
    <row r="38" spans="16:22" x14ac:dyDescent="0.45">
      <c r="P38" t="s">
        <v>5</v>
      </c>
      <c r="Q38">
        <f t="shared" si="10"/>
        <v>3</v>
      </c>
      <c r="R38" s="14">
        <f t="shared" si="11"/>
        <v>0.3</v>
      </c>
      <c r="T38" t="s">
        <v>107</v>
      </c>
      <c r="U38" s="20" t="s">
        <v>5</v>
      </c>
      <c r="V38" s="21">
        <f>R$38</f>
        <v>0.3</v>
      </c>
    </row>
    <row r="39" spans="16:22" x14ac:dyDescent="0.45">
      <c r="P39" t="s">
        <v>4</v>
      </c>
      <c r="Q39">
        <f t="shared" si="10"/>
        <v>12</v>
      </c>
      <c r="R39" s="14">
        <f t="shared" si="11"/>
        <v>1.2</v>
      </c>
      <c r="T39" t="s">
        <v>108</v>
      </c>
      <c r="U39" s="20" t="s">
        <v>1</v>
      </c>
      <c r="V39" s="21">
        <f>R$42</f>
        <v>0.3</v>
      </c>
    </row>
    <row r="40" spans="16:22" x14ac:dyDescent="0.45">
      <c r="P40" t="s">
        <v>3</v>
      </c>
      <c r="Q40">
        <f t="shared" si="10"/>
        <v>17</v>
      </c>
      <c r="R40" s="14">
        <f t="shared" si="11"/>
        <v>1.7</v>
      </c>
      <c r="T40" t="s">
        <v>109</v>
      </c>
      <c r="U40" s="18" t="s">
        <v>0</v>
      </c>
      <c r="V40" s="19">
        <f>R$43</f>
        <v>0.3</v>
      </c>
    </row>
    <row r="41" spans="16:22" x14ac:dyDescent="0.45">
      <c r="P41" t="s">
        <v>2</v>
      </c>
      <c r="Q41">
        <f t="shared" si="10"/>
        <v>16</v>
      </c>
      <c r="R41" s="14">
        <f t="shared" si="11"/>
        <v>1.6</v>
      </c>
      <c r="T41" t="s">
        <v>110</v>
      </c>
      <c r="U41" s="16" t="s">
        <v>6</v>
      </c>
      <c r="V41" s="17">
        <f>R$37</f>
        <v>0.2</v>
      </c>
    </row>
    <row r="42" spans="16:22" x14ac:dyDescent="0.45">
      <c r="P42" t="s">
        <v>1</v>
      </c>
      <c r="Q42">
        <f t="shared" si="10"/>
        <v>3</v>
      </c>
      <c r="R42" s="14">
        <f t="shared" si="11"/>
        <v>0.3</v>
      </c>
      <c r="T42" t="s">
        <v>111</v>
      </c>
      <c r="U42" s="16" t="s">
        <v>13</v>
      </c>
      <c r="V42" s="17">
        <f>R$30</f>
        <v>0.2</v>
      </c>
    </row>
    <row r="43" spans="16:22" x14ac:dyDescent="0.45">
      <c r="P43" t="s">
        <v>0</v>
      </c>
      <c r="Q43">
        <f t="shared" si="10"/>
        <v>3</v>
      </c>
      <c r="R43" s="14">
        <f t="shared" si="11"/>
        <v>0.3</v>
      </c>
      <c r="T43" t="s">
        <v>112</v>
      </c>
      <c r="U43" s="18" t="s">
        <v>15</v>
      </c>
      <c r="V43" s="19">
        <f>R$32</f>
        <v>0.1</v>
      </c>
    </row>
    <row r="44" spans="16:22" x14ac:dyDescent="0.45">
      <c r="P44" t="s">
        <v>61</v>
      </c>
      <c r="Q44">
        <f t="shared" si="10"/>
        <v>1</v>
      </c>
      <c r="R44" s="14">
        <f t="shared" si="11"/>
        <v>0.1</v>
      </c>
      <c r="T44" t="s">
        <v>113</v>
      </c>
      <c r="U44" s="18" t="s">
        <v>61</v>
      </c>
      <c r="V44" s="19">
        <f>R$44</f>
        <v>0.1</v>
      </c>
    </row>
    <row r="46" spans="16:22" x14ac:dyDescent="0.45">
      <c r="U46" t="s">
        <v>122</v>
      </c>
    </row>
    <row r="47" spans="16:22" x14ac:dyDescent="0.45">
      <c r="U47" t="s">
        <v>123</v>
      </c>
    </row>
    <row r="48" spans="16:22" x14ac:dyDescent="0.45">
      <c r="U48" t="s">
        <v>124</v>
      </c>
    </row>
  </sheetData>
  <sortState xmlns:xlrd2="http://schemas.microsoft.com/office/spreadsheetml/2017/richdata2" ref="U28:V44">
    <sortCondition descending="1" ref="V37:V44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topLeftCell="D1" workbookViewId="0">
      <selection activeCell="I12" sqref="I12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39</v>
      </c>
      <c r="G4">
        <f>SUM(C4:C30)</f>
        <v>54</v>
      </c>
      <c r="H4">
        <f>SUM(D4:D30)</f>
        <v>18.5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0.54166666666666663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/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/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A12" s="3">
        <f>'2102'!$C$2</f>
        <v>44978</v>
      </c>
      <c r="B12" s="4">
        <f>'2102'!$J$3</f>
        <v>4</v>
      </c>
      <c r="C12" s="4">
        <f>'2102'!$K$3</f>
        <v>5</v>
      </c>
      <c r="D12" s="4">
        <f>'2102'!$M$3</f>
        <v>2</v>
      </c>
      <c r="G12" t="s">
        <v>78</v>
      </c>
      <c r="H12" s="11"/>
      <c r="J12">
        <f>'2102'!$Q$3</f>
        <v>3</v>
      </c>
      <c r="K12" s="9">
        <f>'2102'!$Q$16</f>
        <v>0</v>
      </c>
      <c r="L12">
        <f>'2102'!$Q$18</f>
        <v>1</v>
      </c>
      <c r="M12">
        <f>'2102'!$Q$6</f>
        <v>0</v>
      </c>
      <c r="N12">
        <f>'2102'!$Q$7</f>
        <v>0</v>
      </c>
      <c r="O12">
        <f>'2102'!Q20</f>
        <v>0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>
        <f>COUNTIF('2102'!$S$4:$S$30, "LG/WW")</f>
        <v>3</v>
      </c>
      <c r="Y12" s="5">
        <f>COUNTIF('2102'!$T$4:$T$30, "WW/LG")</f>
        <v>0</v>
      </c>
      <c r="Z12" s="5" t="s">
        <v>18</v>
      </c>
      <c r="AA12" s="5" t="s">
        <v>45</v>
      </c>
      <c r="AC12" s="5">
        <f>COUNTIF('2102'!$S$4:$S$30, "LG/5M")</f>
        <v>1</v>
      </c>
      <c r="AD12" s="5">
        <f>COUNTIF('2102'!$U$4:$U$30, "5M/LG")</f>
        <v>5</v>
      </c>
      <c r="AE12" s="5" t="s">
        <v>0</v>
      </c>
      <c r="AF12" s="5" t="s">
        <v>3</v>
      </c>
    </row>
    <row r="13" spans="1:32" x14ac:dyDescent="0.45">
      <c r="A13" s="3">
        <f>'2202'!$C$2</f>
        <v>44979</v>
      </c>
      <c r="B13" s="4">
        <f>'2202'!$J$3</f>
        <v>4</v>
      </c>
      <c r="C13" s="4">
        <f>'2202'!$K$3</f>
        <v>4</v>
      </c>
      <c r="D13" s="4">
        <f>'2202'!$M$3</f>
        <v>2</v>
      </c>
      <c r="G13" t="s">
        <v>79</v>
      </c>
      <c r="H13" s="12">
        <f>F4/(G4+F4)</f>
        <v>0.41935483870967744</v>
      </c>
      <c r="J13">
        <f>'2202'!$Q$3</f>
        <v>1</v>
      </c>
      <c r="K13" s="9">
        <f>'2202'!$Q$16</f>
        <v>2</v>
      </c>
      <c r="L13">
        <f>'2202'!$Q$18</f>
        <v>0</v>
      </c>
      <c r="M13">
        <f>'2202'!$Q$6</f>
        <v>1</v>
      </c>
      <c r="N13">
        <f>'2202'!$Q$7</f>
        <v>0</v>
      </c>
      <c r="O13">
        <f>'2202'!Q21</f>
        <v>0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>
        <f>COUNTIF('2202'!$S$4:$S$30, "LG/WW")</f>
        <v>2</v>
      </c>
      <c r="Y13" s="5">
        <f>COUNTIF('2202'!$T$4:$T$30, "WW/LG")</f>
        <v>2</v>
      </c>
      <c r="Z13" s="5" t="s">
        <v>127</v>
      </c>
      <c r="AA13" s="5" t="s">
        <v>128</v>
      </c>
      <c r="AC13" s="5">
        <f>COUNTIF('2202'!$S$4:$S$30, "LG/5M")</f>
        <v>2</v>
      </c>
      <c r="AD13" s="5">
        <f>COUNTIF('2202'!$U$4:$U$30, "5M/LG")</f>
        <v>2</v>
      </c>
      <c r="AE13" s="5" t="s">
        <v>93</v>
      </c>
      <c r="AF13" s="5" t="s">
        <v>129</v>
      </c>
    </row>
    <row r="14" spans="1:32" x14ac:dyDescent="0.45">
      <c r="Q14" s="5"/>
      <c r="R14" s="5"/>
      <c r="S14" s="5"/>
      <c r="T14" s="5"/>
      <c r="U14" s="5"/>
      <c r="V14" s="5"/>
      <c r="X14" s="5"/>
      <c r="Y14" s="5"/>
      <c r="Z14" s="5"/>
      <c r="AA14" s="5"/>
      <c r="AC14" s="5"/>
      <c r="AD14" s="5"/>
      <c r="AE14" s="5"/>
      <c r="AF14" s="5"/>
    </row>
    <row r="15" spans="1:32" x14ac:dyDescent="0.45">
      <c r="Q15" s="5"/>
      <c r="R15" s="5"/>
      <c r="S15" s="5"/>
      <c r="T15" s="5"/>
      <c r="U15" s="5"/>
      <c r="V15" s="5"/>
      <c r="X15" s="5"/>
      <c r="Y15" s="5"/>
      <c r="Z15" s="5"/>
      <c r="AA15" s="5"/>
      <c r="AC15" s="5"/>
      <c r="AD15" s="5"/>
      <c r="AE15" s="5"/>
      <c r="AF15" s="5"/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19</v>
      </c>
      <c r="Y30" s="5">
        <f>SUM(Y4:Y29)</f>
        <v>29</v>
      </c>
      <c r="Z30" s="5"/>
      <c r="AA30" s="5"/>
      <c r="AC30" s="5">
        <f>SUM(AC4:AC29)</f>
        <v>20</v>
      </c>
      <c r="AD30" s="5">
        <f>SUM(AD4:AD29)</f>
        <v>25</v>
      </c>
      <c r="AE30" s="5"/>
      <c r="AF30" s="5"/>
    </row>
    <row r="31" spans="9:32" x14ac:dyDescent="0.45">
      <c r="I31" t="s">
        <v>59</v>
      </c>
      <c r="J31">
        <f>SUM(J4:J30)</f>
        <v>18</v>
      </c>
      <c r="K31">
        <f t="shared" ref="K31:N31" si="0">SUM(K4:K30)</f>
        <v>8</v>
      </c>
      <c r="L31">
        <f t="shared" si="0"/>
        <v>6</v>
      </c>
      <c r="M31">
        <f t="shared" si="0"/>
        <v>4</v>
      </c>
      <c r="N31">
        <f t="shared" si="0"/>
        <v>1</v>
      </c>
      <c r="O31">
        <f t="shared" ref="O31" si="1">SUM(O4:O30)</f>
        <v>2</v>
      </c>
      <c r="X31" s="10">
        <f>X30/(Y30+X30)</f>
        <v>0.39583333333333331</v>
      </c>
      <c r="AC31" s="10">
        <f>AC30/(AD30+AC30)</f>
        <v>0.44444444444444442</v>
      </c>
    </row>
    <row r="32" spans="9:32" x14ac:dyDescent="0.45">
      <c r="I32" t="s">
        <v>60</v>
      </c>
      <c r="J32">
        <f>AVERAGE(J4:J30)</f>
        <v>1.8</v>
      </c>
      <c r="K32">
        <f>AVERAGE(K7:K30)</f>
        <v>1.1428571428571428</v>
      </c>
      <c r="L32">
        <f>AVERAGE(L7:L30)</f>
        <v>0.42857142857142855</v>
      </c>
      <c r="M32">
        <f t="shared" ref="M32:N32" si="2">AVERAGE(M4:M30)</f>
        <v>0.4</v>
      </c>
      <c r="N32">
        <f t="shared" si="2"/>
        <v>0.1</v>
      </c>
      <c r="O32">
        <f t="shared" ref="O32" si="3">AVERAGE(O4:O30)</f>
        <v>0.4</v>
      </c>
      <c r="V32" s="10"/>
    </row>
  </sheetData>
  <conditionalFormatting sqref="H7">
    <cfRule type="cellIs" dxfId="17" priority="4" operator="equal">
      <formula>$H$6</formula>
    </cfRule>
    <cfRule type="cellIs" dxfId="16" priority="5" operator="lessThan">
      <formula>$H$6</formula>
    </cfRule>
    <cfRule type="cellIs" dxfId="15" priority="6" operator="greaterThan">
      <formula>$H$6</formula>
    </cfRule>
  </conditionalFormatting>
  <conditionalFormatting sqref="H8">
    <cfRule type="cellIs" dxfId="14" priority="1" operator="equal">
      <formula>$H$6</formula>
    </cfRule>
    <cfRule type="cellIs" dxfId="13" priority="2" operator="lessThan">
      <formula>$H$6</formula>
    </cfRule>
    <cfRule type="cellIs" dxfId="12" priority="3" operator="greaterThan">
      <formula>$H$6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topLeftCell="F1" workbookViewId="0">
      <selection activeCell="K12" sqref="K12"/>
    </sheetView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53</v>
      </c>
      <c r="G4">
        <f>SUM(C4:C30)</f>
        <v>46</v>
      </c>
      <c r="H4">
        <f>SUM(D4:D30)</f>
        <v>21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0.25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/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/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J11" s="22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A12" s="3">
        <f>'2102'!$C$2</f>
        <v>44978</v>
      </c>
      <c r="B12" s="7">
        <f>'2102'!$J$5</f>
        <v>1</v>
      </c>
      <c r="C12" s="4">
        <f>'2102'!$K$5</f>
        <v>6</v>
      </c>
      <c r="D12" s="4">
        <f>'2102'!$M$5</f>
        <v>1</v>
      </c>
      <c r="G12" t="s">
        <v>78</v>
      </c>
      <c r="H12" s="11"/>
      <c r="J12">
        <f>'2102'!$Q$8</f>
        <v>0</v>
      </c>
      <c r="K12" s="22" t="s">
        <v>45</v>
      </c>
      <c r="L12">
        <f>'2102'!$Q$10</f>
        <v>0</v>
      </c>
      <c r="M12">
        <f>'2102'!$Q$12</f>
        <v>0</v>
      </c>
      <c r="N12">
        <f>'2102'!$Q$5</f>
        <v>0</v>
      </c>
      <c r="O12">
        <f>'2102'!$Q$11</f>
        <v>1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>
        <f>COUNTIF('2102'!$T$4:$T$30, "WW/LG")</f>
        <v>0</v>
      </c>
      <c r="Y12" s="5">
        <f>COUNTIF('2102'!$S$4:$S$30, "LG/WW")</f>
        <v>3</v>
      </c>
      <c r="Z12" s="5" t="s">
        <v>45</v>
      </c>
      <c r="AA12" s="5" t="s">
        <v>18</v>
      </c>
      <c r="AC12" s="5">
        <f>COUNTIF('2102'!$T$4:$T$30, "WW/5M")</f>
        <v>1</v>
      </c>
      <c r="AD12" s="5">
        <f>COUNTIF('2102'!$U$4:$U$30, "5M/WW")</f>
        <v>3</v>
      </c>
      <c r="AE12" s="5" t="s">
        <v>7</v>
      </c>
      <c r="AF12" s="5" t="s">
        <v>125</v>
      </c>
    </row>
    <row r="13" spans="1:32" x14ac:dyDescent="0.45">
      <c r="A13" s="3">
        <f>'2202'!$C$2</f>
        <v>44979</v>
      </c>
      <c r="B13" s="7">
        <f>'2202'!$J$5</f>
        <v>4</v>
      </c>
      <c r="C13" s="4">
        <f>'2202'!$K$5</f>
        <v>4</v>
      </c>
      <c r="D13" s="4">
        <f>'2202'!$M$5</f>
        <v>2</v>
      </c>
      <c r="G13" t="s">
        <v>79</v>
      </c>
      <c r="H13" s="12">
        <f>F4/(G4+F4)</f>
        <v>0.53535353535353536</v>
      </c>
      <c r="J13">
        <f>'2202'!$Q$8</f>
        <v>3</v>
      </c>
      <c r="K13">
        <f>'2202'!$Q$9</f>
        <v>1</v>
      </c>
      <c r="L13">
        <f>'2202'!$Q$10</f>
        <v>0</v>
      </c>
      <c r="M13">
        <f>'2202'!$Q$12</f>
        <v>0</v>
      </c>
      <c r="N13">
        <f>'2202'!$Q$5</f>
        <v>0</v>
      </c>
      <c r="O13">
        <f>'2202'!$Q$11</f>
        <v>0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>
        <f>COUNTIF('2202'!$T$4:$T$30, "WW/LG")</f>
        <v>2</v>
      </c>
      <c r="Y13" s="5">
        <f>COUNTIF('2202'!$S$4:$S$30, "LG/WW")</f>
        <v>2</v>
      </c>
      <c r="Z13" s="5" t="s">
        <v>128</v>
      </c>
      <c r="AA13" s="5" t="s">
        <v>127</v>
      </c>
      <c r="AC13" s="5">
        <f>COUNTIF('2202'!$T$4:$T$30, "WW/5M")</f>
        <v>2</v>
      </c>
      <c r="AD13" s="5">
        <f>COUNTIF('2202'!$U$4:$U$30, "5M/WW")</f>
        <v>2</v>
      </c>
      <c r="AE13" s="5" t="s">
        <v>12</v>
      </c>
      <c r="AF13" s="5" t="s">
        <v>130</v>
      </c>
    </row>
    <row r="14" spans="1:32" x14ac:dyDescent="0.45">
      <c r="Q14" s="5"/>
      <c r="R14" s="5"/>
      <c r="S14" s="5"/>
      <c r="T14" s="5"/>
      <c r="U14" s="5"/>
      <c r="V14" s="5"/>
      <c r="X14" s="5"/>
      <c r="Y14" s="5"/>
      <c r="Z14" s="5"/>
      <c r="AA14" s="5"/>
      <c r="AC14" s="5"/>
      <c r="AD14" s="5"/>
      <c r="AE14" s="5"/>
      <c r="AF14" s="5"/>
    </row>
    <row r="15" spans="1:32" x14ac:dyDescent="0.45">
      <c r="Q15" s="5"/>
      <c r="R15" s="5"/>
      <c r="S15" s="5"/>
      <c r="T15" s="5"/>
      <c r="U15" s="5"/>
      <c r="V15" s="5"/>
      <c r="X15" s="5"/>
      <c r="Y15" s="5"/>
      <c r="Z15" s="5"/>
      <c r="AA15" s="5"/>
      <c r="AC15" s="5"/>
      <c r="AD15" s="5"/>
      <c r="AE15" s="5"/>
      <c r="AF15" s="5"/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29</v>
      </c>
      <c r="Y30" s="5">
        <f>SUM(Y4:Y29)</f>
        <v>19</v>
      </c>
      <c r="Z30" s="5"/>
      <c r="AA30" s="5"/>
      <c r="AC30" s="5">
        <f>SUM(AC4:AC29)</f>
        <v>24</v>
      </c>
      <c r="AD30" s="5">
        <f>SUM(AD4:AD29)</f>
        <v>27</v>
      </c>
      <c r="AE30" s="5"/>
      <c r="AF30" s="5"/>
    </row>
    <row r="31" spans="9:32" x14ac:dyDescent="0.45">
      <c r="I31" t="s">
        <v>59</v>
      </c>
      <c r="J31">
        <f>SUM(J4:J30)</f>
        <v>17</v>
      </c>
      <c r="K31">
        <f t="shared" ref="K31:O31" si="0">SUM(K4:K30)</f>
        <v>19</v>
      </c>
      <c r="L31">
        <f t="shared" si="0"/>
        <v>8</v>
      </c>
      <c r="M31">
        <f t="shared" si="0"/>
        <v>2</v>
      </c>
      <c r="N31">
        <f t="shared" si="0"/>
        <v>3</v>
      </c>
      <c r="O31">
        <f t="shared" si="0"/>
        <v>4</v>
      </c>
      <c r="X31" s="10">
        <f>X30/(Y30+X30)</f>
        <v>0.60416666666666663</v>
      </c>
      <c r="AC31" s="10">
        <f>AC30/(AD30+AC30)</f>
        <v>0.47058823529411764</v>
      </c>
    </row>
    <row r="32" spans="9:32" x14ac:dyDescent="0.45">
      <c r="I32" t="s">
        <v>60</v>
      </c>
      <c r="J32">
        <f>AVERAGE(J4:J30)</f>
        <v>1.8888888888888888</v>
      </c>
      <c r="K32">
        <f t="shared" ref="K32:O32" si="1">AVERAGE(K4:K30)</f>
        <v>2.1111111111111112</v>
      </c>
      <c r="L32">
        <f t="shared" si="1"/>
        <v>0.8</v>
      </c>
      <c r="M32">
        <f t="shared" si="1"/>
        <v>0.2</v>
      </c>
      <c r="N32">
        <f t="shared" si="1"/>
        <v>0.3</v>
      </c>
      <c r="O32">
        <f t="shared" si="1"/>
        <v>0.4</v>
      </c>
    </row>
  </sheetData>
  <conditionalFormatting sqref="H7">
    <cfRule type="cellIs" dxfId="11" priority="4" operator="equal">
      <formula>$H$6</formula>
    </cfRule>
    <cfRule type="cellIs" dxfId="10" priority="5" operator="lessThan">
      <formula>$H$6</formula>
    </cfRule>
    <cfRule type="cellIs" dxfId="9" priority="6" operator="greaterThan">
      <formula>$H$6</formula>
    </cfRule>
  </conditionalFormatting>
  <conditionalFormatting sqref="H8">
    <cfRule type="cellIs" dxfId="8" priority="1" operator="equal">
      <formula>$H$6</formula>
    </cfRule>
    <cfRule type="cellIs" dxfId="7" priority="2" operator="lessThan">
      <formula>$H$6</formula>
    </cfRule>
    <cfRule type="cellIs" dxfId="6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topLeftCell="G1" workbookViewId="0">
      <selection activeCell="I10" sqref="I10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52</v>
      </c>
      <c r="G4">
        <f>SUM(C4:C30)</f>
        <v>44</v>
      </c>
      <c r="H4">
        <f>SUM(D4:D30)</f>
        <v>20.5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0.66666666666666663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/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/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A12" s="3">
        <f>'2102'!$C$2</f>
        <v>44978</v>
      </c>
      <c r="B12" s="4">
        <f>'2102'!$J$4</f>
        <v>8</v>
      </c>
      <c r="C12" s="4">
        <f>'2102'!$K$4</f>
        <v>2</v>
      </c>
      <c r="D12" s="7">
        <f>'2102'!$M$4</f>
        <v>3</v>
      </c>
      <c r="G12" t="s">
        <v>78</v>
      </c>
      <c r="H12" s="11"/>
      <c r="J12">
        <f>'2102'!$Q$14</f>
        <v>2</v>
      </c>
      <c r="K12">
        <f>'2102'!$Q$15</f>
        <v>3</v>
      </c>
      <c r="L12">
        <f>'2102'!$Q$4</f>
        <v>2</v>
      </c>
      <c r="M12">
        <f>'2102'!$Q$17</f>
        <v>1</v>
      </c>
      <c r="N12">
        <f>'2102'!$Q$13</f>
        <v>0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>
        <f>COUNTIF('2102'!$U$4:$U$30, "5M/WW")</f>
        <v>3</v>
      </c>
      <c r="W12" s="5">
        <f>COUNTIF('2102'!$T$4:$T$30, "WW/5M")</f>
        <v>1</v>
      </c>
      <c r="X12" s="5" t="s">
        <v>126</v>
      </c>
      <c r="Y12" s="5" t="s">
        <v>7</v>
      </c>
      <c r="AA12" s="5">
        <f>COUNTIF('2102'!$U$4:$U$30, "5M/LG")</f>
        <v>5</v>
      </c>
      <c r="AB12" s="5">
        <f>COUNTIF('2102'!$S$4:$S$30, "LG/5M")</f>
        <v>1</v>
      </c>
      <c r="AC12" s="5" t="s">
        <v>0</v>
      </c>
      <c r="AD12" s="5" t="s">
        <v>3</v>
      </c>
    </row>
    <row r="13" spans="1:30" x14ac:dyDescent="0.45">
      <c r="A13" s="3">
        <f>'2202'!$C$2</f>
        <v>44979</v>
      </c>
      <c r="B13" s="4">
        <f>'2202'!$J$4</f>
        <v>4</v>
      </c>
      <c r="C13" s="4">
        <f>'2202'!$K$4</f>
        <v>4</v>
      </c>
      <c r="D13" s="7">
        <f>'2202'!$M$4</f>
        <v>2</v>
      </c>
      <c r="G13" t="s">
        <v>79</v>
      </c>
      <c r="H13" s="12">
        <f>F4/(G4+F4)</f>
        <v>0.54166666666666663</v>
      </c>
      <c r="J13">
        <f>'2202'!$Q$14</f>
        <v>1</v>
      </c>
      <c r="K13">
        <f>'2202'!$Q$15</f>
        <v>1</v>
      </c>
      <c r="L13">
        <f>'2202'!$Q$4</f>
        <v>2</v>
      </c>
      <c r="M13">
        <f>'2202'!$Q$17</f>
        <v>0</v>
      </c>
      <c r="N13">
        <f>'2202'!$Q$13</f>
        <v>0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>
        <f>COUNTIF('2202'!$U$4:$U$30, "5M/WW")</f>
        <v>2</v>
      </c>
      <c r="W13" s="5">
        <f>COUNTIF('2202'!$T$4:$T$30, "WW/5M")</f>
        <v>2</v>
      </c>
      <c r="X13" s="5" t="s">
        <v>130</v>
      </c>
      <c r="Y13" s="5" t="s">
        <v>12</v>
      </c>
      <c r="AA13" s="5">
        <f>COUNTIF('2202'!$U$4:$U$30, "5M/LG")</f>
        <v>2</v>
      </c>
      <c r="AB13" s="5">
        <f>COUNTIF('2202'!$S$4:$S$30, "LG/5M")</f>
        <v>2</v>
      </c>
      <c r="AC13" s="5" t="s">
        <v>129</v>
      </c>
      <c r="AD13" s="5" t="s">
        <v>93</v>
      </c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U30" t="s">
        <v>66</v>
      </c>
      <c r="V30" s="5">
        <f>SUM(V4:V29)</f>
        <v>27</v>
      </c>
      <c r="W30" s="5">
        <f>SUM(W4:W29)</f>
        <v>24</v>
      </c>
      <c r="X30" s="5"/>
      <c r="Y30" s="5"/>
      <c r="AA30" s="5">
        <f>SUM(AA4:AA29)</f>
        <v>25</v>
      </c>
      <c r="AB30" s="5">
        <f>SUM(AB4:AB29)</f>
        <v>20</v>
      </c>
      <c r="AC30" s="5"/>
      <c r="AD30" s="5"/>
    </row>
    <row r="31" spans="9:30" x14ac:dyDescent="0.45">
      <c r="I31" t="s">
        <v>59</v>
      </c>
      <c r="J31">
        <f>SUM(J4:J30)</f>
        <v>12</v>
      </c>
      <c r="K31">
        <f t="shared" ref="K31:M31" si="0">SUM(K4:K30)</f>
        <v>17</v>
      </c>
      <c r="L31">
        <f>SUM(L7:L30)</f>
        <v>10</v>
      </c>
      <c r="M31">
        <f t="shared" si="0"/>
        <v>3</v>
      </c>
      <c r="N31">
        <f>SUM(N7:N30)</f>
        <v>2</v>
      </c>
      <c r="V31" s="10">
        <f>V30/(W30+V30)</f>
        <v>0.52941176470588236</v>
      </c>
      <c r="AA31" s="10">
        <f>AA30/(AB30+AA30)</f>
        <v>0.55555555555555558</v>
      </c>
    </row>
    <row r="32" spans="9:30" x14ac:dyDescent="0.45">
      <c r="I32" t="s">
        <v>60</v>
      </c>
      <c r="J32">
        <f>AVERAGE(J4:J30)</f>
        <v>1.2</v>
      </c>
      <c r="K32">
        <f t="shared" ref="K32:M32" si="1">AVERAGE(K4:K30)</f>
        <v>1.7</v>
      </c>
      <c r="L32">
        <f>AVERAGE(L7:L30)</f>
        <v>1.4285714285714286</v>
      </c>
      <c r="M32">
        <f t="shared" si="1"/>
        <v>0.3</v>
      </c>
      <c r="N32">
        <f>AVERAGE(N7:N30)</f>
        <v>0.2857142857142857</v>
      </c>
    </row>
  </sheetData>
  <conditionalFormatting sqref="H7">
    <cfRule type="cellIs" dxfId="5" priority="4" operator="equal">
      <formula>$H$6</formula>
    </cfRule>
    <cfRule type="cellIs" dxfId="4" priority="5" operator="lessThan">
      <formula>$H$6</formula>
    </cfRule>
    <cfRule type="cellIs" dxfId="3" priority="6" operator="greaterThan">
      <formula>$H$6</formula>
    </cfRule>
  </conditionalFormatting>
  <conditionalFormatting sqref="H8">
    <cfRule type="cellIs" dxfId="2" priority="1" operator="equal">
      <formula>$H$6</formula>
    </cfRule>
    <cfRule type="cellIs" dxfId="1" priority="2" operator="lessThan">
      <formula>$H$6</formula>
    </cfRule>
    <cfRule type="cellIs" dxfId="0" priority="3" operator="greaterThan">
      <formula>$H$6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>
      <selection activeCell="C37" sqref="C37"/>
    </sheetView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  <vt:lpstr>2102</vt:lpstr>
      <vt:lpstr>2202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2023-02-22T04:22:54Z</dcterms:modified>
</cp:coreProperties>
</file>