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99CC701B-7675-4395-BB64-3887F64899B7}" xr6:coauthVersionLast="47" xr6:coauthVersionMax="47" xr10:uidLastSave="{00000000-0000-0000-0000-000000000000}"/>
  <bookViews>
    <workbookView xWindow="-98" yWindow="-98" windowWidth="22695" windowHeight="14595" firstSheet="2" activeTab="3" xr2:uid="{19235783-2AAC-46C7-843E-29546DAACA43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  <sheet name="2802" sheetId="18" r:id="rId18"/>
    <sheet name="0603" sheetId="19" r:id="rId19"/>
    <sheet name="0703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9" i="11" l="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8" i="11"/>
  <c r="F19" i="11"/>
  <c r="D19" i="11"/>
  <c r="C19" i="11"/>
  <c r="B19" i="11"/>
  <c r="D18" i="5"/>
  <c r="C18" i="5"/>
  <c r="B18" i="5"/>
  <c r="A18" i="5"/>
  <c r="N18" i="5"/>
  <c r="M18" i="5"/>
  <c r="K18" i="5"/>
  <c r="J18" i="5"/>
  <c r="AB18" i="5"/>
  <c r="AA18" i="5"/>
  <c r="W18" i="5"/>
  <c r="V18" i="5"/>
  <c r="AD18" i="4"/>
  <c r="AC18" i="4"/>
  <c r="D18" i="4"/>
  <c r="C18" i="4"/>
  <c r="B18" i="4"/>
  <c r="A18" i="4"/>
  <c r="O18" i="4"/>
  <c r="N18" i="4"/>
  <c r="M18" i="4"/>
  <c r="L18" i="4"/>
  <c r="K18" i="4"/>
  <c r="J18" i="4"/>
  <c r="Y18" i="4"/>
  <c r="X18" i="4"/>
  <c r="AD18" i="3"/>
  <c r="AC18" i="3"/>
  <c r="Y18" i="3"/>
  <c r="X18" i="3"/>
  <c r="O18" i="3"/>
  <c r="N18" i="3"/>
  <c r="M18" i="3"/>
  <c r="L18" i="3"/>
  <c r="K18" i="3"/>
  <c r="J18" i="3"/>
  <c r="D18" i="3"/>
  <c r="C18" i="3"/>
  <c r="B18" i="3"/>
  <c r="A18" i="3"/>
  <c r="U30" i="20"/>
  <c r="T30" i="20"/>
  <c r="S30" i="20"/>
  <c r="U29" i="20"/>
  <c r="T29" i="20"/>
  <c r="S29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3" i="20"/>
  <c r="T23" i="20"/>
  <c r="S23" i="20"/>
  <c r="U22" i="20"/>
  <c r="T22" i="20"/>
  <c r="S22" i="20"/>
  <c r="U21" i="20"/>
  <c r="T21" i="20"/>
  <c r="S21" i="20"/>
  <c r="U20" i="20"/>
  <c r="T20" i="20"/>
  <c r="S20" i="20"/>
  <c r="U19" i="20"/>
  <c r="T19" i="20"/>
  <c r="S19" i="20"/>
  <c r="Q19" i="20"/>
  <c r="U18" i="20"/>
  <c r="T18" i="20"/>
  <c r="S18" i="20"/>
  <c r="Q18" i="20"/>
  <c r="U17" i="20"/>
  <c r="T17" i="20"/>
  <c r="S17" i="20"/>
  <c r="Q17" i="20"/>
  <c r="U16" i="20"/>
  <c r="T16" i="20"/>
  <c r="S16" i="20"/>
  <c r="Q16" i="20"/>
  <c r="U15" i="20"/>
  <c r="T15" i="20"/>
  <c r="S15" i="20"/>
  <c r="Q15" i="20"/>
  <c r="U14" i="20"/>
  <c r="T14" i="20"/>
  <c r="S14" i="20"/>
  <c r="Q14" i="20"/>
  <c r="U13" i="20"/>
  <c r="T13" i="20"/>
  <c r="S13" i="20"/>
  <c r="Q13" i="20"/>
  <c r="U12" i="20"/>
  <c r="T12" i="20"/>
  <c r="S12" i="20"/>
  <c r="Q12" i="20"/>
  <c r="U11" i="20"/>
  <c r="T11" i="20"/>
  <c r="S11" i="20"/>
  <c r="Q11" i="20"/>
  <c r="U10" i="20"/>
  <c r="T10" i="20"/>
  <c r="S10" i="20"/>
  <c r="Q10" i="20"/>
  <c r="U9" i="20"/>
  <c r="T9" i="20"/>
  <c r="S9" i="20"/>
  <c r="Q9" i="20"/>
  <c r="U8" i="20"/>
  <c r="T8" i="20"/>
  <c r="S8" i="20"/>
  <c r="Q8" i="20"/>
  <c r="U7" i="20"/>
  <c r="T7" i="20"/>
  <c r="S7" i="20"/>
  <c r="Q7" i="20"/>
  <c r="U6" i="20"/>
  <c r="T6" i="20"/>
  <c r="S6" i="20"/>
  <c r="Q6" i="20"/>
  <c r="U5" i="20"/>
  <c r="T5" i="20"/>
  <c r="S5" i="20"/>
  <c r="Q5" i="20"/>
  <c r="K5" i="20"/>
  <c r="J5" i="20"/>
  <c r="U4" i="20"/>
  <c r="T4" i="20"/>
  <c r="S4" i="20"/>
  <c r="Q4" i="20"/>
  <c r="K4" i="20"/>
  <c r="J4" i="20"/>
  <c r="L4" i="20" s="1"/>
  <c r="Q3" i="20"/>
  <c r="K3" i="20"/>
  <c r="J3" i="20"/>
  <c r="L3" i="20" s="1"/>
  <c r="H9" i="5"/>
  <c r="A17" i="5"/>
  <c r="H9" i="4"/>
  <c r="A17" i="4"/>
  <c r="A17" i="3"/>
  <c r="B18" i="11"/>
  <c r="Q26" i="11"/>
  <c r="U30" i="19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Q19" i="19"/>
  <c r="O17" i="3" s="1"/>
  <c r="U18" i="19"/>
  <c r="T18" i="19"/>
  <c r="S18" i="19"/>
  <c r="Q18" i="19"/>
  <c r="U17" i="19"/>
  <c r="T17" i="19"/>
  <c r="S17" i="19"/>
  <c r="Q17" i="19"/>
  <c r="U16" i="19"/>
  <c r="T16" i="19"/>
  <c r="S16" i="19"/>
  <c r="Q16" i="19"/>
  <c r="U15" i="19"/>
  <c r="T15" i="19"/>
  <c r="S15" i="19"/>
  <c r="Q15" i="19"/>
  <c r="U14" i="19"/>
  <c r="T14" i="19"/>
  <c r="S14" i="19"/>
  <c r="Q14" i="19"/>
  <c r="J17" i="5" s="1"/>
  <c r="U13" i="19"/>
  <c r="T13" i="19"/>
  <c r="S13" i="19"/>
  <c r="Q13" i="19"/>
  <c r="N17" i="5" s="1"/>
  <c r="U12" i="19"/>
  <c r="T12" i="19"/>
  <c r="S12" i="19"/>
  <c r="Q12" i="19"/>
  <c r="M17" i="4" s="1"/>
  <c r="U11" i="19"/>
  <c r="T11" i="19"/>
  <c r="S11" i="19"/>
  <c r="Q11" i="19"/>
  <c r="U10" i="19"/>
  <c r="T10" i="19"/>
  <c r="S10" i="19"/>
  <c r="Q10" i="19"/>
  <c r="L17" i="4" s="1"/>
  <c r="U9" i="19"/>
  <c r="T9" i="19"/>
  <c r="S9" i="19"/>
  <c r="Q9" i="19"/>
  <c r="U8" i="19"/>
  <c r="T8" i="19"/>
  <c r="S8" i="19"/>
  <c r="Q8" i="19"/>
  <c r="U7" i="19"/>
  <c r="T7" i="19"/>
  <c r="S7" i="19"/>
  <c r="Q7" i="19"/>
  <c r="U6" i="19"/>
  <c r="T6" i="19"/>
  <c r="S6" i="19"/>
  <c r="Q6" i="19"/>
  <c r="M17" i="3" s="1"/>
  <c r="U5" i="19"/>
  <c r="T5" i="19"/>
  <c r="S5" i="19"/>
  <c r="Q5" i="19"/>
  <c r="N17" i="4" s="1"/>
  <c r="K5" i="19"/>
  <c r="C17" i="4" s="1"/>
  <c r="J5" i="19"/>
  <c r="B17" i="4" s="1"/>
  <c r="H10" i="4" s="1"/>
  <c r="U4" i="19"/>
  <c r="AD17" i="4" s="1"/>
  <c r="T4" i="19"/>
  <c r="Y17" i="3" s="1"/>
  <c r="S4" i="19"/>
  <c r="AC17" i="3" s="1"/>
  <c r="Q4" i="19"/>
  <c r="K4" i="19"/>
  <c r="C17" i="5" s="1"/>
  <c r="J4" i="19"/>
  <c r="B17" i="5" s="1"/>
  <c r="Q3" i="19"/>
  <c r="J17" i="3" s="1"/>
  <c r="K3" i="19"/>
  <c r="C17" i="3" s="1"/>
  <c r="J3" i="19"/>
  <c r="C18" i="11" s="1"/>
  <c r="AB16" i="5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C12" i="11"/>
  <c r="AD12" i="11" s="1"/>
  <c r="AC13" i="11"/>
  <c r="AC14" i="11"/>
  <c r="AC15" i="11"/>
  <c r="AC16" i="11"/>
  <c r="AC17" i="11"/>
  <c r="AC18" i="11"/>
  <c r="AD18" i="11" s="1"/>
  <c r="AC19" i="11"/>
  <c r="AC20" i="11"/>
  <c r="AC21" i="11"/>
  <c r="AC22" i="11"/>
  <c r="AC23" i="11"/>
  <c r="AC24" i="11"/>
  <c r="AC8" i="11"/>
  <c r="F17" i="11"/>
  <c r="D17" i="11"/>
  <c r="C17" i="11"/>
  <c r="B17" i="11"/>
  <c r="U30" i="18"/>
  <c r="T30" i="18"/>
  <c r="S30" i="18"/>
  <c r="U29" i="18"/>
  <c r="T29" i="18"/>
  <c r="S29" i="18"/>
  <c r="U28" i="18"/>
  <c r="T28" i="18"/>
  <c r="S28" i="18"/>
  <c r="U27" i="18"/>
  <c r="T27" i="18"/>
  <c r="S27" i="18"/>
  <c r="U26" i="18"/>
  <c r="T26" i="18"/>
  <c r="S26" i="18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Q19" i="18"/>
  <c r="U18" i="18"/>
  <c r="T18" i="18"/>
  <c r="S18" i="18"/>
  <c r="Q18" i="18"/>
  <c r="U17" i="18"/>
  <c r="T17" i="18"/>
  <c r="S17" i="18"/>
  <c r="Q17" i="18"/>
  <c r="U16" i="18"/>
  <c r="T16" i="18"/>
  <c r="S16" i="18"/>
  <c r="Q16" i="18"/>
  <c r="U15" i="18"/>
  <c r="T15" i="18"/>
  <c r="S15" i="18"/>
  <c r="Q15" i="18"/>
  <c r="U14" i="18"/>
  <c r="T14" i="18"/>
  <c r="S14" i="18"/>
  <c r="Q14" i="18"/>
  <c r="U13" i="18"/>
  <c r="T13" i="18"/>
  <c r="S13" i="18"/>
  <c r="Q13" i="18"/>
  <c r="U12" i="18"/>
  <c r="T12" i="18"/>
  <c r="S12" i="18"/>
  <c r="Q12" i="18"/>
  <c r="U11" i="18"/>
  <c r="T11" i="18"/>
  <c r="S11" i="18"/>
  <c r="Q11" i="18"/>
  <c r="U10" i="18"/>
  <c r="T10" i="18"/>
  <c r="S10" i="18"/>
  <c r="Q10" i="18"/>
  <c r="U9" i="18"/>
  <c r="T9" i="18"/>
  <c r="S9" i="18"/>
  <c r="Q9" i="18"/>
  <c r="U8" i="18"/>
  <c r="T8" i="18"/>
  <c r="S8" i="18"/>
  <c r="Q8" i="18"/>
  <c r="U7" i="18"/>
  <c r="T7" i="18"/>
  <c r="S7" i="18"/>
  <c r="Q7" i="18"/>
  <c r="U6" i="18"/>
  <c r="T6" i="18"/>
  <c r="S6" i="18"/>
  <c r="Q6" i="18"/>
  <c r="U5" i="18"/>
  <c r="T5" i="18"/>
  <c r="S5" i="18"/>
  <c r="Q5" i="18"/>
  <c r="K5" i="18"/>
  <c r="J5" i="18"/>
  <c r="U4" i="18"/>
  <c r="T4" i="18"/>
  <c r="S4" i="18"/>
  <c r="Q4" i="18"/>
  <c r="K4" i="18"/>
  <c r="J4" i="18"/>
  <c r="L4" i="18" s="1"/>
  <c r="Q3" i="18"/>
  <c r="K3" i="18"/>
  <c r="J3" i="18"/>
  <c r="L3" i="18" s="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D15" i="3"/>
  <c r="C15" i="3"/>
  <c r="B15" i="3"/>
  <c r="H9" i="3" s="1"/>
  <c r="A15" i="3"/>
  <c r="AD15" i="11"/>
  <c r="AD19" i="11"/>
  <c r="AD20" i="11"/>
  <c r="AD22" i="11"/>
  <c r="AD23" i="11"/>
  <c r="AD11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Y12" i="11"/>
  <c r="Y13" i="11"/>
  <c r="Y14" i="11"/>
  <c r="Y15" i="11"/>
  <c r="Y16" i="11"/>
  <c r="Z16" i="11" s="1"/>
  <c r="Y17" i="11"/>
  <c r="Y18" i="11"/>
  <c r="Y19" i="11"/>
  <c r="Y20" i="11"/>
  <c r="Y21" i="11"/>
  <c r="Y22" i="11"/>
  <c r="Y23" i="11"/>
  <c r="Y24" i="11"/>
  <c r="Z24" i="11" s="1"/>
  <c r="Y8" i="1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Z13" i="11"/>
  <c r="Z21" i="11"/>
  <c r="Z8" i="11"/>
  <c r="F14" i="11"/>
  <c r="D14" i="11"/>
  <c r="C14" i="11"/>
  <c r="B14" i="11"/>
  <c r="E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1" i="11"/>
  <c r="Z12" i="11"/>
  <c r="Z14" i="11"/>
  <c r="Z17" i="11"/>
  <c r="Z19" i="11"/>
  <c r="Z20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8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H8" i="3" s="1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R24" i="11"/>
  <c r="Q24" i="11"/>
  <c r="Q19" i="12"/>
  <c r="V24" i="11" s="1"/>
  <c r="Q9" i="11"/>
  <c r="R9" i="11"/>
  <c r="Q10" i="11"/>
  <c r="R10" i="11"/>
  <c r="Q11" i="11"/>
  <c r="R11" i="11" s="1"/>
  <c r="Q12" i="11"/>
  <c r="R12" i="11"/>
  <c r="Q13" i="11"/>
  <c r="R13" i="11"/>
  <c r="Q14" i="11"/>
  <c r="R14" i="11"/>
  <c r="Q15" i="11"/>
  <c r="R15" i="11" s="1"/>
  <c r="Q16" i="11"/>
  <c r="R16" i="11"/>
  <c r="Q17" i="11"/>
  <c r="R17" i="11"/>
  <c r="Q18" i="11"/>
  <c r="R18" i="11"/>
  <c r="Q19" i="11"/>
  <c r="R19" i="11" s="1"/>
  <c r="Q20" i="11"/>
  <c r="R20" i="11"/>
  <c r="Q21" i="11"/>
  <c r="R21" i="11"/>
  <c r="Q22" i="11"/>
  <c r="R22" i="11"/>
  <c r="Q23" i="11"/>
  <c r="R23" i="11" s="1"/>
  <c r="R8" i="11"/>
  <c r="Q8" i="1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H7" i="3" s="1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V23" i="11" s="1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E9" i="11" s="1"/>
  <c r="D8" i="11"/>
  <c r="D7" i="11"/>
  <c r="C10" i="11"/>
  <c r="C9" i="11"/>
  <c r="C8" i="11"/>
  <c r="C7" i="11"/>
  <c r="B10" i="11"/>
  <c r="B9" i="11"/>
  <c r="B8" i="11"/>
  <c r="B7" i="11"/>
  <c r="E7" i="11"/>
  <c r="E8" i="11"/>
  <c r="E6" i="11"/>
  <c r="E5" i="11"/>
  <c r="F6" i="11"/>
  <c r="D6" i="11"/>
  <c r="C6" i="11"/>
  <c r="B6" i="11"/>
  <c r="F5" i="11"/>
  <c r="D5" i="11"/>
  <c r="C5" i="1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E19" i="11" l="1"/>
  <c r="H10" i="5"/>
  <c r="L5" i="20"/>
  <c r="M3" i="20" s="1"/>
  <c r="M8" i="20"/>
  <c r="AH13" i="11"/>
  <c r="Q33" i="11"/>
  <c r="Q41" i="11"/>
  <c r="R41" i="11" s="1"/>
  <c r="V31" i="11" s="1"/>
  <c r="AH21" i="11"/>
  <c r="AH23" i="11"/>
  <c r="Q43" i="11"/>
  <c r="R43" i="11" s="1"/>
  <c r="V43" i="11" s="1"/>
  <c r="E18" i="11"/>
  <c r="AH20" i="11"/>
  <c r="Q40" i="11"/>
  <c r="R40" i="11" s="1"/>
  <c r="V33" i="11" s="1"/>
  <c r="Q32" i="11"/>
  <c r="AH12" i="11"/>
  <c r="Q34" i="11"/>
  <c r="AH14" i="11"/>
  <c r="Q36" i="11"/>
  <c r="AH16" i="11"/>
  <c r="Q42" i="11"/>
  <c r="AH22" i="11"/>
  <c r="D18" i="11"/>
  <c r="K17" i="3"/>
  <c r="AD17" i="3"/>
  <c r="O17" i="4"/>
  <c r="O31" i="4" s="1"/>
  <c r="M17" i="5"/>
  <c r="F18" i="11"/>
  <c r="L17" i="3"/>
  <c r="X17" i="4"/>
  <c r="AA17" i="5"/>
  <c r="AA30" i="5" s="1"/>
  <c r="Y17" i="4"/>
  <c r="AB17" i="5"/>
  <c r="B17" i="3"/>
  <c r="H10" i="3" s="1"/>
  <c r="N17" i="3"/>
  <c r="N32" i="3" s="1"/>
  <c r="AC17" i="4"/>
  <c r="AC30" i="4" s="1"/>
  <c r="J17" i="4"/>
  <c r="V17" i="5"/>
  <c r="K17" i="4"/>
  <c r="W17" i="5"/>
  <c r="W30" i="5" s="1"/>
  <c r="X17" i="3"/>
  <c r="L3" i="19"/>
  <c r="K17" i="5"/>
  <c r="K32" i="5" s="1"/>
  <c r="L5" i="19"/>
  <c r="L4" i="19"/>
  <c r="O32" i="3"/>
  <c r="E17" i="11"/>
  <c r="L5" i="18"/>
  <c r="M8" i="18" s="1"/>
  <c r="AD8" i="11"/>
  <c r="R42" i="11"/>
  <c r="V37" i="11" s="1"/>
  <c r="AD14" i="11"/>
  <c r="AD16" i="11"/>
  <c r="AD17" i="11"/>
  <c r="R32" i="11"/>
  <c r="V44" i="11" s="1"/>
  <c r="AD9" i="11"/>
  <c r="AD21" i="11"/>
  <c r="AD24" i="11"/>
  <c r="AD13" i="11"/>
  <c r="O31" i="3"/>
  <c r="E16" i="11"/>
  <c r="L3" i="17"/>
  <c r="M8" i="17" s="1"/>
  <c r="L4" i="17"/>
  <c r="M5" i="17" s="1"/>
  <c r="M10" i="17"/>
  <c r="Z10" i="11"/>
  <c r="Z22" i="11"/>
  <c r="E15" i="11"/>
  <c r="L4" i="16"/>
  <c r="Z18" i="11"/>
  <c r="L6" i="11"/>
  <c r="L5" i="15"/>
  <c r="M10" i="15"/>
  <c r="Z23" i="11"/>
  <c r="Z15" i="11"/>
  <c r="R36" i="11"/>
  <c r="V36" i="11" s="1"/>
  <c r="R34" i="11"/>
  <c r="V29" i="11" s="1"/>
  <c r="R33" i="11"/>
  <c r="V28" i="11" s="1"/>
  <c r="E13" i="11"/>
  <c r="M4" i="14"/>
  <c r="M9" i="14"/>
  <c r="M8" i="14"/>
  <c r="M3" i="14"/>
  <c r="M5" i="14"/>
  <c r="M10" i="14"/>
  <c r="E12" i="11"/>
  <c r="J6" i="11"/>
  <c r="H8" i="5"/>
  <c r="L5" i="13"/>
  <c r="L4" i="13"/>
  <c r="E11" i="11"/>
  <c r="I6" i="11"/>
  <c r="V19" i="11"/>
  <c r="V15" i="11"/>
  <c r="V11" i="11"/>
  <c r="L10" i="3"/>
  <c r="L31" i="3" s="1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E10" i="11"/>
  <c r="B4" i="4"/>
  <c r="L3" i="2"/>
  <c r="M5" i="2" s="1"/>
  <c r="D4" i="4" s="1"/>
  <c r="L4" i="2"/>
  <c r="AB30" i="5"/>
  <c r="V30" i="5"/>
  <c r="N32" i="5"/>
  <c r="L32" i="5"/>
  <c r="AD30" i="4"/>
  <c r="AC30" i="3"/>
  <c r="AD30" i="3"/>
  <c r="Y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M32" i="5"/>
  <c r="M32" i="4"/>
  <c r="L31" i="4"/>
  <c r="J32" i="4"/>
  <c r="N31" i="3"/>
  <c r="M4" i="7"/>
  <c r="M5" i="7"/>
  <c r="N32" i="4"/>
  <c r="J31" i="4"/>
  <c r="M31" i="5"/>
  <c r="K31" i="3"/>
  <c r="J32" i="5"/>
  <c r="M31" i="3"/>
  <c r="L5" i="6"/>
  <c r="L4" i="6"/>
  <c r="F4" i="5"/>
  <c r="L3" i="6"/>
  <c r="G4" i="4"/>
  <c r="F4" i="4"/>
  <c r="F4" i="3"/>
  <c r="G4" i="3"/>
  <c r="G4" i="5"/>
  <c r="M9" i="20" l="1"/>
  <c r="M4" i="20"/>
  <c r="M10" i="20"/>
  <c r="M5" i="20"/>
  <c r="K31" i="5"/>
  <c r="M5" i="19"/>
  <c r="D17" i="4" s="1"/>
  <c r="Q37" i="11"/>
  <c r="R37" i="11" s="1"/>
  <c r="V40" i="11" s="1"/>
  <c r="W40" i="11" s="1"/>
  <c r="AH17" i="11"/>
  <c r="O32" i="4"/>
  <c r="AH24" i="11"/>
  <c r="Q44" i="11"/>
  <c r="R44" i="11" s="1"/>
  <c r="V41" i="11" s="1"/>
  <c r="W41" i="11" s="1"/>
  <c r="Q28" i="11"/>
  <c r="R28" i="11" s="1"/>
  <c r="V30" i="11" s="1"/>
  <c r="W30" i="11" s="1"/>
  <c r="AH8" i="11"/>
  <c r="AH11" i="11"/>
  <c r="Q31" i="11"/>
  <c r="R31" i="11" s="1"/>
  <c r="V39" i="11" s="1"/>
  <c r="W39" i="11" s="1"/>
  <c r="AH15" i="11"/>
  <c r="Q35" i="11"/>
  <c r="R35" i="11" s="1"/>
  <c r="V35" i="11" s="1"/>
  <c r="AH10" i="11"/>
  <c r="Q30" i="11"/>
  <c r="R30" i="11" s="1"/>
  <c r="V38" i="11" s="1"/>
  <c r="W38" i="11" s="1"/>
  <c r="AH19" i="11"/>
  <c r="Q39" i="11"/>
  <c r="R39" i="11" s="1"/>
  <c r="V32" i="11" s="1"/>
  <c r="W32" i="11" s="1"/>
  <c r="M8" i="19"/>
  <c r="AH9" i="11"/>
  <c r="Q29" i="11"/>
  <c r="R29" i="11" s="1"/>
  <c r="V34" i="11" s="1"/>
  <c r="W34" i="11" s="1"/>
  <c r="AH18" i="11"/>
  <c r="Q38" i="11"/>
  <c r="R38" i="11" s="1"/>
  <c r="V42" i="11" s="1"/>
  <c r="L32" i="3"/>
  <c r="M10" i="19"/>
  <c r="M9" i="19"/>
  <c r="M3" i="19"/>
  <c r="D17" i="3" s="1"/>
  <c r="M4" i="19"/>
  <c r="D17" i="5" s="1"/>
  <c r="W43" i="11"/>
  <c r="M4" i="18"/>
  <c r="M3" i="18"/>
  <c r="M9" i="18"/>
  <c r="M10" i="18"/>
  <c r="M5" i="18"/>
  <c r="W36" i="11"/>
  <c r="W44" i="11"/>
  <c r="W35" i="11"/>
  <c r="W37" i="11"/>
  <c r="W42" i="11"/>
  <c r="W31" i="11"/>
  <c r="H13" i="3"/>
  <c r="W33" i="11"/>
  <c r="W29" i="11"/>
  <c r="K6" i="11"/>
  <c r="K7" i="11" s="1"/>
  <c r="W28" i="11"/>
  <c r="M9" i="17"/>
  <c r="M4" i="17"/>
  <c r="M3" i="17"/>
  <c r="M8" i="16"/>
  <c r="H13" i="5"/>
  <c r="H13" i="4"/>
  <c r="M9" i="15"/>
  <c r="M8" i="15"/>
  <c r="J7" i="11"/>
  <c r="L7" i="11"/>
  <c r="X31" i="4"/>
  <c r="M9" i="13"/>
  <c r="M8" i="13"/>
  <c r="M10" i="13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M5" i="6"/>
  <c r="D5" i="4" s="1"/>
  <c r="H4" i="4" s="1"/>
  <c r="M4" i="6"/>
  <c r="D5" i="5" s="1"/>
  <c r="H4" i="3" l="1"/>
  <c r="H4" i="5"/>
  <c r="J31" i="3"/>
  <c r="J32" i="3"/>
</calcChain>
</file>

<file path=xl/sharedStrings.xml><?xml version="1.0" encoding="utf-8"?>
<sst xmlns="http://schemas.openxmlformats.org/spreadsheetml/2006/main" count="1835" uniqueCount="146">
  <si>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</si>
  <si>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</si>
  <si>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</si>
  <si>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</si>
  <si>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</si>
  <si>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</si>
  <si>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</si>
  <si>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</si>
  <si>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</si>
  <si>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</si>
  <si>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</si>
  <si>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</si>
  <si>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</si>
  <si>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</si>
  <si>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</si>
  <si>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</si>
  <si>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</si>
  <si>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</si>
  <si>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</si>
  <si>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</si>
  <si>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</si>
  <si>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</si>
  <si>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</si>
  <si>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</si>
  <si>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</si>
  <si>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</si>
  <si>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</si>
  <si>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</si>
  <si>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</si>
  <si>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</si>
  <si>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</si>
  <si>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</si>
  <si>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</si>
  <si>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</si>
  <si>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</si>
  <si>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</si>
  <si>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</si>
  <si>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</si>
  <si>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</si>
  <si>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</si>
  <si>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</si>
  <si>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</si>
  <si>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</si>
  <si>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</si>
  <si>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</si>
  <si>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</si>
  <si>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</si>
  <si>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</si>
  <si>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</si>
  <si>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</si>
  <si>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</si>
  <si>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</si>
  <si>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</si>
  <si>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</si>
  <si>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</si>
  <si>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</si>
  <si>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</si>
  <si>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</si>
  <si>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</si>
  <si>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</si>
  <si>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</si>
  <si>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</si>
  <si>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</si>
  <si>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</si>
  <si>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</si>
  <si>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</si>
  <si>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</si>
  <si>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</si>
  <si>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</si>
  <si>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</si>
  <si>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</si>
  <si>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</si>
  <si>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</si>
  <si>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</si>
  <si>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</si>
  <si>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</si>
  <si>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</si>
  <si>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</si>
  <si>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</si>
  <si>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</si>
  <si>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</si>
  <si>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</si>
  <si>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</si>
  <si>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</si>
  <si>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</si>
  <si>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</si>
  <si>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</si>
  <si>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</si>
  <si>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</si>
  <si>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</si>
  <si>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</si>
  <si>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</si>
  <si>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</si>
  <si>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</si>
  <si>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</si>
  <si>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</si>
  <si>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</si>
  <si>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</si>
  <si>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</si>
  <si>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</si>
  <si>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</si>
  <si>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</si>
  <si>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</si>
  <si>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</si>
  <si>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</si>
  <si>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</si>
  <si>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</si>
  <si>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</si>
  <si>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</si>
  <si>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</si>
  <si>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</si>
  <si>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</si>
  <si>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</si>
  <si>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</si>
  <si>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</si>
  <si>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</si>
  <si>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</si>
  <si>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</si>
  <si>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</si>
  <si>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</si>
  <si>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</si>
  <si>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</si>
  <si>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</si>
  <si>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</si>
  <si>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</si>
  <si>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</si>
  <si>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</si>
  <si>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</si>
  <si>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</si>
  <si>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</si>
  <si>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</si>
  <si>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</si>
  <si>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</si>
  <si>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</si>
  <si>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</si>
  <si>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</si>
  <si>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</si>
  <si>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</si>
  <si>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</si>
  <si>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</si>
  <si>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</si>
  <si>
    <t>WEEK 5</t>
  </si>
  <si>
    <t>K/A</t>
  </si>
  <si>
    <t>A/R/N</t>
  </si>
  <si>
    <t>A/C/S</t>
  </si>
  <si>
    <t>C/SM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</si>
</sst>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4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0.49321266968325794</c:v>
                </c:pt>
                <c:pt idx="1">
                  <c:v>0.32126696832579188</c:v>
                </c:pt>
                <c:pt idx="2">
                  <c:v>0.18552036199095023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42" headerRowBorderDxfId="41" tableBorderDxfId="40" totalsRowBorderDxfId="39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38"/>
    <tableColumn id="2" xr3:uid="{7BE2DD7D-041B-42D3-BEF3-83231555EB12}" name="Average" dataDxfId="37"/>
    <tableColumn id="3" xr3:uid="{3EA0A844-2FB2-4CD6-86BD-277AC59FE2B4}" name="NBA Equivalent" dataDxfId="36">
      <calculatedColumnFormula>Table1[[#This Row],[Average]]/($I$6/3)*100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5M/WW</v>
      </c>
    </row>
    <row r="18" spans="2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23A-27C9-403C-B73B-EFF1A3C4EDCC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3</v>
      </c>
      <c r="L3" s="1">
        <f>J3/(J3+K3)</f>
        <v>0.5714285714285714</v>
      </c>
      <c r="M3">
        <f>IF(AND(L3&gt;L4, L3&gt;L5), 3, IF(OR(L3&gt;L4, L3&gt;L5), 2, 1))</f>
        <v>3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61</v>
      </c>
      <c r="F4">
        <v>1</v>
      </c>
      <c r="G4">
        <v>1</v>
      </c>
      <c r="I4" t="s">
        <v>20</v>
      </c>
      <c r="J4">
        <f>COUNTIF(C4:C30, "5 Musketeers")</f>
        <v>3</v>
      </c>
      <c r="K4">
        <f>COUNTIF(D4:D30, "5 Musketeers")</f>
        <v>3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4</v>
      </c>
      <c r="L5" s="1">
        <f t="shared" si="0"/>
        <v>0.42857142857142855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18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1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14</v>
      </c>
      <c r="D8" t="s">
        <v>11</v>
      </c>
      <c r="E8" t="s">
        <v>6</v>
      </c>
      <c r="F8">
        <v>1</v>
      </c>
      <c r="G8">
        <v>1</v>
      </c>
      <c r="M8">
        <f>IF(AND(L3&gt;L4, L3&gt;L5), 3, IF(OR(L3&gt;L4, L3&gt;L5), 2, 1))</f>
        <v>3</v>
      </c>
      <c r="P8" t="s">
        <v>12</v>
      </c>
      <c r="Q8">
        <f t="shared" si="1"/>
        <v>2</v>
      </c>
      <c r="R8" s="32"/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61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R9" s="32"/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4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12</v>
      </c>
      <c r="F12">
        <v>2</v>
      </c>
      <c r="G12">
        <v>2</v>
      </c>
      <c r="P12" t="s">
        <v>6</v>
      </c>
      <c r="Q12">
        <f t="shared" si="1"/>
        <v>1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14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05BC-7741-40DE-831C-01EB8B1FA2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7</v>
      </c>
      <c r="K3">
        <f>COUNTIF(D4:D30, "Loose Gooses")</f>
        <v>8</v>
      </c>
      <c r="L3" s="1">
        <f>J3/(J3+K3)</f>
        <v>0.46666666666666667</v>
      </c>
      <c r="M3">
        <f>IF(AND(L3&gt;L4, L3&gt;L5), 3, IF(OR(L3&gt;L4, L3&gt;L5), 2, 1))</f>
        <v>2</v>
      </c>
      <c r="P3" t="s">
        <v>18</v>
      </c>
      <c r="Q3">
        <f>COUNTIF($E$4:$E$27, P3)</f>
        <v>5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9</v>
      </c>
      <c r="L4" s="1">
        <f t="shared" ref="L4:L5" si="0">J4/(J4+K4)</f>
        <v>0.35714285714285715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</v>
      </c>
      <c r="F5">
        <v>1</v>
      </c>
      <c r="G5">
        <v>1</v>
      </c>
      <c r="I5" t="s">
        <v>17</v>
      </c>
      <c r="J5">
        <f>COUNTIF(C4:C30, "Wet Willies")</f>
        <v>11</v>
      </c>
      <c r="K5">
        <f>COUNTIF(D4:D30,"Wet Willies")</f>
        <v>6</v>
      </c>
      <c r="L5" s="1">
        <f t="shared" si="0"/>
        <v>0.6470588235294118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6</v>
      </c>
      <c r="F6">
        <v>1</v>
      </c>
      <c r="G6">
        <v>1</v>
      </c>
      <c r="P6" t="s">
        <v>16</v>
      </c>
      <c r="Q6">
        <f t="shared" si="1"/>
        <v>0</v>
      </c>
      <c r="R6" s="32"/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4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3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8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3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2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2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8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2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4</v>
      </c>
      <c r="F14">
        <v>2</v>
      </c>
      <c r="G14">
        <v>2</v>
      </c>
      <c r="P14" t="s">
        <v>4</v>
      </c>
      <c r="Q14">
        <f t="shared" si="1"/>
        <v>4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1</v>
      </c>
      <c r="G15">
        <v>1</v>
      </c>
      <c r="P15" t="s">
        <v>3</v>
      </c>
      <c r="Q15">
        <f t="shared" si="1"/>
        <v>0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2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10</v>
      </c>
      <c r="E19" t="s">
        <v>12</v>
      </c>
      <c r="F19">
        <v>2</v>
      </c>
      <c r="G19">
        <v>2</v>
      </c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WW/LG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11</v>
      </c>
      <c r="E20" t="s">
        <v>9</v>
      </c>
      <c r="F20">
        <v>3</v>
      </c>
      <c r="G20">
        <v>2</v>
      </c>
      <c r="S20" t="str">
        <f t="shared" si="2"/>
        <v>None</v>
      </c>
      <c r="T20" t="str">
        <f t="shared" si="3"/>
        <v>WW/5M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10</v>
      </c>
      <c r="E21" t="s">
        <v>9</v>
      </c>
      <c r="F21">
        <v>4</v>
      </c>
      <c r="G21">
        <v>3</v>
      </c>
      <c r="S21" t="str">
        <f t="shared" si="2"/>
        <v>None</v>
      </c>
      <c r="T21" t="str">
        <f t="shared" si="3"/>
        <v>WW/LG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11</v>
      </c>
      <c r="E22" t="s">
        <v>6</v>
      </c>
      <c r="F22">
        <v>5</v>
      </c>
      <c r="G22">
        <v>3</v>
      </c>
      <c r="S22" t="str">
        <f t="shared" si="2"/>
        <v>None</v>
      </c>
      <c r="T22" t="str">
        <f t="shared" si="3"/>
        <v>WW/5M</v>
      </c>
      <c r="U22" t="str">
        <f t="shared" si="4"/>
        <v>None</v>
      </c>
    </row>
    <row r="23" spans="2:21" x14ac:dyDescent="0.45">
      <c r="B23">
        <v>20</v>
      </c>
      <c r="C23" t="s">
        <v>10</v>
      </c>
      <c r="D23" t="s">
        <v>14</v>
      </c>
      <c r="E23" t="s">
        <v>18</v>
      </c>
      <c r="F23">
        <v>1</v>
      </c>
      <c r="G23">
        <v>1</v>
      </c>
      <c r="S23" t="str">
        <f t="shared" si="2"/>
        <v>LG/WW</v>
      </c>
      <c r="T23" t="str">
        <f t="shared" si="3"/>
        <v>None</v>
      </c>
      <c r="U23" t="str">
        <f t="shared" si="4"/>
        <v>None</v>
      </c>
    </row>
    <row r="24" spans="2:21" x14ac:dyDescent="0.45">
      <c r="B24">
        <v>21</v>
      </c>
      <c r="C24" t="s">
        <v>10</v>
      </c>
      <c r="D24" t="s">
        <v>11</v>
      </c>
      <c r="E24" t="s">
        <v>18</v>
      </c>
      <c r="F24">
        <v>2</v>
      </c>
      <c r="G24">
        <v>4</v>
      </c>
      <c r="S24" t="str">
        <f t="shared" si="2"/>
        <v>LG/5M</v>
      </c>
      <c r="T24" t="str">
        <f t="shared" si="3"/>
        <v>None</v>
      </c>
      <c r="U24" t="str">
        <f t="shared" si="4"/>
        <v>None</v>
      </c>
    </row>
    <row r="25" spans="2:21" x14ac:dyDescent="0.45">
      <c r="B25">
        <v>22</v>
      </c>
      <c r="C25" t="s">
        <v>14</v>
      </c>
      <c r="D25" t="s">
        <v>10</v>
      </c>
      <c r="E25" t="s">
        <v>12</v>
      </c>
      <c r="F25">
        <v>1</v>
      </c>
      <c r="G25">
        <v>1</v>
      </c>
      <c r="S25" t="str">
        <f t="shared" si="2"/>
        <v>None</v>
      </c>
      <c r="T25" t="str">
        <f t="shared" si="3"/>
        <v>WW/LG</v>
      </c>
      <c r="U25" t="str">
        <f t="shared" si="4"/>
        <v>None</v>
      </c>
    </row>
    <row r="26" spans="2:21" x14ac:dyDescent="0.45">
      <c r="B26">
        <v>23</v>
      </c>
      <c r="C26" t="s">
        <v>14</v>
      </c>
      <c r="D26" t="s">
        <v>11</v>
      </c>
      <c r="E26" t="s">
        <v>9</v>
      </c>
      <c r="F26">
        <v>2</v>
      </c>
      <c r="G26">
        <v>5</v>
      </c>
      <c r="S26" t="str">
        <f t="shared" si="2"/>
        <v>None</v>
      </c>
      <c r="T26" t="str">
        <f t="shared" si="3"/>
        <v>WW/5M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H48"/>
  <sheetViews>
    <sheetView topLeftCell="K5" workbookViewId="0">
      <selection activeCell="X30" sqref="X30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4" x14ac:dyDescent="0.45">
      <c r="B2" s="2" t="s">
        <v>80</v>
      </c>
    </row>
    <row r="4" spans="2:34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4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  <c r="AF5" t="s">
        <v>141</v>
      </c>
      <c r="AG5">
        <v>2</v>
      </c>
    </row>
    <row r="6" spans="2:34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14.733333333333333</v>
      </c>
      <c r="J6">
        <f t="shared" ref="J6:L6" si="0">AVERAGE(D5:D30)</f>
        <v>7.2666666666666666</v>
      </c>
      <c r="K6">
        <f t="shared" si="0"/>
        <v>4.7333333333333334</v>
      </c>
      <c r="L6">
        <f t="shared" si="0"/>
        <v>2.7333333333333334</v>
      </c>
    </row>
    <row r="7" spans="2:34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0.49321266968325794</v>
      </c>
      <c r="K7" s="13">
        <f t="shared" ref="K7:L7" si="2">K6/$I$6</f>
        <v>0.32126696832579188</v>
      </c>
      <c r="L7" s="13">
        <f t="shared" si="2"/>
        <v>0.18552036199095023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  <c r="AF7" s="2" t="s">
        <v>28</v>
      </c>
      <c r="AG7" s="2" t="s">
        <v>27</v>
      </c>
      <c r="AH7" s="2" t="s">
        <v>90</v>
      </c>
    </row>
    <row r="8" spans="2:34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('2702'!$Q3)+('2802'!$Q3)</f>
        <v>3</v>
      </c>
      <c r="AD8" s="14">
        <f>AC8/AC$5</f>
        <v>1.5</v>
      </c>
      <c r="AF8" t="s">
        <v>18</v>
      </c>
      <c r="AG8">
        <f>('0603'!$Q3)+('0703'!$Q3)</f>
        <v>6</v>
      </c>
      <c r="AH8" s="14">
        <f>AG8/AG$5</f>
        <v>3</v>
      </c>
    </row>
    <row r="9" spans="2:34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  <c r="AB9" t="s">
        <v>19</v>
      </c>
      <c r="AC9">
        <f>('2702'!$Q4)+('2802'!$Q4)</f>
        <v>0</v>
      </c>
      <c r="AD9" s="14">
        <f t="shared" ref="AD9:AD24" si="6">AC9/AC$5</f>
        <v>0</v>
      </c>
      <c r="AF9" t="s">
        <v>19</v>
      </c>
      <c r="AG9">
        <f>('0603'!$Q4)+('0703'!$Q4)</f>
        <v>0</v>
      </c>
      <c r="AH9" s="14">
        <f t="shared" ref="AH9:AH24" si="7">AG9/AG$5</f>
        <v>0</v>
      </c>
    </row>
    <row r="10" spans="2:34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  <c r="AB10" t="s">
        <v>13</v>
      </c>
      <c r="AC10">
        <f>('2702'!$Q5)+('2802'!$Q5)</f>
        <v>1</v>
      </c>
      <c r="AD10" s="14">
        <f t="shared" si="6"/>
        <v>0.5</v>
      </c>
      <c r="AF10" t="s">
        <v>13</v>
      </c>
      <c r="AG10">
        <f>('0603'!$Q5)+('0703'!$Q5)</f>
        <v>3</v>
      </c>
      <c r="AH10" s="14">
        <f t="shared" si="7"/>
        <v>1.5</v>
      </c>
    </row>
    <row r="11" spans="2:34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8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  <c r="AB11" t="s">
        <v>16</v>
      </c>
      <c r="AC11">
        <f>('2702'!$Q6)+('2802'!$Q6)</f>
        <v>1</v>
      </c>
      <c r="AD11" s="14">
        <f t="shared" si="6"/>
        <v>0.5</v>
      </c>
      <c r="AF11" t="s">
        <v>16</v>
      </c>
      <c r="AG11">
        <f>('0603'!$Q6)+('0703'!$Q6)</f>
        <v>0</v>
      </c>
      <c r="AH11" s="14">
        <f t="shared" si="7"/>
        <v>0</v>
      </c>
    </row>
    <row r="12" spans="2:34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9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  <c r="AB12" t="s">
        <v>15</v>
      </c>
      <c r="AC12">
        <f>('2702'!$Q7)+('2802'!$Q7)</f>
        <v>0</v>
      </c>
      <c r="AD12" s="14">
        <f t="shared" si="6"/>
        <v>0</v>
      </c>
      <c r="AF12" t="s">
        <v>15</v>
      </c>
      <c r="AG12">
        <f>('0603'!$Q7)+('0703'!$Q7)</f>
        <v>1</v>
      </c>
      <c r="AH12" s="14">
        <f t="shared" si="7"/>
        <v>0.5</v>
      </c>
    </row>
    <row r="13" spans="2:34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10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  <c r="AB13" t="s">
        <v>12</v>
      </c>
      <c r="AC13">
        <f>('2702'!$Q8)+('2802'!$Q8)</f>
        <v>2</v>
      </c>
      <c r="AD13" s="14">
        <f t="shared" si="6"/>
        <v>1</v>
      </c>
      <c r="AF13" t="s">
        <v>12</v>
      </c>
      <c r="AG13">
        <f>('0603'!$Q8)+('0703'!$Q8)</f>
        <v>8</v>
      </c>
      <c r="AH13" s="14">
        <f t="shared" si="7"/>
        <v>4</v>
      </c>
    </row>
    <row r="14" spans="2:34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1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  <c r="AB14" t="s">
        <v>9</v>
      </c>
      <c r="AC14">
        <f>('2702'!$Q9)+('2802'!$Q9)</f>
        <v>1</v>
      </c>
      <c r="AD14" s="14">
        <f t="shared" si="6"/>
        <v>0.5</v>
      </c>
      <c r="AF14" t="s">
        <v>9</v>
      </c>
      <c r="AG14">
        <f>('0603'!$Q9)+('0703'!$Q9)</f>
        <v>5</v>
      </c>
      <c r="AH14" s="14">
        <f t="shared" si="7"/>
        <v>2.5</v>
      </c>
    </row>
    <row r="15" spans="2:34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2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  <c r="AB15" t="s">
        <v>8</v>
      </c>
      <c r="AC15">
        <f>('2702'!$Q10)+('2802'!$Q10)</f>
        <v>0</v>
      </c>
      <c r="AD15" s="14">
        <f t="shared" si="6"/>
        <v>0</v>
      </c>
      <c r="AF15" t="s">
        <v>8</v>
      </c>
      <c r="AG15">
        <f>('0603'!$Q10)+('0703'!$Q10)</f>
        <v>2</v>
      </c>
      <c r="AH15" s="14">
        <f t="shared" si="7"/>
        <v>1</v>
      </c>
    </row>
    <row r="16" spans="2:34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3">C16-D16-F16</f>
        <v>5</v>
      </c>
      <c r="F16">
        <f>MIN('2702'!$J$3:$J$5)</f>
        <v>3</v>
      </c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  <c r="AB16" t="s">
        <v>7</v>
      </c>
      <c r="AC16">
        <f>('2702'!$Q11)+('2802'!$Q11)</f>
        <v>1</v>
      </c>
      <c r="AD16" s="14">
        <f t="shared" si="6"/>
        <v>0.5</v>
      </c>
      <c r="AF16" t="s">
        <v>7</v>
      </c>
      <c r="AG16">
        <f>('0603'!$Q11)+('0703'!$Q11)</f>
        <v>0</v>
      </c>
      <c r="AH16" s="14">
        <f t="shared" si="7"/>
        <v>0</v>
      </c>
    </row>
    <row r="17" spans="2:34" x14ac:dyDescent="0.45">
      <c r="B17" s="3">
        <f>'2802'!$C$2</f>
        <v>44985</v>
      </c>
      <c r="C17">
        <f>SUM('2802'!$J$3:$J$5)</f>
        <v>10</v>
      </c>
      <c r="D17">
        <f>MAX('2802'!$J$3:$J$5)</f>
        <v>4</v>
      </c>
      <c r="E17">
        <f t="shared" ref="E17" si="14">C17-D17-F17</f>
        <v>3</v>
      </c>
      <c r="F17">
        <f>MIN('2802'!$J$3:$J$5)</f>
        <v>3</v>
      </c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  <c r="AB17" t="s">
        <v>6</v>
      </c>
      <c r="AC17">
        <f>('2702'!$Q12)+('2802'!$Q12)</f>
        <v>1</v>
      </c>
      <c r="AD17" s="14">
        <f t="shared" si="6"/>
        <v>0.5</v>
      </c>
      <c r="AF17" t="s">
        <v>6</v>
      </c>
      <c r="AG17">
        <f>('0603'!$Q12)+('0703'!$Q12)</f>
        <v>2</v>
      </c>
      <c r="AH17" s="14">
        <f t="shared" si="7"/>
        <v>1</v>
      </c>
    </row>
    <row r="18" spans="2:34" x14ac:dyDescent="0.45">
      <c r="B18" s="3">
        <f>'0603'!$C$2</f>
        <v>44991</v>
      </c>
      <c r="C18">
        <f>SUM('0603'!$J$3:$J$5)</f>
        <v>23</v>
      </c>
      <c r="D18">
        <f>MAX('0603'!$J$3:$J$5)</f>
        <v>11</v>
      </c>
      <c r="E18">
        <f t="shared" ref="E18" si="15">C18-D18-F18</f>
        <v>7</v>
      </c>
      <c r="F18">
        <f>MIN('0603'!$J$3:$J$5)</f>
        <v>5</v>
      </c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  <c r="AB18" t="s">
        <v>5</v>
      </c>
      <c r="AC18">
        <f>('2702'!$Q13)+('2802'!$Q13)</f>
        <v>0</v>
      </c>
      <c r="AD18" s="14">
        <f t="shared" si="6"/>
        <v>0</v>
      </c>
      <c r="AF18" t="s">
        <v>5</v>
      </c>
      <c r="AG18">
        <f>('0603'!$Q13)+('0703'!$Q13)</f>
        <v>0</v>
      </c>
      <c r="AH18" s="14">
        <f t="shared" si="7"/>
        <v>0</v>
      </c>
    </row>
    <row r="19" spans="2:34" x14ac:dyDescent="0.45">
      <c r="B19" s="3">
        <f>'0703'!$C$2</f>
        <v>44992</v>
      </c>
      <c r="C19">
        <f>SUM('0703'!$J$3:$J$5)</f>
        <v>15</v>
      </c>
      <c r="D19">
        <f>MAX('0703'!$J$3:$J$5)</f>
        <v>9</v>
      </c>
      <c r="E19">
        <f t="shared" ref="E19" si="16">C19-D19-F19</f>
        <v>4</v>
      </c>
      <c r="F19">
        <f>MIN('0703'!$J$3:$J$5)</f>
        <v>2</v>
      </c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  <c r="AB19" t="s">
        <v>4</v>
      </c>
      <c r="AC19">
        <f>('2702'!$Q14)+('2802'!$Q14)</f>
        <v>4</v>
      </c>
      <c r="AD19" s="14">
        <f t="shared" si="6"/>
        <v>2</v>
      </c>
      <c r="AF19" t="s">
        <v>4</v>
      </c>
      <c r="AG19">
        <f>('0603'!$Q14)+('0703'!$Q14)</f>
        <v>5</v>
      </c>
      <c r="AH19" s="14">
        <f t="shared" si="7"/>
        <v>2.5</v>
      </c>
    </row>
    <row r="20" spans="2:34" x14ac:dyDescent="0.45"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  <c r="AB20" t="s">
        <v>3</v>
      </c>
      <c r="AC20">
        <f>('2702'!$Q15)+('2802'!$Q15)</f>
        <v>3</v>
      </c>
      <c r="AD20" s="14">
        <f t="shared" si="6"/>
        <v>1.5</v>
      </c>
      <c r="AF20" t="s">
        <v>3</v>
      </c>
      <c r="AG20">
        <f>('0603'!$Q15)+('0703'!$Q15)</f>
        <v>0</v>
      </c>
      <c r="AH20" s="14">
        <f t="shared" si="7"/>
        <v>0</v>
      </c>
    </row>
    <row r="21" spans="2:34" x14ac:dyDescent="0.45"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  <c r="AB21" t="s">
        <v>2</v>
      </c>
      <c r="AC21">
        <f>('2702'!$Q16)+('2802'!$Q16)</f>
        <v>4</v>
      </c>
      <c r="AD21" s="14">
        <f t="shared" si="6"/>
        <v>2</v>
      </c>
      <c r="AF21" t="s">
        <v>2</v>
      </c>
      <c r="AG21">
        <f>('0603'!$Q16)+('0703'!$Q16)</f>
        <v>2</v>
      </c>
      <c r="AH21" s="14">
        <f t="shared" si="7"/>
        <v>1</v>
      </c>
    </row>
    <row r="22" spans="2:34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  <c r="AB22" t="s">
        <v>1</v>
      </c>
      <c r="AC22">
        <f>('2702'!$Q17)+('2802'!$Q17)</f>
        <v>1</v>
      </c>
      <c r="AD22" s="14">
        <f t="shared" si="6"/>
        <v>0.5</v>
      </c>
      <c r="AF22" t="s">
        <v>1</v>
      </c>
      <c r="AG22">
        <f>('0603'!$Q17)+('0703'!$Q17)</f>
        <v>2</v>
      </c>
      <c r="AH22" s="14">
        <f t="shared" si="7"/>
        <v>1</v>
      </c>
    </row>
    <row r="23" spans="2:34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  <c r="AB23" t="s">
        <v>0</v>
      </c>
      <c r="AC23">
        <f>('2702'!$Q18)+('2802'!$Q18)</f>
        <v>0</v>
      </c>
      <c r="AD23" s="14">
        <f t="shared" si="6"/>
        <v>0</v>
      </c>
      <c r="AF23" t="s">
        <v>0</v>
      </c>
      <c r="AG23">
        <f>('0603'!$Q18)+('0703'!$Q18)</f>
        <v>0</v>
      </c>
      <c r="AH23" s="14">
        <f t="shared" si="7"/>
        <v>0</v>
      </c>
    </row>
    <row r="24" spans="2:34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('1302'!$Q19)+('1402'!$Q19)+('1602'!$Q19)</f>
        <v>0</v>
      </c>
      <c r="V24" s="14">
        <f t="shared" si="4"/>
        <v>0</v>
      </c>
      <c r="X24" t="s">
        <v>61</v>
      </c>
      <c r="Y24">
        <f>('2002'!$Q19)+('2102'!$Q19)+('2202'!$Q19)+('2302'!$Q19)</f>
        <v>1</v>
      </c>
      <c r="Z24" s="14">
        <f t="shared" si="5"/>
        <v>0.25</v>
      </c>
      <c r="AB24" t="s">
        <v>61</v>
      </c>
      <c r="AC24">
        <f>('2702'!$Q19)+('2802'!$Q19)</f>
        <v>2</v>
      </c>
      <c r="AD24" s="14">
        <f t="shared" si="6"/>
        <v>1</v>
      </c>
      <c r="AF24" t="s">
        <v>61</v>
      </c>
      <c r="AG24">
        <f>('0603'!$Q19)+('0703'!$Q19)</f>
        <v>2</v>
      </c>
      <c r="AH24" s="14">
        <f t="shared" si="7"/>
        <v>1</v>
      </c>
    </row>
    <row r="26" spans="2:34" x14ac:dyDescent="0.45">
      <c r="P26" t="s">
        <v>66</v>
      </c>
      <c r="Q26">
        <f>SUM(Q5,U5,Y5,AC5,AG5)</f>
        <v>15</v>
      </c>
      <c r="T26" s="2"/>
    </row>
    <row r="27" spans="2:34" x14ac:dyDescent="0.45">
      <c r="P27" t="s">
        <v>28</v>
      </c>
      <c r="Q27" t="s">
        <v>27</v>
      </c>
      <c r="R27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t="s">
        <v>118</v>
      </c>
    </row>
    <row r="28" spans="2:34" x14ac:dyDescent="0.45">
      <c r="P28" t="s">
        <v>18</v>
      </c>
      <c r="Q28">
        <f>SUM(Q8,U8,Y8,AC8,AG8)</f>
        <v>27</v>
      </c>
      <c r="R28" s="14">
        <f t="shared" ref="R28:R44" si="17">Q28/Q$26</f>
        <v>1.8</v>
      </c>
      <c r="T28" t="s">
        <v>97</v>
      </c>
      <c r="U28" s="19" t="s">
        <v>12</v>
      </c>
      <c r="V28" s="20">
        <f>R$33</f>
        <v>2.0666666666666669</v>
      </c>
      <c r="W28" s="21">
        <f>Table1[[#This Row],[Average]]/($I$6/3)*100</f>
        <v>42.081447963800919</v>
      </c>
      <c r="Y28" t="s">
        <v>119</v>
      </c>
    </row>
    <row r="29" spans="2:34" x14ac:dyDescent="0.45">
      <c r="P29" t="s">
        <v>19</v>
      </c>
      <c r="Q29">
        <f t="shared" ref="Q29:Q44" si="18">SUM(Q9,U9,Y9,AC9,AG9)</f>
        <v>14</v>
      </c>
      <c r="R29" s="14">
        <f t="shared" si="17"/>
        <v>0.93333333333333335</v>
      </c>
      <c r="T29" t="s">
        <v>98</v>
      </c>
      <c r="U29" s="19" t="s">
        <v>9</v>
      </c>
      <c r="V29" s="20">
        <f>R$34</f>
        <v>1.9333333333333333</v>
      </c>
      <c r="W29" s="21">
        <f>Table1[[#This Row],[Average]]/($I$6/3)*100</f>
        <v>39.366515837104075</v>
      </c>
      <c r="Y29" t="s">
        <v>120</v>
      </c>
    </row>
    <row r="30" spans="2:34" x14ac:dyDescent="0.45">
      <c r="P30" t="s">
        <v>13</v>
      </c>
      <c r="Q30">
        <f t="shared" si="18"/>
        <v>6</v>
      </c>
      <c r="R30" s="14">
        <f t="shared" si="17"/>
        <v>0.4</v>
      </c>
      <c r="T30" t="s">
        <v>99</v>
      </c>
      <c r="U30" s="25" t="s">
        <v>18</v>
      </c>
      <c r="V30" s="26">
        <f>$R$28</f>
        <v>1.8</v>
      </c>
      <c r="W30" s="27">
        <f>Table1[[#This Row],[Average]]/($I$6/3)*100</f>
        <v>36.651583710407245</v>
      </c>
      <c r="Y30" t="s">
        <v>121</v>
      </c>
    </row>
    <row r="31" spans="2:34" x14ac:dyDescent="0.45">
      <c r="P31" t="s">
        <v>16</v>
      </c>
      <c r="Q31">
        <f t="shared" si="18"/>
        <v>5</v>
      </c>
      <c r="R31" s="14">
        <f t="shared" si="17"/>
        <v>0.33333333333333331</v>
      </c>
      <c r="T31" t="s">
        <v>100</v>
      </c>
      <c r="U31" s="25" t="s">
        <v>2</v>
      </c>
      <c r="V31" s="26">
        <f>R$41</f>
        <v>1.5333333333333334</v>
      </c>
      <c r="W31" s="27">
        <f>Table1[[#This Row],[Average]]/($I$6/3)*100</f>
        <v>31.221719457013581</v>
      </c>
    </row>
    <row r="32" spans="2:34" x14ac:dyDescent="0.45">
      <c r="P32" t="s">
        <v>15</v>
      </c>
      <c r="Q32">
        <f t="shared" si="18"/>
        <v>2</v>
      </c>
      <c r="R32" s="14">
        <f t="shared" si="17"/>
        <v>0.13333333333333333</v>
      </c>
      <c r="T32" t="s">
        <v>101</v>
      </c>
      <c r="U32" s="22" t="s">
        <v>4</v>
      </c>
      <c r="V32" s="23">
        <f>R$39</f>
        <v>1.5333333333333334</v>
      </c>
      <c r="W32" s="24">
        <f>Table1[[#This Row],[Average]]/($I$6/3)*100</f>
        <v>31.221719457013581</v>
      </c>
      <c r="Y32" t="s">
        <v>138</v>
      </c>
    </row>
    <row r="33" spans="16:27" x14ac:dyDescent="0.45">
      <c r="P33" t="s">
        <v>12</v>
      </c>
      <c r="Q33">
        <f t="shared" si="18"/>
        <v>31</v>
      </c>
      <c r="R33" s="14">
        <f t="shared" si="17"/>
        <v>2.0666666666666669</v>
      </c>
      <c r="T33" t="s">
        <v>102</v>
      </c>
      <c r="U33" s="22" t="s">
        <v>3</v>
      </c>
      <c r="V33" s="23">
        <f>R$40</f>
        <v>1.4666666666666666</v>
      </c>
      <c r="W33" s="24">
        <f>Table1[[#This Row],[Average]]/($I$6/3)*100</f>
        <v>29.864253393665159</v>
      </c>
      <c r="Y33" t="s">
        <v>137</v>
      </c>
    </row>
    <row r="34" spans="16:27" x14ac:dyDescent="0.45">
      <c r="P34" t="s">
        <v>9</v>
      </c>
      <c r="Q34">
        <f t="shared" si="18"/>
        <v>29</v>
      </c>
      <c r="R34" s="14">
        <f t="shared" si="17"/>
        <v>1.9333333333333333</v>
      </c>
      <c r="T34" t="s">
        <v>103</v>
      </c>
      <c r="U34" s="22" t="s">
        <v>19</v>
      </c>
      <c r="V34" s="23">
        <f>$R$29</f>
        <v>0.93333333333333335</v>
      </c>
      <c r="W34" s="24">
        <f>Table1[[#This Row],[Average]]/($I$6/3)*100</f>
        <v>19.004524886877832</v>
      </c>
    </row>
    <row r="35" spans="16:27" x14ac:dyDescent="0.45">
      <c r="P35" t="s">
        <v>8</v>
      </c>
      <c r="Q35">
        <f t="shared" si="18"/>
        <v>10</v>
      </c>
      <c r="R35" s="14">
        <f t="shared" si="17"/>
        <v>0.66666666666666663</v>
      </c>
      <c r="T35" t="s">
        <v>104</v>
      </c>
      <c r="U35" s="19" t="s">
        <v>8</v>
      </c>
      <c r="V35" s="20">
        <f>R$35</f>
        <v>0.66666666666666663</v>
      </c>
      <c r="W35" s="21">
        <f>Table1[[#This Row],[Average]]/($I$6/3)*100</f>
        <v>13.574660633484164</v>
      </c>
    </row>
    <row r="36" spans="16:27" x14ac:dyDescent="0.45">
      <c r="P36" t="s">
        <v>7</v>
      </c>
      <c r="Q36">
        <f t="shared" si="18"/>
        <v>6</v>
      </c>
      <c r="R36" s="14">
        <f t="shared" si="17"/>
        <v>0.4</v>
      </c>
      <c r="T36" t="s">
        <v>105</v>
      </c>
      <c r="U36" s="19" t="s">
        <v>7</v>
      </c>
      <c r="V36" s="20">
        <f>R$36</f>
        <v>0.4</v>
      </c>
      <c r="W36" s="21">
        <f>Table1[[#This Row],[Average]]/($I$6/3)*100</f>
        <v>8.144796380090499</v>
      </c>
    </row>
    <row r="37" spans="16:27" x14ac:dyDescent="0.45">
      <c r="P37" t="s">
        <v>6</v>
      </c>
      <c r="Q37">
        <f t="shared" si="18"/>
        <v>5</v>
      </c>
      <c r="R37" s="14">
        <f t="shared" si="17"/>
        <v>0.33333333333333331</v>
      </c>
      <c r="T37" t="s">
        <v>106</v>
      </c>
      <c r="U37" s="22" t="s">
        <v>1</v>
      </c>
      <c r="V37" s="23">
        <f>R$42</f>
        <v>0.4</v>
      </c>
      <c r="W37" s="24">
        <f>Table1[[#This Row],[Average]]/($I$6/3)*100</f>
        <v>8.144796380090499</v>
      </c>
    </row>
    <row r="38" spans="16:27" x14ac:dyDescent="0.45">
      <c r="P38" t="s">
        <v>5</v>
      </c>
      <c r="Q38">
        <f t="shared" si="18"/>
        <v>3</v>
      </c>
      <c r="R38" s="14">
        <f t="shared" si="17"/>
        <v>0.2</v>
      </c>
      <c r="T38" t="s">
        <v>107</v>
      </c>
      <c r="U38" s="19" t="s">
        <v>13</v>
      </c>
      <c r="V38" s="20">
        <f>R$30</f>
        <v>0.4</v>
      </c>
      <c r="W38" s="21">
        <f>Table1[[#This Row],[Average]]/($I$6/3)*100</f>
        <v>8.144796380090499</v>
      </c>
    </row>
    <row r="39" spans="16:27" x14ac:dyDescent="0.45">
      <c r="P39" t="s">
        <v>4</v>
      </c>
      <c r="Q39">
        <f t="shared" si="18"/>
        <v>23</v>
      </c>
      <c r="R39" s="14">
        <f t="shared" si="17"/>
        <v>1.5333333333333334</v>
      </c>
      <c r="T39" t="s">
        <v>108</v>
      </c>
      <c r="U39" s="25" t="s">
        <v>16</v>
      </c>
      <c r="V39" s="26">
        <f>R$31</f>
        <v>0.33333333333333331</v>
      </c>
      <c r="W39" s="27">
        <f>Table1[[#This Row],[Average]]/($I$6/3)*100</f>
        <v>6.7873303167420822</v>
      </c>
      <c r="Z39" s="31"/>
      <c r="AA39" s="31"/>
    </row>
    <row r="40" spans="16:27" x14ac:dyDescent="0.45">
      <c r="P40" t="s">
        <v>3</v>
      </c>
      <c r="Q40">
        <f t="shared" si="18"/>
        <v>22</v>
      </c>
      <c r="R40" s="14">
        <f t="shared" si="17"/>
        <v>1.4666666666666666</v>
      </c>
      <c r="T40" t="s">
        <v>109</v>
      </c>
      <c r="U40" s="19" t="s">
        <v>6</v>
      </c>
      <c r="V40" s="20">
        <f>R$37</f>
        <v>0.33333333333333331</v>
      </c>
      <c r="W40" s="21">
        <f>Table1[[#This Row],[Average]]/($I$6/3)*100</f>
        <v>6.7873303167420822</v>
      </c>
    </row>
    <row r="41" spans="16:27" x14ac:dyDescent="0.45">
      <c r="P41" t="s">
        <v>2</v>
      </c>
      <c r="Q41">
        <f t="shared" si="18"/>
        <v>23</v>
      </c>
      <c r="R41" s="14">
        <f t="shared" si="17"/>
        <v>1.5333333333333334</v>
      </c>
      <c r="T41" t="s">
        <v>110</v>
      </c>
      <c r="U41" s="25" t="s">
        <v>61</v>
      </c>
      <c r="V41" s="26">
        <f>R$44</f>
        <v>0.33333333333333331</v>
      </c>
      <c r="W41" s="27">
        <f>Table1[[#This Row],[Average]]/($I$6/3)*100</f>
        <v>6.7873303167420822</v>
      </c>
    </row>
    <row r="42" spans="16:27" x14ac:dyDescent="0.45">
      <c r="P42" t="s">
        <v>1</v>
      </c>
      <c r="Q42">
        <f t="shared" si="18"/>
        <v>6</v>
      </c>
      <c r="R42" s="14">
        <f t="shared" si="17"/>
        <v>0.4</v>
      </c>
      <c r="T42" t="s">
        <v>111</v>
      </c>
      <c r="U42" s="22" t="s">
        <v>5</v>
      </c>
      <c r="V42" s="23">
        <f>R$38</f>
        <v>0.2</v>
      </c>
      <c r="W42" s="24">
        <f>Table1[[#This Row],[Average]]/($I$6/3)*100</f>
        <v>4.0723981900452495</v>
      </c>
    </row>
    <row r="43" spans="16:27" x14ac:dyDescent="0.45">
      <c r="P43" t="s">
        <v>0</v>
      </c>
      <c r="Q43">
        <f t="shared" si="18"/>
        <v>3</v>
      </c>
      <c r="R43" s="14">
        <f t="shared" si="17"/>
        <v>0.2</v>
      </c>
      <c r="T43" t="s">
        <v>112</v>
      </c>
      <c r="U43" s="25" t="s">
        <v>0</v>
      </c>
      <c r="V43" s="26">
        <f>R$43</f>
        <v>0.2</v>
      </c>
      <c r="W43" s="27">
        <f>Table1[[#This Row],[Average]]/($I$6/3)*100</f>
        <v>4.0723981900452495</v>
      </c>
    </row>
    <row r="44" spans="16:27" x14ac:dyDescent="0.45">
      <c r="P44" t="s">
        <v>61</v>
      </c>
      <c r="Q44">
        <f t="shared" si="18"/>
        <v>5</v>
      </c>
      <c r="R44" s="14">
        <f t="shared" si="17"/>
        <v>0.33333333333333331</v>
      </c>
      <c r="T44" t="s">
        <v>113</v>
      </c>
      <c r="U44" s="28" t="s">
        <v>15</v>
      </c>
      <c r="V44" s="29">
        <f>R$32</f>
        <v>0.13333333333333333</v>
      </c>
      <c r="W44" s="30">
        <f>Table1[[#This Row],[Average]]/($I$6/3)*100</f>
        <v>2.7149321266968331</v>
      </c>
    </row>
    <row r="46" spans="16:27" x14ac:dyDescent="0.45">
      <c r="U46" t="s">
        <v>122</v>
      </c>
    </row>
    <row r="47" spans="16:27" x14ac:dyDescent="0.45">
      <c r="U47" t="s">
        <v>123</v>
      </c>
    </row>
    <row r="48" spans="16:27" x14ac:dyDescent="0.45">
      <c r="U48" t="s">
        <v>124</v>
      </c>
    </row>
  </sheetData>
  <sortState xmlns:xlrd2="http://schemas.microsoft.com/office/spreadsheetml/2017/richdata2" ref="U28:V44">
    <sortCondition descending="1" ref="V37:V44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435A-4280-474C-803D-36D4BF232EA5}">
  <dimension ref="B2:U30"/>
  <sheetViews>
    <sheetView workbookViewId="0">
      <selection activeCell="P2" sqref="P2:Q19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44992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7</v>
      </c>
      <c r="L4" s="1">
        <f t="shared" ref="L4:L5" si="0">J4/(J4+K4)</f>
        <v>0.22222222222222221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None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61</v>
      </c>
      <c r="F5">
        <v>1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2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2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3</v>
      </c>
      <c r="G7">
        <v>2</v>
      </c>
      <c r="P7" t="s">
        <v>15</v>
      </c>
      <c r="Q7">
        <f t="shared" si="1"/>
        <v>1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5</v>
      </c>
      <c r="R8" s="32"/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13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3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15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12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12</v>
      </c>
      <c r="F15">
        <v>3</v>
      </c>
      <c r="G15">
        <v>2</v>
      </c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4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5</v>
      </c>
      <c r="G17">
        <v>3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6</v>
      </c>
      <c r="G18">
        <v>4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workbookViewId="0">
      <selection activeCell="E9" sqref="E9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61</v>
      </c>
      <c r="G4">
        <f>SUM(C4:C30)</f>
        <v>81</v>
      </c>
      <c r="H4">
        <f>SUM(D4:D30)</f>
        <v>29.5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SUM(B15:B16)/(SUM(B15:B16)+SUM(C15:C16))</f>
        <v>0.58823529411764708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>
        <f>SUM(B17:B20)/(SUM(B17:B20)+SUM(C17:C20))</f>
        <v>0.45833333333333331</v>
      </c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'2102'!Q19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0.42957746478873238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'2202'!Q19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'2302'!Q19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'2702'!Q19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A16" s="3">
        <f>'2802'!$C$2</f>
        <v>44985</v>
      </c>
      <c r="B16" s="4">
        <f>'2802'!$J$3</f>
        <v>4</v>
      </c>
      <c r="C16" s="4">
        <f>'2802'!$K$3</f>
        <v>3</v>
      </c>
      <c r="D16" s="4">
        <f>'2802'!$M$3</f>
        <v>3</v>
      </c>
      <c r="J16">
        <f>'2802'!$Q$3</f>
        <v>1</v>
      </c>
      <c r="K16" s="9">
        <f>'2802'!$Q$16</f>
        <v>1</v>
      </c>
      <c r="L16">
        <f>'2802'!$Q$18</f>
        <v>0</v>
      </c>
      <c r="M16">
        <f>'2802'!$Q$6</f>
        <v>0</v>
      </c>
      <c r="N16">
        <f>'2802'!$Q$7</f>
        <v>0</v>
      </c>
      <c r="O16">
        <f>'2802'!Q$19</f>
        <v>2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>
        <f>COUNTIF('2802'!$S$4:$S$30, "LG/WW")</f>
        <v>3</v>
      </c>
      <c r="Y16" s="5">
        <f>COUNTIF('2802'!$T$4:$T$30, "WW/LG")</f>
        <v>1</v>
      </c>
      <c r="Z16" s="5" t="s">
        <v>61</v>
      </c>
      <c r="AA16" s="5" t="s">
        <v>12</v>
      </c>
      <c r="AC16" s="5">
        <f>COUNTIF('2802'!$S$4:$S$30, "LG/5M")</f>
        <v>1</v>
      </c>
      <c r="AD16" s="5">
        <f>COUNTIF('2802'!$U$4:$U$30, "5M/LG")</f>
        <v>2</v>
      </c>
      <c r="AE16" s="5" t="s">
        <v>2</v>
      </c>
      <c r="AF16" s="5" t="s">
        <v>139</v>
      </c>
    </row>
    <row r="17" spans="1:32" x14ac:dyDescent="0.45">
      <c r="A17" s="3">
        <f>'0603'!$C$2</f>
        <v>44991</v>
      </c>
      <c r="B17" s="4">
        <f>'0603'!$J$3</f>
        <v>7</v>
      </c>
      <c r="C17" s="4">
        <f>'0603'!$K$3</f>
        <v>8</v>
      </c>
      <c r="D17" s="4">
        <f>'0603'!$M$3</f>
        <v>2</v>
      </c>
      <c r="J17">
        <f>'0603'!$Q$3</f>
        <v>5</v>
      </c>
      <c r="K17" s="9">
        <f>'0603'!$Q$16</f>
        <v>1</v>
      </c>
      <c r="L17">
        <f>'0603'!$Q$18</f>
        <v>0</v>
      </c>
      <c r="M17">
        <f>'0603'!$Q$6</f>
        <v>0</v>
      </c>
      <c r="N17">
        <f>'0603'!$Q$7</f>
        <v>0</v>
      </c>
      <c r="O17">
        <f>'0603'!Q$19</f>
        <v>1</v>
      </c>
      <c r="Q17" s="5">
        <v>2</v>
      </c>
      <c r="R17" s="5">
        <v>1</v>
      </c>
      <c r="S17" s="5" t="s">
        <v>45</v>
      </c>
      <c r="T17" s="5" t="s">
        <v>45</v>
      </c>
      <c r="U17" s="5" t="s">
        <v>45</v>
      </c>
      <c r="V17" s="5">
        <v>1</v>
      </c>
      <c r="X17" s="5">
        <f>COUNTIF('0603'!$S$4:$S$30, "LG/WW")</f>
        <v>5</v>
      </c>
      <c r="Y17" s="5">
        <f>COUNTIF('0603'!$T$4:$T$30, "WW/LG")</f>
        <v>4</v>
      </c>
      <c r="Z17" s="5" t="s">
        <v>18</v>
      </c>
      <c r="AA17" s="5" t="s">
        <v>12</v>
      </c>
      <c r="AC17" s="5">
        <f>COUNTIF('0603'!$S$4:$S$30, "LG/5M")</f>
        <v>2</v>
      </c>
      <c r="AD17" s="5">
        <f>COUNTIF('0603'!$U$4:$U$30, "5M/LG")</f>
        <v>4</v>
      </c>
      <c r="AE17" s="5" t="s">
        <v>142</v>
      </c>
      <c r="AF17" s="5" t="s">
        <v>4</v>
      </c>
    </row>
    <row r="18" spans="1:32" x14ac:dyDescent="0.45">
      <c r="A18" s="3">
        <f>'0703'!$C$2</f>
        <v>44992</v>
      </c>
      <c r="B18" s="4">
        <f>'0703'!$J$3</f>
        <v>4</v>
      </c>
      <c r="C18" s="4">
        <f>'0703'!$K$3</f>
        <v>5</v>
      </c>
      <c r="D18" s="4">
        <f>'0703'!$M$3</f>
        <v>2</v>
      </c>
      <c r="J18">
        <f>'0703'!$Q$3</f>
        <v>1</v>
      </c>
      <c r="K18" s="9">
        <f>'0703'!$Q$16</f>
        <v>1</v>
      </c>
      <c r="L18">
        <f>'0703'!$Q$18</f>
        <v>0</v>
      </c>
      <c r="M18">
        <f>'0703'!$Q$6</f>
        <v>0</v>
      </c>
      <c r="N18">
        <f>'0703'!$Q$7</f>
        <v>1</v>
      </c>
      <c r="O18">
        <f>'0703'!Q$19</f>
        <v>1</v>
      </c>
      <c r="Q18" s="5">
        <v>1</v>
      </c>
      <c r="R18" s="5">
        <v>1</v>
      </c>
      <c r="S18" s="5" t="s">
        <v>45</v>
      </c>
      <c r="T18" s="5" t="s">
        <v>45</v>
      </c>
      <c r="U18" s="5">
        <v>1</v>
      </c>
      <c r="V18" s="5">
        <v>1</v>
      </c>
      <c r="X18" s="5">
        <f>COUNTIF('0703'!$S$4:$S$30, "LG/WW")</f>
        <v>1</v>
      </c>
      <c r="Y18" s="5">
        <f>COUNTIF('0703'!$T$4:$T$30, "WW/LG")</f>
        <v>5</v>
      </c>
      <c r="Z18" s="5" t="s">
        <v>2</v>
      </c>
      <c r="AA18" s="5" t="s">
        <v>12</v>
      </c>
      <c r="AC18" s="5">
        <f>COUNTIF('0703'!$S$4:$S$30, "LG/5M")</f>
        <v>3</v>
      </c>
      <c r="AD18" s="5">
        <f>COUNTIF('0703'!$U$4:$U$30, "5M/LG")</f>
        <v>0</v>
      </c>
      <c r="AE18" s="5" t="s">
        <v>144</v>
      </c>
      <c r="AF18" s="5" t="s">
        <v>45</v>
      </c>
    </row>
    <row r="19" spans="1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1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32</v>
      </c>
      <c r="Y30" s="5">
        <f>SUM(Y4:Y29)</f>
        <v>45</v>
      </c>
      <c r="Z30" s="5"/>
      <c r="AA30" s="5"/>
      <c r="AC30" s="5">
        <f>SUM(AC4:AC29)</f>
        <v>29</v>
      </c>
      <c r="AD30" s="5">
        <f>SUM(AD4:AD29)</f>
        <v>36</v>
      </c>
      <c r="AE30" s="5"/>
      <c r="AF30" s="5"/>
    </row>
    <row r="31" spans="1:32" x14ac:dyDescent="0.45">
      <c r="I31" t="s">
        <v>59</v>
      </c>
      <c r="J31">
        <f>SUM(J4:J30)</f>
        <v>27</v>
      </c>
      <c r="K31">
        <f t="shared" ref="K31:N31" si="0">SUM(K4:K30)</f>
        <v>15</v>
      </c>
      <c r="L31">
        <f t="shared" si="0"/>
        <v>6</v>
      </c>
      <c r="M31">
        <f t="shared" si="0"/>
        <v>5</v>
      </c>
      <c r="N31">
        <f t="shared" si="0"/>
        <v>2</v>
      </c>
      <c r="O31">
        <f t="shared" ref="O31" si="1">SUM(O4:O30)</f>
        <v>6</v>
      </c>
      <c r="X31" s="10">
        <f>X30/(Y30+X30)</f>
        <v>0.41558441558441561</v>
      </c>
      <c r="AC31" s="10">
        <f>AC30/(AD30+AC30)</f>
        <v>0.44615384615384618</v>
      </c>
    </row>
    <row r="32" spans="1:32" x14ac:dyDescent="0.45">
      <c r="I32" t="s">
        <v>60</v>
      </c>
      <c r="J32">
        <f>AVERAGE(J4:J30)</f>
        <v>1.8</v>
      </c>
      <c r="K32">
        <f>AVERAGE(K7:K30)</f>
        <v>1.25</v>
      </c>
      <c r="L32">
        <f>AVERAGE(L7:L30)</f>
        <v>0.25</v>
      </c>
      <c r="M32">
        <f t="shared" ref="M32:N32" si="2">AVERAGE(M4:M30)</f>
        <v>0.33333333333333331</v>
      </c>
      <c r="N32">
        <f t="shared" si="2"/>
        <v>0.13333333333333333</v>
      </c>
      <c r="O32">
        <f t="shared" ref="O32" si="3">AVERAGE(O4:O30)</f>
        <v>0.6</v>
      </c>
      <c r="V32" s="10"/>
    </row>
  </sheetData>
  <conditionalFormatting sqref="H7">
    <cfRule type="cellIs" dxfId="35" priority="11" operator="equal">
      <formula>$H$6</formula>
    </cfRule>
    <cfRule type="cellIs" dxfId="34" priority="12" operator="lessThan">
      <formula>$H$6</formula>
    </cfRule>
    <cfRule type="cellIs" dxfId="33" priority="13" operator="greaterThan">
      <formula>$H$6</formula>
    </cfRule>
  </conditionalFormatting>
  <conditionalFormatting sqref="H8">
    <cfRule type="cellIs" dxfId="32" priority="4" operator="lessThan">
      <formula>$H$7</formula>
    </cfRule>
    <cfRule type="cellIs" dxfId="31" priority="8" operator="equal">
      <formula>$H$6</formula>
    </cfRule>
    <cfRule type="cellIs" dxfId="30" priority="9" operator="lessThan">
      <formula>$H$6</formula>
    </cfRule>
    <cfRule type="cellIs" dxfId="29" priority="10" operator="greaterThan">
      <formula>$H$6</formula>
    </cfRule>
  </conditionalFormatting>
  <conditionalFormatting sqref="H9">
    <cfRule type="cellIs" dxfId="28" priority="5" operator="equal">
      <formula>$H$6</formula>
    </cfRule>
    <cfRule type="cellIs" dxfId="27" priority="6" operator="lessThan">
      <formula>$H$6</formula>
    </cfRule>
    <cfRule type="cellIs" dxfId="26" priority="7" operator="greaterThan">
      <formula>$H$6</formula>
    </cfRule>
  </conditionalFormatting>
  <conditionalFormatting sqref="H10">
    <cfRule type="cellIs" dxfId="25" priority="1" operator="equal">
      <formula>$H$6</formula>
    </cfRule>
    <cfRule type="cellIs" dxfId="24" priority="2" operator="lessThan">
      <formula>$H$6</formula>
    </cfRule>
    <cfRule type="cellIs" dxfId="23" priority="3" operator="greaterThan">
      <formula>$H$6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tabSelected="1" workbookViewId="0">
      <selection activeCell="AE19" sqref="AE19"/>
    </sheetView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88</v>
      </c>
      <c r="G4">
        <f>SUM(C4:C30)</f>
        <v>68</v>
      </c>
      <c r="H4">
        <f>SUM(D4:D30)</f>
        <v>32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SUM(B15:B16)/(SUM(B15:B16)+SUM(C15:C16))</f>
        <v>0.375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>
        <f>SUM(B17:B20)/(SUM(B17:B20)+SUM(C17:C20))</f>
        <v>0.68965517241379315</v>
      </c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15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0.5641025641025641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>
        <f>COUNTIF('2702'!$T$4:$T$30, "WW/LG")</f>
        <v>2</v>
      </c>
      <c r="Y15" s="5">
        <f>COUNTIF('2702'!$S$4:$S$30, "LG/WW")</f>
        <v>3</v>
      </c>
      <c r="Z15" s="5" t="s">
        <v>135</v>
      </c>
      <c r="AA15" s="5" t="s">
        <v>134</v>
      </c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A16" s="3">
        <f>'2802'!$C$2</f>
        <v>44985</v>
      </c>
      <c r="B16" s="7">
        <f>'2802'!$J$5</f>
        <v>3</v>
      </c>
      <c r="C16" s="4">
        <f>'2802'!$K$5</f>
        <v>4</v>
      </c>
      <c r="D16" s="4">
        <f>'2802'!$M$5</f>
        <v>1</v>
      </c>
      <c r="J16">
        <f>'2802'!$Q$8</f>
        <v>2</v>
      </c>
      <c r="K16">
        <f>'2802'!$Q$9</f>
        <v>0</v>
      </c>
      <c r="L16">
        <f>'2802'!$Q$10</f>
        <v>0</v>
      </c>
      <c r="M16">
        <f>'2802'!$Q$12</f>
        <v>1</v>
      </c>
      <c r="N16">
        <f>'2802'!$Q$5</f>
        <v>0</v>
      </c>
      <c r="O16">
        <f>'2802'!$Q$11</f>
        <v>0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>
        <f>COUNTIF('2802'!$T$4:$T$30, "WW/LG")</f>
        <v>1</v>
      </c>
      <c r="Y16" s="5">
        <f>COUNTIF('2802'!$S$4:$S$30, "LG/WW")</f>
        <v>3</v>
      </c>
      <c r="Z16" s="5" t="s">
        <v>12</v>
      </c>
      <c r="AA16" s="5" t="s">
        <v>61</v>
      </c>
      <c r="AC16" s="5">
        <f>COUNTIF('2802'!$T$4:$T$30, "WW/5M")</f>
        <v>2</v>
      </c>
      <c r="AD16" s="5">
        <f>COUNTIF('2802'!$U$4:$U$30, "5M/WW")</f>
        <v>1</v>
      </c>
      <c r="AE16" s="5" t="s">
        <v>140</v>
      </c>
      <c r="AF16" s="5" t="s">
        <v>4</v>
      </c>
    </row>
    <row r="17" spans="1:32" x14ac:dyDescent="0.45">
      <c r="A17" s="3">
        <f>'0603'!$C$2</f>
        <v>44991</v>
      </c>
      <c r="B17" s="7">
        <f>'0603'!$J$5</f>
        <v>11</v>
      </c>
      <c r="C17" s="4">
        <f>'0603'!$K$5</f>
        <v>6</v>
      </c>
      <c r="D17" s="4">
        <f>'0603'!$M$5</f>
        <v>3</v>
      </c>
      <c r="J17">
        <f>'0603'!$Q$8</f>
        <v>3</v>
      </c>
      <c r="K17">
        <f>'0603'!$Q$9</f>
        <v>3</v>
      </c>
      <c r="L17">
        <f>'0603'!$Q$10</f>
        <v>2</v>
      </c>
      <c r="M17">
        <f>'0603'!$Q$12</f>
        <v>2</v>
      </c>
      <c r="N17">
        <f>'0603'!$Q$5</f>
        <v>1</v>
      </c>
      <c r="O17">
        <f>'0603'!$Q$11</f>
        <v>0</v>
      </c>
      <c r="Q17" s="5">
        <v>2</v>
      </c>
      <c r="R17" s="5">
        <v>2</v>
      </c>
      <c r="S17" s="5">
        <v>1</v>
      </c>
      <c r="T17" s="5">
        <v>1</v>
      </c>
      <c r="U17" s="5">
        <v>1</v>
      </c>
      <c r="V17" s="5" t="s">
        <v>45</v>
      </c>
      <c r="X17" s="5">
        <f>COUNTIF('0603'!$T$4:$T$30, "WW/LG")</f>
        <v>4</v>
      </c>
      <c r="Y17" s="5">
        <f>COUNTIF('0603'!$S$4:$S$30, "LG/WW")</f>
        <v>5</v>
      </c>
      <c r="Z17" s="5" t="s">
        <v>12</v>
      </c>
      <c r="AA17" s="5" t="s">
        <v>18</v>
      </c>
      <c r="AC17" s="5">
        <f>COUNTIF('0603'!$T$4:$T$30, "WW/5M")</f>
        <v>7</v>
      </c>
      <c r="AD17" s="5">
        <f>COUNTIF('0603'!$U$4:$U$30, "5M/WW")</f>
        <v>1</v>
      </c>
      <c r="AE17" s="5" t="s">
        <v>143</v>
      </c>
      <c r="AF17" s="5" t="s">
        <v>4</v>
      </c>
    </row>
    <row r="18" spans="1:32" x14ac:dyDescent="0.45">
      <c r="A18" s="3">
        <f>'0703'!$C$2</f>
        <v>44992</v>
      </c>
      <c r="B18" s="7">
        <f>'0703'!$J$5</f>
        <v>9</v>
      </c>
      <c r="C18" s="4">
        <f>'0703'!$K$5</f>
        <v>3</v>
      </c>
      <c r="D18" s="4">
        <f>'0703'!$M$5</f>
        <v>3</v>
      </c>
      <c r="J18">
        <f>'0703'!$Q$8</f>
        <v>5</v>
      </c>
      <c r="K18">
        <f>'0703'!$Q$9</f>
        <v>2</v>
      </c>
      <c r="L18">
        <f>'0703'!$Q$10</f>
        <v>0</v>
      </c>
      <c r="M18">
        <f>'0703'!$Q$12</f>
        <v>0</v>
      </c>
      <c r="N18">
        <f>'0703'!$Q$5</f>
        <v>2</v>
      </c>
      <c r="O18">
        <f>'0703'!$Q$11</f>
        <v>0</v>
      </c>
      <c r="Q18" s="5">
        <v>2</v>
      </c>
      <c r="R18" s="5">
        <v>1</v>
      </c>
      <c r="S18" s="5" t="s">
        <v>45</v>
      </c>
      <c r="T18" s="5" t="s">
        <v>45</v>
      </c>
      <c r="U18" s="5">
        <v>2</v>
      </c>
      <c r="V18" s="5" t="s">
        <v>45</v>
      </c>
      <c r="X18" s="5">
        <f>COUNTIF('0703'!$T$4:$T$30, "WW/LG")</f>
        <v>5</v>
      </c>
      <c r="Y18" s="5">
        <f>COUNTIF('0703'!$S$4:$S$30, "LG/WW")</f>
        <v>1</v>
      </c>
      <c r="Z18" s="5" t="s">
        <v>12</v>
      </c>
      <c r="AA18" s="5" t="s">
        <v>2</v>
      </c>
      <c r="AC18" s="5">
        <f>COUNTIF('0703'!$T$4:$T$30, "WW/5M")</f>
        <v>4</v>
      </c>
      <c r="AD18" s="5">
        <f>COUNTIF('0703'!$U$4:$U$30, "5M/WW")</f>
        <v>2</v>
      </c>
      <c r="AE18" s="5" t="s">
        <v>12</v>
      </c>
      <c r="AF18" s="5" t="s">
        <v>145</v>
      </c>
    </row>
    <row r="19" spans="1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1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45</v>
      </c>
      <c r="Y30" s="5">
        <f>SUM(Y4:Y29)</f>
        <v>32</v>
      </c>
      <c r="Z30" s="5"/>
      <c r="AA30" s="5"/>
      <c r="AC30" s="5">
        <f>SUM(AC4:AC29)</f>
        <v>43</v>
      </c>
      <c r="AD30" s="5">
        <f>SUM(AD4:AD29)</f>
        <v>36</v>
      </c>
      <c r="AE30" s="5"/>
      <c r="AF30" s="5"/>
    </row>
    <row r="31" spans="1:32" x14ac:dyDescent="0.45">
      <c r="I31" t="s">
        <v>59</v>
      </c>
      <c r="J31">
        <f>SUM(J4:J30)</f>
        <v>31</v>
      </c>
      <c r="K31">
        <f t="shared" ref="K31:O31" si="0">SUM(K4:K30)</f>
        <v>29</v>
      </c>
      <c r="L31">
        <f t="shared" si="0"/>
        <v>10</v>
      </c>
      <c r="M31">
        <f t="shared" si="0"/>
        <v>5</v>
      </c>
      <c r="N31">
        <f t="shared" si="0"/>
        <v>7</v>
      </c>
      <c r="O31">
        <f t="shared" si="0"/>
        <v>6</v>
      </c>
      <c r="X31" s="10">
        <f>X30/(Y30+X30)</f>
        <v>0.58441558441558439</v>
      </c>
      <c r="AC31" s="10">
        <f>AC30/(AD30+AC30)</f>
        <v>0.54430379746835444</v>
      </c>
    </row>
    <row r="32" spans="1:32" x14ac:dyDescent="0.45">
      <c r="I32" t="s">
        <v>60</v>
      </c>
      <c r="J32">
        <f>AVERAGE(J4:J30)</f>
        <v>2.2142857142857144</v>
      </c>
      <c r="K32">
        <f t="shared" ref="K32:O32" si="1">AVERAGE(K4:K30)</f>
        <v>2.0714285714285716</v>
      </c>
      <c r="L32">
        <f t="shared" si="1"/>
        <v>0.66666666666666663</v>
      </c>
      <c r="M32">
        <f t="shared" si="1"/>
        <v>0.33333333333333331</v>
      </c>
      <c r="N32">
        <f t="shared" si="1"/>
        <v>0.46666666666666667</v>
      </c>
      <c r="O32">
        <f t="shared" si="1"/>
        <v>0.4</v>
      </c>
    </row>
  </sheetData>
  <conditionalFormatting sqref="H7">
    <cfRule type="cellIs" dxfId="22" priority="10" operator="equal">
      <formula>$H$6</formula>
    </cfRule>
    <cfRule type="cellIs" dxfId="21" priority="11" operator="lessThan">
      <formula>$H$6</formula>
    </cfRule>
    <cfRule type="cellIs" dxfId="20" priority="12" operator="greaterThan">
      <formula>$H$6</formula>
    </cfRule>
  </conditionalFormatting>
  <conditionalFormatting sqref="H8">
    <cfRule type="cellIs" dxfId="19" priority="7" operator="equal">
      <formula>$H$6</formula>
    </cfRule>
    <cfRule type="cellIs" dxfId="18" priority="8" operator="lessThan">
      <formula>$H$6</formula>
    </cfRule>
    <cfRule type="cellIs" dxfId="17" priority="9" operator="greaterThan">
      <formula>$H$6</formula>
    </cfRule>
  </conditionalFormatting>
  <conditionalFormatting sqref="H9">
    <cfRule type="cellIs" dxfId="16" priority="4" operator="equal">
      <formula>$H$6</formula>
    </cfRule>
    <cfRule type="cellIs" dxfId="15" priority="5" operator="lessThan">
      <formula>$H$6</formula>
    </cfRule>
    <cfRule type="cellIs" dxfId="14" priority="6" operator="greaterThan">
      <formula>$H$6</formula>
    </cfRule>
  </conditionalFormatting>
  <conditionalFormatting sqref="H10">
    <cfRule type="cellIs" dxfId="13" priority="1" operator="equal">
      <formula>$H$6</formula>
    </cfRule>
    <cfRule type="cellIs" dxfId="12" priority="2" operator="lessThan">
      <formula>$H$6</formula>
    </cfRule>
    <cfRule type="cellIs" dxfId="11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H17" sqref="H17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72</v>
      </c>
      <c r="G4">
        <f>SUM(C4:C30)</f>
        <v>72</v>
      </c>
      <c r="H4">
        <f>SUM(D4:D30)</f>
        <v>28.5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SUM(B15:B16)/(SUM(B15:B16)+SUM(C15:C16))</f>
        <v>0.53333333333333333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>
        <f>SUM(B17:B20)/(SUM(B17:B20)+SUM(C17:C20))</f>
        <v>0.30434782608695654</v>
      </c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0.5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A16" s="3">
        <f>'2802'!$C$2</f>
        <v>44985</v>
      </c>
      <c r="B16" s="4">
        <f>'2802'!$J$4</f>
        <v>3</v>
      </c>
      <c r="C16" s="4">
        <f>'2802'!$K$4</f>
        <v>3</v>
      </c>
      <c r="D16" s="7">
        <f>'2802'!$M$4</f>
        <v>2</v>
      </c>
      <c r="J16">
        <f>'2802'!$Q$14</f>
        <v>2</v>
      </c>
      <c r="K16">
        <f>'2802'!$Q$15</f>
        <v>0</v>
      </c>
      <c r="L16">
        <f>'2802'!$Q$4</f>
        <v>0</v>
      </c>
      <c r="M16">
        <f>'2802'!$Q$17</f>
        <v>1</v>
      </c>
      <c r="N16">
        <f>'2802'!$Q$13</f>
        <v>0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>
        <f>COUNTIF('2802'!$U$4:$U$30, "5M/WW")</f>
        <v>1</v>
      </c>
      <c r="W16" s="5">
        <f>COUNTIF('2802'!$T$4:$T$30, "WW/5M")</f>
        <v>2</v>
      </c>
      <c r="X16" s="5" t="s">
        <v>4</v>
      </c>
      <c r="Y16" s="5" t="s">
        <v>140</v>
      </c>
      <c r="AA16" s="5">
        <f>COUNTIF('2802'!$U$4:$U$30, "5M/LG")</f>
        <v>2</v>
      </c>
      <c r="AB16" s="5">
        <f>COUNTIF('2802'!$S$4:$S$30, "LG/5M")</f>
        <v>1</v>
      </c>
      <c r="AC16" s="5" t="s">
        <v>139</v>
      </c>
      <c r="AD16" s="5" t="s">
        <v>2</v>
      </c>
    </row>
    <row r="17" spans="1:30" x14ac:dyDescent="0.45">
      <c r="A17" s="3">
        <f>'0603'!$C$2</f>
        <v>44991</v>
      </c>
      <c r="B17" s="4">
        <f>'0603'!$J$4</f>
        <v>5</v>
      </c>
      <c r="C17" s="4">
        <f>'0603'!$K$4</f>
        <v>9</v>
      </c>
      <c r="D17" s="7">
        <f>'0603'!$M$4</f>
        <v>1</v>
      </c>
      <c r="J17">
        <f>'0603'!$Q$14</f>
        <v>4</v>
      </c>
      <c r="K17">
        <f>'0603'!$Q$15</f>
        <v>0</v>
      </c>
      <c r="L17" t="s">
        <v>45</v>
      </c>
      <c r="M17">
        <f>'0603'!$Q$17</f>
        <v>1</v>
      </c>
      <c r="N17">
        <f>'0603'!$Q$13</f>
        <v>0</v>
      </c>
      <c r="P17" s="5">
        <v>2</v>
      </c>
      <c r="Q17" s="5" t="s">
        <v>45</v>
      </c>
      <c r="R17" s="5" t="s">
        <v>45</v>
      </c>
      <c r="S17" s="5">
        <v>1</v>
      </c>
      <c r="T17" s="5" t="s">
        <v>45</v>
      </c>
      <c r="V17" s="5">
        <f>COUNTIF('0603'!$U$4:$U$30, "5M/WW")</f>
        <v>1</v>
      </c>
      <c r="W17" s="5">
        <f>COUNTIF('0603'!$T$4:$T$30, "WW/5M")</f>
        <v>7</v>
      </c>
      <c r="X17" s="5" t="s">
        <v>4</v>
      </c>
      <c r="Y17" s="5" t="s">
        <v>143</v>
      </c>
      <c r="AA17" s="5">
        <f>COUNTIF('0603'!$U$4:$U$30, "5M/LG")</f>
        <v>4</v>
      </c>
      <c r="AB17" s="5">
        <f>COUNTIF('0603'!$S$4:$S$30, "LG/5M")</f>
        <v>2</v>
      </c>
      <c r="AC17" s="5" t="s">
        <v>4</v>
      </c>
      <c r="AD17" s="5" t="s">
        <v>142</v>
      </c>
    </row>
    <row r="18" spans="1:30" x14ac:dyDescent="0.45">
      <c r="A18" s="3">
        <f>'0703'!$C$2</f>
        <v>44992</v>
      </c>
      <c r="B18" s="4">
        <f>'0703'!$J$4</f>
        <v>2</v>
      </c>
      <c r="C18" s="4">
        <f>'0703'!$K$4</f>
        <v>7</v>
      </c>
      <c r="D18" s="7">
        <f>'0703'!$M$4</f>
        <v>1</v>
      </c>
      <c r="J18">
        <f>'0703'!$Q$14</f>
        <v>1</v>
      </c>
      <c r="K18">
        <f>'0703'!$Q$15</f>
        <v>0</v>
      </c>
      <c r="L18" t="s">
        <v>45</v>
      </c>
      <c r="M18">
        <f>'0703'!$Q$17</f>
        <v>1</v>
      </c>
      <c r="N18">
        <f>'0703'!$Q$13</f>
        <v>0</v>
      </c>
      <c r="P18" s="5">
        <v>1</v>
      </c>
      <c r="Q18" s="5" t="s">
        <v>45</v>
      </c>
      <c r="R18" s="5" t="s">
        <v>45</v>
      </c>
      <c r="S18" s="5">
        <v>1</v>
      </c>
      <c r="T18" s="5" t="s">
        <v>45</v>
      </c>
      <c r="V18" s="5">
        <f>COUNTIF('0703'!$U$4:$U$30, "5M/WW")</f>
        <v>2</v>
      </c>
      <c r="W18" s="5">
        <f>COUNTIF('0703'!$T$4:$T$30, "WW/5M")</f>
        <v>4</v>
      </c>
      <c r="X18" s="5" t="s">
        <v>145</v>
      </c>
      <c r="Y18" s="5" t="s">
        <v>12</v>
      </c>
      <c r="AA18" s="5">
        <f>COUNTIF('0703'!$U$4:$U$30, "5M/LG")</f>
        <v>0</v>
      </c>
      <c r="AB18" s="5">
        <f>COUNTIF('0703'!$S$4:$S$30, "LG/5M")</f>
        <v>3</v>
      </c>
      <c r="AC18" s="5" t="s">
        <v>45</v>
      </c>
      <c r="AD18" s="5" t="s">
        <v>63</v>
      </c>
    </row>
    <row r="19" spans="1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1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1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:30" x14ac:dyDescent="0.45">
      <c r="P30" s="5"/>
      <c r="Q30" s="5"/>
      <c r="R30" s="5"/>
      <c r="S30" s="5"/>
      <c r="T30" s="5"/>
      <c r="U30" t="s">
        <v>66</v>
      </c>
      <c r="V30" s="5">
        <f>SUM(V4:V29)</f>
        <v>36</v>
      </c>
      <c r="W30" s="5">
        <f>SUM(W4:W29)</f>
        <v>43</v>
      </c>
      <c r="X30" s="5"/>
      <c r="Y30" s="5"/>
      <c r="AA30" s="5">
        <f>SUM(AA4:AA29)</f>
        <v>36</v>
      </c>
      <c r="AB30" s="5">
        <f>SUM(AB4:AB29)</f>
        <v>29</v>
      </c>
      <c r="AC30" s="5"/>
      <c r="AD30" s="5"/>
    </row>
    <row r="31" spans="1:30" x14ac:dyDescent="0.45">
      <c r="I31" t="s">
        <v>59</v>
      </c>
      <c r="J31">
        <f>SUM(J4:J30)</f>
        <v>23</v>
      </c>
      <c r="K31">
        <f t="shared" ref="K31:M31" si="0">SUM(K4:K30)</f>
        <v>22</v>
      </c>
      <c r="L31">
        <f>SUM(L7:L30)</f>
        <v>11</v>
      </c>
      <c r="M31">
        <f t="shared" si="0"/>
        <v>6</v>
      </c>
      <c r="N31">
        <f>SUM(N7:N30)</f>
        <v>2</v>
      </c>
      <c r="V31" s="10">
        <f>V30/(W30+V30)</f>
        <v>0.45569620253164556</v>
      </c>
      <c r="AA31" s="10">
        <f>AA30/(AB30+AA30)</f>
        <v>0.55384615384615388</v>
      </c>
    </row>
    <row r="32" spans="1:30" x14ac:dyDescent="0.45">
      <c r="I32" t="s">
        <v>60</v>
      </c>
      <c r="J32">
        <f>AVERAGE(J4:J30)</f>
        <v>1.5333333333333334</v>
      </c>
      <c r="K32">
        <f t="shared" ref="K32:M32" si="1">AVERAGE(K4:K30)</f>
        <v>1.4666666666666666</v>
      </c>
      <c r="L32">
        <f>AVERAGE(L7:L30)</f>
        <v>1.1000000000000001</v>
      </c>
      <c r="M32">
        <f t="shared" si="1"/>
        <v>0.4</v>
      </c>
      <c r="N32">
        <f>AVERAGE(N7:N30)</f>
        <v>0.16666666666666666</v>
      </c>
    </row>
  </sheetData>
  <conditionalFormatting sqref="H7">
    <cfRule type="cellIs" dxfId="10" priority="12" operator="equal">
      <formula>$H$6</formula>
    </cfRule>
    <cfRule type="cellIs" dxfId="9" priority="13" operator="lessThan">
      <formula>$H$6</formula>
    </cfRule>
    <cfRule type="cellIs" dxfId="8" priority="14" operator="greaterThan">
      <formula>$H$6</formula>
    </cfRule>
  </conditionalFormatting>
  <conditionalFormatting sqref="H9">
    <cfRule type="cellIs" dxfId="7" priority="4" operator="greaterThan">
      <formula>$H$8</formula>
    </cfRule>
    <cfRule type="cellIs" dxfId="6" priority="5" operator="lessThan">
      <formula>$H$8</formula>
    </cfRule>
    <cfRule type="cellIs" dxfId="5" priority="9" operator="equal">
      <formula>$H$8</formula>
    </cfRule>
  </conditionalFormatting>
  <conditionalFormatting sqref="H8">
    <cfRule type="cellIs" dxfId="4" priority="10" operator="lessThan">
      <formula>$H$7</formula>
    </cfRule>
    <cfRule type="cellIs" dxfId="3" priority="11" operator="greaterThan">
      <formula>$H$7</formula>
    </cfRule>
  </conditionalFormatting>
  <conditionalFormatting sqref="H10">
    <cfRule type="cellIs" dxfId="2" priority="1" operator="greaterThan">
      <formula>$H$8</formula>
    </cfRule>
    <cfRule type="cellIs" dxfId="1" priority="2" operator="lessThan">
      <formula>$H$8</formula>
    </cfRule>
    <cfRule type="cellIs" dxfId="0" priority="3" operator="equal">
      <formula>$H$8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  <vt:lpstr>2802</vt:lpstr>
      <vt:lpstr>0603</vt:lpstr>
      <vt:lpstr>0703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2023-03-07T04:32:20Z</dcterms:modified>
</cp:coreProperties>
</file>