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1445\Documents\GitHub\basketballrepo\"/>
    </mc:Choice>
  </mc:AlternateContent>
  <xr:revisionPtr revIDLastSave="0" documentId="13_ncr:1_{4F927FF7-23CF-4A91-A14A-D461C09B26AA}" xr6:coauthVersionLast="47" xr6:coauthVersionMax="47" xr10:uidLastSave="{00000000-0000-0000-0000-000000000000}"/>
  <bookViews>
    <workbookView xWindow="-98" yWindow="-98" windowWidth="22695" windowHeight="14595" activeTab="1" xr2:uid="{83627C01-BEF9-46C0-8C92-948AD92B044E}"/>
  </bookViews>
  <sheets>
    <sheet name="READ ME" sheetId="1" r:id="rId1"/>
    <sheet name="Stats Global" sheetId="11" r:id="rId2"/>
    <sheet name="Statistics LG" sheetId="3" r:id="rId3"/>
    <sheet name="Statistics WW" sheetId="4" r:id="rId4"/>
    <sheet name="Statistics 5M" sheetId="5" r:id="rId5"/>
    <sheet name="602" sheetId="2" r:id="rId6"/>
    <sheet name="702" sheetId="6" r:id="rId7"/>
    <sheet name="802" sheetId="7" r:id="rId8"/>
    <sheet name="1002" sheetId="8" r:id="rId9"/>
    <sheet name="1302" sheetId="9" r:id="rId10"/>
    <sheet name="1402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1" l="1"/>
  <c r="L7" i="11"/>
  <c r="J7" i="11"/>
  <c r="J6" i="11"/>
  <c r="K6" i="11"/>
  <c r="L6" i="11"/>
  <c r="I6" i="11"/>
  <c r="F10" i="11"/>
  <c r="F9" i="11"/>
  <c r="F8" i="11"/>
  <c r="F7" i="11"/>
  <c r="D10" i="11"/>
  <c r="D9" i="11"/>
  <c r="E9" i="11" s="1"/>
  <c r="D8" i="11"/>
  <c r="D7" i="11"/>
  <c r="C10" i="11"/>
  <c r="C9" i="11"/>
  <c r="C8" i="11"/>
  <c r="C7" i="11"/>
  <c r="B10" i="11"/>
  <c r="B9" i="11"/>
  <c r="B8" i="11"/>
  <c r="B7" i="11"/>
  <c r="E7" i="11"/>
  <c r="E8" i="11"/>
  <c r="E6" i="11"/>
  <c r="E5" i="11"/>
  <c r="F6" i="11"/>
  <c r="D6" i="11"/>
  <c r="C6" i="11"/>
  <c r="B6" i="11"/>
  <c r="F5" i="11"/>
  <c r="D5" i="11"/>
  <c r="C5" i="11"/>
  <c r="B5" i="11"/>
  <c r="J5" i="2"/>
  <c r="L5" i="2" s="1"/>
  <c r="J3" i="2"/>
  <c r="B4" i="3" s="1"/>
  <c r="H6" i="3" s="1"/>
  <c r="J4" i="2"/>
  <c r="B4" i="5" s="1"/>
  <c r="H6" i="5" s="1"/>
  <c r="H7" i="5"/>
  <c r="H7" i="4"/>
  <c r="H7" i="3"/>
  <c r="AB9" i="5"/>
  <c r="AA9" i="5"/>
  <c r="W9" i="5"/>
  <c r="V9" i="5"/>
  <c r="N9" i="5"/>
  <c r="M9" i="5"/>
  <c r="L9" i="5"/>
  <c r="K9" i="5"/>
  <c r="J9" i="5"/>
  <c r="D9" i="5"/>
  <c r="C9" i="5"/>
  <c r="B9" i="5"/>
  <c r="A9" i="5"/>
  <c r="AD9" i="4"/>
  <c r="AC9" i="4"/>
  <c r="Y9" i="4"/>
  <c r="X9" i="4"/>
  <c r="O9" i="4"/>
  <c r="N9" i="4"/>
  <c r="M9" i="4"/>
  <c r="L9" i="4"/>
  <c r="K9" i="4"/>
  <c r="J9" i="4"/>
  <c r="D9" i="4"/>
  <c r="C9" i="4"/>
  <c r="B9" i="4"/>
  <c r="A9" i="4"/>
  <c r="AB9" i="3"/>
  <c r="AA9" i="3"/>
  <c r="W9" i="3"/>
  <c r="V9" i="3"/>
  <c r="N9" i="3"/>
  <c r="M9" i="3"/>
  <c r="L9" i="3"/>
  <c r="K9" i="3"/>
  <c r="J9" i="3"/>
  <c r="D9" i="3"/>
  <c r="C9" i="3"/>
  <c r="B9" i="3"/>
  <c r="A9" i="3"/>
  <c r="U18" i="10"/>
  <c r="U19" i="10"/>
  <c r="T18" i="10"/>
  <c r="T19" i="10"/>
  <c r="S18" i="10"/>
  <c r="S19" i="10"/>
  <c r="M3" i="8"/>
  <c r="D7" i="3" s="1"/>
  <c r="U30" i="10"/>
  <c r="T30" i="10"/>
  <c r="S30" i="10"/>
  <c r="U29" i="10"/>
  <c r="T29" i="10"/>
  <c r="S29" i="10"/>
  <c r="U28" i="10"/>
  <c r="T28" i="10"/>
  <c r="S28" i="10"/>
  <c r="U27" i="10"/>
  <c r="T27" i="10"/>
  <c r="S27" i="10"/>
  <c r="U26" i="10"/>
  <c r="T26" i="10"/>
  <c r="S26" i="10"/>
  <c r="U25" i="10"/>
  <c r="T25" i="10"/>
  <c r="S25" i="10"/>
  <c r="U24" i="10"/>
  <c r="T24" i="10"/>
  <c r="S24" i="10"/>
  <c r="U23" i="10"/>
  <c r="T23" i="10"/>
  <c r="S23" i="10"/>
  <c r="U22" i="10"/>
  <c r="T22" i="10"/>
  <c r="S22" i="10"/>
  <c r="U21" i="10"/>
  <c r="T21" i="10"/>
  <c r="S21" i="10"/>
  <c r="U20" i="10"/>
  <c r="T20" i="10"/>
  <c r="S20" i="10"/>
  <c r="Q18" i="10"/>
  <c r="U17" i="10"/>
  <c r="T17" i="10"/>
  <c r="S17" i="10"/>
  <c r="Q17" i="10"/>
  <c r="U16" i="10"/>
  <c r="T16" i="10"/>
  <c r="S16" i="10"/>
  <c r="Q16" i="10"/>
  <c r="U15" i="10"/>
  <c r="T15" i="10"/>
  <c r="S15" i="10"/>
  <c r="Q15" i="10"/>
  <c r="U14" i="10"/>
  <c r="T14" i="10"/>
  <c r="S14" i="10"/>
  <c r="Q14" i="10"/>
  <c r="U13" i="10"/>
  <c r="T13" i="10"/>
  <c r="S13" i="10"/>
  <c r="Q13" i="10"/>
  <c r="U12" i="10"/>
  <c r="T12" i="10"/>
  <c r="S12" i="10"/>
  <c r="Q12" i="10"/>
  <c r="U11" i="10"/>
  <c r="T11" i="10"/>
  <c r="S11" i="10"/>
  <c r="Q11" i="10"/>
  <c r="U10" i="10"/>
  <c r="T10" i="10"/>
  <c r="S10" i="10"/>
  <c r="Q10" i="10"/>
  <c r="U9" i="10"/>
  <c r="T9" i="10"/>
  <c r="S9" i="10"/>
  <c r="Q9" i="10"/>
  <c r="U8" i="10"/>
  <c r="T8" i="10"/>
  <c r="S8" i="10"/>
  <c r="Q8" i="10"/>
  <c r="U7" i="10"/>
  <c r="T7" i="10"/>
  <c r="S7" i="10"/>
  <c r="Q7" i="10"/>
  <c r="U6" i="10"/>
  <c r="T6" i="10"/>
  <c r="S6" i="10"/>
  <c r="Q6" i="10"/>
  <c r="U5" i="10"/>
  <c r="T5" i="10"/>
  <c r="S5" i="10"/>
  <c r="Q5" i="10"/>
  <c r="K5" i="10"/>
  <c r="J5" i="10"/>
  <c r="U4" i="10"/>
  <c r="T4" i="10"/>
  <c r="S4" i="10"/>
  <c r="Q4" i="10"/>
  <c r="K4" i="10"/>
  <c r="J4" i="10"/>
  <c r="Q3" i="10"/>
  <c r="K3" i="10"/>
  <c r="J3" i="10"/>
  <c r="D8" i="3"/>
  <c r="D8" i="4"/>
  <c r="AB8" i="5"/>
  <c r="AA8" i="5"/>
  <c r="W8" i="5"/>
  <c r="V8" i="5"/>
  <c r="K8" i="5"/>
  <c r="D8" i="5"/>
  <c r="C8" i="5"/>
  <c r="B8" i="5"/>
  <c r="A8" i="5"/>
  <c r="AD8" i="4"/>
  <c r="AC8" i="4"/>
  <c r="Y8" i="4"/>
  <c r="X8" i="4"/>
  <c r="K8" i="4"/>
  <c r="C8" i="4"/>
  <c r="B8" i="4"/>
  <c r="A8" i="4"/>
  <c r="AB8" i="3"/>
  <c r="AA8" i="3"/>
  <c r="W8" i="3"/>
  <c r="V8" i="3"/>
  <c r="N8" i="3"/>
  <c r="C8" i="3"/>
  <c r="B8" i="3"/>
  <c r="A8" i="3"/>
  <c r="U30" i="9"/>
  <c r="T30" i="9"/>
  <c r="S30" i="9"/>
  <c r="U29" i="9"/>
  <c r="T29" i="9"/>
  <c r="S29" i="9"/>
  <c r="U28" i="9"/>
  <c r="T28" i="9"/>
  <c r="S28" i="9"/>
  <c r="U27" i="9"/>
  <c r="T27" i="9"/>
  <c r="S27" i="9"/>
  <c r="U26" i="9"/>
  <c r="T26" i="9"/>
  <c r="S26" i="9"/>
  <c r="U25" i="9"/>
  <c r="T25" i="9"/>
  <c r="S25" i="9"/>
  <c r="U24" i="9"/>
  <c r="T24" i="9"/>
  <c r="S24" i="9"/>
  <c r="U23" i="9"/>
  <c r="T23" i="9"/>
  <c r="S23" i="9"/>
  <c r="U22" i="9"/>
  <c r="T22" i="9"/>
  <c r="S22" i="9"/>
  <c r="U21" i="9"/>
  <c r="T21" i="9"/>
  <c r="S21" i="9"/>
  <c r="U20" i="9"/>
  <c r="T20" i="9"/>
  <c r="S20" i="9"/>
  <c r="U19" i="9"/>
  <c r="T19" i="9"/>
  <c r="S19" i="9"/>
  <c r="U18" i="9"/>
  <c r="T18" i="9"/>
  <c r="S18" i="9"/>
  <c r="Q18" i="9"/>
  <c r="L8" i="3" s="1"/>
  <c r="L32" i="3" s="1"/>
  <c r="U17" i="9"/>
  <c r="T17" i="9"/>
  <c r="S17" i="9"/>
  <c r="Q17" i="9"/>
  <c r="M8" i="5" s="1"/>
  <c r="U16" i="9"/>
  <c r="T16" i="9"/>
  <c r="S16" i="9"/>
  <c r="Q16" i="9"/>
  <c r="K8" i="3" s="1"/>
  <c r="K32" i="3" s="1"/>
  <c r="U15" i="9"/>
  <c r="T15" i="9"/>
  <c r="S15" i="9"/>
  <c r="Q15" i="9"/>
  <c r="U14" i="9"/>
  <c r="T14" i="9"/>
  <c r="S14" i="9"/>
  <c r="Q14" i="9"/>
  <c r="J8" i="5" s="1"/>
  <c r="U13" i="9"/>
  <c r="T13" i="9"/>
  <c r="S13" i="9"/>
  <c r="Q13" i="9"/>
  <c r="N8" i="5" s="1"/>
  <c r="U12" i="9"/>
  <c r="T12" i="9"/>
  <c r="S12" i="9"/>
  <c r="Q12" i="9"/>
  <c r="M8" i="4" s="1"/>
  <c r="U11" i="9"/>
  <c r="T11" i="9"/>
  <c r="S11" i="9"/>
  <c r="Q11" i="9"/>
  <c r="O8" i="4" s="1"/>
  <c r="U10" i="9"/>
  <c r="T10" i="9"/>
  <c r="S10" i="9"/>
  <c r="Q10" i="9"/>
  <c r="L8" i="4" s="1"/>
  <c r="U9" i="9"/>
  <c r="T9" i="9"/>
  <c r="S9" i="9"/>
  <c r="Q9" i="9"/>
  <c r="U8" i="9"/>
  <c r="T8" i="9"/>
  <c r="S8" i="9"/>
  <c r="Q8" i="9"/>
  <c r="J8" i="4" s="1"/>
  <c r="U7" i="9"/>
  <c r="T7" i="9"/>
  <c r="S7" i="9"/>
  <c r="Q7" i="9"/>
  <c r="U6" i="9"/>
  <c r="T6" i="9"/>
  <c r="S6" i="9"/>
  <c r="Q6" i="9"/>
  <c r="M8" i="3" s="1"/>
  <c r="U5" i="9"/>
  <c r="T5" i="9"/>
  <c r="S5" i="9"/>
  <c r="Q5" i="9"/>
  <c r="N8" i="4" s="1"/>
  <c r="K5" i="9"/>
  <c r="J5" i="9"/>
  <c r="U4" i="9"/>
  <c r="T4" i="9"/>
  <c r="S4" i="9"/>
  <c r="Q4" i="9"/>
  <c r="L8" i="5" s="1"/>
  <c r="K4" i="9"/>
  <c r="J4" i="9"/>
  <c r="Q3" i="9"/>
  <c r="J8" i="3" s="1"/>
  <c r="K3" i="9"/>
  <c r="J3" i="9"/>
  <c r="Y7" i="4"/>
  <c r="X7" i="4"/>
  <c r="AB7" i="5"/>
  <c r="AA7" i="5"/>
  <c r="W7" i="5"/>
  <c r="V7" i="5"/>
  <c r="N7" i="5"/>
  <c r="L7" i="5"/>
  <c r="M7" i="5"/>
  <c r="K7" i="5"/>
  <c r="J7" i="5"/>
  <c r="D7" i="5"/>
  <c r="C7" i="5"/>
  <c r="B7" i="5"/>
  <c r="A7" i="5"/>
  <c r="AD7" i="4"/>
  <c r="AC7" i="4"/>
  <c r="O7" i="4"/>
  <c r="N7" i="4"/>
  <c r="M7" i="4"/>
  <c r="L7" i="4"/>
  <c r="K7" i="4"/>
  <c r="J7" i="4"/>
  <c r="D7" i="4"/>
  <c r="C7" i="4"/>
  <c r="B7" i="4"/>
  <c r="A7" i="4"/>
  <c r="AB7" i="3"/>
  <c r="AA7" i="3"/>
  <c r="W7" i="3"/>
  <c r="V7" i="3"/>
  <c r="L7" i="3"/>
  <c r="K7" i="3"/>
  <c r="N7" i="3"/>
  <c r="M7" i="3"/>
  <c r="J7" i="3"/>
  <c r="C7" i="3"/>
  <c r="B7" i="3"/>
  <c r="A7" i="3"/>
  <c r="U30" i="8"/>
  <c r="T30" i="8"/>
  <c r="S30" i="8"/>
  <c r="U29" i="8"/>
  <c r="T29" i="8"/>
  <c r="S29" i="8"/>
  <c r="U28" i="8"/>
  <c r="T28" i="8"/>
  <c r="S28" i="8"/>
  <c r="U27" i="8"/>
  <c r="T27" i="8"/>
  <c r="S27" i="8"/>
  <c r="U26" i="8"/>
  <c r="T26" i="8"/>
  <c r="S26" i="8"/>
  <c r="U25" i="8"/>
  <c r="T25" i="8"/>
  <c r="S25" i="8"/>
  <c r="U24" i="8"/>
  <c r="T24" i="8"/>
  <c r="S24" i="8"/>
  <c r="U23" i="8"/>
  <c r="T23" i="8"/>
  <c r="S23" i="8"/>
  <c r="U22" i="8"/>
  <c r="T22" i="8"/>
  <c r="S22" i="8"/>
  <c r="U21" i="8"/>
  <c r="T21" i="8"/>
  <c r="S21" i="8"/>
  <c r="U20" i="8"/>
  <c r="T20" i="8"/>
  <c r="S20" i="8"/>
  <c r="U19" i="8"/>
  <c r="T19" i="8"/>
  <c r="S19" i="8"/>
  <c r="U18" i="8"/>
  <c r="T18" i="8"/>
  <c r="S18" i="8"/>
  <c r="Q18" i="8"/>
  <c r="U17" i="8"/>
  <c r="T17" i="8"/>
  <c r="S17" i="8"/>
  <c r="Q17" i="8"/>
  <c r="U16" i="8"/>
  <c r="T16" i="8"/>
  <c r="S16" i="8"/>
  <c r="Q16" i="8"/>
  <c r="U15" i="8"/>
  <c r="T15" i="8"/>
  <c r="S15" i="8"/>
  <c r="Q15" i="8"/>
  <c r="U14" i="8"/>
  <c r="T14" i="8"/>
  <c r="S14" i="8"/>
  <c r="Q14" i="8"/>
  <c r="U13" i="8"/>
  <c r="T13" i="8"/>
  <c r="S13" i="8"/>
  <c r="Q13" i="8"/>
  <c r="U12" i="8"/>
  <c r="T12" i="8"/>
  <c r="S12" i="8"/>
  <c r="Q12" i="8"/>
  <c r="U11" i="8"/>
  <c r="T11" i="8"/>
  <c r="S11" i="8"/>
  <c r="Q11" i="8"/>
  <c r="U10" i="8"/>
  <c r="T10" i="8"/>
  <c r="S10" i="8"/>
  <c r="Q10" i="8"/>
  <c r="U9" i="8"/>
  <c r="T9" i="8"/>
  <c r="S9" i="8"/>
  <c r="Q9" i="8"/>
  <c r="U8" i="8"/>
  <c r="T8" i="8"/>
  <c r="S8" i="8"/>
  <c r="Q8" i="8"/>
  <c r="U7" i="8"/>
  <c r="T7" i="8"/>
  <c r="S7" i="8"/>
  <c r="Q7" i="8"/>
  <c r="U6" i="8"/>
  <c r="T6" i="8"/>
  <c r="S6" i="8"/>
  <c r="Q6" i="8"/>
  <c r="U5" i="8"/>
  <c r="T5" i="8"/>
  <c r="S5" i="8"/>
  <c r="Q5" i="8"/>
  <c r="K5" i="8"/>
  <c r="J5" i="8"/>
  <c r="U4" i="8"/>
  <c r="T4" i="8"/>
  <c r="S4" i="8"/>
  <c r="Q4" i="8"/>
  <c r="K4" i="8"/>
  <c r="J4" i="8"/>
  <c r="L4" i="8" s="1"/>
  <c r="Q3" i="8"/>
  <c r="K3" i="8"/>
  <c r="J3" i="8"/>
  <c r="L3" i="8" s="1"/>
  <c r="N6" i="4"/>
  <c r="K6" i="3"/>
  <c r="AB6" i="5"/>
  <c r="AA6" i="5"/>
  <c r="W6" i="5"/>
  <c r="V6" i="5"/>
  <c r="N6" i="5"/>
  <c r="M6" i="5"/>
  <c r="L6" i="5"/>
  <c r="K6" i="5"/>
  <c r="J6" i="5"/>
  <c r="D6" i="5"/>
  <c r="C6" i="5"/>
  <c r="B6" i="5"/>
  <c r="A6" i="5"/>
  <c r="AD6" i="4"/>
  <c r="AC6" i="4"/>
  <c r="Y6" i="4"/>
  <c r="X6" i="4"/>
  <c r="O6" i="4"/>
  <c r="M6" i="4"/>
  <c r="L6" i="4"/>
  <c r="K6" i="4"/>
  <c r="J6" i="4"/>
  <c r="D6" i="4"/>
  <c r="C6" i="4"/>
  <c r="B6" i="4"/>
  <c r="A6" i="4"/>
  <c r="AB6" i="3"/>
  <c r="AA6" i="3"/>
  <c r="W6" i="3"/>
  <c r="V6" i="3"/>
  <c r="N6" i="3"/>
  <c r="M6" i="3"/>
  <c r="L6" i="3"/>
  <c r="J6" i="3"/>
  <c r="D6" i="3"/>
  <c r="C6" i="3"/>
  <c r="B6" i="3"/>
  <c r="A6" i="3"/>
  <c r="U30" i="7"/>
  <c r="T30" i="7"/>
  <c r="S30" i="7"/>
  <c r="U29" i="7"/>
  <c r="T29" i="7"/>
  <c r="S29" i="7"/>
  <c r="U28" i="7"/>
  <c r="T28" i="7"/>
  <c r="S28" i="7"/>
  <c r="U27" i="7"/>
  <c r="T27" i="7"/>
  <c r="S27" i="7"/>
  <c r="U26" i="7"/>
  <c r="T26" i="7"/>
  <c r="S26" i="7"/>
  <c r="U25" i="7"/>
  <c r="T25" i="7"/>
  <c r="S25" i="7"/>
  <c r="U24" i="7"/>
  <c r="T24" i="7"/>
  <c r="S24" i="7"/>
  <c r="U23" i="7"/>
  <c r="T23" i="7"/>
  <c r="S23" i="7"/>
  <c r="U22" i="7"/>
  <c r="T22" i="7"/>
  <c r="S22" i="7"/>
  <c r="U21" i="7"/>
  <c r="T21" i="7"/>
  <c r="S21" i="7"/>
  <c r="U20" i="7"/>
  <c r="T20" i="7"/>
  <c r="S20" i="7"/>
  <c r="U19" i="7"/>
  <c r="T19" i="7"/>
  <c r="S19" i="7"/>
  <c r="U18" i="7"/>
  <c r="T18" i="7"/>
  <c r="S18" i="7"/>
  <c r="Q18" i="7"/>
  <c r="U17" i="7"/>
  <c r="T17" i="7"/>
  <c r="S17" i="7"/>
  <c r="Q17" i="7"/>
  <c r="U16" i="7"/>
  <c r="T16" i="7"/>
  <c r="S16" i="7"/>
  <c r="Q16" i="7"/>
  <c r="U15" i="7"/>
  <c r="T15" i="7"/>
  <c r="S15" i="7"/>
  <c r="Q15" i="7"/>
  <c r="U14" i="7"/>
  <c r="T14" i="7"/>
  <c r="S14" i="7"/>
  <c r="Q14" i="7"/>
  <c r="U13" i="7"/>
  <c r="T13" i="7"/>
  <c r="S13" i="7"/>
  <c r="Q13" i="7"/>
  <c r="U12" i="7"/>
  <c r="T12" i="7"/>
  <c r="S12" i="7"/>
  <c r="Q12" i="7"/>
  <c r="U11" i="7"/>
  <c r="T11" i="7"/>
  <c r="S11" i="7"/>
  <c r="Q11" i="7"/>
  <c r="U10" i="7"/>
  <c r="T10" i="7"/>
  <c r="S10" i="7"/>
  <c r="Q10" i="7"/>
  <c r="U9" i="7"/>
  <c r="T9" i="7"/>
  <c r="S9" i="7"/>
  <c r="Q9" i="7"/>
  <c r="U8" i="7"/>
  <c r="T8" i="7"/>
  <c r="S8" i="7"/>
  <c r="Q8" i="7"/>
  <c r="U7" i="7"/>
  <c r="T7" i="7"/>
  <c r="S7" i="7"/>
  <c r="Q7" i="7"/>
  <c r="U6" i="7"/>
  <c r="T6" i="7"/>
  <c r="S6" i="7"/>
  <c r="Q6" i="7"/>
  <c r="U5" i="7"/>
  <c r="T5" i="7"/>
  <c r="S5" i="7"/>
  <c r="Q5" i="7"/>
  <c r="K5" i="7"/>
  <c r="J5" i="7"/>
  <c r="L5" i="7" s="1"/>
  <c r="U4" i="7"/>
  <c r="T4" i="7"/>
  <c r="S4" i="7"/>
  <c r="Q4" i="7"/>
  <c r="K4" i="7"/>
  <c r="J4" i="7"/>
  <c r="L4" i="7" s="1"/>
  <c r="Q3" i="7"/>
  <c r="K3" i="7"/>
  <c r="J3" i="7"/>
  <c r="L3" i="7" s="1"/>
  <c r="M3" i="7" s="1"/>
  <c r="V5" i="5"/>
  <c r="W5" i="5"/>
  <c r="AB5" i="5"/>
  <c r="AA5" i="5"/>
  <c r="AD5" i="4"/>
  <c r="AC5" i="4"/>
  <c r="X5" i="4"/>
  <c r="Y5" i="4"/>
  <c r="AB5" i="3"/>
  <c r="AA5" i="3"/>
  <c r="W5" i="3"/>
  <c r="V5" i="3"/>
  <c r="S5" i="6"/>
  <c r="T5" i="6"/>
  <c r="U5" i="6"/>
  <c r="S6" i="6"/>
  <c r="T6" i="6"/>
  <c r="U6" i="6"/>
  <c r="S7" i="6"/>
  <c r="T7" i="6"/>
  <c r="U7" i="6"/>
  <c r="S8" i="6"/>
  <c r="T8" i="6"/>
  <c r="U8" i="6"/>
  <c r="S9" i="6"/>
  <c r="T9" i="6"/>
  <c r="U9" i="6"/>
  <c r="S10" i="6"/>
  <c r="T10" i="6"/>
  <c r="U10" i="6"/>
  <c r="S11" i="6"/>
  <c r="T11" i="6"/>
  <c r="U11" i="6"/>
  <c r="S12" i="6"/>
  <c r="T12" i="6"/>
  <c r="U12" i="6"/>
  <c r="S13" i="6"/>
  <c r="T13" i="6"/>
  <c r="U13" i="6"/>
  <c r="S14" i="6"/>
  <c r="T14" i="6"/>
  <c r="U14" i="6"/>
  <c r="S15" i="6"/>
  <c r="T15" i="6"/>
  <c r="U15" i="6"/>
  <c r="S16" i="6"/>
  <c r="T16" i="6"/>
  <c r="U16" i="6"/>
  <c r="S17" i="6"/>
  <c r="T17" i="6"/>
  <c r="U17" i="6"/>
  <c r="S18" i="6"/>
  <c r="T18" i="6"/>
  <c r="U18" i="6"/>
  <c r="S19" i="6"/>
  <c r="T19" i="6"/>
  <c r="U19" i="6"/>
  <c r="S20" i="6"/>
  <c r="T20" i="6"/>
  <c r="U20" i="6"/>
  <c r="S21" i="6"/>
  <c r="T21" i="6"/>
  <c r="U21" i="6"/>
  <c r="S22" i="6"/>
  <c r="T22" i="6"/>
  <c r="U22" i="6"/>
  <c r="S23" i="6"/>
  <c r="T23" i="6"/>
  <c r="U23" i="6"/>
  <c r="S24" i="6"/>
  <c r="T24" i="6"/>
  <c r="U24" i="6"/>
  <c r="S25" i="6"/>
  <c r="T25" i="6"/>
  <c r="U25" i="6"/>
  <c r="S26" i="6"/>
  <c r="T26" i="6"/>
  <c r="U26" i="6"/>
  <c r="S27" i="6"/>
  <c r="T27" i="6"/>
  <c r="U27" i="6"/>
  <c r="S28" i="6"/>
  <c r="T28" i="6"/>
  <c r="U28" i="6"/>
  <c r="S29" i="6"/>
  <c r="T29" i="6"/>
  <c r="U29" i="6"/>
  <c r="S30" i="6"/>
  <c r="T30" i="6"/>
  <c r="U30" i="6"/>
  <c r="U4" i="6"/>
  <c r="T4" i="6"/>
  <c r="S4" i="6"/>
  <c r="A4" i="3"/>
  <c r="K5" i="6"/>
  <c r="C5" i="4" s="1"/>
  <c r="K4" i="6"/>
  <c r="C5" i="5" s="1"/>
  <c r="K3" i="6"/>
  <c r="C5" i="3" s="1"/>
  <c r="J5" i="6"/>
  <c r="B5" i="4" s="1"/>
  <c r="J4" i="6"/>
  <c r="B5" i="5" s="1"/>
  <c r="J3" i="6"/>
  <c r="B5" i="3" s="1"/>
  <c r="N5" i="5"/>
  <c r="M5" i="5"/>
  <c r="L5" i="5"/>
  <c r="K5" i="5"/>
  <c r="J5" i="5"/>
  <c r="A5" i="5"/>
  <c r="N4" i="5"/>
  <c r="M4" i="5"/>
  <c r="L4" i="5"/>
  <c r="K4" i="5"/>
  <c r="J4" i="5"/>
  <c r="C4" i="5"/>
  <c r="A4" i="5"/>
  <c r="O5" i="4"/>
  <c r="N5" i="4"/>
  <c r="M5" i="4"/>
  <c r="L5" i="4"/>
  <c r="K5" i="4"/>
  <c r="J5" i="4"/>
  <c r="A5" i="4"/>
  <c r="O4" i="4"/>
  <c r="N4" i="4"/>
  <c r="M4" i="4"/>
  <c r="L4" i="4"/>
  <c r="K4" i="4"/>
  <c r="J4" i="4"/>
  <c r="C4" i="4"/>
  <c r="A4" i="4"/>
  <c r="N5" i="3"/>
  <c r="M5" i="3"/>
  <c r="L5" i="3"/>
  <c r="K5" i="3"/>
  <c r="J5" i="3"/>
  <c r="A5" i="3"/>
  <c r="N4" i="3"/>
  <c r="M4" i="3"/>
  <c r="L4" i="3"/>
  <c r="K4" i="3"/>
  <c r="J4" i="3"/>
  <c r="C4" i="3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K5" i="2"/>
  <c r="Q4" i="2"/>
  <c r="K4" i="2"/>
  <c r="Q3" i="2"/>
  <c r="K3" i="2"/>
  <c r="E10" i="11" l="1"/>
  <c r="B4" i="4"/>
  <c r="H6" i="4" s="1"/>
  <c r="H13" i="4" s="1"/>
  <c r="L3" i="2"/>
  <c r="M5" i="2" s="1"/>
  <c r="D4" i="4" s="1"/>
  <c r="H13" i="3"/>
  <c r="L4" i="2"/>
  <c r="H13" i="5"/>
  <c r="AA30" i="5"/>
  <c r="AB30" i="5"/>
  <c r="W30" i="5"/>
  <c r="V30" i="5"/>
  <c r="N32" i="5"/>
  <c r="L32" i="5"/>
  <c r="AC30" i="4"/>
  <c r="AD30" i="4"/>
  <c r="AA30" i="3"/>
  <c r="AB30" i="3"/>
  <c r="AA31" i="3" s="1"/>
  <c r="W30" i="3"/>
  <c r="V31" i="3" s="1"/>
  <c r="V30" i="3"/>
  <c r="L5" i="10"/>
  <c r="L3" i="10"/>
  <c r="L4" i="10"/>
  <c r="L32" i="4"/>
  <c r="M32" i="3"/>
  <c r="N31" i="5"/>
  <c r="L31" i="5"/>
  <c r="X30" i="4"/>
  <c r="Y30" i="4"/>
  <c r="X31" i="4" s="1"/>
  <c r="L4" i="9"/>
  <c r="L5" i="9"/>
  <c r="L3" i="9"/>
  <c r="M31" i="4"/>
  <c r="K31" i="4"/>
  <c r="K32" i="4"/>
  <c r="L5" i="8"/>
  <c r="M5" i="8"/>
  <c r="M4" i="8"/>
  <c r="N31" i="4"/>
  <c r="J31" i="5"/>
  <c r="K32" i="5"/>
  <c r="M32" i="5"/>
  <c r="O31" i="4"/>
  <c r="M32" i="4"/>
  <c r="L31" i="4"/>
  <c r="J32" i="4"/>
  <c r="J31" i="3"/>
  <c r="N31" i="3"/>
  <c r="M4" i="7"/>
  <c r="M5" i="7"/>
  <c r="N32" i="4"/>
  <c r="J31" i="4"/>
  <c r="K31" i="5"/>
  <c r="O32" i="4"/>
  <c r="M31" i="5"/>
  <c r="K31" i="3"/>
  <c r="N32" i="3"/>
  <c r="L31" i="3"/>
  <c r="J32" i="5"/>
  <c r="M31" i="3"/>
  <c r="J32" i="3"/>
  <c r="L5" i="6"/>
  <c r="L4" i="6"/>
  <c r="F4" i="5"/>
  <c r="L3" i="6"/>
  <c r="G4" i="4"/>
  <c r="F4" i="4"/>
  <c r="F4" i="3"/>
  <c r="G4" i="3"/>
  <c r="G4" i="5"/>
  <c r="M3" i="2" l="1"/>
  <c r="D4" i="3" s="1"/>
  <c r="M4" i="2"/>
  <c r="D4" i="5" s="1"/>
  <c r="AA31" i="5"/>
  <c r="V31" i="5"/>
  <c r="AC31" i="4"/>
  <c r="M3" i="10"/>
  <c r="M4" i="9"/>
  <c r="M3" i="6"/>
  <c r="D5" i="3" s="1"/>
  <c r="H4" i="3" s="1"/>
  <c r="M5" i="6"/>
  <c r="D5" i="4" s="1"/>
  <c r="H4" i="4" s="1"/>
  <c r="M4" i="6"/>
  <c r="D5" i="5" s="1"/>
  <c r="H4" i="5" l="1"/>
</calcChain>
</file>

<file path=xl/sharedStrings.xml><?xml version="1.0" encoding="utf-8"?>
<sst xmlns="http://schemas.openxmlformats.org/spreadsheetml/2006/main" count="757" uniqueCount="89">
  <si>
    <t>SamJ</t>
  </si>
  <si>
    <t>Conor</t>
  </si>
  <si>
    <t>Kimmy</t>
  </si>
  <si>
    <t>Lukas</t>
  </si>
  <si>
    <t>SamM</t>
  </si>
  <si>
    <t>Jasper</t>
  </si>
  <si>
    <t>Ryan</t>
  </si>
  <si>
    <t>Will</t>
  </si>
  <si>
    <t>Nick</t>
  </si>
  <si>
    <t>Alex</t>
  </si>
  <si>
    <t>Loose Gooses</t>
  </si>
  <si>
    <t>5 Musketeers</t>
  </si>
  <si>
    <t>Rudy</t>
  </si>
  <si>
    <t>Clarrie</t>
  </si>
  <si>
    <t>Wet Willies</t>
  </si>
  <si>
    <t>Shaun</t>
  </si>
  <si>
    <t>Mitch</t>
  </si>
  <si>
    <t>WW</t>
  </si>
  <si>
    <t>Angus</t>
  </si>
  <si>
    <t>Michael</t>
  </si>
  <si>
    <t>5M</t>
  </si>
  <si>
    <t>LG</t>
  </si>
  <si>
    <t>L-Streak</t>
  </si>
  <si>
    <t>W-Streak</t>
  </si>
  <si>
    <t>Scorer</t>
  </si>
  <si>
    <t>Loser</t>
  </si>
  <si>
    <t>Winner</t>
  </si>
  <si>
    <t>Points</t>
  </si>
  <si>
    <t>Scoring</t>
  </si>
  <si>
    <t>%</t>
  </si>
  <si>
    <t>Losses</t>
  </si>
  <si>
    <t>Wins</t>
  </si>
  <si>
    <t>Stats</t>
  </si>
  <si>
    <t>Date:</t>
  </si>
  <si>
    <t>Thank you for taking the time to view the past results and statistics. I hope that these will help you to succeed more in the future, and you learn from them.</t>
  </si>
  <si>
    <t>Team Loose Goose</t>
  </si>
  <si>
    <t>Streak</t>
  </si>
  <si>
    <t>Against Wet Willies</t>
  </si>
  <si>
    <t>Against 5 Musketeers</t>
  </si>
  <si>
    <t>Date</t>
  </si>
  <si>
    <t>Total Wins</t>
  </si>
  <si>
    <t>Total Losses</t>
  </si>
  <si>
    <t>Total Points</t>
  </si>
  <si>
    <t>Our Best</t>
  </si>
  <si>
    <t>Our Worst</t>
  </si>
  <si>
    <t>N/A</t>
  </si>
  <si>
    <t>Team Wet Willies</t>
  </si>
  <si>
    <t>Against Loose Gooses</t>
  </si>
  <si>
    <t>Team 5 Musketeers</t>
  </si>
  <si>
    <t>On Statistics Page:</t>
  </si>
  <si>
    <r>
      <rPr>
        <b/>
        <sz val="11"/>
        <color theme="1"/>
        <rFont val="Calibri"/>
        <family val="2"/>
        <scheme val="minor"/>
      </rPr>
      <t>Streak</t>
    </r>
    <r>
      <rPr>
        <sz val="11"/>
        <color theme="1"/>
        <rFont val="Calibri"/>
        <family val="2"/>
        <scheme val="minor"/>
      </rPr>
      <t>: The highest scoring streak that player had during that break</t>
    </r>
  </si>
  <si>
    <r>
      <rPr>
        <b/>
        <sz val="11"/>
        <color theme="1"/>
        <rFont val="Calibri"/>
        <family val="2"/>
        <scheme val="minor"/>
      </rPr>
      <t>Against x team</t>
    </r>
    <r>
      <rPr>
        <sz val="11"/>
        <color theme="1"/>
        <rFont val="Calibri"/>
        <family val="2"/>
        <scheme val="minor"/>
      </rPr>
      <t>: 'Our best' represents who scored the most against that team.           'Our worst' represents who scored against you the most from that team.</t>
    </r>
  </si>
  <si>
    <r>
      <rPr>
        <b/>
        <sz val="11"/>
        <color theme="1"/>
        <rFont val="Calibri"/>
        <family val="2"/>
        <scheme val="minor"/>
      </rPr>
      <t>S-Streak</t>
    </r>
    <r>
      <rPr>
        <sz val="11"/>
        <color theme="1"/>
        <rFont val="Calibri"/>
        <family val="2"/>
        <scheme val="minor"/>
      </rPr>
      <t>: The amount of times a player has won a game in a row</t>
    </r>
  </si>
  <si>
    <t>Game Number</t>
  </si>
  <si>
    <t>S/K</t>
  </si>
  <si>
    <t>A/Mit</t>
  </si>
  <si>
    <t>A/Mic</t>
  </si>
  <si>
    <t>A/Rudy</t>
  </si>
  <si>
    <t>L/SM/K</t>
  </si>
  <si>
    <t>TOTALS</t>
  </si>
  <si>
    <t>AVERAGE</t>
  </si>
  <si>
    <t>Chris</t>
  </si>
  <si>
    <t>Sam J</t>
  </si>
  <si>
    <t>A/K/S</t>
  </si>
  <si>
    <t>Everyone</t>
  </si>
  <si>
    <t>M/L</t>
  </si>
  <si>
    <t>Totals</t>
  </si>
  <si>
    <t>A/Sh</t>
  </si>
  <si>
    <t>A/R</t>
  </si>
  <si>
    <t>How to find stuff:</t>
  </si>
  <si>
    <t>Averages: Go to statistics page, and at the bottom of the 'points section'</t>
  </si>
  <si>
    <t>Head-Head records: Go to statistics page, and navigate to the highlighted area for the team</t>
  </si>
  <si>
    <t>A/K/SJ</t>
  </si>
  <si>
    <t>SamM/M</t>
  </si>
  <si>
    <t>Week 1 %</t>
  </si>
  <si>
    <t>Week 2 %</t>
  </si>
  <si>
    <t>Week 3 %</t>
  </si>
  <si>
    <t>Week 4 %</t>
  </si>
  <si>
    <t>Week 5 %</t>
  </si>
  <si>
    <t>Week 6 %</t>
  </si>
  <si>
    <t>Finals %</t>
  </si>
  <si>
    <t>Overall</t>
  </si>
  <si>
    <t>Stats Global</t>
  </si>
  <si>
    <t>Games Played</t>
  </si>
  <si>
    <t>1st Wins</t>
  </si>
  <si>
    <t>2nd Wins</t>
  </si>
  <si>
    <t>3rd Wins</t>
  </si>
  <si>
    <t>Averages</t>
  </si>
  <si>
    <t>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</si>
</sst>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0" fontId="0" fillId="0" borderId="0" xfId="1" applyNumberFormat="1" applyFont="1"/>
    <xf numFmtId="0" fontId="2" fillId="0" borderId="0" xfId="0" applyFont="1"/>
    <xf numFmtId="16" fontId="0" fillId="0" borderId="0" xfId="0" applyNumberFormat="1"/>
    <xf numFmtId="0" fontId="0" fillId="0" borderId="0" xfId="0" quotePrefix="1"/>
    <xf numFmtId="0" fontId="0" fillId="2" borderId="0" xfId="0" applyFill="1"/>
    <xf numFmtId="0" fontId="3" fillId="0" borderId="0" xfId="0" applyFont="1"/>
    <xf numFmtId="1" fontId="0" fillId="0" borderId="0" xfId="0" quotePrefix="1" applyNumberFormat="1"/>
    <xf numFmtId="0" fontId="0" fillId="3" borderId="0" xfId="0" applyFill="1"/>
    <xf numFmtId="0" fontId="0" fillId="0" borderId="0" xfId="0" applyFill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164" fontId="4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 Wins</a:t>
            </a:r>
            <a:r>
              <a:rPr lang="en-AU" baseline="0"/>
              <a:t> by Placing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Global'!$J$5:$L$5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Global'!$J$7:$L$7</c:f>
              <c:numCache>
                <c:formatCode>0.0%</c:formatCode>
                <c:ptCount val="3"/>
                <c:pt idx="0">
                  <c:v>0.50526315789473686</c:v>
                </c:pt>
                <c:pt idx="1">
                  <c:v>0.31578947368421051</c:v>
                </c:pt>
                <c:pt idx="2">
                  <c:v>0.17894736842105263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D-42E6-B9D8-502D5776E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54768</xdr:rowOff>
    </xdr:from>
    <xdr:to>
      <xdr:col>14</xdr:col>
      <xdr:colOff>333374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FF8C2-1F83-4288-BA68-59987CAC1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51E8-3909-4B95-AAA6-21AB89246F7A}">
  <dimension ref="B2:B14"/>
  <sheetViews>
    <sheetView workbookViewId="0"/>
  </sheetViews>
  <sheetFormatPr defaultRowHeight="14.25" x14ac:dyDescent="0.45"/>
  <sheetData>
    <row r="2" spans="2:2" x14ac:dyDescent="0.45">
      <c r="B2" t="s">
        <v>34</v>
      </c>
    </row>
    <row r="4" spans="2:2" x14ac:dyDescent="0.45">
      <c r="B4" t="s">
        <v>52</v>
      </c>
    </row>
    <row r="6" spans="2:2" ht="18" x14ac:dyDescent="0.55000000000000004">
      <c r="B6" s="6" t="s">
        <v>49</v>
      </c>
    </row>
    <row r="7" spans="2:2" x14ac:dyDescent="0.45">
      <c r="B7" t="s">
        <v>50</v>
      </c>
    </row>
    <row r="8" spans="2:2" x14ac:dyDescent="0.45">
      <c r="B8" t="s">
        <v>51</v>
      </c>
    </row>
    <row r="12" spans="2:2" ht="18" x14ac:dyDescent="0.55000000000000004">
      <c r="B12" s="6" t="s">
        <v>69</v>
      </c>
    </row>
    <row r="13" spans="2:2" x14ac:dyDescent="0.45">
      <c r="B13" t="s">
        <v>70</v>
      </c>
    </row>
    <row r="14" spans="2:2" x14ac:dyDescent="0.45">
      <c r="B14" t="s">
        <v>71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598E-847B-421E-A1CE-455DE6199CD4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44970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5</v>
      </c>
      <c r="L3" s="1">
        <f>J3/(J3+K3)</f>
        <v>0.375</v>
      </c>
      <c r="M3">
        <v>1.5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6</v>
      </c>
      <c r="K4">
        <f>COUNTIF(D4:D30, "5 Musketeers")</f>
        <v>2</v>
      </c>
      <c r="L4" s="1">
        <f t="shared" ref="L4:L5" si="0">J4/(J4+K4)</f>
        <v>0.75</v>
      </c>
      <c r="M4">
        <f>IF(AND(L4&gt;L3, L4&gt;L5), 3, IF(OR(L4&gt;L3, L4&gt;L5), 2, 1))</f>
        <v>3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1</v>
      </c>
      <c r="G5">
        <v>1</v>
      </c>
      <c r="I5" t="s">
        <v>17</v>
      </c>
      <c r="J5">
        <f>COUNTIF(C4:C30, "Wet Willies")</f>
        <v>3</v>
      </c>
      <c r="K5">
        <f>COUNTIF(D4:D30,"Wet Willies")</f>
        <v>5</v>
      </c>
      <c r="L5" s="1">
        <f t="shared" si="0"/>
        <v>0.375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9</v>
      </c>
      <c r="F6">
        <v>1</v>
      </c>
      <c r="G6">
        <v>1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2</v>
      </c>
      <c r="G7">
        <v>2</v>
      </c>
      <c r="P7" t="s">
        <v>15</v>
      </c>
      <c r="Q7">
        <f t="shared" si="1"/>
        <v>1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11</v>
      </c>
      <c r="D9" t="s">
        <v>10</v>
      </c>
      <c r="E9" t="s">
        <v>3</v>
      </c>
      <c r="F9">
        <v>2</v>
      </c>
      <c r="G9">
        <v>3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5M/LG</v>
      </c>
    </row>
    <row r="10" spans="2:21" x14ac:dyDescent="0.45">
      <c r="B10">
        <v>7</v>
      </c>
      <c r="C10" t="s">
        <v>11</v>
      </c>
      <c r="D10" t="s">
        <v>14</v>
      </c>
      <c r="E10" t="s">
        <v>3</v>
      </c>
      <c r="F10">
        <v>3</v>
      </c>
      <c r="G10">
        <v>2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16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15</v>
      </c>
      <c r="F12">
        <v>2</v>
      </c>
      <c r="G12">
        <v>3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10</v>
      </c>
      <c r="E14" t="s">
        <v>9</v>
      </c>
      <c r="F14">
        <v>1</v>
      </c>
      <c r="G14">
        <v>1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WW/LG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14</v>
      </c>
      <c r="E15" t="s">
        <v>19</v>
      </c>
      <c r="F15">
        <v>1</v>
      </c>
      <c r="G15">
        <v>1</v>
      </c>
      <c r="P15" t="s">
        <v>3</v>
      </c>
      <c r="Q15">
        <f t="shared" si="1"/>
        <v>3</v>
      </c>
      <c r="S15" t="str">
        <f t="shared" si="2"/>
        <v>None</v>
      </c>
      <c r="T15" t="str">
        <f t="shared" si="3"/>
        <v>None</v>
      </c>
      <c r="U15" t="str">
        <f t="shared" si="4"/>
        <v>5M/WW</v>
      </c>
    </row>
    <row r="16" spans="2:21" x14ac:dyDescent="0.45">
      <c r="P16" t="s">
        <v>2</v>
      </c>
      <c r="Q16">
        <f t="shared" si="1"/>
        <v>0</v>
      </c>
      <c r="S16" t="str">
        <f t="shared" si="2"/>
        <v>None</v>
      </c>
      <c r="T16" t="str">
        <f t="shared" si="3"/>
        <v>None</v>
      </c>
      <c r="U16" t="str">
        <f t="shared" si="4"/>
        <v>None</v>
      </c>
    </row>
    <row r="17" spans="16:21" x14ac:dyDescent="0.45">
      <c r="P17" t="s">
        <v>1</v>
      </c>
      <c r="Q17">
        <f t="shared" si="1"/>
        <v>0</v>
      </c>
      <c r="S17" t="str">
        <f t="shared" si="2"/>
        <v>None</v>
      </c>
      <c r="T17" t="str">
        <f t="shared" si="3"/>
        <v>None</v>
      </c>
      <c r="U17" t="str">
        <f t="shared" si="4"/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726C-1A77-4A68-BB29-34349D6E328B}">
  <dimension ref="B2:U30"/>
  <sheetViews>
    <sheetView topLeftCell="D1" workbookViewId="0">
      <selection activeCell="G20" sqref="G20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44971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4</v>
      </c>
      <c r="L3" s="1">
        <f>J3/(J3+K3)</f>
        <v>0.6</v>
      </c>
      <c r="M3">
        <f>IF(AND(L3&gt;L4, L3&gt;L5), 3, IF(OR(L3&gt;L4, L3&gt;L5), 2, 1))</f>
        <v>3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5</v>
      </c>
      <c r="L4" s="1">
        <f t="shared" ref="L4:L5" si="0">J4/(J4+K4)</f>
        <v>0.44444444444444442</v>
      </c>
      <c r="M4">
        <v>1.5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4</v>
      </c>
      <c r="K5">
        <f>COUNTIF(D4:D30,"Wet Willies")</f>
        <v>5</v>
      </c>
      <c r="L5" s="1">
        <f t="shared" si="0"/>
        <v>0.44444444444444442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0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11</v>
      </c>
      <c r="E8" t="s">
        <v>9</v>
      </c>
      <c r="F8">
        <v>2</v>
      </c>
      <c r="G8">
        <v>2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WW/5M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1</v>
      </c>
      <c r="G9">
        <v>1</v>
      </c>
      <c r="P9" t="s">
        <v>9</v>
      </c>
      <c r="Q9">
        <f t="shared" si="1"/>
        <v>3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10</v>
      </c>
      <c r="E10" t="s">
        <v>3</v>
      </c>
      <c r="F10">
        <v>1</v>
      </c>
      <c r="G10"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11</v>
      </c>
      <c r="D11" t="s">
        <v>14</v>
      </c>
      <c r="E11" t="s">
        <v>19</v>
      </c>
      <c r="F11">
        <v>2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18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2</v>
      </c>
      <c r="G14">
        <v>2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1</v>
      </c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2</v>
      </c>
      <c r="F16">
        <v>2</v>
      </c>
      <c r="G16">
        <v>3</v>
      </c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10</v>
      </c>
      <c r="D17" t="s">
        <v>14</v>
      </c>
      <c r="E17" t="s">
        <v>2</v>
      </c>
      <c r="F17">
        <v>3</v>
      </c>
      <c r="G17">
        <v>2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LG/WW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2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B7AB-5255-4981-A69C-AD5961DF6A84}">
  <dimension ref="B2:L10"/>
  <sheetViews>
    <sheetView tabSelected="1" workbookViewId="0">
      <selection activeCell="Q13" sqref="Q13"/>
    </sheetView>
  </sheetViews>
  <sheetFormatPr defaultRowHeight="14.25" x14ac:dyDescent="0.45"/>
  <cols>
    <col min="3" max="3" width="12.19921875" customWidth="1"/>
  </cols>
  <sheetData>
    <row r="2" spans="2:12" x14ac:dyDescent="0.45">
      <c r="B2" s="2" t="s">
        <v>82</v>
      </c>
    </row>
    <row r="4" spans="2:12" x14ac:dyDescent="0.45">
      <c r="B4" s="2" t="s">
        <v>39</v>
      </c>
      <c r="C4" s="2" t="s">
        <v>83</v>
      </c>
      <c r="D4" s="2" t="s">
        <v>84</v>
      </c>
      <c r="E4" s="2" t="s">
        <v>85</v>
      </c>
      <c r="F4" s="2" t="s">
        <v>86</v>
      </c>
      <c r="I4" s="2" t="s">
        <v>87</v>
      </c>
    </row>
    <row r="5" spans="2:12" x14ac:dyDescent="0.45">
      <c r="B5" s="3">
        <f>'602'!$C$2</f>
        <v>44963</v>
      </c>
      <c r="C5">
        <f>SUM('602'!$J$3:$J$5)</f>
        <v>15</v>
      </c>
      <c r="D5">
        <f>MAX('602'!$J$3:$J$5)</f>
        <v>9</v>
      </c>
      <c r="E5">
        <f>C5-D5-F5</f>
        <v>5</v>
      </c>
      <c r="F5">
        <f>MIN('602'!$J$3:$J$5)</f>
        <v>1</v>
      </c>
      <c r="I5" t="s">
        <v>88</v>
      </c>
      <c r="J5" t="s">
        <v>84</v>
      </c>
      <c r="K5" t="s">
        <v>85</v>
      </c>
      <c r="L5" t="s">
        <v>86</v>
      </c>
    </row>
    <row r="6" spans="2:12" x14ac:dyDescent="0.45">
      <c r="B6" s="3">
        <f>'702'!$C$2</f>
        <v>44964</v>
      </c>
      <c r="C6">
        <f>SUM('702'!$J$3:$J$5)</f>
        <v>17</v>
      </c>
      <c r="D6">
        <f>MAX('702'!$J$3:$J$5)</f>
        <v>7</v>
      </c>
      <c r="E6">
        <f>C6-D6-F6</f>
        <v>6</v>
      </c>
      <c r="F6">
        <f>MIN('702'!$J$3:$J$5)</f>
        <v>4</v>
      </c>
      <c r="I6" s="14">
        <f>AVERAGE(C5:C30)</f>
        <v>15.833333333333334</v>
      </c>
      <c r="J6">
        <f t="shared" ref="J6:L6" si="0">AVERAGE(D5:D30)</f>
        <v>8</v>
      </c>
      <c r="K6">
        <f t="shared" si="0"/>
        <v>5</v>
      </c>
      <c r="L6">
        <f t="shared" si="0"/>
        <v>2.8333333333333335</v>
      </c>
    </row>
    <row r="7" spans="2:12" x14ac:dyDescent="0.45">
      <c r="B7" s="3">
        <f>'802'!$C$2</f>
        <v>44965</v>
      </c>
      <c r="C7">
        <f>SUM('802'!$J$3:$J$5)</f>
        <v>17</v>
      </c>
      <c r="D7">
        <f>MAX('802'!$J$3:$J$5)</f>
        <v>10</v>
      </c>
      <c r="E7">
        <f t="shared" ref="E7:E10" si="1">C7-D7-F7</f>
        <v>5</v>
      </c>
      <c r="F7">
        <f>MIN('802'!$J$3:$J$5)</f>
        <v>2</v>
      </c>
      <c r="I7" s="2" t="s">
        <v>29</v>
      </c>
      <c r="J7" s="13">
        <f>J6/$I$6</f>
        <v>0.50526315789473686</v>
      </c>
      <c r="K7" s="13">
        <f t="shared" ref="K7:L7" si="2">K6/$I$6</f>
        <v>0.31578947368421051</v>
      </c>
      <c r="L7" s="13">
        <f t="shared" si="2"/>
        <v>0.17894736842105263</v>
      </c>
    </row>
    <row r="8" spans="2:12" x14ac:dyDescent="0.45">
      <c r="B8" s="3">
        <f>'1002'!$C$2</f>
        <v>44967</v>
      </c>
      <c r="C8">
        <f>SUM('1002'!$J$3:$J$5)</f>
        <v>20</v>
      </c>
      <c r="D8">
        <f>MAX('1002'!$J$3:$J$5)</f>
        <v>10</v>
      </c>
      <c r="E8">
        <f t="shared" si="1"/>
        <v>7</v>
      </c>
      <c r="F8">
        <f>MIN('1002'!$J$3:$J$5)</f>
        <v>3</v>
      </c>
    </row>
    <row r="9" spans="2:12" x14ac:dyDescent="0.45">
      <c r="B9" s="3">
        <f>'1302'!$C$2</f>
        <v>44970</v>
      </c>
      <c r="C9">
        <f>SUM('1302'!$J$3:$J$5)</f>
        <v>12</v>
      </c>
      <c r="D9">
        <f>MAX('1302'!$J$3:$J$5)</f>
        <v>6</v>
      </c>
      <c r="E9">
        <f t="shared" si="1"/>
        <v>3</v>
      </c>
      <c r="F9">
        <f>MIN('1302'!$J$3:$J$5)</f>
        <v>3</v>
      </c>
    </row>
    <row r="10" spans="2:12" x14ac:dyDescent="0.45">
      <c r="B10" s="3">
        <f>'1402'!$C$2</f>
        <v>44971</v>
      </c>
      <c r="C10">
        <f>SUM('1402'!$J$3:$J$5)</f>
        <v>14</v>
      </c>
      <c r="D10">
        <f>MAX('1402'!$J$3:$J$5)</f>
        <v>6</v>
      </c>
      <c r="E10">
        <f t="shared" si="1"/>
        <v>4</v>
      </c>
      <c r="F10">
        <f>MIN('1402'!$J$3:$J$5)</f>
        <v>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26D2-2076-4686-B5F9-057B4BB4B31D}">
  <dimension ref="A2:AD32"/>
  <sheetViews>
    <sheetView workbookViewId="0">
      <selection activeCell="F4" sqref="F4"/>
    </sheetView>
  </sheetViews>
  <sheetFormatPr defaultRowHeight="14.25" x14ac:dyDescent="0.45"/>
  <sheetData>
    <row r="2" spans="1:30" x14ac:dyDescent="0.45">
      <c r="B2" s="2" t="s">
        <v>35</v>
      </c>
      <c r="L2" t="s">
        <v>27</v>
      </c>
      <c r="R2" t="s">
        <v>36</v>
      </c>
      <c r="V2" t="s">
        <v>37</v>
      </c>
      <c r="AA2" t="s">
        <v>38</v>
      </c>
    </row>
    <row r="3" spans="1:30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18</v>
      </c>
      <c r="K3" t="s">
        <v>2</v>
      </c>
      <c r="L3" t="s">
        <v>62</v>
      </c>
      <c r="M3" t="s">
        <v>16</v>
      </c>
      <c r="N3" t="s">
        <v>15</v>
      </c>
      <c r="P3" t="s">
        <v>18</v>
      </c>
      <c r="Q3" t="s">
        <v>2</v>
      </c>
      <c r="R3" t="s">
        <v>0</v>
      </c>
      <c r="S3" t="s">
        <v>16</v>
      </c>
      <c r="T3" t="s">
        <v>15</v>
      </c>
      <c r="V3" t="s">
        <v>31</v>
      </c>
      <c r="W3" t="s">
        <v>30</v>
      </c>
      <c r="X3" t="s">
        <v>43</v>
      </c>
      <c r="Y3" t="s">
        <v>44</v>
      </c>
      <c r="AA3" t="s">
        <v>31</v>
      </c>
      <c r="AB3" t="s">
        <v>30</v>
      </c>
      <c r="AC3" t="s">
        <v>43</v>
      </c>
      <c r="AD3" t="s">
        <v>44</v>
      </c>
    </row>
    <row r="4" spans="1:30" x14ac:dyDescent="0.45">
      <c r="A4" s="3">
        <f>'602'!$C$2</f>
        <v>44963</v>
      </c>
      <c r="B4" s="4">
        <f>'602'!$J$3</f>
        <v>1</v>
      </c>
      <c r="C4" s="4">
        <f>'602'!$K$3</f>
        <v>7</v>
      </c>
      <c r="D4" s="4">
        <f>'602'!$M$3</f>
        <v>1</v>
      </c>
      <c r="F4">
        <f>SUM(B4:B30)</f>
        <v>21</v>
      </c>
      <c r="G4">
        <f>SUM(C4:C30)</f>
        <v>38</v>
      </c>
      <c r="H4">
        <f>SUM(D4:D30)</f>
        <v>9.5</v>
      </c>
      <c r="J4">
        <f>'602'!$Q$3</f>
        <v>1</v>
      </c>
      <c r="K4" s="8">
        <f>'602'!$Q$5</f>
        <v>0</v>
      </c>
      <c r="L4" s="8">
        <f>'602'!$Q$4</f>
        <v>0</v>
      </c>
      <c r="M4">
        <f>'602'!$Q$6</f>
        <v>0</v>
      </c>
      <c r="N4">
        <f>'602'!$Q$7</f>
        <v>0</v>
      </c>
      <c r="P4" s="5">
        <v>1</v>
      </c>
      <c r="Q4" s="8" t="s">
        <v>45</v>
      </c>
      <c r="R4" s="8" t="s">
        <v>45</v>
      </c>
      <c r="S4" s="5" t="s">
        <v>45</v>
      </c>
      <c r="T4" s="5" t="s">
        <v>45</v>
      </c>
      <c r="V4" s="5">
        <v>1</v>
      </c>
      <c r="W4" s="5">
        <v>4</v>
      </c>
      <c r="X4" s="5" t="s">
        <v>18</v>
      </c>
      <c r="Y4" s="5" t="s">
        <v>12</v>
      </c>
      <c r="AA4" s="5">
        <v>0</v>
      </c>
      <c r="AB4" s="5">
        <v>3</v>
      </c>
      <c r="AC4" s="5" t="s">
        <v>45</v>
      </c>
      <c r="AD4" s="5" t="s">
        <v>2</v>
      </c>
    </row>
    <row r="5" spans="1:30" x14ac:dyDescent="0.45">
      <c r="A5" s="3">
        <f>'702'!$C$2</f>
        <v>44964</v>
      </c>
      <c r="B5" s="4">
        <f>'702'!$J$3</f>
        <v>6</v>
      </c>
      <c r="C5" s="4">
        <f>'702'!$K$3</f>
        <v>6</v>
      </c>
      <c r="D5" s="4">
        <f>'702'!$M$3</f>
        <v>2</v>
      </c>
      <c r="J5">
        <f>'702'!$Q$3</f>
        <v>3</v>
      </c>
      <c r="K5" s="8">
        <f>'702'!$Q$5</f>
        <v>0</v>
      </c>
      <c r="L5" s="8">
        <f>'702'!$Q$4</f>
        <v>2</v>
      </c>
      <c r="M5">
        <f>'702'!$Q$6</f>
        <v>1</v>
      </c>
      <c r="N5">
        <f>'702'!$Q$7</f>
        <v>0</v>
      </c>
      <c r="P5" s="5">
        <v>2</v>
      </c>
      <c r="Q5" s="8" t="s">
        <v>45</v>
      </c>
      <c r="R5" s="8">
        <v>1</v>
      </c>
      <c r="S5" s="5">
        <v>1</v>
      </c>
      <c r="T5" s="5" t="s">
        <v>45</v>
      </c>
      <c r="V5" s="5">
        <f>COUNTIF('702'!$S$4:$S$30, "LG/WW")</f>
        <v>2</v>
      </c>
      <c r="W5" s="5">
        <f>COUNTIF('702'!$T$4:$T$30, "WW/LG")</f>
        <v>5</v>
      </c>
      <c r="X5" s="5" t="s">
        <v>55</v>
      </c>
      <c r="Y5" s="5" t="s">
        <v>12</v>
      </c>
      <c r="AA5" s="5">
        <f>COUNTIF('702'!$S$4:$S$30, "LG/5M")</f>
        <v>4</v>
      </c>
      <c r="AB5" s="5">
        <f>COUNTIF('702'!$U$4:$U$30, "5M/LG")</f>
        <v>1</v>
      </c>
      <c r="AC5" s="5" t="s">
        <v>56</v>
      </c>
      <c r="AD5" s="5" t="s">
        <v>4</v>
      </c>
    </row>
    <row r="6" spans="1:30" x14ac:dyDescent="0.45">
      <c r="A6" s="3">
        <f>'802'!$C$2</f>
        <v>44965</v>
      </c>
      <c r="B6" s="4">
        <f>'802'!$J$3</f>
        <v>2</v>
      </c>
      <c r="C6" s="4">
        <f>'802'!$K$3</f>
        <v>8</v>
      </c>
      <c r="D6" s="4">
        <f>'802'!$M$3</f>
        <v>1</v>
      </c>
      <c r="G6" t="s">
        <v>74</v>
      </c>
      <c r="H6" s="11">
        <f>SUM(B4:B7)/(SUM(B4:B7)+SUM(C4:C7))</f>
        <v>0.29268292682926828</v>
      </c>
      <c r="J6">
        <f>'802'!$Q$3</f>
        <v>0</v>
      </c>
      <c r="K6" s="8">
        <f>'802'!$Q$13</f>
        <v>0</v>
      </c>
      <c r="L6" s="8">
        <f>'802'!$Q$4</f>
        <v>1</v>
      </c>
      <c r="M6">
        <f>'802'!$Q$6</f>
        <v>0</v>
      </c>
      <c r="N6">
        <f>'802'!$Q$7</f>
        <v>0</v>
      </c>
      <c r="P6" s="5" t="s">
        <v>45</v>
      </c>
      <c r="Q6" s="8" t="s">
        <v>45</v>
      </c>
      <c r="R6" s="8">
        <v>1</v>
      </c>
      <c r="S6" s="5" t="s">
        <v>45</v>
      </c>
      <c r="T6" s="5">
        <v>1</v>
      </c>
      <c r="V6" s="5">
        <f>COUNTIF('802'!$S$4:$S$30, "LG/WW")</f>
        <v>1</v>
      </c>
      <c r="W6" s="5">
        <f>COUNTIF('802'!$T$4:$T$30, "WW/LG")</f>
        <v>5</v>
      </c>
      <c r="X6" s="5" t="s">
        <v>15</v>
      </c>
      <c r="Y6" s="5" t="s">
        <v>9</v>
      </c>
      <c r="AA6" s="5">
        <f>COUNTIF('802'!$S$4:$S$30, "LG/5M")</f>
        <v>1</v>
      </c>
      <c r="AB6" s="5">
        <f>COUNTIF('802'!$U$4:$U$30, "5M/LG")</f>
        <v>3</v>
      </c>
      <c r="AC6" s="5" t="s">
        <v>19</v>
      </c>
      <c r="AD6" s="5" t="s">
        <v>2</v>
      </c>
    </row>
    <row r="7" spans="1:30" x14ac:dyDescent="0.45">
      <c r="A7" s="3">
        <f>'1002'!$C$2</f>
        <v>44967</v>
      </c>
      <c r="B7" s="4">
        <f>'1002'!$J$3</f>
        <v>3</v>
      </c>
      <c r="C7" s="4">
        <f>'1002'!$K$3</f>
        <v>8</v>
      </c>
      <c r="D7" s="4">
        <f>'1002'!$M$3</f>
        <v>1</v>
      </c>
      <c r="G7" t="s">
        <v>75</v>
      </c>
      <c r="H7" s="11">
        <f>SUM(B8:B13)/(SUM(B8:B13)+SUM(C8:C13))</f>
        <v>0.5</v>
      </c>
      <c r="J7">
        <f>'1002'!$Q$3</f>
        <v>1</v>
      </c>
      <c r="K7" s="9">
        <f>'1002'!$Q$16</f>
        <v>1</v>
      </c>
      <c r="L7">
        <f>'1002'!$Q$18</f>
        <v>1</v>
      </c>
      <c r="M7">
        <f>'1002'!$Q$6</f>
        <v>0</v>
      </c>
      <c r="N7">
        <f>'1002'!$Q$7</f>
        <v>0</v>
      </c>
      <c r="P7" s="5">
        <v>1</v>
      </c>
      <c r="Q7" s="5">
        <v>1</v>
      </c>
      <c r="R7" s="5">
        <v>1</v>
      </c>
      <c r="S7" s="5" t="s">
        <v>45</v>
      </c>
      <c r="T7" s="5" t="s">
        <v>45</v>
      </c>
      <c r="V7" s="5">
        <f>COUNTIF('1002'!$S$4:$S$30, "LG/WW")</f>
        <v>0</v>
      </c>
      <c r="W7" s="5">
        <f>COUNTIF('1002'!$T$4:$T$30, "WW/LG")</f>
        <v>6</v>
      </c>
      <c r="X7" s="5" t="s">
        <v>45</v>
      </c>
      <c r="Y7" s="5" t="s">
        <v>9</v>
      </c>
      <c r="AA7" s="5">
        <f>COUNTIF('1002'!$S$4:$S$30, "LG/5M")</f>
        <v>3</v>
      </c>
      <c r="AB7" s="5">
        <f>COUNTIF('1002'!$U$4:$U$30, "5M/LG")</f>
        <v>2</v>
      </c>
      <c r="AC7" s="5" t="s">
        <v>63</v>
      </c>
      <c r="AD7" s="5" t="s">
        <v>3</v>
      </c>
    </row>
    <row r="8" spans="1:30" x14ac:dyDescent="0.45">
      <c r="A8" s="3">
        <f>'1302'!$C$2</f>
        <v>44970</v>
      </c>
      <c r="B8" s="4">
        <f>'1302'!$J$3</f>
        <v>3</v>
      </c>
      <c r="C8" s="4">
        <f>'1302'!$K$3</f>
        <v>5</v>
      </c>
      <c r="D8" s="4">
        <f>'1302'!$M$3</f>
        <v>1.5</v>
      </c>
      <c r="G8" t="s">
        <v>76</v>
      </c>
      <c r="H8" s="11"/>
      <c r="J8">
        <f>'1302'!$Q$3</f>
        <v>1</v>
      </c>
      <c r="K8" s="9">
        <f>'1302'!$Q$16</f>
        <v>0</v>
      </c>
      <c r="L8">
        <f>'1302'!$Q$18</f>
        <v>0</v>
      </c>
      <c r="M8">
        <f>'1302'!$Q$6</f>
        <v>1</v>
      </c>
      <c r="N8">
        <f>'1302'!$Q$7</f>
        <v>1</v>
      </c>
      <c r="P8" s="5">
        <v>1</v>
      </c>
      <c r="Q8" s="5" t="s">
        <v>45</v>
      </c>
      <c r="R8" s="5" t="s">
        <v>45</v>
      </c>
      <c r="S8" s="5">
        <v>1</v>
      </c>
      <c r="T8" s="5">
        <v>1</v>
      </c>
      <c r="V8" s="5">
        <f>COUNTIF('1302'!$S$4:$S$30, "LG/WW")</f>
        <v>2</v>
      </c>
      <c r="W8" s="5">
        <f>COUNTIF('1302'!$T$4:$T$30, "WW/LG")</f>
        <v>2</v>
      </c>
      <c r="X8" s="5" t="s">
        <v>67</v>
      </c>
      <c r="Y8" s="5" t="s">
        <v>68</v>
      </c>
      <c r="AA8" s="5">
        <f>COUNTIF('1302'!$S$4:$S$30, "LG/5M")</f>
        <v>1</v>
      </c>
      <c r="AB8" s="5">
        <f>COUNTIF('1302'!$U$4:$U$30, "5M/LG")</f>
        <v>3</v>
      </c>
      <c r="AC8" s="5" t="s">
        <v>16</v>
      </c>
      <c r="AD8" s="5" t="s">
        <v>3</v>
      </c>
    </row>
    <row r="9" spans="1:30" x14ac:dyDescent="0.45">
      <c r="A9" s="3">
        <f>'1402'!$C$2</f>
        <v>44971</v>
      </c>
      <c r="B9" s="4">
        <f>'1402'!$J$3</f>
        <v>6</v>
      </c>
      <c r="C9" s="4">
        <f>'1402'!$K$3</f>
        <v>4</v>
      </c>
      <c r="D9" s="4">
        <f>'1402'!$M$3</f>
        <v>3</v>
      </c>
      <c r="G9" t="s">
        <v>77</v>
      </c>
      <c r="H9" s="11"/>
      <c r="J9">
        <f>'1402'!$Q$3</f>
        <v>3</v>
      </c>
      <c r="K9" s="9">
        <f>'1402'!$Q$16</f>
        <v>2</v>
      </c>
      <c r="L9">
        <f>'1402'!$Q$18</f>
        <v>1</v>
      </c>
      <c r="M9">
        <f>'1402'!$Q$6</f>
        <v>0</v>
      </c>
      <c r="N9">
        <f>'1402'!$Q$7</f>
        <v>0</v>
      </c>
      <c r="P9" s="5">
        <v>1</v>
      </c>
      <c r="Q9" s="5">
        <v>2</v>
      </c>
      <c r="R9" s="5">
        <v>1</v>
      </c>
      <c r="S9" s="5" t="s">
        <v>45</v>
      </c>
      <c r="T9" s="5" t="s">
        <v>45</v>
      </c>
      <c r="V9" s="5">
        <f>COUNTIF('1402'!$S$4:$S$30, "LG/WW")</f>
        <v>3</v>
      </c>
      <c r="W9" s="5">
        <f>COUNTIF('1402'!$T$4:$T$30, "WW/LG")</f>
        <v>2</v>
      </c>
      <c r="X9" s="5" t="s">
        <v>18</v>
      </c>
      <c r="Y9" s="5" t="s">
        <v>68</v>
      </c>
      <c r="AA9" s="5">
        <f>COUNTIF('1402'!$S$4:$S$30, "LG/5M")</f>
        <v>3</v>
      </c>
      <c r="AB9" s="5">
        <f>COUNTIF('1402'!$U$4:$U$30, "5M/LG")</f>
        <v>2</v>
      </c>
      <c r="AC9" s="5" t="s">
        <v>72</v>
      </c>
      <c r="AD9" s="5" t="s">
        <v>65</v>
      </c>
    </row>
    <row r="10" spans="1:30" x14ac:dyDescent="0.45">
      <c r="G10" t="s">
        <v>78</v>
      </c>
      <c r="H10" s="11"/>
      <c r="P10" s="5"/>
      <c r="Q10" s="5"/>
      <c r="R10" s="5"/>
      <c r="S10" s="5"/>
      <c r="T10" s="5"/>
      <c r="V10" s="5"/>
      <c r="W10" s="5"/>
      <c r="X10" s="5"/>
      <c r="Y10" s="5"/>
      <c r="AA10" s="5"/>
      <c r="AB10" s="5"/>
      <c r="AC10" s="5"/>
      <c r="AD10" s="5"/>
    </row>
    <row r="11" spans="1:30" x14ac:dyDescent="0.45">
      <c r="G11" t="s">
        <v>79</v>
      </c>
      <c r="H11" s="11"/>
      <c r="P11" s="5"/>
      <c r="Q11" s="5"/>
      <c r="R11" s="5"/>
      <c r="S11" s="5"/>
      <c r="T11" s="5"/>
      <c r="V11" s="5"/>
      <c r="W11" s="5"/>
      <c r="X11" s="5"/>
      <c r="Y11" s="5"/>
      <c r="AA11" s="5"/>
      <c r="AB11" s="5"/>
      <c r="AC11" s="5"/>
      <c r="AD11" s="5"/>
    </row>
    <row r="12" spans="1:30" x14ac:dyDescent="0.45">
      <c r="G12" t="s">
        <v>80</v>
      </c>
      <c r="H12" s="11"/>
      <c r="P12" s="5"/>
      <c r="Q12" s="5"/>
      <c r="R12" s="5"/>
      <c r="S12" s="5"/>
      <c r="T12" s="5"/>
      <c r="V12" s="5"/>
      <c r="W12" s="5"/>
      <c r="X12" s="5"/>
      <c r="Y12" s="5"/>
      <c r="AA12" s="5"/>
      <c r="AB12" s="5"/>
      <c r="AC12" s="5"/>
      <c r="AD12" s="5"/>
    </row>
    <row r="13" spans="1:30" x14ac:dyDescent="0.45">
      <c r="G13" t="s">
        <v>81</v>
      </c>
      <c r="H13" s="12">
        <f>AVERAGE(H6:H12)</f>
        <v>0.39634146341463417</v>
      </c>
      <c r="P13" s="5"/>
      <c r="Q13" s="5"/>
      <c r="R13" s="5"/>
      <c r="S13" s="5"/>
      <c r="T13" s="5"/>
      <c r="V13" s="5"/>
      <c r="W13" s="5"/>
      <c r="X13" s="5"/>
      <c r="Y13" s="5"/>
      <c r="AA13" s="5"/>
      <c r="AB13" s="5"/>
      <c r="AC13" s="5"/>
      <c r="AD13" s="5"/>
    </row>
    <row r="14" spans="1:30" x14ac:dyDescent="0.45">
      <c r="P14" s="5"/>
      <c r="Q14" s="5"/>
      <c r="R14" s="5"/>
      <c r="S14" s="5"/>
      <c r="T14" s="5"/>
      <c r="V14" s="5"/>
      <c r="W14" s="5"/>
      <c r="X14" s="5"/>
      <c r="Y14" s="5"/>
      <c r="AA14" s="5"/>
      <c r="AB14" s="5"/>
      <c r="AC14" s="5"/>
      <c r="AD14" s="5"/>
    </row>
    <row r="15" spans="1:30" x14ac:dyDescent="0.45">
      <c r="P15" s="5"/>
      <c r="Q15" s="5"/>
      <c r="R15" s="5"/>
      <c r="S15" s="5"/>
      <c r="T15" s="5"/>
      <c r="V15" s="5"/>
      <c r="W15" s="5"/>
      <c r="X15" s="5"/>
      <c r="Y15" s="5"/>
      <c r="AA15" s="5"/>
      <c r="AB15" s="5"/>
      <c r="AC15" s="5"/>
      <c r="AD15" s="5"/>
    </row>
    <row r="16" spans="1:30" x14ac:dyDescent="0.45">
      <c r="P16" s="5"/>
      <c r="Q16" s="5"/>
      <c r="R16" s="5"/>
      <c r="S16" s="5"/>
      <c r="T16" s="5"/>
      <c r="V16" s="5"/>
      <c r="W16" s="5"/>
      <c r="X16" s="5"/>
      <c r="Y16" s="5"/>
      <c r="AA16" s="5"/>
      <c r="AB16" s="5"/>
      <c r="AC16" s="5"/>
      <c r="AD16" s="5"/>
    </row>
    <row r="17" spans="9:30" x14ac:dyDescent="0.45">
      <c r="P17" s="5"/>
      <c r="Q17" s="5"/>
      <c r="R17" s="5"/>
      <c r="S17" s="5"/>
      <c r="T17" s="5"/>
      <c r="V17" s="5"/>
      <c r="W17" s="5"/>
      <c r="X17" s="5"/>
      <c r="Y17" s="5"/>
      <c r="AA17" s="5"/>
      <c r="AB17" s="5"/>
      <c r="AC17" s="5"/>
      <c r="AD17" s="5"/>
    </row>
    <row r="18" spans="9:30" x14ac:dyDescent="0.45">
      <c r="P18" s="5"/>
      <c r="Q18" s="5"/>
      <c r="R18" s="5"/>
      <c r="S18" s="5"/>
      <c r="T18" s="5"/>
      <c r="V18" s="5"/>
      <c r="W18" s="5"/>
      <c r="X18" s="5"/>
      <c r="Y18" s="5"/>
      <c r="AA18" s="5"/>
      <c r="AB18" s="5"/>
      <c r="AC18" s="5"/>
      <c r="AD18" s="5"/>
    </row>
    <row r="19" spans="9:30" x14ac:dyDescent="0.45">
      <c r="P19" s="5"/>
      <c r="Q19" s="5"/>
      <c r="R19" s="5"/>
      <c r="S19" s="5"/>
      <c r="T19" s="5"/>
      <c r="V19" s="5"/>
      <c r="W19" s="5"/>
      <c r="X19" s="5"/>
      <c r="Y19" s="5"/>
      <c r="AA19" s="5"/>
      <c r="AB19" s="5"/>
      <c r="AC19" s="5"/>
      <c r="AD19" s="5"/>
    </row>
    <row r="20" spans="9:30" x14ac:dyDescent="0.45">
      <c r="P20" s="5"/>
      <c r="Q20" s="5"/>
      <c r="R20" s="5"/>
      <c r="S20" s="5"/>
      <c r="T20" s="5"/>
      <c r="V20" s="5"/>
      <c r="W20" s="5"/>
      <c r="X20" s="5"/>
      <c r="Y20" s="5"/>
      <c r="AA20" s="5"/>
      <c r="AB20" s="5"/>
      <c r="AC20" s="5"/>
      <c r="AD20" s="5"/>
    </row>
    <row r="21" spans="9:30" x14ac:dyDescent="0.45">
      <c r="P21" s="5"/>
      <c r="Q21" s="5"/>
      <c r="R21" s="5"/>
      <c r="S21" s="5"/>
      <c r="T21" s="5"/>
      <c r="V21" s="5"/>
      <c r="W21" s="5"/>
      <c r="X21" s="5"/>
      <c r="Y21" s="5"/>
      <c r="AA21" s="5"/>
      <c r="AB21" s="5"/>
      <c r="AC21" s="5"/>
      <c r="AD21" s="5"/>
    </row>
    <row r="22" spans="9:30" x14ac:dyDescent="0.45">
      <c r="P22" s="5"/>
      <c r="Q22" s="5"/>
      <c r="R22" s="5"/>
      <c r="S22" s="5"/>
      <c r="T22" s="5"/>
      <c r="V22" s="5"/>
      <c r="W22" s="5"/>
      <c r="X22" s="5"/>
      <c r="Y22" s="5"/>
      <c r="AA22" s="5"/>
      <c r="AB22" s="5"/>
      <c r="AC22" s="5"/>
      <c r="AD22" s="5"/>
    </row>
    <row r="23" spans="9:30" x14ac:dyDescent="0.45">
      <c r="P23" s="5"/>
      <c r="Q23" s="5"/>
      <c r="R23" s="5"/>
      <c r="S23" s="5"/>
      <c r="T23" s="5"/>
      <c r="V23" s="5"/>
      <c r="W23" s="5"/>
      <c r="X23" s="5"/>
      <c r="Y23" s="5"/>
      <c r="AA23" s="5"/>
      <c r="AB23" s="5"/>
      <c r="AC23" s="5"/>
      <c r="AD23" s="5"/>
    </row>
    <row r="24" spans="9:30" x14ac:dyDescent="0.45">
      <c r="P24" s="5"/>
      <c r="Q24" s="5"/>
      <c r="R24" s="5"/>
      <c r="S24" s="5"/>
      <c r="T24" s="5"/>
      <c r="V24" s="5"/>
      <c r="W24" s="5"/>
      <c r="X24" s="5"/>
      <c r="Y24" s="5"/>
      <c r="AA24" s="5"/>
      <c r="AB24" s="5"/>
      <c r="AC24" s="5"/>
      <c r="AD24" s="5"/>
    </row>
    <row r="25" spans="9:30" x14ac:dyDescent="0.45">
      <c r="P25" s="5"/>
      <c r="Q25" s="5"/>
      <c r="R25" s="5"/>
      <c r="S25" s="5"/>
      <c r="T25" s="5"/>
      <c r="V25" s="5"/>
      <c r="W25" s="5"/>
      <c r="X25" s="5"/>
      <c r="Y25" s="5"/>
      <c r="AA25" s="5"/>
      <c r="AB25" s="5"/>
      <c r="AC25" s="5"/>
      <c r="AD25" s="5"/>
    </row>
    <row r="26" spans="9:30" x14ac:dyDescent="0.45">
      <c r="P26" s="5"/>
      <c r="Q26" s="5"/>
      <c r="R26" s="5"/>
      <c r="S26" s="5"/>
      <c r="T26" s="5"/>
      <c r="V26" s="5"/>
      <c r="W26" s="5"/>
      <c r="X26" s="5"/>
      <c r="Y26" s="5"/>
      <c r="AA26" s="5"/>
      <c r="AB26" s="5"/>
      <c r="AC26" s="5"/>
      <c r="AD26" s="5"/>
    </row>
    <row r="27" spans="9:30" x14ac:dyDescent="0.45">
      <c r="P27" s="5"/>
      <c r="Q27" s="5"/>
      <c r="R27" s="5"/>
      <c r="S27" s="5"/>
      <c r="T27" s="5"/>
      <c r="V27" s="5"/>
      <c r="W27" s="5"/>
      <c r="X27" s="5"/>
      <c r="Y27" s="5"/>
      <c r="AA27" s="5"/>
      <c r="AB27" s="5"/>
      <c r="AC27" s="5"/>
      <c r="AD27" s="5"/>
    </row>
    <row r="28" spans="9:30" x14ac:dyDescent="0.45">
      <c r="P28" s="5"/>
      <c r="Q28" s="5"/>
      <c r="R28" s="5"/>
      <c r="S28" s="5"/>
      <c r="T28" s="5"/>
      <c r="V28" s="5"/>
      <c r="W28" s="5"/>
      <c r="X28" s="5"/>
      <c r="Y28" s="5"/>
      <c r="AA28" s="5"/>
      <c r="AB28" s="5"/>
      <c r="AC28" s="5"/>
      <c r="AD28" s="5"/>
    </row>
    <row r="29" spans="9:30" x14ac:dyDescent="0.45">
      <c r="P29" s="5"/>
      <c r="Q29" s="5"/>
      <c r="R29" s="5"/>
      <c r="S29" s="5"/>
      <c r="T29" s="5"/>
      <c r="V29" s="5"/>
      <c r="W29" s="5"/>
      <c r="X29" s="5"/>
      <c r="Y29" s="5"/>
      <c r="AA29" s="5"/>
      <c r="AB29" s="5"/>
      <c r="AC29" s="5"/>
      <c r="AD29" s="5"/>
    </row>
    <row r="30" spans="9:30" x14ac:dyDescent="0.45">
      <c r="P30" s="5"/>
      <c r="Q30" s="5"/>
      <c r="R30" s="5"/>
      <c r="S30" s="5"/>
      <c r="T30" s="5"/>
      <c r="U30" t="s">
        <v>66</v>
      </c>
      <c r="V30" s="5">
        <f>SUM(V4:V29)</f>
        <v>9</v>
      </c>
      <c r="W30" s="5">
        <f>SUM(W4:W29)</f>
        <v>24</v>
      </c>
      <c r="X30" s="5"/>
      <c r="Y30" s="5"/>
      <c r="AA30" s="5">
        <f>SUM(AA4:AA29)</f>
        <v>12</v>
      </c>
      <c r="AB30" s="5">
        <f>SUM(AB4:AB29)</f>
        <v>14</v>
      </c>
      <c r="AC30" s="5"/>
      <c r="AD30" s="5"/>
    </row>
    <row r="31" spans="9:30" x14ac:dyDescent="0.45">
      <c r="I31" t="s">
        <v>59</v>
      </c>
      <c r="J31">
        <f>SUM(J4:J30)</f>
        <v>9</v>
      </c>
      <c r="K31">
        <f t="shared" ref="K31:N31" si="0">SUM(K4:K30)</f>
        <v>3</v>
      </c>
      <c r="L31">
        <f t="shared" si="0"/>
        <v>5</v>
      </c>
      <c r="M31">
        <f t="shared" si="0"/>
        <v>2</v>
      </c>
      <c r="N31">
        <f t="shared" si="0"/>
        <v>1</v>
      </c>
      <c r="V31" s="10">
        <f>V30/(W30+V30)</f>
        <v>0.27272727272727271</v>
      </c>
      <c r="AA31" s="10">
        <f>AA30/(AB30+AA30)</f>
        <v>0.46153846153846156</v>
      </c>
    </row>
    <row r="32" spans="9:30" x14ac:dyDescent="0.45">
      <c r="I32" t="s">
        <v>60</v>
      </c>
      <c r="J32">
        <f>AVERAGE(J4:J30)</f>
        <v>1.5</v>
      </c>
      <c r="K32">
        <f>AVERAGE(K7:K30)</f>
        <v>1</v>
      </c>
      <c r="L32">
        <f>AVERAGE(L7:L30)</f>
        <v>0.66666666666666663</v>
      </c>
      <c r="M32">
        <f t="shared" ref="M32:N32" si="1">AVERAGE(M4:M30)</f>
        <v>0.33333333333333331</v>
      </c>
      <c r="N32">
        <f t="shared" si="1"/>
        <v>0.16666666666666666</v>
      </c>
      <c r="V32" s="10"/>
    </row>
  </sheetData>
  <conditionalFormatting sqref="H7">
    <cfRule type="cellIs" dxfId="8" priority="3" operator="greaterThan">
      <formula>$H$6</formula>
    </cfRule>
    <cfRule type="cellIs" dxfId="7" priority="2" operator="lessThan">
      <formula>$H$6</formula>
    </cfRule>
    <cfRule type="cellIs" dxfId="6" priority="1" operator="equal">
      <formula>$H$6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7C71-254F-4D0E-B292-04DC273FB1DC}">
  <dimension ref="A2:AF32"/>
  <sheetViews>
    <sheetView workbookViewId="0">
      <selection activeCell="J19" sqref="J19"/>
    </sheetView>
  </sheetViews>
  <sheetFormatPr defaultRowHeight="14.25" x14ac:dyDescent="0.45"/>
  <sheetData>
    <row r="2" spans="1:32" x14ac:dyDescent="0.45">
      <c r="B2" s="2" t="s">
        <v>46</v>
      </c>
      <c r="L2" t="s">
        <v>27</v>
      </c>
      <c r="S2" t="s">
        <v>36</v>
      </c>
      <c r="X2" t="s">
        <v>47</v>
      </c>
      <c r="AC2" t="s">
        <v>38</v>
      </c>
    </row>
    <row r="3" spans="1:32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12</v>
      </c>
      <c r="K3" t="s">
        <v>9</v>
      </c>
      <c r="L3" t="s">
        <v>8</v>
      </c>
      <c r="M3" t="s">
        <v>6</v>
      </c>
      <c r="N3" t="s">
        <v>13</v>
      </c>
      <c r="O3" t="s">
        <v>7</v>
      </c>
      <c r="Q3" t="s">
        <v>12</v>
      </c>
      <c r="R3" t="s">
        <v>9</v>
      </c>
      <c r="S3" t="s">
        <v>8</v>
      </c>
      <c r="T3" t="s">
        <v>6</v>
      </c>
      <c r="U3" t="s">
        <v>13</v>
      </c>
      <c r="V3" t="s">
        <v>7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7">
        <f>'602'!$J$5</f>
        <v>9</v>
      </c>
      <c r="C4" s="4">
        <f>'602'!$K$5</f>
        <v>3</v>
      </c>
      <c r="D4" s="4">
        <f>'602'!$M$5</f>
        <v>3</v>
      </c>
      <c r="F4">
        <f>SUM(B4:B30)</f>
        <v>43</v>
      </c>
      <c r="G4">
        <f>SUM(C4:C30)</f>
        <v>26</v>
      </c>
      <c r="H4">
        <f>SUM(D4:D30)</f>
        <v>15</v>
      </c>
      <c r="J4">
        <f>'602'!$Q$8</f>
        <v>2</v>
      </c>
      <c r="K4">
        <f>'602'!$Q$9</f>
        <v>4</v>
      </c>
      <c r="L4">
        <f>'602'!$Q$10</f>
        <v>2</v>
      </c>
      <c r="M4">
        <f>'602'!$Q$12</f>
        <v>0</v>
      </c>
      <c r="N4" s="8">
        <f>'602'!$Q$13</f>
        <v>0</v>
      </c>
      <c r="O4">
        <f>'602'!$Q$11</f>
        <v>1</v>
      </c>
      <c r="Q4" s="5">
        <v>1</v>
      </c>
      <c r="R4" s="5">
        <v>2</v>
      </c>
      <c r="S4" s="5">
        <v>1</v>
      </c>
      <c r="T4" s="5" t="s">
        <v>45</v>
      </c>
      <c r="U4" s="8" t="s">
        <v>45</v>
      </c>
      <c r="V4" s="5">
        <v>1</v>
      </c>
      <c r="X4" s="5">
        <v>4</v>
      </c>
      <c r="Y4" s="5">
        <v>1</v>
      </c>
      <c r="Z4" s="5" t="s">
        <v>12</v>
      </c>
      <c r="AA4" s="5" t="s">
        <v>18</v>
      </c>
      <c r="AC4" s="5">
        <v>5</v>
      </c>
      <c r="AD4" s="5">
        <v>2</v>
      </c>
      <c r="AE4" s="5" t="s">
        <v>9</v>
      </c>
      <c r="AF4" s="5" t="s">
        <v>54</v>
      </c>
    </row>
    <row r="5" spans="1:32" x14ac:dyDescent="0.45">
      <c r="A5" s="3">
        <f>'702'!$C$2</f>
        <v>44964</v>
      </c>
      <c r="B5" s="7">
        <f>'702'!$J$5</f>
        <v>7</v>
      </c>
      <c r="C5" s="4">
        <f>'702'!$K$5</f>
        <v>5</v>
      </c>
      <c r="D5" s="4">
        <f>'702'!$M$5</f>
        <v>3</v>
      </c>
      <c r="J5">
        <f>'702'!$Q$8</f>
        <v>3</v>
      </c>
      <c r="K5">
        <f>'702'!$Q$9</f>
        <v>1</v>
      </c>
      <c r="L5">
        <f>'702'!$Q$10</f>
        <v>1</v>
      </c>
      <c r="M5">
        <f>'702'!$Q$12</f>
        <v>0</v>
      </c>
      <c r="N5" s="8">
        <f>'702'!$Q$13</f>
        <v>1</v>
      </c>
      <c r="O5">
        <f>'702'!$Q$11</f>
        <v>1</v>
      </c>
      <c r="Q5" s="5">
        <v>2</v>
      </c>
      <c r="R5" s="5">
        <v>1</v>
      </c>
      <c r="S5" s="5">
        <v>1</v>
      </c>
      <c r="T5" s="5" t="s">
        <v>45</v>
      </c>
      <c r="U5" s="8">
        <v>1</v>
      </c>
      <c r="V5" s="5">
        <v>1</v>
      </c>
      <c r="X5" s="5">
        <f>COUNTIF('702'!$T$4:$T$30, "WW/LG")</f>
        <v>5</v>
      </c>
      <c r="Y5" s="5">
        <f>COUNTIF('702'!$S$4:$S$30, "LG/WW")</f>
        <v>2</v>
      </c>
      <c r="Z5" s="5" t="s">
        <v>12</v>
      </c>
      <c r="AA5" s="5" t="s">
        <v>55</v>
      </c>
      <c r="AC5" s="5">
        <f>COUNTIF('702'!$T$4:$T$30, "WW/5M")</f>
        <v>2</v>
      </c>
      <c r="AD5" s="5">
        <f>COUNTIF('702'!$U$4:$U$30, "5M/WW")</f>
        <v>3</v>
      </c>
      <c r="AE5" s="5" t="s">
        <v>57</v>
      </c>
      <c r="AF5" s="5" t="s">
        <v>58</v>
      </c>
    </row>
    <row r="6" spans="1:32" x14ac:dyDescent="0.45">
      <c r="A6" s="3">
        <f>'802'!$C$2</f>
        <v>44965</v>
      </c>
      <c r="B6" s="7">
        <f>'802'!$J$5</f>
        <v>10</v>
      </c>
      <c r="C6" s="4">
        <f>'802'!$K$5</f>
        <v>3</v>
      </c>
      <c r="D6" s="4">
        <f>'802'!$M$5</f>
        <v>3</v>
      </c>
      <c r="G6" t="s">
        <v>74</v>
      </c>
      <c r="H6" s="11">
        <f>SUM(B4:B7)/(SUM(B4:B7)+SUM(C4:C7))</f>
        <v>0.69230769230769229</v>
      </c>
      <c r="J6">
        <f>'802'!$Q$8</f>
        <v>4</v>
      </c>
      <c r="K6">
        <f>'802'!$Q$9</f>
        <v>2</v>
      </c>
      <c r="L6">
        <f>'802'!$Q$10</f>
        <v>2</v>
      </c>
      <c r="M6">
        <f>'802'!$Q$12</f>
        <v>1</v>
      </c>
      <c r="N6">
        <f>'802'!$Q$5</f>
        <v>1</v>
      </c>
      <c r="O6">
        <f>'802'!$Q$11</f>
        <v>0</v>
      </c>
      <c r="Q6" s="5">
        <v>3</v>
      </c>
      <c r="R6" s="5">
        <v>1</v>
      </c>
      <c r="S6" s="5">
        <v>1</v>
      </c>
      <c r="T6" s="5">
        <v>1</v>
      </c>
      <c r="U6" s="5">
        <v>1</v>
      </c>
      <c r="V6" s="5" t="s">
        <v>45</v>
      </c>
      <c r="X6" s="5">
        <f>COUNTIF('802'!$T$4:$T$30, "WW/LG")</f>
        <v>5</v>
      </c>
      <c r="Y6" s="5">
        <f>COUNTIF('802'!$S$4:$S$30, "LG/WW")</f>
        <v>1</v>
      </c>
      <c r="Z6" s="5" t="s">
        <v>9</v>
      </c>
      <c r="AA6" s="5" t="s">
        <v>15</v>
      </c>
      <c r="AC6" s="5">
        <f>COUNTIF('802'!$T$4:$T$30, "WW/5M")</f>
        <v>5</v>
      </c>
      <c r="AD6" s="5">
        <f>COUNTIF('802'!$U$4:$U$30, "5M/WW")</f>
        <v>2</v>
      </c>
      <c r="AE6" s="5" t="s">
        <v>12</v>
      </c>
      <c r="AF6" s="5" t="s">
        <v>2</v>
      </c>
    </row>
    <row r="7" spans="1:32" x14ac:dyDescent="0.45">
      <c r="A7" s="3">
        <f>'1002'!$C$2</f>
        <v>44967</v>
      </c>
      <c r="B7" s="7">
        <f>'1002'!$J$5</f>
        <v>10</v>
      </c>
      <c r="C7" s="4">
        <f>'1002'!$K$5</f>
        <v>5</v>
      </c>
      <c r="D7" s="4">
        <f>'1002'!$M$5</f>
        <v>3</v>
      </c>
      <c r="G7" t="s">
        <v>75</v>
      </c>
      <c r="H7" s="11">
        <f>SUM(B8:B13)/(SUM(B8:B13)+SUM(C8:C13))</f>
        <v>0.41176470588235292</v>
      </c>
      <c r="J7">
        <f>'1002'!$Q$8</f>
        <v>2</v>
      </c>
      <c r="K7">
        <f>'1002'!$Q$9</f>
        <v>4</v>
      </c>
      <c r="L7">
        <f>'1002'!$Q$10</f>
        <v>3</v>
      </c>
      <c r="M7">
        <f>'1002'!$Q$12</f>
        <v>0</v>
      </c>
      <c r="N7">
        <f>'1002'!$Q$5</f>
        <v>1</v>
      </c>
      <c r="O7">
        <f>'1002'!$Q$11</f>
        <v>0</v>
      </c>
      <c r="Q7" s="5">
        <v>1</v>
      </c>
      <c r="R7" s="5">
        <v>2</v>
      </c>
      <c r="S7" s="5">
        <v>2</v>
      </c>
      <c r="T7" s="5" t="s">
        <v>45</v>
      </c>
      <c r="U7" s="5">
        <v>1</v>
      </c>
      <c r="V7" s="5" t="s">
        <v>45</v>
      </c>
      <c r="X7" s="5">
        <f>COUNTIF('1002'!$T$4:$T$30, "WW/LG")</f>
        <v>6</v>
      </c>
      <c r="Y7" s="5">
        <f>COUNTIF('1002'!$S$4:$S$30, "LG/WW")</f>
        <v>0</v>
      </c>
      <c r="Z7" s="5" t="s">
        <v>9</v>
      </c>
      <c r="AA7" s="5" t="s">
        <v>45</v>
      </c>
      <c r="AC7" s="5">
        <f>COUNTIF('1002'!$T$4:$T$30, "WW/5M")</f>
        <v>4</v>
      </c>
      <c r="AD7" s="5">
        <f>COUNTIF('1002'!$U$4:$U$30, "5M/WW")</f>
        <v>5</v>
      </c>
      <c r="AE7" s="5" t="s">
        <v>64</v>
      </c>
      <c r="AF7" s="5" t="s">
        <v>65</v>
      </c>
    </row>
    <row r="8" spans="1:32" x14ac:dyDescent="0.45">
      <c r="A8" s="3">
        <f>'1302'!$C$2</f>
        <v>44970</v>
      </c>
      <c r="B8" s="7">
        <f>'1302'!$J$5</f>
        <v>3</v>
      </c>
      <c r="C8" s="4">
        <f>'1302'!$K$5</f>
        <v>5</v>
      </c>
      <c r="D8" s="4">
        <f>'1302'!$M$5</f>
        <v>1.5</v>
      </c>
      <c r="G8" t="s">
        <v>76</v>
      </c>
      <c r="H8" s="11"/>
      <c r="J8">
        <f>'1302'!$Q$8</f>
        <v>1</v>
      </c>
      <c r="K8">
        <f>'1302'!$Q$9</f>
        <v>2</v>
      </c>
      <c r="L8">
        <f>'1302'!$Q$10</f>
        <v>0</v>
      </c>
      <c r="M8">
        <f>'1302'!$Q$12</f>
        <v>0</v>
      </c>
      <c r="N8">
        <f>'1302'!$Q$5</f>
        <v>0</v>
      </c>
      <c r="O8">
        <f>'1302'!$Q$11</f>
        <v>0</v>
      </c>
      <c r="Q8" s="5">
        <v>1</v>
      </c>
      <c r="R8" s="5">
        <v>1</v>
      </c>
      <c r="S8" s="5" t="s">
        <v>45</v>
      </c>
      <c r="T8" s="5" t="s">
        <v>45</v>
      </c>
      <c r="U8" s="5" t="s">
        <v>45</v>
      </c>
      <c r="V8" s="5" t="s">
        <v>45</v>
      </c>
      <c r="X8" s="5">
        <f>COUNTIF('1302'!$T$4:$T$30, "WW/LG")</f>
        <v>2</v>
      </c>
      <c r="Y8" s="5">
        <f>COUNTIF('1302'!$S$4:$S$30, "LG/WW")</f>
        <v>2</v>
      </c>
      <c r="Z8" s="5" t="s">
        <v>68</v>
      </c>
      <c r="AA8" s="5" t="s">
        <v>67</v>
      </c>
      <c r="AC8" s="5">
        <f>COUNTIF('1302'!$T$4:$T$30, "WW/5M")</f>
        <v>1</v>
      </c>
      <c r="AD8" s="5">
        <f>COUNTIF('1302'!$U$4:$U$30, "5M/WW")</f>
        <v>3</v>
      </c>
      <c r="AE8" s="5" t="s">
        <v>9</v>
      </c>
      <c r="AF8" s="5" t="s">
        <v>19</v>
      </c>
    </row>
    <row r="9" spans="1:32" x14ac:dyDescent="0.45">
      <c r="A9" s="3">
        <f>'1402'!$C$2</f>
        <v>44971</v>
      </c>
      <c r="B9" s="7">
        <f>'1402'!$J$5</f>
        <v>4</v>
      </c>
      <c r="C9" s="4">
        <f>'1402'!$K$5</f>
        <v>5</v>
      </c>
      <c r="D9" s="4">
        <f>'1402'!$M$5</f>
        <v>1.5</v>
      </c>
      <c r="G9" t="s">
        <v>77</v>
      </c>
      <c r="H9" s="11"/>
      <c r="J9">
        <f>'1402'!$Q$8</f>
        <v>1</v>
      </c>
      <c r="K9">
        <f>'1402'!$Q$9</f>
        <v>3</v>
      </c>
      <c r="L9">
        <f>'1402'!$Q$10</f>
        <v>0</v>
      </c>
      <c r="M9">
        <f>'1402'!$Q$12</f>
        <v>0</v>
      </c>
      <c r="N9">
        <f>'1402'!$Q$5</f>
        <v>0</v>
      </c>
      <c r="O9">
        <f>'1402'!$Q$11</f>
        <v>0</v>
      </c>
      <c r="Q9" s="5">
        <v>1</v>
      </c>
      <c r="R9" s="5">
        <v>2</v>
      </c>
      <c r="S9" s="5" t="s">
        <v>45</v>
      </c>
      <c r="T9" s="5" t="s">
        <v>45</v>
      </c>
      <c r="U9" s="5" t="s">
        <v>45</v>
      </c>
      <c r="V9" s="5" t="s">
        <v>45</v>
      </c>
      <c r="X9" s="5">
        <f>COUNTIF('1402'!$T$4:$T$30, "WW/LG")</f>
        <v>2</v>
      </c>
      <c r="Y9" s="5">
        <f>COUNTIF('1402'!$S$4:$S$30, "LG/WW")</f>
        <v>3</v>
      </c>
      <c r="Z9" s="5" t="s">
        <v>68</v>
      </c>
      <c r="AA9" s="5" t="s">
        <v>18</v>
      </c>
      <c r="AC9" s="5">
        <f>COUNTIF('1402'!$T$4:$T$30, "WW/5M")</f>
        <v>2</v>
      </c>
      <c r="AD9" s="5">
        <f>COUNTIF('1402'!$U$4:$U$30, "5M/WW")</f>
        <v>2</v>
      </c>
      <c r="AE9" s="5" t="s">
        <v>9</v>
      </c>
      <c r="AF9" s="5" t="s">
        <v>73</v>
      </c>
    </row>
    <row r="10" spans="1:32" x14ac:dyDescent="0.45">
      <c r="G10" t="s">
        <v>78</v>
      </c>
      <c r="H10" s="11"/>
      <c r="Q10" s="5"/>
      <c r="R10" s="5"/>
      <c r="S10" s="5"/>
      <c r="T10" s="5"/>
      <c r="U10" s="5"/>
      <c r="V10" s="5"/>
      <c r="X10" s="5"/>
      <c r="Y10" s="5"/>
      <c r="Z10" s="5"/>
      <c r="AA10" s="5"/>
      <c r="AC10" s="5"/>
      <c r="AD10" s="5"/>
      <c r="AE10" s="5"/>
      <c r="AF10" s="5"/>
    </row>
    <row r="11" spans="1:32" x14ac:dyDescent="0.45">
      <c r="G11" t="s">
        <v>79</v>
      </c>
      <c r="H11" s="11"/>
      <c r="Q11" s="5"/>
      <c r="R11" s="5"/>
      <c r="S11" s="5"/>
      <c r="T11" s="5"/>
      <c r="U11" s="5"/>
      <c r="V11" s="5"/>
      <c r="X11" s="5"/>
      <c r="Y11" s="5"/>
      <c r="Z11" s="5"/>
      <c r="AA11" s="5"/>
      <c r="AC11" s="5"/>
      <c r="AD11" s="5"/>
      <c r="AE11" s="5"/>
      <c r="AF11" s="5"/>
    </row>
    <row r="12" spans="1:32" x14ac:dyDescent="0.45">
      <c r="G12" t="s">
        <v>80</v>
      </c>
      <c r="H12" s="11"/>
      <c r="Q12" s="5"/>
      <c r="R12" s="5"/>
      <c r="S12" s="5"/>
      <c r="T12" s="5"/>
      <c r="U12" s="5"/>
      <c r="V12" s="5"/>
      <c r="X12" s="5"/>
      <c r="Y12" s="5"/>
      <c r="Z12" s="5"/>
      <c r="AA12" s="5"/>
      <c r="AC12" s="5"/>
      <c r="AD12" s="5"/>
      <c r="AE12" s="5"/>
      <c r="AF12" s="5"/>
    </row>
    <row r="13" spans="1:32" x14ac:dyDescent="0.45">
      <c r="G13" t="s">
        <v>81</v>
      </c>
      <c r="H13" s="12">
        <f>AVERAGE(H6:H12)</f>
        <v>0.55203619909502266</v>
      </c>
      <c r="Q13" s="5"/>
      <c r="R13" s="5"/>
      <c r="S13" s="5"/>
      <c r="T13" s="5"/>
      <c r="U13" s="5"/>
      <c r="V13" s="5"/>
      <c r="X13" s="5"/>
      <c r="Y13" s="5"/>
      <c r="Z13" s="5"/>
      <c r="AA13" s="5"/>
      <c r="AC13" s="5"/>
      <c r="AD13" s="5"/>
      <c r="AE13" s="5"/>
      <c r="AF13" s="5"/>
    </row>
    <row r="14" spans="1:32" x14ac:dyDescent="0.45">
      <c r="Q14" s="5"/>
      <c r="R14" s="5"/>
      <c r="S14" s="5"/>
      <c r="T14" s="5"/>
      <c r="U14" s="5"/>
      <c r="V14" s="5"/>
      <c r="X14" s="5"/>
      <c r="Y14" s="5"/>
      <c r="Z14" s="5"/>
      <c r="AA14" s="5"/>
      <c r="AC14" s="5"/>
      <c r="AD14" s="5"/>
      <c r="AE14" s="5"/>
      <c r="AF14" s="5"/>
    </row>
    <row r="15" spans="1:32" x14ac:dyDescent="0.45">
      <c r="Q15" s="5"/>
      <c r="R15" s="5"/>
      <c r="S15" s="5"/>
      <c r="T15" s="5"/>
      <c r="U15" s="5"/>
      <c r="V15" s="5"/>
      <c r="X15" s="5"/>
      <c r="Y15" s="5"/>
      <c r="Z15" s="5"/>
      <c r="AA15" s="5"/>
      <c r="AC15" s="5"/>
      <c r="AD15" s="5"/>
      <c r="AE15" s="5"/>
      <c r="AF15" s="5"/>
    </row>
    <row r="16" spans="1:32" x14ac:dyDescent="0.45">
      <c r="Q16" s="5"/>
      <c r="R16" s="5"/>
      <c r="S16" s="5"/>
      <c r="T16" s="5"/>
      <c r="U16" s="5"/>
      <c r="V16" s="5"/>
      <c r="X16" s="5"/>
      <c r="Y16" s="5"/>
      <c r="Z16" s="5"/>
      <c r="AA16" s="5"/>
      <c r="AC16" s="5"/>
      <c r="AD16" s="5"/>
      <c r="AE16" s="5"/>
      <c r="AF16" s="5"/>
    </row>
    <row r="17" spans="9:32" x14ac:dyDescent="0.45">
      <c r="Q17" s="5"/>
      <c r="R17" s="5"/>
      <c r="S17" s="5"/>
      <c r="T17" s="5"/>
      <c r="U17" s="5"/>
      <c r="V17" s="5"/>
      <c r="X17" s="5"/>
      <c r="Y17" s="5"/>
      <c r="Z17" s="5"/>
      <c r="AA17" s="5"/>
      <c r="AC17" s="5"/>
      <c r="AD17" s="5"/>
      <c r="AE17" s="5"/>
      <c r="AF17" s="5"/>
    </row>
    <row r="18" spans="9:32" x14ac:dyDescent="0.45">
      <c r="Q18" s="5"/>
      <c r="R18" s="5"/>
      <c r="S18" s="5"/>
      <c r="T18" s="5"/>
      <c r="U18" s="5"/>
      <c r="V18" s="5"/>
      <c r="X18" s="5"/>
      <c r="Y18" s="5"/>
      <c r="Z18" s="5"/>
      <c r="AA18" s="5"/>
      <c r="AC18" s="5"/>
      <c r="AD18" s="5"/>
      <c r="AE18" s="5"/>
      <c r="AF18" s="5"/>
    </row>
    <row r="19" spans="9:32" x14ac:dyDescent="0.45">
      <c r="Q19" s="5"/>
      <c r="R19" s="5"/>
      <c r="S19" s="5"/>
      <c r="T19" s="5"/>
      <c r="U19" s="5"/>
      <c r="V19" s="5"/>
      <c r="X19" s="5"/>
      <c r="Y19" s="5"/>
      <c r="Z19" s="5"/>
      <c r="AA19" s="5"/>
      <c r="AC19" s="5"/>
      <c r="AD19" s="5"/>
      <c r="AE19" s="5"/>
      <c r="AF19" s="5"/>
    </row>
    <row r="20" spans="9:32" x14ac:dyDescent="0.45">
      <c r="Q20" s="5"/>
      <c r="R20" s="5"/>
      <c r="S20" s="5"/>
      <c r="T20" s="5"/>
      <c r="U20" s="5"/>
      <c r="V20" s="5"/>
      <c r="X20" s="5"/>
      <c r="Y20" s="5"/>
      <c r="Z20" s="5"/>
      <c r="AA20" s="5"/>
      <c r="AC20" s="5"/>
      <c r="AD20" s="5"/>
      <c r="AE20" s="5"/>
      <c r="AF20" s="5"/>
    </row>
    <row r="21" spans="9:32" x14ac:dyDescent="0.45"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9:32" x14ac:dyDescent="0.45"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9:32" x14ac:dyDescent="0.45"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9:32" x14ac:dyDescent="0.45"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9:32" x14ac:dyDescent="0.45"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9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9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9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9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9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24</v>
      </c>
      <c r="Y30" s="5">
        <f>SUM(Y4:Y29)</f>
        <v>9</v>
      </c>
      <c r="Z30" s="5"/>
      <c r="AA30" s="5"/>
      <c r="AC30" s="5">
        <f>SUM(AC4:AC29)</f>
        <v>19</v>
      </c>
      <c r="AD30" s="5">
        <f>SUM(AD4:AD29)</f>
        <v>17</v>
      </c>
      <c r="AE30" s="5"/>
      <c r="AF30" s="5"/>
    </row>
    <row r="31" spans="9:32" x14ac:dyDescent="0.45">
      <c r="I31" t="s">
        <v>59</v>
      </c>
      <c r="J31">
        <f>SUM(J4:J30)</f>
        <v>13</v>
      </c>
      <c r="K31">
        <f t="shared" ref="K31:O31" si="0">SUM(K4:K30)</f>
        <v>16</v>
      </c>
      <c r="L31">
        <f t="shared" si="0"/>
        <v>8</v>
      </c>
      <c r="M31">
        <f t="shared" si="0"/>
        <v>1</v>
      </c>
      <c r="N31">
        <f t="shared" si="0"/>
        <v>3</v>
      </c>
      <c r="O31">
        <f t="shared" si="0"/>
        <v>2</v>
      </c>
      <c r="X31" s="10">
        <f>X30/(Y30+X30)</f>
        <v>0.72727272727272729</v>
      </c>
      <c r="AC31" s="10">
        <f>AC30/(AD30+AC30)</f>
        <v>0.52777777777777779</v>
      </c>
    </row>
    <row r="32" spans="9:32" x14ac:dyDescent="0.45">
      <c r="I32" t="s">
        <v>60</v>
      </c>
      <c r="J32">
        <f>AVERAGE(J4:J30)</f>
        <v>2.1666666666666665</v>
      </c>
      <c r="K32">
        <f t="shared" ref="K32:O32" si="1">AVERAGE(K4:K30)</f>
        <v>2.6666666666666665</v>
      </c>
      <c r="L32">
        <f t="shared" si="1"/>
        <v>1.3333333333333333</v>
      </c>
      <c r="M32">
        <f t="shared" si="1"/>
        <v>0.16666666666666666</v>
      </c>
      <c r="N32">
        <f t="shared" si="1"/>
        <v>0.5</v>
      </c>
      <c r="O32">
        <f t="shared" si="1"/>
        <v>0.33333333333333331</v>
      </c>
    </row>
  </sheetData>
  <conditionalFormatting sqref="H7">
    <cfRule type="cellIs" dxfId="5" priority="1" operator="equal">
      <formula>$H$6</formula>
    </cfRule>
    <cfRule type="cellIs" dxfId="4" priority="2" operator="lessThan">
      <formula>$H$6</formula>
    </cfRule>
    <cfRule type="cellIs" dxfId="3" priority="3" operator="greaterThan">
      <formula>$H$6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EEA5-24B9-4F6E-AE51-FBD1CD5895D1}">
  <dimension ref="A2:AD32"/>
  <sheetViews>
    <sheetView zoomScale="85" zoomScaleNormal="85" workbookViewId="0">
      <selection activeCell="B10" sqref="B10"/>
    </sheetView>
  </sheetViews>
  <sheetFormatPr defaultRowHeight="14.25" x14ac:dyDescent="0.45"/>
  <sheetData>
    <row r="2" spans="1:30" x14ac:dyDescent="0.45">
      <c r="B2" s="2" t="s">
        <v>48</v>
      </c>
      <c r="L2" t="s">
        <v>27</v>
      </c>
      <c r="R2" t="s">
        <v>36</v>
      </c>
      <c r="V2" t="s">
        <v>37</v>
      </c>
      <c r="AA2" t="s">
        <v>47</v>
      </c>
    </row>
    <row r="3" spans="1:30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4</v>
      </c>
      <c r="K3" t="s">
        <v>3</v>
      </c>
      <c r="L3" t="s">
        <v>19</v>
      </c>
      <c r="M3" t="s">
        <v>1</v>
      </c>
      <c r="N3" t="s">
        <v>5</v>
      </c>
      <c r="P3" t="s">
        <v>4</v>
      </c>
      <c r="Q3" t="s">
        <v>3</v>
      </c>
      <c r="R3" t="s">
        <v>19</v>
      </c>
      <c r="S3" t="s">
        <v>1</v>
      </c>
      <c r="T3" t="s">
        <v>5</v>
      </c>
      <c r="V3" t="s">
        <v>31</v>
      </c>
      <c r="W3" t="s">
        <v>30</v>
      </c>
      <c r="X3" t="s">
        <v>43</v>
      </c>
      <c r="Y3" t="s">
        <v>44</v>
      </c>
      <c r="AA3" t="s">
        <v>31</v>
      </c>
      <c r="AB3" t="s">
        <v>30</v>
      </c>
      <c r="AC3" t="s">
        <v>43</v>
      </c>
      <c r="AD3" t="s">
        <v>44</v>
      </c>
    </row>
    <row r="4" spans="1:30" x14ac:dyDescent="0.45">
      <c r="A4" s="3">
        <f>'602'!$C$2</f>
        <v>44963</v>
      </c>
      <c r="B4" s="4">
        <f>'602'!$J$4</f>
        <v>5</v>
      </c>
      <c r="C4" s="4">
        <f>'602'!$K$4</f>
        <v>5</v>
      </c>
      <c r="D4" s="7">
        <f>'602'!$M$4</f>
        <v>2</v>
      </c>
      <c r="F4">
        <f>SUM(B4:B30)</f>
        <v>31</v>
      </c>
      <c r="G4">
        <f>SUM(C4:C30)</f>
        <v>31</v>
      </c>
      <c r="H4">
        <f>SUM(D4:D30)</f>
        <v>11.5</v>
      </c>
      <c r="J4">
        <f>'602'!$Q$14</f>
        <v>1</v>
      </c>
      <c r="K4">
        <f>'602'!$Q$15</f>
        <v>1</v>
      </c>
      <c r="L4" s="8">
        <f>'602'!$Q$16</f>
        <v>3</v>
      </c>
      <c r="M4">
        <f>'602'!$Q$17</f>
        <v>0</v>
      </c>
      <c r="N4" s="8">
        <f>'602'!$Q$18</f>
        <v>0</v>
      </c>
      <c r="P4" s="5">
        <v>1</v>
      </c>
      <c r="Q4" s="5">
        <v>1</v>
      </c>
      <c r="R4" s="8">
        <v>1</v>
      </c>
      <c r="S4" s="5" t="s">
        <v>45</v>
      </c>
      <c r="T4" s="8" t="s">
        <v>45</v>
      </c>
      <c r="V4" s="5">
        <v>2</v>
      </c>
      <c r="W4" s="5">
        <v>5</v>
      </c>
      <c r="X4" s="5" t="s">
        <v>54</v>
      </c>
      <c r="Y4" s="5" t="s">
        <v>9</v>
      </c>
      <c r="AA4" s="5">
        <v>3</v>
      </c>
      <c r="AB4" s="5">
        <v>0</v>
      </c>
      <c r="AC4" s="5" t="s">
        <v>2</v>
      </c>
      <c r="AD4" s="5" t="s">
        <v>45</v>
      </c>
    </row>
    <row r="5" spans="1:30" x14ac:dyDescent="0.45">
      <c r="A5" s="3">
        <f>'702'!$C$2</f>
        <v>44964</v>
      </c>
      <c r="B5" s="4">
        <f>'702'!$J$4</f>
        <v>4</v>
      </c>
      <c r="C5" s="4">
        <f>'702'!$K$4</f>
        <v>6</v>
      </c>
      <c r="D5" s="7">
        <f>'702'!$M$4</f>
        <v>1</v>
      </c>
      <c r="J5">
        <f>'702'!$Q$14</f>
        <v>2</v>
      </c>
      <c r="K5">
        <f>'702'!$Q$15</f>
        <v>1</v>
      </c>
      <c r="L5" s="8">
        <f>'702'!$Q$16</f>
        <v>1</v>
      </c>
      <c r="M5">
        <f>'702'!$Q$17</f>
        <v>0</v>
      </c>
      <c r="N5" s="8">
        <f>'702'!$Q$18</f>
        <v>0</v>
      </c>
      <c r="P5" s="5">
        <v>1</v>
      </c>
      <c r="Q5" s="5">
        <v>1</v>
      </c>
      <c r="R5" s="8">
        <v>1</v>
      </c>
      <c r="S5" s="5" t="s">
        <v>45</v>
      </c>
      <c r="T5" s="8" t="s">
        <v>45</v>
      </c>
      <c r="V5" s="5">
        <f>COUNTIF('702'!$U$4:$U$30, "5M/WW")</f>
        <v>3</v>
      </c>
      <c r="W5" s="5">
        <f>COUNTIF('702'!$T$4:$T$30, "WW/5M")</f>
        <v>2</v>
      </c>
      <c r="X5" s="5" t="s">
        <v>58</v>
      </c>
      <c r="Y5" s="5" t="s">
        <v>57</v>
      </c>
      <c r="AA5" s="5">
        <f>COUNTIF('702'!$U$4:$U$30, "5M/LG")</f>
        <v>1</v>
      </c>
      <c r="AB5" s="5">
        <f>COUNTIF('702'!$S$4:$S$30, "LG/5M")</f>
        <v>4</v>
      </c>
      <c r="AC5" s="5" t="s">
        <v>4</v>
      </c>
      <c r="AD5" s="5" t="s">
        <v>56</v>
      </c>
    </row>
    <row r="6" spans="1:30" x14ac:dyDescent="0.45">
      <c r="A6" s="3">
        <f>'802'!$C$2</f>
        <v>44965</v>
      </c>
      <c r="B6" s="4">
        <f>'802'!$J$4</f>
        <v>5</v>
      </c>
      <c r="C6" s="4">
        <f>'802'!$K$4</f>
        <v>6</v>
      </c>
      <c r="D6" s="7">
        <f>'802'!$M$4</f>
        <v>2</v>
      </c>
      <c r="G6" t="s">
        <v>74</v>
      </c>
      <c r="H6" s="11">
        <f>SUM(B4:B7)/(SUM(B4:B7)+SUM(C4:C7))</f>
        <v>0.46666666666666667</v>
      </c>
      <c r="J6">
        <f>'802'!$Q$14</f>
        <v>0</v>
      </c>
      <c r="K6">
        <f>'802'!$Q$15</f>
        <v>0</v>
      </c>
      <c r="L6" s="8">
        <f>'802'!$Q$16</f>
        <v>4</v>
      </c>
      <c r="M6">
        <f>'802'!$Q$17</f>
        <v>1</v>
      </c>
      <c r="N6" s="8">
        <f>'802'!$Q$18</f>
        <v>0</v>
      </c>
      <c r="P6" s="5" t="s">
        <v>45</v>
      </c>
      <c r="Q6" s="5" t="s">
        <v>45</v>
      </c>
      <c r="R6" s="8">
        <v>3</v>
      </c>
      <c r="S6" s="5">
        <v>1</v>
      </c>
      <c r="T6" s="8" t="s">
        <v>45</v>
      </c>
      <c r="V6" s="5">
        <f>COUNTIF('802'!$U$4:$U$30, "5M/WW")</f>
        <v>2</v>
      </c>
      <c r="W6" s="5">
        <f>COUNTIF('802'!$T$4:$T$30, "WW/5M")</f>
        <v>5</v>
      </c>
      <c r="X6" s="5" t="s">
        <v>2</v>
      </c>
      <c r="Y6" s="5" t="s">
        <v>12</v>
      </c>
      <c r="AA6" s="5">
        <f>COUNTIF('802'!$U$4:$U$30, "5M/LG")</f>
        <v>3</v>
      </c>
      <c r="AB6" s="5">
        <f>COUNTIF('802'!$S$4:$S$30, "LG/5M")</f>
        <v>1</v>
      </c>
      <c r="AC6" s="5" t="s">
        <v>2</v>
      </c>
      <c r="AD6" s="5" t="s">
        <v>19</v>
      </c>
    </row>
    <row r="7" spans="1:30" x14ac:dyDescent="0.45">
      <c r="A7" s="3">
        <f>'1002'!$C$2</f>
        <v>44967</v>
      </c>
      <c r="B7" s="4">
        <f>'1002'!$J$4</f>
        <v>7</v>
      </c>
      <c r="C7" s="4">
        <f>'1002'!$K$4</f>
        <v>7</v>
      </c>
      <c r="D7" s="7">
        <f>'1002'!$M$4</f>
        <v>2</v>
      </c>
      <c r="G7" t="s">
        <v>75</v>
      </c>
      <c r="H7" s="11">
        <f>SUM(B8:B13)/(SUM(B8:B13)+SUM(C8:C13))</f>
        <v>0.58823529411764708</v>
      </c>
      <c r="J7">
        <f>'1002'!$Q$14</f>
        <v>0</v>
      </c>
      <c r="K7">
        <f>'1002'!$Q$15</f>
        <v>4</v>
      </c>
      <c r="L7">
        <f>'1002'!$Q$4</f>
        <v>2</v>
      </c>
      <c r="M7">
        <f>'1002'!$Q$17</f>
        <v>0</v>
      </c>
      <c r="N7">
        <f>'1002'!$Q$13</f>
        <v>1</v>
      </c>
      <c r="P7" s="5" t="s">
        <v>45</v>
      </c>
      <c r="Q7" s="5">
        <v>3</v>
      </c>
      <c r="R7" s="5">
        <v>1</v>
      </c>
      <c r="S7" s="5" t="s">
        <v>45</v>
      </c>
      <c r="T7" s="5">
        <v>1</v>
      </c>
      <c r="V7" s="5">
        <f>COUNTIF('1002'!$U$4:$U$30, "5M/WW")</f>
        <v>5</v>
      </c>
      <c r="W7" s="5">
        <f>COUNTIF('1002'!$T$4:$T$30, "WW/5M")</f>
        <v>4</v>
      </c>
      <c r="X7" s="5" t="s">
        <v>65</v>
      </c>
      <c r="Y7" s="5" t="s">
        <v>64</v>
      </c>
      <c r="AA7" s="5">
        <f>COUNTIF('1002'!$U$4:$U$30, "5M/LG")</f>
        <v>2</v>
      </c>
      <c r="AB7" s="5">
        <f>COUNTIF('1002'!$S$4:$S$30, "LG/5M")</f>
        <v>3</v>
      </c>
      <c r="AC7" s="5" t="s">
        <v>3</v>
      </c>
      <c r="AD7" s="5" t="s">
        <v>63</v>
      </c>
    </row>
    <row r="8" spans="1:30" x14ac:dyDescent="0.45">
      <c r="A8" s="3">
        <f>'1302'!$C$2</f>
        <v>44970</v>
      </c>
      <c r="B8" s="4">
        <f>'1302'!$J$4</f>
        <v>6</v>
      </c>
      <c r="C8" s="4">
        <f>'1302'!$K$4</f>
        <v>2</v>
      </c>
      <c r="D8" s="7">
        <f>'1302'!$M$4</f>
        <v>3</v>
      </c>
      <c r="G8" t="s">
        <v>76</v>
      </c>
      <c r="H8" s="11"/>
      <c r="J8">
        <f>'1302'!$Q$14</f>
        <v>1</v>
      </c>
      <c r="K8">
        <f>'1302'!$Q$15</f>
        <v>3</v>
      </c>
      <c r="L8">
        <f>'1302'!$Q$4</f>
        <v>2</v>
      </c>
      <c r="M8">
        <f>'1302'!$Q$17</f>
        <v>0</v>
      </c>
      <c r="N8">
        <f>'1302'!$Q$13</f>
        <v>0</v>
      </c>
      <c r="P8" s="5">
        <v>1</v>
      </c>
      <c r="Q8" s="5">
        <v>2</v>
      </c>
      <c r="R8" s="5">
        <v>1</v>
      </c>
      <c r="S8" s="5" t="s">
        <v>45</v>
      </c>
      <c r="T8" s="5" t="s">
        <v>45</v>
      </c>
      <c r="V8" s="5">
        <f>COUNTIF('1302'!$U$4:$U$30, "5M/WW")</f>
        <v>3</v>
      </c>
      <c r="W8" s="5">
        <f>COUNTIF('1302'!$T$4:$T$30, "WW/5M")</f>
        <v>1</v>
      </c>
      <c r="X8" s="5" t="s">
        <v>19</v>
      </c>
      <c r="Y8" s="5" t="s">
        <v>9</v>
      </c>
      <c r="AA8" s="5">
        <f>COUNTIF('1302'!$U$4:$U$30, "5M/LG")</f>
        <v>3</v>
      </c>
      <c r="AB8" s="5">
        <f>COUNTIF('1302'!$S$4:$S$30, "LG/5M")</f>
        <v>1</v>
      </c>
      <c r="AC8" s="5" t="s">
        <v>3</v>
      </c>
      <c r="AD8" s="5" t="s">
        <v>16</v>
      </c>
    </row>
    <row r="9" spans="1:30" x14ac:dyDescent="0.45">
      <c r="A9" s="3">
        <f>'1402'!$C$2</f>
        <v>44971</v>
      </c>
      <c r="B9" s="4">
        <f>'1402'!$J$4</f>
        <v>4</v>
      </c>
      <c r="C9" s="4">
        <f>'1402'!$K$4</f>
        <v>5</v>
      </c>
      <c r="D9" s="7">
        <f>'1402'!$M$4</f>
        <v>1.5</v>
      </c>
      <c r="G9" t="s">
        <v>77</v>
      </c>
      <c r="H9" s="11"/>
      <c r="J9">
        <f>'1402'!$Q$14</f>
        <v>1</v>
      </c>
      <c r="K9">
        <f>'1402'!$Q$15</f>
        <v>1</v>
      </c>
      <c r="L9">
        <f>'1402'!$Q$4</f>
        <v>2</v>
      </c>
      <c r="M9">
        <f>'1402'!$Q$17</f>
        <v>0</v>
      </c>
      <c r="N9">
        <f>'1402'!$Q$13</f>
        <v>0</v>
      </c>
      <c r="P9" s="5">
        <v>1</v>
      </c>
      <c r="Q9" s="5">
        <v>1</v>
      </c>
      <c r="R9" s="5">
        <v>1</v>
      </c>
      <c r="S9" s="5" t="s">
        <v>45</v>
      </c>
      <c r="T9" s="5" t="s">
        <v>45</v>
      </c>
      <c r="V9" s="5">
        <f>COUNTIF('1402'!$U$4:$U$30, "5M/WW")</f>
        <v>2</v>
      </c>
      <c r="W9" s="5">
        <f>COUNTIF('1402'!$T$4:$T$30, "WW/5M")</f>
        <v>2</v>
      </c>
      <c r="X9" s="5" t="s">
        <v>73</v>
      </c>
      <c r="Y9" s="5" t="s">
        <v>9</v>
      </c>
      <c r="AA9" s="5">
        <f>COUNTIF('1402'!$U$4:$U$30, "5M/LG")</f>
        <v>2</v>
      </c>
      <c r="AB9" s="5">
        <f>COUNTIF('1402'!$S$4:$S$30, "LG/5M")</f>
        <v>3</v>
      </c>
      <c r="AC9" s="5" t="s">
        <v>65</v>
      </c>
      <c r="AD9" s="5" t="s">
        <v>72</v>
      </c>
    </row>
    <row r="10" spans="1:30" x14ac:dyDescent="0.45">
      <c r="G10" t="s">
        <v>78</v>
      </c>
      <c r="H10" s="11"/>
      <c r="P10" s="5"/>
      <c r="Q10" s="5"/>
      <c r="R10" s="5"/>
      <c r="S10" s="5"/>
      <c r="T10" s="5"/>
      <c r="V10" s="5"/>
      <c r="W10" s="5"/>
      <c r="X10" s="5"/>
      <c r="Y10" s="5"/>
      <c r="AA10" s="5"/>
      <c r="AB10" s="5"/>
      <c r="AC10" s="5"/>
      <c r="AD10" s="5"/>
    </row>
    <row r="11" spans="1:30" x14ac:dyDescent="0.45">
      <c r="G11" t="s">
        <v>79</v>
      </c>
      <c r="H11" s="11"/>
      <c r="P11" s="5"/>
      <c r="Q11" s="5"/>
      <c r="R11" s="5"/>
      <c r="S11" s="5"/>
      <c r="T11" s="5"/>
      <c r="V11" s="5"/>
      <c r="W11" s="5"/>
      <c r="X11" s="5"/>
      <c r="Y11" s="5"/>
      <c r="AA11" s="5"/>
      <c r="AB11" s="5"/>
      <c r="AC11" s="5"/>
      <c r="AD11" s="5"/>
    </row>
    <row r="12" spans="1:30" x14ac:dyDescent="0.45">
      <c r="G12" t="s">
        <v>80</v>
      </c>
      <c r="H12" s="11"/>
      <c r="P12" s="5"/>
      <c r="Q12" s="5"/>
      <c r="R12" s="5"/>
      <c r="S12" s="5"/>
      <c r="T12" s="5"/>
      <c r="V12" s="5"/>
      <c r="W12" s="5"/>
      <c r="X12" s="5"/>
      <c r="Y12" s="5"/>
      <c r="AA12" s="5"/>
      <c r="AB12" s="5"/>
      <c r="AC12" s="5"/>
      <c r="AD12" s="5"/>
    </row>
    <row r="13" spans="1:30" x14ac:dyDescent="0.45">
      <c r="G13" t="s">
        <v>81</v>
      </c>
      <c r="H13" s="12">
        <f>AVERAGE(H6:H12)</f>
        <v>0.52745098039215688</v>
      </c>
      <c r="P13" s="5"/>
      <c r="Q13" s="5"/>
      <c r="R13" s="5"/>
      <c r="S13" s="5"/>
      <c r="T13" s="5"/>
      <c r="V13" s="5"/>
      <c r="W13" s="5"/>
      <c r="X13" s="5"/>
      <c r="Y13" s="5"/>
      <c r="AA13" s="5"/>
      <c r="AB13" s="5"/>
      <c r="AC13" s="5"/>
      <c r="AD13" s="5"/>
    </row>
    <row r="14" spans="1:30" x14ac:dyDescent="0.45">
      <c r="P14" s="5"/>
      <c r="Q14" s="5"/>
      <c r="R14" s="5"/>
      <c r="S14" s="5"/>
      <c r="T14" s="5"/>
      <c r="V14" s="5"/>
      <c r="W14" s="5"/>
      <c r="X14" s="5"/>
      <c r="Y14" s="5"/>
      <c r="AA14" s="5"/>
      <c r="AB14" s="5"/>
      <c r="AC14" s="5"/>
      <c r="AD14" s="5"/>
    </row>
    <row r="15" spans="1:30" x14ac:dyDescent="0.45">
      <c r="P15" s="5"/>
      <c r="Q15" s="5"/>
      <c r="R15" s="5"/>
      <c r="S15" s="5"/>
      <c r="T15" s="5"/>
      <c r="V15" s="5"/>
      <c r="W15" s="5"/>
      <c r="X15" s="5"/>
      <c r="Y15" s="5"/>
      <c r="AA15" s="5"/>
      <c r="AB15" s="5"/>
      <c r="AC15" s="5"/>
      <c r="AD15" s="5"/>
    </row>
    <row r="16" spans="1:30" x14ac:dyDescent="0.45">
      <c r="P16" s="5"/>
      <c r="Q16" s="5"/>
      <c r="R16" s="5"/>
      <c r="S16" s="5"/>
      <c r="T16" s="5"/>
      <c r="V16" s="5"/>
      <c r="W16" s="5"/>
      <c r="X16" s="5"/>
      <c r="Y16" s="5"/>
      <c r="AA16" s="5"/>
      <c r="AB16" s="5"/>
      <c r="AC16" s="5"/>
      <c r="AD16" s="5"/>
    </row>
    <row r="17" spans="9:30" x14ac:dyDescent="0.45">
      <c r="P17" s="5"/>
      <c r="Q17" s="5"/>
      <c r="R17" s="5"/>
      <c r="S17" s="5"/>
      <c r="T17" s="5"/>
      <c r="V17" s="5"/>
      <c r="W17" s="5"/>
      <c r="X17" s="5"/>
      <c r="Y17" s="5"/>
      <c r="AA17" s="5"/>
      <c r="AB17" s="5"/>
      <c r="AC17" s="5"/>
      <c r="AD17" s="5"/>
    </row>
    <row r="18" spans="9:30" x14ac:dyDescent="0.45">
      <c r="P18" s="5"/>
      <c r="Q18" s="5"/>
      <c r="R18" s="5"/>
      <c r="S18" s="5"/>
      <c r="T18" s="5"/>
      <c r="V18" s="5"/>
      <c r="W18" s="5"/>
      <c r="X18" s="5"/>
      <c r="Y18" s="5"/>
      <c r="AA18" s="5"/>
      <c r="AB18" s="5"/>
      <c r="AC18" s="5"/>
      <c r="AD18" s="5"/>
    </row>
    <row r="19" spans="9:30" x14ac:dyDescent="0.45">
      <c r="P19" s="5"/>
      <c r="Q19" s="5"/>
      <c r="R19" s="5"/>
      <c r="S19" s="5"/>
      <c r="T19" s="5"/>
      <c r="V19" s="5"/>
      <c r="W19" s="5"/>
      <c r="X19" s="5"/>
      <c r="Y19" s="5"/>
      <c r="AA19" s="5"/>
      <c r="AB19" s="5"/>
      <c r="AC19" s="5"/>
      <c r="AD19" s="5"/>
    </row>
    <row r="20" spans="9:30" x14ac:dyDescent="0.45">
      <c r="P20" s="5"/>
      <c r="Q20" s="5"/>
      <c r="R20" s="5"/>
      <c r="S20" s="5"/>
      <c r="T20" s="5"/>
      <c r="V20" s="5"/>
      <c r="W20" s="5"/>
      <c r="X20" s="5"/>
      <c r="Y20" s="5"/>
      <c r="AA20" s="5"/>
      <c r="AB20" s="5"/>
      <c r="AC20" s="5"/>
      <c r="AD20" s="5"/>
    </row>
    <row r="21" spans="9:30" x14ac:dyDescent="0.45">
      <c r="P21" s="5"/>
      <c r="Q21" s="5"/>
      <c r="R21" s="5"/>
      <c r="S21" s="5"/>
      <c r="T21" s="5"/>
      <c r="V21" s="5"/>
      <c r="W21" s="5"/>
      <c r="X21" s="5"/>
      <c r="Y21" s="5"/>
      <c r="AA21" s="5"/>
      <c r="AB21" s="5"/>
      <c r="AC21" s="5"/>
      <c r="AD21" s="5"/>
    </row>
    <row r="22" spans="9:30" x14ac:dyDescent="0.45">
      <c r="P22" s="5"/>
      <c r="Q22" s="5"/>
      <c r="R22" s="5"/>
      <c r="S22" s="5"/>
      <c r="T22" s="5"/>
      <c r="V22" s="5"/>
      <c r="W22" s="5"/>
      <c r="X22" s="5"/>
      <c r="Y22" s="5"/>
      <c r="AA22" s="5"/>
      <c r="AB22" s="5"/>
      <c r="AC22" s="5"/>
      <c r="AD22" s="5"/>
    </row>
    <row r="23" spans="9:30" x14ac:dyDescent="0.45">
      <c r="P23" s="5"/>
      <c r="Q23" s="5"/>
      <c r="R23" s="5"/>
      <c r="S23" s="5"/>
      <c r="T23" s="5"/>
      <c r="V23" s="5"/>
      <c r="W23" s="5"/>
      <c r="X23" s="5"/>
      <c r="Y23" s="5"/>
      <c r="AA23" s="5"/>
      <c r="AB23" s="5"/>
      <c r="AC23" s="5"/>
      <c r="AD23" s="5"/>
    </row>
    <row r="24" spans="9:30" x14ac:dyDescent="0.45">
      <c r="P24" s="5"/>
      <c r="Q24" s="5"/>
      <c r="R24" s="5"/>
      <c r="S24" s="5"/>
      <c r="T24" s="5"/>
      <c r="V24" s="5"/>
      <c r="W24" s="5"/>
      <c r="X24" s="5"/>
      <c r="Y24" s="5"/>
      <c r="AA24" s="5"/>
      <c r="AB24" s="5"/>
      <c r="AC24" s="5"/>
      <c r="AD24" s="5"/>
    </row>
    <row r="25" spans="9:30" x14ac:dyDescent="0.45">
      <c r="P25" s="5"/>
      <c r="Q25" s="5"/>
      <c r="R25" s="5"/>
      <c r="S25" s="5"/>
      <c r="T25" s="5"/>
      <c r="V25" s="5"/>
      <c r="W25" s="5"/>
      <c r="X25" s="5"/>
      <c r="Y25" s="5"/>
      <c r="AA25" s="5"/>
      <c r="AB25" s="5"/>
      <c r="AC25" s="5"/>
      <c r="AD25" s="5"/>
    </row>
    <row r="26" spans="9:30" x14ac:dyDescent="0.45">
      <c r="P26" s="5"/>
      <c r="Q26" s="5"/>
      <c r="R26" s="5"/>
      <c r="S26" s="5"/>
      <c r="T26" s="5"/>
      <c r="V26" s="5"/>
      <c r="W26" s="5"/>
      <c r="X26" s="5"/>
      <c r="Y26" s="5"/>
      <c r="AA26" s="5"/>
      <c r="AB26" s="5"/>
      <c r="AC26" s="5"/>
      <c r="AD26" s="5"/>
    </row>
    <row r="27" spans="9:30" x14ac:dyDescent="0.45">
      <c r="P27" s="5"/>
      <c r="Q27" s="5"/>
      <c r="R27" s="5"/>
      <c r="S27" s="5"/>
      <c r="T27" s="5"/>
      <c r="V27" s="5"/>
      <c r="W27" s="5"/>
      <c r="X27" s="5"/>
      <c r="Y27" s="5"/>
      <c r="AA27" s="5"/>
      <c r="AB27" s="5"/>
      <c r="AC27" s="5"/>
      <c r="AD27" s="5"/>
    </row>
    <row r="28" spans="9:30" x14ac:dyDescent="0.45">
      <c r="P28" s="5"/>
      <c r="Q28" s="5"/>
      <c r="R28" s="5"/>
      <c r="S28" s="5"/>
      <c r="T28" s="5"/>
      <c r="V28" s="5"/>
      <c r="W28" s="5"/>
      <c r="X28" s="5"/>
      <c r="Y28" s="5"/>
      <c r="AA28" s="5"/>
      <c r="AB28" s="5"/>
      <c r="AC28" s="5"/>
      <c r="AD28" s="5"/>
    </row>
    <row r="29" spans="9:30" x14ac:dyDescent="0.45">
      <c r="P29" s="5"/>
      <c r="Q29" s="5"/>
      <c r="R29" s="5"/>
      <c r="S29" s="5"/>
      <c r="T29" s="5"/>
      <c r="V29" s="5"/>
      <c r="W29" s="5"/>
      <c r="X29" s="5"/>
      <c r="Y29" s="5"/>
      <c r="AA29" s="5"/>
      <c r="AB29" s="5"/>
      <c r="AC29" s="5"/>
      <c r="AD29" s="5"/>
    </row>
    <row r="30" spans="9:30" x14ac:dyDescent="0.45">
      <c r="P30" s="5"/>
      <c r="Q30" s="5"/>
      <c r="R30" s="5"/>
      <c r="S30" s="5"/>
      <c r="T30" s="5"/>
      <c r="U30" t="s">
        <v>66</v>
      </c>
      <c r="V30" s="5">
        <f>SUM(V4:V29)</f>
        <v>17</v>
      </c>
      <c r="W30" s="5">
        <f>SUM(W4:W29)</f>
        <v>19</v>
      </c>
      <c r="X30" s="5"/>
      <c r="Y30" s="5"/>
      <c r="AA30" s="5">
        <f>SUM(AA4:AA29)</f>
        <v>14</v>
      </c>
      <c r="AB30" s="5">
        <f>SUM(AB4:AB29)</f>
        <v>12</v>
      </c>
      <c r="AC30" s="5"/>
      <c r="AD30" s="5"/>
    </row>
    <row r="31" spans="9:30" x14ac:dyDescent="0.45">
      <c r="I31" t="s">
        <v>59</v>
      </c>
      <c r="J31">
        <f>SUM(J4:J30)</f>
        <v>5</v>
      </c>
      <c r="K31">
        <f t="shared" ref="K31:M31" si="0">SUM(K4:K30)</f>
        <v>10</v>
      </c>
      <c r="L31">
        <f>SUM(L7:L30)</f>
        <v>6</v>
      </c>
      <c r="M31">
        <f t="shared" si="0"/>
        <v>1</v>
      </c>
      <c r="N31">
        <f>SUM(N7:N30)</f>
        <v>1</v>
      </c>
      <c r="V31" s="10">
        <f>V30/(W30+V30)</f>
        <v>0.47222222222222221</v>
      </c>
      <c r="AA31" s="10">
        <f>AA30/(AB30+AA30)</f>
        <v>0.53846153846153844</v>
      </c>
    </row>
    <row r="32" spans="9:30" x14ac:dyDescent="0.45">
      <c r="I32" t="s">
        <v>60</v>
      </c>
      <c r="J32">
        <f>AVERAGE(J4:J30)</f>
        <v>0.83333333333333337</v>
      </c>
      <c r="K32">
        <f t="shared" ref="K32:M32" si="1">AVERAGE(K4:K30)</f>
        <v>1.6666666666666667</v>
      </c>
      <c r="L32">
        <f>AVERAGE(L7:L30)</f>
        <v>2</v>
      </c>
      <c r="M32">
        <f t="shared" si="1"/>
        <v>0.16666666666666666</v>
      </c>
      <c r="N32">
        <f>AVERAGE(N7:N30)</f>
        <v>0.33333333333333331</v>
      </c>
    </row>
  </sheetData>
  <conditionalFormatting sqref="H7">
    <cfRule type="cellIs" dxfId="2" priority="1" operator="equal">
      <formula>$H$6</formula>
    </cfRule>
    <cfRule type="cellIs" dxfId="1" priority="2" operator="lessThan">
      <formula>$H$6</formula>
    </cfRule>
    <cfRule type="cellIs" dxfId="0" priority="3" operator="greaterThan">
      <formula>$H$6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4B45-7BAF-4148-92B5-8B16D3A736D4}">
  <dimension ref="B2:Q18"/>
  <sheetViews>
    <sheetView workbookViewId="0"/>
  </sheetViews>
  <sheetFormatPr defaultRowHeight="14.25" x14ac:dyDescent="0.45"/>
  <cols>
    <col min="2" max="2" width="13.19921875" customWidth="1"/>
    <col min="3" max="3" width="14.6640625" customWidth="1"/>
    <col min="4" max="4" width="12.796875" customWidth="1"/>
  </cols>
  <sheetData>
    <row r="2" spans="2:17" x14ac:dyDescent="0.45">
      <c r="B2" t="s">
        <v>33</v>
      </c>
      <c r="C2" s="3">
        <v>44963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17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COUNTIF(C4:C18, "Loose Gooses")</f>
        <v>1</v>
      </c>
      <c r="K3">
        <f>COUNTIF(D4:D27,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</row>
    <row r="4" spans="2:17" x14ac:dyDescent="0.45">
      <c r="B4">
        <v>1</v>
      </c>
      <c r="C4" t="s">
        <v>14</v>
      </c>
      <c r="D4" t="s">
        <v>11</v>
      </c>
      <c r="E4" t="s">
        <v>8</v>
      </c>
      <c r="F4">
        <v>1</v>
      </c>
      <c r="G4">
        <v>2</v>
      </c>
      <c r="I4" t="s">
        <v>20</v>
      </c>
      <c r="J4">
        <f>COUNTIF(C4:C18, "5 Musketeers")</f>
        <v>5</v>
      </c>
      <c r="K4">
        <f>COUNTIF(D4:D27, "5 Musketeers")</f>
        <v>5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0</v>
      </c>
    </row>
    <row r="5" spans="2:17" x14ac:dyDescent="0.45">
      <c r="B5">
        <v>2</v>
      </c>
      <c r="C5" t="s">
        <v>14</v>
      </c>
      <c r="D5" t="s">
        <v>10</v>
      </c>
      <c r="E5" t="s">
        <v>7</v>
      </c>
      <c r="F5">
        <v>2</v>
      </c>
      <c r="G5">
        <v>1</v>
      </c>
      <c r="I5" t="s">
        <v>17</v>
      </c>
      <c r="J5">
        <f>COUNTIF(C4:C18, "Wet Willies")</f>
        <v>9</v>
      </c>
      <c r="K5">
        <f>COUNTIF(D4:D27, 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</row>
    <row r="6" spans="2:17" x14ac:dyDescent="0.45">
      <c r="B6">
        <v>3</v>
      </c>
      <c r="C6" t="s">
        <v>14</v>
      </c>
      <c r="D6" t="s">
        <v>11</v>
      </c>
      <c r="E6" t="s">
        <v>9</v>
      </c>
      <c r="F6">
        <v>3</v>
      </c>
      <c r="G6">
        <v>3</v>
      </c>
      <c r="P6" t="s">
        <v>16</v>
      </c>
      <c r="Q6">
        <f t="shared" si="1"/>
        <v>0</v>
      </c>
    </row>
    <row r="7" spans="2:17" x14ac:dyDescent="0.45">
      <c r="B7">
        <v>4</v>
      </c>
      <c r="C7" t="s">
        <v>14</v>
      </c>
      <c r="D7" t="s">
        <v>10</v>
      </c>
      <c r="E7" t="s">
        <v>12</v>
      </c>
      <c r="F7">
        <v>4</v>
      </c>
      <c r="G7">
        <v>2</v>
      </c>
      <c r="P7" t="s">
        <v>15</v>
      </c>
      <c r="Q7">
        <f t="shared" si="1"/>
        <v>0</v>
      </c>
    </row>
    <row r="8" spans="2:17" x14ac:dyDescent="0.45">
      <c r="B8">
        <v>5</v>
      </c>
      <c r="C8" t="s">
        <v>14</v>
      </c>
      <c r="D8" t="s">
        <v>11</v>
      </c>
      <c r="E8" t="s">
        <v>9</v>
      </c>
      <c r="F8">
        <v>5</v>
      </c>
      <c r="G8">
        <v>4</v>
      </c>
      <c r="P8" t="s">
        <v>12</v>
      </c>
      <c r="Q8">
        <f t="shared" si="1"/>
        <v>2</v>
      </c>
    </row>
    <row r="9" spans="2:17" x14ac:dyDescent="0.45">
      <c r="B9">
        <v>6</v>
      </c>
      <c r="C9" t="s">
        <v>14</v>
      </c>
      <c r="D9" t="s">
        <v>10</v>
      </c>
      <c r="E9" t="s">
        <v>9</v>
      </c>
      <c r="F9">
        <v>6</v>
      </c>
      <c r="G9">
        <v>3</v>
      </c>
      <c r="P9" t="s">
        <v>9</v>
      </c>
      <c r="Q9">
        <f t="shared" si="1"/>
        <v>4</v>
      </c>
    </row>
    <row r="10" spans="2:17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2</v>
      </c>
    </row>
    <row r="11" spans="2:17" x14ac:dyDescent="0.45">
      <c r="B11">
        <v>8</v>
      </c>
      <c r="C11" t="s">
        <v>11</v>
      </c>
      <c r="D11" t="s">
        <v>10</v>
      </c>
      <c r="E11" t="s">
        <v>3</v>
      </c>
      <c r="F11">
        <v>2</v>
      </c>
      <c r="G11">
        <v>4</v>
      </c>
      <c r="P11" t="s">
        <v>7</v>
      </c>
      <c r="Q11">
        <f t="shared" si="1"/>
        <v>1</v>
      </c>
    </row>
    <row r="12" spans="2:17" x14ac:dyDescent="0.45">
      <c r="B12">
        <v>9</v>
      </c>
      <c r="C12" t="s">
        <v>14</v>
      </c>
      <c r="D12" t="s">
        <v>11</v>
      </c>
      <c r="E12" t="s">
        <v>8</v>
      </c>
      <c r="F12">
        <v>1</v>
      </c>
      <c r="G12">
        <v>0</v>
      </c>
      <c r="P12" t="s">
        <v>6</v>
      </c>
      <c r="Q12">
        <f t="shared" si="1"/>
        <v>0</v>
      </c>
    </row>
    <row r="13" spans="2:17" x14ac:dyDescent="0.45">
      <c r="B13">
        <v>10</v>
      </c>
      <c r="C13" t="s">
        <v>14</v>
      </c>
      <c r="D13" t="s">
        <v>10</v>
      </c>
      <c r="E13" t="s">
        <v>12</v>
      </c>
      <c r="F13">
        <v>2</v>
      </c>
      <c r="G13">
        <v>5</v>
      </c>
      <c r="P13" t="s">
        <v>5</v>
      </c>
      <c r="Q13">
        <f t="shared" si="1"/>
        <v>0</v>
      </c>
    </row>
    <row r="14" spans="2:17" x14ac:dyDescent="0.45">
      <c r="B14">
        <v>11</v>
      </c>
      <c r="C14" t="s">
        <v>14</v>
      </c>
      <c r="D14" t="s">
        <v>11</v>
      </c>
      <c r="E14" t="s">
        <v>9</v>
      </c>
      <c r="F14">
        <v>3</v>
      </c>
      <c r="G14">
        <v>1</v>
      </c>
      <c r="P14" t="s">
        <v>4</v>
      </c>
      <c r="Q14">
        <f t="shared" si="1"/>
        <v>1</v>
      </c>
    </row>
    <row r="15" spans="2:17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0</v>
      </c>
      <c r="P15" t="s">
        <v>3</v>
      </c>
      <c r="Q15">
        <f t="shared" si="1"/>
        <v>1</v>
      </c>
    </row>
    <row r="16" spans="2:17" x14ac:dyDescent="0.45">
      <c r="B16">
        <v>13</v>
      </c>
      <c r="C16" t="s">
        <v>11</v>
      </c>
      <c r="D16" t="s">
        <v>10</v>
      </c>
      <c r="E16" t="s">
        <v>2</v>
      </c>
      <c r="F16">
        <v>1</v>
      </c>
      <c r="G16">
        <v>0</v>
      </c>
      <c r="P16" t="s">
        <v>2</v>
      </c>
      <c r="Q16">
        <f t="shared" si="1"/>
        <v>3</v>
      </c>
    </row>
    <row r="17" spans="2:17" x14ac:dyDescent="0.45">
      <c r="B17">
        <v>14</v>
      </c>
      <c r="C17" t="s">
        <v>11</v>
      </c>
      <c r="D17" t="s">
        <v>14</v>
      </c>
      <c r="E17" t="s">
        <v>4</v>
      </c>
      <c r="F17">
        <v>2</v>
      </c>
      <c r="G17">
        <v>1</v>
      </c>
      <c r="P17" t="s">
        <v>1</v>
      </c>
      <c r="Q17">
        <f t="shared" si="1"/>
        <v>0</v>
      </c>
    </row>
    <row r="18" spans="2:17" x14ac:dyDescent="0.45">
      <c r="B18">
        <v>15</v>
      </c>
      <c r="C18" t="s">
        <v>11</v>
      </c>
      <c r="D18" t="s">
        <v>10</v>
      </c>
      <c r="E18" t="s">
        <v>2</v>
      </c>
      <c r="F18">
        <v>3</v>
      </c>
      <c r="G18">
        <v>1</v>
      </c>
      <c r="P18" t="s">
        <v>0</v>
      </c>
      <c r="Q18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EA6E-13A3-434D-B373-4A9BF20D7175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6</v>
      </c>
      <c r="L3" s="1">
        <f>J3/(J3+K3)</f>
        <v>0.5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14</v>
      </c>
      <c r="D4" t="s">
        <v>10</v>
      </c>
      <c r="E4" t="s">
        <v>5</v>
      </c>
      <c r="F4">
        <v>1</v>
      </c>
      <c r="G4">
        <v>2</v>
      </c>
      <c r="I4" t="s">
        <v>20</v>
      </c>
      <c r="J4">
        <f>COUNTIF(C4:C30, "5 Musketeers")</f>
        <v>4</v>
      </c>
      <c r="K4">
        <f>COUNTIF(D4:D30, "5 Musketeers")</f>
        <v>6</v>
      </c>
      <c r="L4" s="1">
        <f t="shared" ref="L4:L5" si="0">J4/(J4+K4)</f>
        <v>0.4</v>
      </c>
      <c r="M4">
        <f>IF(AND(L4&gt;L3, L4&gt;L5), 3, IF(OR(L4&gt;L3, L4&gt;L5), 2, 1))</f>
        <v>1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WW/LG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1</v>
      </c>
      <c r="G5">
        <v>0</v>
      </c>
      <c r="I5" t="s">
        <v>17</v>
      </c>
      <c r="J5">
        <f>COUNTIF(C4:C30, "Wet Willies")</f>
        <v>7</v>
      </c>
      <c r="K5">
        <f>COUNTIF(D4:D30,"Wet Willies")</f>
        <v>5</v>
      </c>
      <c r="L5" s="1">
        <f t="shared" si="0"/>
        <v>0.58333333333333337</v>
      </c>
      <c r="M5">
        <f>IF(AND(L5&gt;L4, L5&gt;L3), 3, IF(OR(L5&gt;L4, L5&gt;L3), 2, 1))</f>
        <v>3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19</v>
      </c>
      <c r="F6">
        <v>1</v>
      </c>
      <c r="G6">
        <v>0</v>
      </c>
      <c r="P6" t="s">
        <v>16</v>
      </c>
      <c r="Q6">
        <f t="shared" si="1"/>
        <v>1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16</v>
      </c>
      <c r="F7">
        <v>2</v>
      </c>
      <c r="G7">
        <v>1</v>
      </c>
      <c r="P7" t="s">
        <v>15</v>
      </c>
      <c r="Q7">
        <f t="shared" si="1"/>
        <v>0</v>
      </c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3</v>
      </c>
      <c r="G8">
        <v>1</v>
      </c>
      <c r="P8" t="s">
        <v>12</v>
      </c>
      <c r="Q8">
        <f t="shared" si="1"/>
        <v>3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10</v>
      </c>
      <c r="E9" t="s">
        <v>12</v>
      </c>
      <c r="F9">
        <v>1</v>
      </c>
      <c r="G9">
        <v>0</v>
      </c>
      <c r="P9" t="s">
        <v>9</v>
      </c>
      <c r="Q9">
        <f t="shared" si="1"/>
        <v>1</v>
      </c>
      <c r="S9" t="str">
        <f t="shared" si="2"/>
        <v>None</v>
      </c>
      <c r="T9" t="str">
        <f t="shared" si="3"/>
        <v>WW/LG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1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18</v>
      </c>
      <c r="F11">
        <v>1</v>
      </c>
      <c r="G11">
        <v>0</v>
      </c>
      <c r="P11" t="s">
        <v>7</v>
      </c>
      <c r="Q11">
        <f t="shared" si="1"/>
        <v>1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2</v>
      </c>
      <c r="G12">
        <v>1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0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1</v>
      </c>
      <c r="G14">
        <v>0</v>
      </c>
      <c r="P14" t="s">
        <v>4</v>
      </c>
      <c r="Q14">
        <f t="shared" si="1"/>
        <v>2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8</v>
      </c>
      <c r="F15">
        <v>2</v>
      </c>
      <c r="G15">
        <v>1</v>
      </c>
      <c r="P15" t="s">
        <v>3</v>
      </c>
      <c r="Q15">
        <f t="shared" si="1"/>
        <v>1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0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19</v>
      </c>
      <c r="F17">
        <v>1</v>
      </c>
      <c r="G17">
        <v>0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7</v>
      </c>
      <c r="F18">
        <v>1</v>
      </c>
      <c r="G18">
        <v>0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12</v>
      </c>
      <c r="F19">
        <v>2</v>
      </c>
      <c r="G19">
        <v>1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12</v>
      </c>
      <c r="F20">
        <v>3</v>
      </c>
      <c r="G20">
        <v>1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7FC55-00F2-459C-BBD1-0FB8B2F0BA70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44965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2</v>
      </c>
      <c r="K3">
        <f>COUNTIF(D4:D30, "Loose Gooses")</f>
        <v>8</v>
      </c>
      <c r="L3" s="1">
        <f>J3/(J3+K3)</f>
        <v>0.2</v>
      </c>
      <c r="M3">
        <f>IF(AND(L3&gt;L4, L3&gt;L5), 3, IF(OR(L3&gt;L4, L3&gt;L5), 2, 1))</f>
        <v>1</v>
      </c>
      <c r="P3" t="s">
        <v>18</v>
      </c>
      <c r="Q3">
        <f>COUNTIF($E$4:$E$27, P3)</f>
        <v>0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2</v>
      </c>
      <c r="F4">
        <v>1</v>
      </c>
      <c r="G4">
        <v>0</v>
      </c>
      <c r="I4" t="s">
        <v>20</v>
      </c>
      <c r="J4">
        <f>COUNTIF(C4:C30, "5 Musketeers")</f>
        <v>5</v>
      </c>
      <c r="K4">
        <f>COUNTIF(D4:D30, "5 Musketeers")</f>
        <v>6</v>
      </c>
      <c r="L4" s="1">
        <f t="shared" ref="L4:L5" si="0">J4/(J4+K4)</f>
        <v>0.45454545454545453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1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3</v>
      </c>
      <c r="L5" s="1">
        <f t="shared" si="0"/>
        <v>0.76923076923076927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2</v>
      </c>
      <c r="F6">
        <v>3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14</v>
      </c>
      <c r="D7" t="s">
        <v>11</v>
      </c>
      <c r="E7" t="s">
        <v>8</v>
      </c>
      <c r="F7">
        <v>1</v>
      </c>
      <c r="G7">
        <v>0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WW/5M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9</v>
      </c>
      <c r="F8">
        <v>2</v>
      </c>
      <c r="G8">
        <v>2</v>
      </c>
      <c r="P8" t="s">
        <v>12</v>
      </c>
      <c r="Q8">
        <f t="shared" si="1"/>
        <v>4</v>
      </c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14</v>
      </c>
      <c r="E9" t="s">
        <v>2</v>
      </c>
      <c r="F9">
        <v>1</v>
      </c>
      <c r="G9">
        <v>0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5M/WW</v>
      </c>
    </row>
    <row r="10" spans="2:21" x14ac:dyDescent="0.45">
      <c r="B10">
        <v>7</v>
      </c>
      <c r="C10" t="s">
        <v>10</v>
      </c>
      <c r="D10" t="s">
        <v>11</v>
      </c>
      <c r="E10" t="s">
        <v>19</v>
      </c>
      <c r="F10">
        <v>1</v>
      </c>
      <c r="G10">
        <v>0</v>
      </c>
      <c r="P10" t="s">
        <v>8</v>
      </c>
      <c r="Q10">
        <f t="shared" si="1"/>
        <v>2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8</v>
      </c>
      <c r="F11">
        <v>1</v>
      </c>
      <c r="G11">
        <v>0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12</v>
      </c>
      <c r="F12">
        <v>2</v>
      </c>
      <c r="G12">
        <v>1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3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13</v>
      </c>
      <c r="F14">
        <v>4</v>
      </c>
      <c r="G14">
        <v>2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6</v>
      </c>
      <c r="F15">
        <v>5</v>
      </c>
      <c r="G15">
        <v>2</v>
      </c>
      <c r="P15" t="s">
        <v>3</v>
      </c>
      <c r="Q15">
        <f t="shared" si="1"/>
        <v>0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14</v>
      </c>
      <c r="D16" t="s">
        <v>11</v>
      </c>
      <c r="E16" t="s">
        <v>12</v>
      </c>
      <c r="F16">
        <v>6</v>
      </c>
      <c r="G16">
        <v>3</v>
      </c>
      <c r="P16" t="s">
        <v>2</v>
      </c>
      <c r="Q16">
        <f t="shared" si="1"/>
        <v>4</v>
      </c>
      <c r="S16" t="str">
        <f t="shared" si="2"/>
        <v>None</v>
      </c>
      <c r="T16" t="str">
        <f t="shared" si="3"/>
        <v>WW/5M</v>
      </c>
      <c r="U16" t="str">
        <f t="shared" si="4"/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12</v>
      </c>
      <c r="F17">
        <v>7</v>
      </c>
      <c r="G17">
        <v>3</v>
      </c>
      <c r="P17" t="s">
        <v>1</v>
      </c>
      <c r="Q17">
        <f t="shared" si="1"/>
        <v>1</v>
      </c>
      <c r="S17" t="str">
        <f t="shared" si="2"/>
        <v>None</v>
      </c>
      <c r="T17" t="str">
        <f t="shared" si="3"/>
        <v>WW/LG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8</v>
      </c>
      <c r="G18">
        <v>4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B19">
        <v>16</v>
      </c>
      <c r="C19" t="s">
        <v>10</v>
      </c>
      <c r="D19" t="s">
        <v>14</v>
      </c>
      <c r="E19" t="s">
        <v>61</v>
      </c>
      <c r="F19">
        <v>1</v>
      </c>
      <c r="G19">
        <v>0</v>
      </c>
      <c r="S19" t="str">
        <f t="shared" si="2"/>
        <v>LG/WW</v>
      </c>
      <c r="T19" t="str">
        <f t="shared" si="3"/>
        <v>None</v>
      </c>
      <c r="U19" t="str">
        <f t="shared" si="4"/>
        <v>None</v>
      </c>
    </row>
    <row r="20" spans="2:21" x14ac:dyDescent="0.45">
      <c r="B20">
        <v>17</v>
      </c>
      <c r="C20" t="s">
        <v>11</v>
      </c>
      <c r="D20" t="s">
        <v>10</v>
      </c>
      <c r="E20" t="s">
        <v>1</v>
      </c>
      <c r="F20">
        <v>1</v>
      </c>
      <c r="G20">
        <v>0</v>
      </c>
      <c r="S20" t="str">
        <f t="shared" si="2"/>
        <v>None</v>
      </c>
      <c r="T20" t="str">
        <f t="shared" si="3"/>
        <v>None</v>
      </c>
      <c r="U20" t="str">
        <f t="shared" si="4"/>
        <v>5M/LG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0CC8A-1DA0-4EFD-8506-C6F59B1829A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8</v>
      </c>
      <c r="L3" s="1">
        <f>J3/(J3+K3)</f>
        <v>0.27272727272727271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7</v>
      </c>
      <c r="K4">
        <f>COUNTIF(D4:D30, "5 Musketeers")</f>
        <v>7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5</v>
      </c>
      <c r="L5" s="1">
        <f t="shared" si="0"/>
        <v>0.66666666666666663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12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9</v>
      </c>
      <c r="F7">
        <v>2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2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10</v>
      </c>
      <c r="D9" t="s">
        <v>11</v>
      </c>
      <c r="E9" t="s">
        <v>0</v>
      </c>
      <c r="F9">
        <v>1</v>
      </c>
      <c r="G9">
        <v>1</v>
      </c>
      <c r="P9" t="s">
        <v>9</v>
      </c>
      <c r="Q9">
        <f t="shared" si="1"/>
        <v>4</v>
      </c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1</v>
      </c>
      <c r="G10">
        <v>1</v>
      </c>
      <c r="P10" t="s">
        <v>8</v>
      </c>
      <c r="Q10">
        <f t="shared" si="1"/>
        <v>3</v>
      </c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5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2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8</v>
      </c>
      <c r="F13">
        <v>1</v>
      </c>
      <c r="G13">
        <v>1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11</v>
      </c>
      <c r="D14" t="s">
        <v>14</v>
      </c>
      <c r="E14" t="s">
        <v>3</v>
      </c>
      <c r="F14">
        <v>1</v>
      </c>
      <c r="G14">
        <v>1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None</v>
      </c>
      <c r="U14" t="str">
        <f t="shared" si="4"/>
        <v>5M/WW</v>
      </c>
    </row>
    <row r="15" spans="2:21" x14ac:dyDescent="0.45">
      <c r="B15">
        <v>12</v>
      </c>
      <c r="C15" t="s">
        <v>11</v>
      </c>
      <c r="D15" t="s">
        <v>10</v>
      </c>
      <c r="E15" t="s">
        <v>3</v>
      </c>
      <c r="F15">
        <v>2</v>
      </c>
      <c r="G15">
        <v>2</v>
      </c>
      <c r="P15" t="s">
        <v>3</v>
      </c>
      <c r="Q15">
        <f t="shared" si="1"/>
        <v>4</v>
      </c>
      <c r="S15" t="str">
        <f t="shared" si="2"/>
        <v>None</v>
      </c>
      <c r="T15" t="str">
        <f t="shared" si="3"/>
        <v>None</v>
      </c>
      <c r="U15" t="str">
        <f t="shared" si="4"/>
        <v>5M/LG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3</v>
      </c>
      <c r="G16">
        <v>2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18</v>
      </c>
      <c r="F17">
        <v>1</v>
      </c>
      <c r="G17">
        <v>1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9</v>
      </c>
      <c r="F18">
        <v>1</v>
      </c>
      <c r="G18">
        <v>1</v>
      </c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13</v>
      </c>
      <c r="F19">
        <v>2</v>
      </c>
      <c r="G19">
        <v>2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8</v>
      </c>
      <c r="F20">
        <v>3</v>
      </c>
      <c r="G20">
        <v>2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B21">
        <v>18</v>
      </c>
      <c r="C21" t="s">
        <v>14</v>
      </c>
      <c r="D21" t="s">
        <v>11</v>
      </c>
      <c r="E21" t="s">
        <v>8</v>
      </c>
      <c r="F21">
        <v>4</v>
      </c>
      <c r="G21">
        <v>3</v>
      </c>
      <c r="S21" t="str">
        <f t="shared" si="2"/>
        <v>None</v>
      </c>
      <c r="T21" t="str">
        <f t="shared" si="3"/>
        <v>WW/5M</v>
      </c>
      <c r="U21" t="str">
        <f t="shared" si="4"/>
        <v>None</v>
      </c>
    </row>
    <row r="22" spans="2:21" x14ac:dyDescent="0.45">
      <c r="B22">
        <v>19</v>
      </c>
      <c r="C22" t="s">
        <v>14</v>
      </c>
      <c r="D22" t="s">
        <v>10</v>
      </c>
      <c r="E22" t="s">
        <v>9</v>
      </c>
      <c r="F22">
        <v>5</v>
      </c>
      <c r="G22">
        <v>3</v>
      </c>
      <c r="S22" t="str">
        <f t="shared" si="2"/>
        <v>None</v>
      </c>
      <c r="T22" t="str">
        <f t="shared" si="3"/>
        <v>WW/LG</v>
      </c>
      <c r="U22" t="str">
        <f t="shared" si="4"/>
        <v>None</v>
      </c>
    </row>
    <row r="23" spans="2:21" x14ac:dyDescent="0.45">
      <c r="B23">
        <v>20</v>
      </c>
      <c r="C23" t="s">
        <v>14</v>
      </c>
      <c r="D23" t="s">
        <v>11</v>
      </c>
      <c r="E23" t="s">
        <v>9</v>
      </c>
      <c r="F23">
        <v>6</v>
      </c>
      <c r="G23">
        <v>4</v>
      </c>
      <c r="S23" t="str">
        <f t="shared" si="2"/>
        <v>None</v>
      </c>
      <c r="T23" t="str">
        <f t="shared" si="3"/>
        <v>WW/5M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 ME</vt:lpstr>
      <vt:lpstr>Stats Global</vt:lpstr>
      <vt:lpstr>Statistics LG</vt:lpstr>
      <vt:lpstr>Statistics WW</vt:lpstr>
      <vt:lpstr>Statistics 5M</vt:lpstr>
      <vt:lpstr>602</vt:lpstr>
      <vt:lpstr>702</vt:lpstr>
      <vt:lpstr>802</vt:lpstr>
      <vt:lpstr>1002</vt:lpstr>
      <vt:lpstr>1302</vt:lpstr>
      <vt:lpstr>1402</vt:lpstr>
    </vt:vector>
  </TitlesOfParts>
  <Company>All Saints Anglican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2023-02-15T23:09:51Z</dcterms:modified>
</cp:coreProperties>
</file>