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1445\Documents\GitHub\basketballrepo\"/>
    </mc:Choice>
  </mc:AlternateContent>
  <xr:revisionPtr revIDLastSave="0" documentId="13_ncr:1_{4B10766E-F893-4EE2-BBB5-7179B775F2B9}" xr6:coauthVersionLast="47" xr6:coauthVersionMax="47" xr10:uidLastSave="{00000000-0000-0000-0000-000000000000}"/>
  <bookViews>
    <workbookView xWindow="-98" yWindow="-98" windowWidth="22695" windowHeight="14595" firstSheet="4" activeTab="19" xr2:uid="{19235783-2AAC-46C7-843E-29546DAACA43}"/>
  </bookViews>
  <sheets>
    <sheet name="READ ME" sheetId="1" r:id="rId1"/>
    <sheet name="Stats Global" sheetId="11" r:id="rId2"/>
    <sheet name="Statistics LG" sheetId="3" r:id="rId3"/>
    <sheet name="Statistics WW" sheetId="4" r:id="rId4"/>
    <sheet name="Statistics 5M" sheetId="5" r:id="rId5"/>
    <sheet name="602" sheetId="2" r:id="rId6"/>
    <sheet name="702" sheetId="6" r:id="rId7"/>
    <sheet name="802" sheetId="7" r:id="rId8"/>
    <sheet name="1002" sheetId="8" r:id="rId9"/>
    <sheet name="1302" sheetId="9" r:id="rId10"/>
    <sheet name="1402" sheetId="10" r:id="rId11"/>
    <sheet name="1602" sheetId="12" r:id="rId12"/>
    <sheet name="2002" sheetId="13" r:id="rId13"/>
    <sheet name="2102" sheetId="14" r:id="rId14"/>
    <sheet name="2202" sheetId="15" r:id="rId15"/>
    <sheet name="2302" sheetId="16" r:id="rId16"/>
    <sheet name="2702" sheetId="17" r:id="rId17"/>
    <sheet name="2802" sheetId="18" r:id="rId18"/>
    <sheet name="0603" sheetId="19" r:id="rId19"/>
    <sheet name="0703" sheetId="2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9" i="11" l="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8" i="11"/>
  <c r="F19" i="11"/>
  <c r="D19" i="11"/>
  <c r="C19" i="11"/>
  <c r="B19" i="11"/>
  <c r="D18" i="5"/>
  <c r="C18" i="5"/>
  <c r="B18" i="5"/>
  <c r="A18" i="5"/>
  <c r="N18" i="5"/>
  <c r="M18" i="5"/>
  <c r="K18" i="5"/>
  <c r="J18" i="5"/>
  <c r="AB18" i="5"/>
  <c r="AA18" i="5"/>
  <c r="W18" i="5"/>
  <c r="V18" i="5"/>
  <c r="AD18" i="4"/>
  <c r="AC18" i="4"/>
  <c r="D18" i="4"/>
  <c r="C18" i="4"/>
  <c r="B18" i="4"/>
  <c r="A18" i="4"/>
  <c r="O18" i="4"/>
  <c r="N18" i="4"/>
  <c r="M18" i="4"/>
  <c r="L18" i="4"/>
  <c r="K18" i="4"/>
  <c r="J18" i="4"/>
  <c r="Y18" i="4"/>
  <c r="X18" i="4"/>
  <c r="AD18" i="3"/>
  <c r="AC18" i="3"/>
  <c r="Y18" i="3"/>
  <c r="X18" i="3"/>
  <c r="O18" i="3"/>
  <c r="N18" i="3"/>
  <c r="M18" i="3"/>
  <c r="L18" i="3"/>
  <c r="K18" i="3"/>
  <c r="J18" i="3"/>
  <c r="D18" i="3"/>
  <c r="C18" i="3"/>
  <c r="B18" i="3"/>
  <c r="A18" i="3"/>
  <c r="U30" i="20"/>
  <c r="T30" i="20"/>
  <c r="S30" i="20"/>
  <c r="U29" i="20"/>
  <c r="T29" i="20"/>
  <c r="S29" i="20"/>
  <c r="U28" i="20"/>
  <c r="T28" i="20"/>
  <c r="S28" i="20"/>
  <c r="U27" i="20"/>
  <c r="T27" i="20"/>
  <c r="S27" i="20"/>
  <c r="U26" i="20"/>
  <c r="T26" i="20"/>
  <c r="S26" i="20"/>
  <c r="U25" i="20"/>
  <c r="T25" i="20"/>
  <c r="S25" i="20"/>
  <c r="U24" i="20"/>
  <c r="T24" i="20"/>
  <c r="S24" i="20"/>
  <c r="U23" i="20"/>
  <c r="T23" i="20"/>
  <c r="S23" i="20"/>
  <c r="U22" i="20"/>
  <c r="T22" i="20"/>
  <c r="S22" i="20"/>
  <c r="U21" i="20"/>
  <c r="T21" i="20"/>
  <c r="S21" i="20"/>
  <c r="U20" i="20"/>
  <c r="T20" i="20"/>
  <c r="S20" i="20"/>
  <c r="U19" i="20"/>
  <c r="T19" i="20"/>
  <c r="S19" i="20"/>
  <c r="Q19" i="20"/>
  <c r="U18" i="20"/>
  <c r="T18" i="20"/>
  <c r="S18" i="20"/>
  <c r="Q18" i="20"/>
  <c r="U17" i="20"/>
  <c r="T17" i="20"/>
  <c r="S17" i="20"/>
  <c r="Q17" i="20"/>
  <c r="U16" i="20"/>
  <c r="T16" i="20"/>
  <c r="S16" i="20"/>
  <c r="Q16" i="20"/>
  <c r="U15" i="20"/>
  <c r="T15" i="20"/>
  <c r="S15" i="20"/>
  <c r="Q15" i="20"/>
  <c r="U14" i="20"/>
  <c r="T14" i="20"/>
  <c r="S14" i="20"/>
  <c r="Q14" i="20"/>
  <c r="U13" i="20"/>
  <c r="T13" i="20"/>
  <c r="S13" i="20"/>
  <c r="Q13" i="20"/>
  <c r="U12" i="20"/>
  <c r="T12" i="20"/>
  <c r="S12" i="20"/>
  <c r="Q12" i="20"/>
  <c r="U11" i="20"/>
  <c r="T11" i="20"/>
  <c r="S11" i="20"/>
  <c r="Q11" i="20"/>
  <c r="U10" i="20"/>
  <c r="T10" i="20"/>
  <c r="S10" i="20"/>
  <c r="Q10" i="20"/>
  <c r="U9" i="20"/>
  <c r="T9" i="20"/>
  <c r="S9" i="20"/>
  <c r="Q9" i="20"/>
  <c r="U8" i="20"/>
  <c r="T8" i="20"/>
  <c r="S8" i="20"/>
  <c r="Q8" i="20"/>
  <c r="U7" i="20"/>
  <c r="T7" i="20"/>
  <c r="S7" i="20"/>
  <c r="Q7" i="20"/>
  <c r="U6" i="20"/>
  <c r="T6" i="20"/>
  <c r="S6" i="20"/>
  <c r="Q6" i="20"/>
  <c r="U5" i="20"/>
  <c r="T5" i="20"/>
  <c r="S5" i="20"/>
  <c r="Q5" i="20"/>
  <c r="K5" i="20"/>
  <c r="J5" i="20"/>
  <c r="U4" i="20"/>
  <c r="T4" i="20"/>
  <c r="S4" i="20"/>
  <c r="Q4" i="20"/>
  <c r="K4" i="20"/>
  <c r="J4" i="20"/>
  <c r="L4" i="20" s="1"/>
  <c r="Q3" i="20"/>
  <c r="K3" i="20"/>
  <c r="J3" i="20"/>
  <c r="L3" i="20" s="1"/>
  <c r="H9" i="5"/>
  <c r="A17" i="5"/>
  <c r="H9" i="4"/>
  <c r="A17" i="4"/>
  <c r="A17" i="3"/>
  <c r="B18" i="11"/>
  <c r="Q26" i="11"/>
  <c r="U30" i="19"/>
  <c r="T30" i="19"/>
  <c r="S30" i="19"/>
  <c r="U29" i="19"/>
  <c r="T29" i="19"/>
  <c r="S29" i="19"/>
  <c r="U28" i="19"/>
  <c r="T28" i="19"/>
  <c r="S28" i="19"/>
  <c r="U27" i="19"/>
  <c r="T27" i="19"/>
  <c r="S27" i="19"/>
  <c r="U26" i="19"/>
  <c r="T26" i="19"/>
  <c r="S26" i="19"/>
  <c r="U25" i="19"/>
  <c r="T25" i="19"/>
  <c r="S25" i="19"/>
  <c r="U24" i="19"/>
  <c r="T24" i="19"/>
  <c r="S24" i="19"/>
  <c r="U23" i="19"/>
  <c r="T23" i="19"/>
  <c r="S23" i="19"/>
  <c r="U22" i="19"/>
  <c r="T22" i="19"/>
  <c r="S22" i="19"/>
  <c r="U21" i="19"/>
  <c r="T21" i="19"/>
  <c r="S21" i="19"/>
  <c r="U20" i="19"/>
  <c r="T20" i="19"/>
  <c r="S20" i="19"/>
  <c r="U19" i="19"/>
  <c r="T19" i="19"/>
  <c r="S19" i="19"/>
  <c r="Q19" i="19"/>
  <c r="O17" i="3" s="1"/>
  <c r="U18" i="19"/>
  <c r="T18" i="19"/>
  <c r="S18" i="19"/>
  <c r="Q18" i="19"/>
  <c r="U17" i="19"/>
  <c r="T17" i="19"/>
  <c r="S17" i="19"/>
  <c r="Q17" i="19"/>
  <c r="U16" i="19"/>
  <c r="T16" i="19"/>
  <c r="S16" i="19"/>
  <c r="Q16" i="19"/>
  <c r="U15" i="19"/>
  <c r="T15" i="19"/>
  <c r="S15" i="19"/>
  <c r="Q15" i="19"/>
  <c r="U14" i="19"/>
  <c r="T14" i="19"/>
  <c r="S14" i="19"/>
  <c r="Q14" i="19"/>
  <c r="J17" i="5" s="1"/>
  <c r="U13" i="19"/>
  <c r="T13" i="19"/>
  <c r="S13" i="19"/>
  <c r="Q13" i="19"/>
  <c r="N17" i="5" s="1"/>
  <c r="U12" i="19"/>
  <c r="T12" i="19"/>
  <c r="S12" i="19"/>
  <c r="Q12" i="19"/>
  <c r="M17" i="4" s="1"/>
  <c r="U11" i="19"/>
  <c r="T11" i="19"/>
  <c r="S11" i="19"/>
  <c r="Q11" i="19"/>
  <c r="U10" i="19"/>
  <c r="T10" i="19"/>
  <c r="S10" i="19"/>
  <c r="Q10" i="19"/>
  <c r="L17" i="4" s="1"/>
  <c r="U9" i="19"/>
  <c r="T9" i="19"/>
  <c r="S9" i="19"/>
  <c r="Q9" i="19"/>
  <c r="U8" i="19"/>
  <c r="T8" i="19"/>
  <c r="S8" i="19"/>
  <c r="Q8" i="19"/>
  <c r="U7" i="19"/>
  <c r="T7" i="19"/>
  <c r="S7" i="19"/>
  <c r="Q7" i="19"/>
  <c r="U6" i="19"/>
  <c r="T6" i="19"/>
  <c r="S6" i="19"/>
  <c r="Q6" i="19"/>
  <c r="M17" i="3" s="1"/>
  <c r="U5" i="19"/>
  <c r="T5" i="19"/>
  <c r="S5" i="19"/>
  <c r="Q5" i="19"/>
  <c r="N17" i="4" s="1"/>
  <c r="K5" i="19"/>
  <c r="C17" i="4" s="1"/>
  <c r="J5" i="19"/>
  <c r="B17" i="4" s="1"/>
  <c r="H10" i="4" s="1"/>
  <c r="U4" i="19"/>
  <c r="AD17" i="4" s="1"/>
  <c r="T4" i="19"/>
  <c r="Y17" i="3" s="1"/>
  <c r="S4" i="19"/>
  <c r="AC17" i="3" s="1"/>
  <c r="Q4" i="19"/>
  <c r="K4" i="19"/>
  <c r="C17" i="5" s="1"/>
  <c r="J4" i="19"/>
  <c r="B17" i="5" s="1"/>
  <c r="Q3" i="19"/>
  <c r="J17" i="3" s="1"/>
  <c r="K3" i="19"/>
  <c r="C17" i="3" s="1"/>
  <c r="J3" i="19"/>
  <c r="C18" i="11" s="1"/>
  <c r="AB16" i="5"/>
  <c r="AA16" i="5"/>
  <c r="W16" i="5"/>
  <c r="V16" i="5"/>
  <c r="N16" i="5"/>
  <c r="M16" i="5"/>
  <c r="L16" i="5"/>
  <c r="K16" i="5"/>
  <c r="J16" i="5"/>
  <c r="D16" i="5"/>
  <c r="C16" i="5"/>
  <c r="B16" i="5"/>
  <c r="A16" i="5"/>
  <c r="AD16" i="4"/>
  <c r="AC16" i="4"/>
  <c r="Y16" i="4"/>
  <c r="X16" i="4"/>
  <c r="O16" i="4"/>
  <c r="N16" i="4"/>
  <c r="M16" i="4"/>
  <c r="L16" i="4"/>
  <c r="K16" i="4"/>
  <c r="J16" i="4"/>
  <c r="D16" i="4"/>
  <c r="C16" i="4"/>
  <c r="B16" i="4"/>
  <c r="A16" i="4"/>
  <c r="AD16" i="3"/>
  <c r="AC16" i="3"/>
  <c r="Y16" i="3"/>
  <c r="X16" i="3"/>
  <c r="O12" i="3"/>
  <c r="O13" i="3"/>
  <c r="O14" i="3"/>
  <c r="O16" i="3"/>
  <c r="O15" i="3"/>
  <c r="N16" i="3"/>
  <c r="M16" i="3"/>
  <c r="L16" i="3"/>
  <c r="K16" i="3"/>
  <c r="J16" i="3"/>
  <c r="D16" i="3"/>
  <c r="C16" i="3"/>
  <c r="B16" i="3"/>
  <c r="A16" i="3"/>
  <c r="AC9" i="11"/>
  <c r="AC10" i="11"/>
  <c r="AD10" i="11" s="1"/>
  <c r="AC11" i="11"/>
  <c r="AC12" i="11"/>
  <c r="AD12" i="11" s="1"/>
  <c r="AC13" i="11"/>
  <c r="AC14" i="11"/>
  <c r="AC15" i="11"/>
  <c r="AC16" i="11"/>
  <c r="AC17" i="11"/>
  <c r="AC18" i="11"/>
  <c r="AD18" i="11" s="1"/>
  <c r="AC19" i="11"/>
  <c r="AC20" i="11"/>
  <c r="AC21" i="11"/>
  <c r="AC22" i="11"/>
  <c r="AC23" i="11"/>
  <c r="AC24" i="11"/>
  <c r="AC8" i="11"/>
  <c r="F17" i="11"/>
  <c r="D17" i="11"/>
  <c r="C17" i="11"/>
  <c r="B17" i="11"/>
  <c r="U30" i="18"/>
  <c r="T30" i="18"/>
  <c r="S30" i="18"/>
  <c r="U29" i="18"/>
  <c r="T29" i="18"/>
  <c r="S29" i="18"/>
  <c r="U28" i="18"/>
  <c r="T28" i="18"/>
  <c r="S28" i="18"/>
  <c r="U27" i="18"/>
  <c r="T27" i="18"/>
  <c r="S27" i="18"/>
  <c r="U26" i="18"/>
  <c r="T26" i="18"/>
  <c r="S26" i="18"/>
  <c r="U25" i="18"/>
  <c r="T25" i="18"/>
  <c r="S25" i="18"/>
  <c r="U24" i="18"/>
  <c r="T24" i="18"/>
  <c r="S24" i="18"/>
  <c r="U23" i="18"/>
  <c r="T23" i="18"/>
  <c r="S23" i="18"/>
  <c r="U22" i="18"/>
  <c r="T22" i="18"/>
  <c r="S22" i="18"/>
  <c r="U21" i="18"/>
  <c r="T21" i="18"/>
  <c r="S21" i="18"/>
  <c r="U20" i="18"/>
  <c r="T20" i="18"/>
  <c r="S20" i="18"/>
  <c r="U19" i="18"/>
  <c r="T19" i="18"/>
  <c r="S19" i="18"/>
  <c r="Q19" i="18"/>
  <c r="U18" i="18"/>
  <c r="T18" i="18"/>
  <c r="S18" i="18"/>
  <c r="Q18" i="18"/>
  <c r="U17" i="18"/>
  <c r="T17" i="18"/>
  <c r="S17" i="18"/>
  <c r="Q17" i="18"/>
  <c r="U16" i="18"/>
  <c r="T16" i="18"/>
  <c r="S16" i="18"/>
  <c r="Q16" i="18"/>
  <c r="U15" i="18"/>
  <c r="T15" i="18"/>
  <c r="S15" i="18"/>
  <c r="Q15" i="18"/>
  <c r="U14" i="18"/>
  <c r="T14" i="18"/>
  <c r="S14" i="18"/>
  <c r="Q14" i="18"/>
  <c r="U13" i="18"/>
  <c r="T13" i="18"/>
  <c r="S13" i="18"/>
  <c r="Q13" i="18"/>
  <c r="U12" i="18"/>
  <c r="T12" i="18"/>
  <c r="S12" i="18"/>
  <c r="Q12" i="18"/>
  <c r="U11" i="18"/>
  <c r="T11" i="18"/>
  <c r="S11" i="18"/>
  <c r="Q11" i="18"/>
  <c r="U10" i="18"/>
  <c r="T10" i="18"/>
  <c r="S10" i="18"/>
  <c r="Q10" i="18"/>
  <c r="U9" i="18"/>
  <c r="T9" i="18"/>
  <c r="S9" i="18"/>
  <c r="Q9" i="18"/>
  <c r="U8" i="18"/>
  <c r="T8" i="18"/>
  <c r="S8" i="18"/>
  <c r="Q8" i="18"/>
  <c r="U7" i="18"/>
  <c r="T7" i="18"/>
  <c r="S7" i="18"/>
  <c r="Q7" i="18"/>
  <c r="U6" i="18"/>
  <c r="T6" i="18"/>
  <c r="S6" i="18"/>
  <c r="Q6" i="18"/>
  <c r="U5" i="18"/>
  <c r="T5" i="18"/>
  <c r="S5" i="18"/>
  <c r="Q5" i="18"/>
  <c r="K5" i="18"/>
  <c r="J5" i="18"/>
  <c r="U4" i="18"/>
  <c r="T4" i="18"/>
  <c r="S4" i="18"/>
  <c r="Q4" i="18"/>
  <c r="K4" i="18"/>
  <c r="J4" i="18"/>
  <c r="L4" i="18" s="1"/>
  <c r="Q3" i="18"/>
  <c r="K3" i="18"/>
  <c r="J3" i="18"/>
  <c r="L3" i="18" s="1"/>
  <c r="X15" i="3"/>
  <c r="Y15" i="4"/>
  <c r="X15" i="4"/>
  <c r="AB15" i="5"/>
  <c r="AA15" i="5"/>
  <c r="W15" i="5"/>
  <c r="V15" i="5"/>
  <c r="N15" i="5"/>
  <c r="M15" i="5"/>
  <c r="L15" i="5"/>
  <c r="K15" i="5"/>
  <c r="J15" i="5"/>
  <c r="D15" i="5"/>
  <c r="C15" i="5"/>
  <c r="B15" i="5"/>
  <c r="A15" i="5"/>
  <c r="AD15" i="4"/>
  <c r="AC15" i="4"/>
  <c r="O15" i="4"/>
  <c r="N15" i="4"/>
  <c r="M15" i="4"/>
  <c r="L15" i="4"/>
  <c r="K15" i="4"/>
  <c r="J15" i="4"/>
  <c r="D15" i="4"/>
  <c r="C15" i="4"/>
  <c r="B15" i="4"/>
  <c r="A15" i="4"/>
  <c r="A14" i="4"/>
  <c r="AD15" i="3"/>
  <c r="AC15" i="3"/>
  <c r="Y15" i="3"/>
  <c r="N15" i="3"/>
  <c r="M15" i="3"/>
  <c r="L15" i="3"/>
  <c r="K15" i="3"/>
  <c r="J15" i="3"/>
  <c r="D15" i="3"/>
  <c r="C15" i="3"/>
  <c r="B15" i="3"/>
  <c r="H9" i="3" s="1"/>
  <c r="A15" i="3"/>
  <c r="AD15" i="11"/>
  <c r="AD19" i="11"/>
  <c r="AD20" i="11"/>
  <c r="AD22" i="11"/>
  <c r="AD23" i="11"/>
  <c r="AD11" i="11"/>
  <c r="F16" i="11"/>
  <c r="D16" i="11"/>
  <c r="C16" i="11"/>
  <c r="B16" i="11"/>
  <c r="U30" i="17"/>
  <c r="T30" i="17"/>
  <c r="S30" i="17"/>
  <c r="U29" i="17"/>
  <c r="T29" i="17"/>
  <c r="S29" i="17"/>
  <c r="U28" i="17"/>
  <c r="T28" i="17"/>
  <c r="S28" i="17"/>
  <c r="U27" i="17"/>
  <c r="T27" i="17"/>
  <c r="S27" i="17"/>
  <c r="U26" i="17"/>
  <c r="T26" i="17"/>
  <c r="S26" i="17"/>
  <c r="U25" i="17"/>
  <c r="T25" i="17"/>
  <c r="S25" i="17"/>
  <c r="U24" i="17"/>
  <c r="T24" i="17"/>
  <c r="S24" i="17"/>
  <c r="U23" i="17"/>
  <c r="T23" i="17"/>
  <c r="S23" i="17"/>
  <c r="U22" i="17"/>
  <c r="T22" i="17"/>
  <c r="S22" i="17"/>
  <c r="U21" i="17"/>
  <c r="T21" i="17"/>
  <c r="S21" i="17"/>
  <c r="U20" i="17"/>
  <c r="T20" i="17"/>
  <c r="S20" i="17"/>
  <c r="U19" i="17"/>
  <c r="T19" i="17"/>
  <c r="S19" i="17"/>
  <c r="Q19" i="17"/>
  <c r="U18" i="17"/>
  <c r="T18" i="17"/>
  <c r="S18" i="17"/>
  <c r="Q18" i="17"/>
  <c r="U17" i="17"/>
  <c r="T17" i="17"/>
  <c r="S17" i="17"/>
  <c r="Q17" i="17"/>
  <c r="U16" i="17"/>
  <c r="T16" i="17"/>
  <c r="S16" i="17"/>
  <c r="Q16" i="17"/>
  <c r="U15" i="17"/>
  <c r="T15" i="17"/>
  <c r="S15" i="17"/>
  <c r="Q15" i="17"/>
  <c r="U14" i="17"/>
  <c r="T14" i="17"/>
  <c r="S14" i="17"/>
  <c r="Q14" i="17"/>
  <c r="U13" i="17"/>
  <c r="T13" i="17"/>
  <c r="S13" i="17"/>
  <c r="Q13" i="17"/>
  <c r="U12" i="17"/>
  <c r="T12" i="17"/>
  <c r="S12" i="17"/>
  <c r="Q12" i="17"/>
  <c r="U11" i="17"/>
  <c r="T11" i="17"/>
  <c r="S11" i="17"/>
  <c r="Q11" i="17"/>
  <c r="U10" i="17"/>
  <c r="T10" i="17"/>
  <c r="S10" i="17"/>
  <c r="Q10" i="17"/>
  <c r="U9" i="17"/>
  <c r="T9" i="17"/>
  <c r="S9" i="17"/>
  <c r="Q9" i="17"/>
  <c r="U8" i="17"/>
  <c r="T8" i="17"/>
  <c r="S8" i="17"/>
  <c r="Q8" i="17"/>
  <c r="U7" i="17"/>
  <c r="T7" i="17"/>
  <c r="S7" i="17"/>
  <c r="Q7" i="17"/>
  <c r="U6" i="17"/>
  <c r="T6" i="17"/>
  <c r="S6" i="17"/>
  <c r="Q6" i="17"/>
  <c r="U5" i="17"/>
  <c r="T5" i="17"/>
  <c r="S5" i="17"/>
  <c r="Q5" i="17"/>
  <c r="K5" i="17"/>
  <c r="J5" i="17"/>
  <c r="L5" i="17" s="1"/>
  <c r="U4" i="17"/>
  <c r="T4" i="17"/>
  <c r="S4" i="17"/>
  <c r="Q4" i="17"/>
  <c r="K4" i="17"/>
  <c r="J4" i="17"/>
  <c r="Q3" i="17"/>
  <c r="K3" i="17"/>
  <c r="J3" i="17"/>
  <c r="AB14" i="5"/>
  <c r="AA14" i="5"/>
  <c r="W14" i="5"/>
  <c r="V14" i="5"/>
  <c r="N14" i="5"/>
  <c r="M14" i="5"/>
  <c r="L14" i="5"/>
  <c r="K14" i="5"/>
  <c r="J14" i="5"/>
  <c r="D14" i="5"/>
  <c r="C14" i="5"/>
  <c r="B14" i="5"/>
  <c r="A14" i="5"/>
  <c r="AD14" i="4"/>
  <c r="AC14" i="4"/>
  <c r="Y14" i="4"/>
  <c r="X14" i="4"/>
  <c r="O14" i="4"/>
  <c r="N14" i="4"/>
  <c r="M14" i="4"/>
  <c r="L14" i="4"/>
  <c r="K14" i="4"/>
  <c r="J14" i="4"/>
  <c r="D14" i="4"/>
  <c r="C14" i="4"/>
  <c r="B14" i="4"/>
  <c r="AD14" i="3"/>
  <c r="AC14" i="3"/>
  <c r="Y14" i="3"/>
  <c r="X14" i="3"/>
  <c r="N14" i="3"/>
  <c r="M14" i="3"/>
  <c r="L14" i="3"/>
  <c r="K14" i="3"/>
  <c r="J14" i="3"/>
  <c r="D14" i="3"/>
  <c r="C14" i="3"/>
  <c r="B14" i="3"/>
  <c r="A14" i="3"/>
  <c r="Y9" i="11"/>
  <c r="Y10" i="11"/>
  <c r="Y11" i="11"/>
  <c r="Y12" i="11"/>
  <c r="Y13" i="11"/>
  <c r="Y14" i="11"/>
  <c r="Y15" i="11"/>
  <c r="Y16" i="11"/>
  <c r="Z16" i="11" s="1"/>
  <c r="Y17" i="11"/>
  <c r="Y18" i="11"/>
  <c r="Y19" i="11"/>
  <c r="Y20" i="11"/>
  <c r="Y21" i="11"/>
  <c r="Y22" i="11"/>
  <c r="Y23" i="11"/>
  <c r="Y24" i="11"/>
  <c r="Z24" i="11" s="1"/>
  <c r="Y8" i="11"/>
  <c r="F15" i="11"/>
  <c r="D15" i="11"/>
  <c r="C15" i="11"/>
  <c r="B15" i="11"/>
  <c r="M5" i="16"/>
  <c r="M10" i="16"/>
  <c r="M4" i="16"/>
  <c r="M9" i="16"/>
  <c r="M3" i="16"/>
  <c r="U30" i="16"/>
  <c r="T30" i="16"/>
  <c r="S30" i="16"/>
  <c r="U29" i="16"/>
  <c r="T29" i="16"/>
  <c r="S29" i="16"/>
  <c r="U28" i="16"/>
  <c r="T28" i="16"/>
  <c r="S28" i="16"/>
  <c r="U27" i="16"/>
  <c r="T27" i="16"/>
  <c r="S27" i="16"/>
  <c r="U26" i="16"/>
  <c r="T26" i="16"/>
  <c r="S26" i="16"/>
  <c r="U25" i="16"/>
  <c r="T25" i="16"/>
  <c r="S25" i="16"/>
  <c r="U24" i="16"/>
  <c r="T24" i="16"/>
  <c r="S24" i="16"/>
  <c r="U23" i="16"/>
  <c r="T23" i="16"/>
  <c r="S23" i="16"/>
  <c r="U22" i="16"/>
  <c r="T22" i="16"/>
  <c r="S22" i="16"/>
  <c r="U21" i="16"/>
  <c r="T21" i="16"/>
  <c r="S21" i="16"/>
  <c r="U20" i="16"/>
  <c r="T20" i="16"/>
  <c r="S20" i="16"/>
  <c r="U19" i="16"/>
  <c r="T19" i="16"/>
  <c r="S19" i="16"/>
  <c r="Q19" i="16"/>
  <c r="U18" i="16"/>
  <c r="T18" i="16"/>
  <c r="S18" i="16"/>
  <c r="Q18" i="16"/>
  <c r="U17" i="16"/>
  <c r="T17" i="16"/>
  <c r="S17" i="16"/>
  <c r="Q17" i="16"/>
  <c r="U16" i="16"/>
  <c r="T16" i="16"/>
  <c r="S16" i="16"/>
  <c r="Q16" i="16"/>
  <c r="U15" i="16"/>
  <c r="T15" i="16"/>
  <c r="S15" i="16"/>
  <c r="Q15" i="16"/>
  <c r="U14" i="16"/>
  <c r="T14" i="16"/>
  <c r="S14" i="16"/>
  <c r="Q14" i="16"/>
  <c r="U13" i="16"/>
  <c r="T13" i="16"/>
  <c r="S13" i="16"/>
  <c r="Q13" i="16"/>
  <c r="U12" i="16"/>
  <c r="T12" i="16"/>
  <c r="S12" i="16"/>
  <c r="Q12" i="16"/>
  <c r="U11" i="16"/>
  <c r="T11" i="16"/>
  <c r="S11" i="16"/>
  <c r="Q11" i="16"/>
  <c r="U10" i="16"/>
  <c r="T10" i="16"/>
  <c r="S10" i="16"/>
  <c r="Q10" i="16"/>
  <c r="U9" i="16"/>
  <c r="T9" i="16"/>
  <c r="S9" i="16"/>
  <c r="Q9" i="16"/>
  <c r="U8" i="16"/>
  <c r="T8" i="16"/>
  <c r="S8" i="16"/>
  <c r="Q8" i="16"/>
  <c r="U7" i="16"/>
  <c r="T7" i="16"/>
  <c r="S7" i="16"/>
  <c r="Q7" i="16"/>
  <c r="U6" i="16"/>
  <c r="T6" i="16"/>
  <c r="S6" i="16"/>
  <c r="Q6" i="16"/>
  <c r="U5" i="16"/>
  <c r="T5" i="16"/>
  <c r="S5" i="16"/>
  <c r="Q5" i="16"/>
  <c r="K5" i="16"/>
  <c r="J5" i="16"/>
  <c r="L5" i="16" s="1"/>
  <c r="U4" i="16"/>
  <c r="T4" i="16"/>
  <c r="S4" i="16"/>
  <c r="Q4" i="16"/>
  <c r="K4" i="16"/>
  <c r="J4" i="16"/>
  <c r="Q3" i="16"/>
  <c r="L3" i="16"/>
  <c r="K3" i="16"/>
  <c r="J3" i="16"/>
  <c r="Z13" i="11"/>
  <c r="Z21" i="11"/>
  <c r="Z8" i="11"/>
  <c r="F14" i="11"/>
  <c r="D14" i="11"/>
  <c r="C14" i="11"/>
  <c r="B14" i="11"/>
  <c r="E14" i="11"/>
  <c r="AB13" i="5"/>
  <c r="AA13" i="5"/>
  <c r="W13" i="5"/>
  <c r="V13" i="5"/>
  <c r="N13" i="5"/>
  <c r="M13" i="5"/>
  <c r="L13" i="5"/>
  <c r="K13" i="5"/>
  <c r="J13" i="5"/>
  <c r="D13" i="5"/>
  <c r="C13" i="5"/>
  <c r="B13" i="5"/>
  <c r="A13" i="5"/>
  <c r="AD13" i="4"/>
  <c r="AC13" i="4"/>
  <c r="Y13" i="4"/>
  <c r="X13" i="4"/>
  <c r="O13" i="4"/>
  <c r="N13" i="4"/>
  <c r="M13" i="4"/>
  <c r="L13" i="4"/>
  <c r="K13" i="4"/>
  <c r="J13" i="4"/>
  <c r="D13" i="4"/>
  <c r="C13" i="4"/>
  <c r="B13" i="4"/>
  <c r="A13" i="4"/>
  <c r="AD13" i="3"/>
  <c r="AC13" i="3"/>
  <c r="Y13" i="3"/>
  <c r="X13" i="3"/>
  <c r="N13" i="3"/>
  <c r="M13" i="3"/>
  <c r="L13" i="3"/>
  <c r="K13" i="3"/>
  <c r="J13" i="3"/>
  <c r="D13" i="3"/>
  <c r="C13" i="3"/>
  <c r="B13" i="3"/>
  <c r="A13" i="3"/>
  <c r="U30" i="15"/>
  <c r="T30" i="15"/>
  <c r="S30" i="15"/>
  <c r="U29" i="15"/>
  <c r="T29" i="15"/>
  <c r="S29" i="15"/>
  <c r="U28" i="15"/>
  <c r="T28" i="15"/>
  <c r="S28" i="15"/>
  <c r="U27" i="15"/>
  <c r="T27" i="15"/>
  <c r="S27" i="15"/>
  <c r="U26" i="15"/>
  <c r="T26" i="15"/>
  <c r="S26" i="15"/>
  <c r="U25" i="15"/>
  <c r="T25" i="15"/>
  <c r="S25" i="15"/>
  <c r="U24" i="15"/>
  <c r="T24" i="15"/>
  <c r="S24" i="15"/>
  <c r="U23" i="15"/>
  <c r="T23" i="15"/>
  <c r="S23" i="15"/>
  <c r="U22" i="15"/>
  <c r="T22" i="15"/>
  <c r="S22" i="15"/>
  <c r="U21" i="15"/>
  <c r="T21" i="15"/>
  <c r="S21" i="15"/>
  <c r="U20" i="15"/>
  <c r="T20" i="15"/>
  <c r="S20" i="15"/>
  <c r="U19" i="15"/>
  <c r="T19" i="15"/>
  <c r="S19" i="15"/>
  <c r="Q19" i="15"/>
  <c r="U18" i="15"/>
  <c r="T18" i="15"/>
  <c r="S18" i="15"/>
  <c r="Q18" i="15"/>
  <c r="U17" i="15"/>
  <c r="T17" i="15"/>
  <c r="S17" i="15"/>
  <c r="Q17" i="15"/>
  <c r="U16" i="15"/>
  <c r="T16" i="15"/>
  <c r="S16" i="15"/>
  <c r="Q16" i="15"/>
  <c r="U15" i="15"/>
  <c r="T15" i="15"/>
  <c r="S15" i="15"/>
  <c r="Q15" i="15"/>
  <c r="U14" i="15"/>
  <c r="T14" i="15"/>
  <c r="S14" i="15"/>
  <c r="Q14" i="15"/>
  <c r="U13" i="15"/>
  <c r="T13" i="15"/>
  <c r="S13" i="15"/>
  <c r="Q13" i="15"/>
  <c r="U12" i="15"/>
  <c r="T12" i="15"/>
  <c r="S12" i="15"/>
  <c r="Q12" i="15"/>
  <c r="U11" i="15"/>
  <c r="T11" i="15"/>
  <c r="S11" i="15"/>
  <c r="Q11" i="15"/>
  <c r="U10" i="15"/>
  <c r="T10" i="15"/>
  <c r="S10" i="15"/>
  <c r="Q10" i="15"/>
  <c r="U9" i="15"/>
  <c r="T9" i="15"/>
  <c r="S9" i="15"/>
  <c r="Q9" i="15"/>
  <c r="U8" i="15"/>
  <c r="T8" i="15"/>
  <c r="S8" i="15"/>
  <c r="Q8" i="15"/>
  <c r="U7" i="15"/>
  <c r="T7" i="15"/>
  <c r="S7" i="15"/>
  <c r="Q7" i="15"/>
  <c r="U6" i="15"/>
  <c r="T6" i="15"/>
  <c r="S6" i="15"/>
  <c r="Q6" i="15"/>
  <c r="U5" i="15"/>
  <c r="T5" i="15"/>
  <c r="S5" i="15"/>
  <c r="Q5" i="15"/>
  <c r="K5" i="15"/>
  <c r="J5" i="15"/>
  <c r="U4" i="15"/>
  <c r="T4" i="15"/>
  <c r="S4" i="15"/>
  <c r="Q4" i="15"/>
  <c r="K4" i="15"/>
  <c r="J4" i="15"/>
  <c r="L4" i="15" s="1"/>
  <c r="Q3" i="15"/>
  <c r="K3" i="15"/>
  <c r="J3" i="15"/>
  <c r="L3" i="15" s="1"/>
  <c r="B4" i="3"/>
  <c r="B6" i="3"/>
  <c r="F13" i="11"/>
  <c r="D13" i="11"/>
  <c r="C13" i="11"/>
  <c r="B13" i="11"/>
  <c r="AB12" i="5"/>
  <c r="AA12" i="5"/>
  <c r="W12" i="5"/>
  <c r="V12" i="5"/>
  <c r="N12" i="5"/>
  <c r="M12" i="5"/>
  <c r="L12" i="5"/>
  <c r="K12" i="5"/>
  <c r="J12" i="5"/>
  <c r="D12" i="5"/>
  <c r="C12" i="5"/>
  <c r="B12" i="5"/>
  <c r="A12" i="5"/>
  <c r="AD12" i="4"/>
  <c r="AC12" i="4"/>
  <c r="Y12" i="4"/>
  <c r="X12" i="4"/>
  <c r="O12" i="4"/>
  <c r="N12" i="4"/>
  <c r="M12" i="4"/>
  <c r="L12" i="4"/>
  <c r="J12" i="4"/>
  <c r="D12" i="4"/>
  <c r="C12" i="4"/>
  <c r="B12" i="4"/>
  <c r="A12" i="4"/>
  <c r="AD12" i="3"/>
  <c r="AC12" i="3"/>
  <c r="Y12" i="3"/>
  <c r="X12" i="3"/>
  <c r="J12" i="3"/>
  <c r="N12" i="3"/>
  <c r="M12" i="3"/>
  <c r="L12" i="3"/>
  <c r="K12" i="3"/>
  <c r="D12" i="3"/>
  <c r="C12" i="3"/>
  <c r="B12" i="3"/>
  <c r="A12" i="3"/>
  <c r="U30" i="14"/>
  <c r="T30" i="14"/>
  <c r="S30" i="14"/>
  <c r="U29" i="14"/>
  <c r="T29" i="14"/>
  <c r="S29" i="14"/>
  <c r="U28" i="14"/>
  <c r="T28" i="14"/>
  <c r="S28" i="14"/>
  <c r="U27" i="14"/>
  <c r="T27" i="14"/>
  <c r="S27" i="14"/>
  <c r="U26" i="14"/>
  <c r="T26" i="14"/>
  <c r="S26" i="14"/>
  <c r="U25" i="14"/>
  <c r="T25" i="14"/>
  <c r="S25" i="14"/>
  <c r="U24" i="14"/>
  <c r="T24" i="14"/>
  <c r="S24" i="14"/>
  <c r="U23" i="14"/>
  <c r="T23" i="14"/>
  <c r="S23" i="14"/>
  <c r="U22" i="14"/>
  <c r="T22" i="14"/>
  <c r="S22" i="14"/>
  <c r="U21" i="14"/>
  <c r="T21" i="14"/>
  <c r="S21" i="14"/>
  <c r="U20" i="14"/>
  <c r="T20" i="14"/>
  <c r="S20" i="14"/>
  <c r="U19" i="14"/>
  <c r="T19" i="14"/>
  <c r="S19" i="14"/>
  <c r="Q19" i="14"/>
  <c r="U18" i="14"/>
  <c r="T18" i="14"/>
  <c r="S18" i="14"/>
  <c r="Q18" i="14"/>
  <c r="U17" i="14"/>
  <c r="T17" i="14"/>
  <c r="S17" i="14"/>
  <c r="Q17" i="14"/>
  <c r="U16" i="14"/>
  <c r="T16" i="14"/>
  <c r="S16" i="14"/>
  <c r="Q16" i="14"/>
  <c r="U15" i="14"/>
  <c r="T15" i="14"/>
  <c r="S15" i="14"/>
  <c r="Q15" i="14"/>
  <c r="U14" i="14"/>
  <c r="T14" i="14"/>
  <c r="S14" i="14"/>
  <c r="Q14" i="14"/>
  <c r="U13" i="14"/>
  <c r="T13" i="14"/>
  <c r="S13" i="14"/>
  <c r="Q13" i="14"/>
  <c r="U12" i="14"/>
  <c r="T12" i="14"/>
  <c r="S12" i="14"/>
  <c r="Q12" i="14"/>
  <c r="U11" i="14"/>
  <c r="T11" i="14"/>
  <c r="S11" i="14"/>
  <c r="Q11" i="14"/>
  <c r="U10" i="14"/>
  <c r="T10" i="14"/>
  <c r="S10" i="14"/>
  <c r="Q10" i="14"/>
  <c r="U9" i="14"/>
  <c r="T9" i="14"/>
  <c r="S9" i="14"/>
  <c r="Q9" i="14"/>
  <c r="U8" i="14"/>
  <c r="T8" i="14"/>
  <c r="S8" i="14"/>
  <c r="Q8" i="14"/>
  <c r="U7" i="14"/>
  <c r="T7" i="14"/>
  <c r="S7" i="14"/>
  <c r="Q7" i="14"/>
  <c r="U6" i="14"/>
  <c r="T6" i="14"/>
  <c r="S6" i="14"/>
  <c r="Q6" i="14"/>
  <c r="U5" i="14"/>
  <c r="T5" i="14"/>
  <c r="S5" i="14"/>
  <c r="Q5" i="14"/>
  <c r="K5" i="14"/>
  <c r="J5" i="14"/>
  <c r="L5" i="14" s="1"/>
  <c r="U4" i="14"/>
  <c r="T4" i="14"/>
  <c r="S4" i="14"/>
  <c r="Q4" i="14"/>
  <c r="K4" i="14"/>
  <c r="J4" i="14"/>
  <c r="L4" i="14" s="1"/>
  <c r="Q3" i="14"/>
  <c r="K3" i="14"/>
  <c r="J3" i="14"/>
  <c r="L3" i="14" s="1"/>
  <c r="Z9" i="11"/>
  <c r="Z11" i="11"/>
  <c r="Z12" i="11"/>
  <c r="Z14" i="11"/>
  <c r="Z17" i="11"/>
  <c r="Z19" i="11"/>
  <c r="Z20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8" i="11"/>
  <c r="F12" i="11"/>
  <c r="D12" i="11"/>
  <c r="C12" i="11"/>
  <c r="B12" i="11"/>
  <c r="AB11" i="5"/>
  <c r="AA11" i="5"/>
  <c r="W11" i="5"/>
  <c r="V11" i="5"/>
  <c r="N11" i="5"/>
  <c r="M11" i="5"/>
  <c r="L11" i="5"/>
  <c r="K11" i="5"/>
  <c r="J11" i="5"/>
  <c r="D11" i="5"/>
  <c r="C11" i="5"/>
  <c r="B11" i="5"/>
  <c r="A11" i="5"/>
  <c r="H7" i="5"/>
  <c r="H6" i="5"/>
  <c r="AD11" i="4"/>
  <c r="AC11" i="4"/>
  <c r="Y11" i="4"/>
  <c r="X11" i="4"/>
  <c r="D11" i="4"/>
  <c r="C11" i="4"/>
  <c r="B11" i="4"/>
  <c r="A11" i="4"/>
  <c r="H8" i="4"/>
  <c r="H7" i="4"/>
  <c r="H6" i="4"/>
  <c r="AD11" i="3"/>
  <c r="AC11" i="3"/>
  <c r="Y11" i="3"/>
  <c r="X11" i="3"/>
  <c r="O11" i="3"/>
  <c r="N11" i="3"/>
  <c r="M11" i="3"/>
  <c r="L11" i="3"/>
  <c r="K11" i="3"/>
  <c r="J11" i="3"/>
  <c r="B11" i="3"/>
  <c r="H8" i="3" s="1"/>
  <c r="D11" i="3"/>
  <c r="C11" i="3"/>
  <c r="A11" i="3"/>
  <c r="M5" i="13"/>
  <c r="M4" i="13"/>
  <c r="M3" i="13"/>
  <c r="U30" i="13"/>
  <c r="T30" i="13"/>
  <c r="S30" i="13"/>
  <c r="U29" i="13"/>
  <c r="T29" i="13"/>
  <c r="S29" i="13"/>
  <c r="U28" i="13"/>
  <c r="T28" i="13"/>
  <c r="S28" i="13"/>
  <c r="U27" i="13"/>
  <c r="T27" i="13"/>
  <c r="S27" i="13"/>
  <c r="U26" i="13"/>
  <c r="T26" i="13"/>
  <c r="S26" i="13"/>
  <c r="U25" i="13"/>
  <c r="T25" i="13"/>
  <c r="S25" i="13"/>
  <c r="U24" i="13"/>
  <c r="T24" i="13"/>
  <c r="S24" i="13"/>
  <c r="U23" i="13"/>
  <c r="T23" i="13"/>
  <c r="S23" i="13"/>
  <c r="U22" i="13"/>
  <c r="T22" i="13"/>
  <c r="S22" i="13"/>
  <c r="U21" i="13"/>
  <c r="T21" i="13"/>
  <c r="S21" i="13"/>
  <c r="U20" i="13"/>
  <c r="T20" i="13"/>
  <c r="S20" i="13"/>
  <c r="U19" i="13"/>
  <c r="T19" i="13"/>
  <c r="S19" i="13"/>
  <c r="Q19" i="13"/>
  <c r="U18" i="13"/>
  <c r="T18" i="13"/>
  <c r="S18" i="13"/>
  <c r="Q18" i="13"/>
  <c r="U17" i="13"/>
  <c r="T17" i="13"/>
  <c r="S17" i="13"/>
  <c r="Q17" i="13"/>
  <c r="U16" i="13"/>
  <c r="T16" i="13"/>
  <c r="S16" i="13"/>
  <c r="Q16" i="13"/>
  <c r="U15" i="13"/>
  <c r="T15" i="13"/>
  <c r="S15" i="13"/>
  <c r="Q15" i="13"/>
  <c r="U14" i="13"/>
  <c r="T14" i="13"/>
  <c r="S14" i="13"/>
  <c r="Q14" i="13"/>
  <c r="U13" i="13"/>
  <c r="T13" i="13"/>
  <c r="S13" i="13"/>
  <c r="Q13" i="13"/>
  <c r="U12" i="13"/>
  <c r="T12" i="13"/>
  <c r="S12" i="13"/>
  <c r="Q12" i="13"/>
  <c r="U11" i="13"/>
  <c r="T11" i="13"/>
  <c r="S11" i="13"/>
  <c r="Q11" i="13"/>
  <c r="U10" i="13"/>
  <c r="T10" i="13"/>
  <c r="S10" i="13"/>
  <c r="Q10" i="13"/>
  <c r="U9" i="13"/>
  <c r="T9" i="13"/>
  <c r="S9" i="13"/>
  <c r="Q9" i="13"/>
  <c r="U8" i="13"/>
  <c r="T8" i="13"/>
  <c r="S8" i="13"/>
  <c r="Q8" i="13"/>
  <c r="U7" i="13"/>
  <c r="T7" i="13"/>
  <c r="S7" i="13"/>
  <c r="Q7" i="13"/>
  <c r="U6" i="13"/>
  <c r="T6" i="13"/>
  <c r="S6" i="13"/>
  <c r="Q6" i="13"/>
  <c r="U5" i="13"/>
  <c r="T5" i="13"/>
  <c r="S5" i="13"/>
  <c r="Q5" i="13"/>
  <c r="K5" i="13"/>
  <c r="J5" i="13"/>
  <c r="U4" i="13"/>
  <c r="T4" i="13"/>
  <c r="S4" i="13"/>
  <c r="Q4" i="13"/>
  <c r="K4" i="13"/>
  <c r="J4" i="13"/>
  <c r="Q3" i="13"/>
  <c r="K3" i="13"/>
  <c r="J3" i="13"/>
  <c r="L3" i="13" s="1"/>
  <c r="F11" i="11"/>
  <c r="D11" i="11"/>
  <c r="C11" i="11"/>
  <c r="B11" i="11"/>
  <c r="R24" i="11"/>
  <c r="Q24" i="11"/>
  <c r="Q19" i="12"/>
  <c r="V24" i="11" s="1"/>
  <c r="Q9" i="11"/>
  <c r="R9" i="11"/>
  <c r="Q10" i="11"/>
  <c r="R10" i="11"/>
  <c r="Q11" i="11"/>
  <c r="R11" i="11" s="1"/>
  <c r="Q12" i="11"/>
  <c r="R12" i="11"/>
  <c r="Q13" i="11"/>
  <c r="R13" i="11"/>
  <c r="Q14" i="11"/>
  <c r="R14" i="11"/>
  <c r="Q15" i="11"/>
  <c r="R15" i="11" s="1"/>
  <c r="Q16" i="11"/>
  <c r="R16" i="11"/>
  <c r="Q17" i="11"/>
  <c r="R17" i="11"/>
  <c r="Q18" i="11"/>
  <c r="R18" i="11"/>
  <c r="Q19" i="11"/>
  <c r="R19" i="11" s="1"/>
  <c r="Q20" i="11"/>
  <c r="R20" i="11"/>
  <c r="Q21" i="11"/>
  <c r="R21" i="11"/>
  <c r="Q22" i="11"/>
  <c r="R22" i="11"/>
  <c r="Q23" i="11"/>
  <c r="R23" i="11" s="1"/>
  <c r="R8" i="11"/>
  <c r="Q8" i="11"/>
  <c r="AB10" i="5"/>
  <c r="AA10" i="5"/>
  <c r="W10" i="5"/>
  <c r="V10" i="5"/>
  <c r="D10" i="5"/>
  <c r="C10" i="5"/>
  <c r="B10" i="5"/>
  <c r="A10" i="5"/>
  <c r="AD10" i="4"/>
  <c r="AC10" i="4"/>
  <c r="Y10" i="4"/>
  <c r="X10" i="4"/>
  <c r="D10" i="4"/>
  <c r="C10" i="4"/>
  <c r="B10" i="4"/>
  <c r="A10" i="4"/>
  <c r="AD10" i="3"/>
  <c r="AC10" i="3"/>
  <c r="Y10" i="3"/>
  <c r="X10" i="3"/>
  <c r="D10" i="3"/>
  <c r="C10" i="3"/>
  <c r="B10" i="3"/>
  <c r="H7" i="3" s="1"/>
  <c r="A10" i="3"/>
  <c r="M10" i="12"/>
  <c r="M9" i="12"/>
  <c r="M8" i="12"/>
  <c r="U30" i="12"/>
  <c r="T30" i="12"/>
  <c r="S30" i="12"/>
  <c r="U29" i="12"/>
  <c r="T29" i="12"/>
  <c r="S29" i="12"/>
  <c r="U28" i="12"/>
  <c r="T28" i="12"/>
  <c r="S28" i="12"/>
  <c r="U27" i="12"/>
  <c r="T27" i="12"/>
  <c r="S27" i="12"/>
  <c r="U26" i="12"/>
  <c r="T26" i="12"/>
  <c r="S26" i="12"/>
  <c r="U25" i="12"/>
  <c r="T25" i="12"/>
  <c r="S25" i="12"/>
  <c r="U24" i="12"/>
  <c r="T24" i="12"/>
  <c r="S24" i="12"/>
  <c r="U23" i="12"/>
  <c r="T23" i="12"/>
  <c r="S23" i="12"/>
  <c r="U22" i="12"/>
  <c r="T22" i="12"/>
  <c r="S22" i="12"/>
  <c r="U21" i="12"/>
  <c r="T21" i="12"/>
  <c r="S21" i="12"/>
  <c r="U20" i="12"/>
  <c r="T20" i="12"/>
  <c r="S20" i="12"/>
  <c r="U19" i="12"/>
  <c r="T19" i="12"/>
  <c r="S19" i="12"/>
  <c r="U18" i="12"/>
  <c r="T18" i="12"/>
  <c r="S18" i="12"/>
  <c r="Q18" i="12"/>
  <c r="V23" i="11" s="1"/>
  <c r="U17" i="12"/>
  <c r="T17" i="12"/>
  <c r="S17" i="12"/>
  <c r="Q17" i="12"/>
  <c r="M10" i="5" s="1"/>
  <c r="U16" i="12"/>
  <c r="T16" i="12"/>
  <c r="S16" i="12"/>
  <c r="Q16" i="12"/>
  <c r="K10" i="3" s="1"/>
  <c r="U15" i="12"/>
  <c r="T15" i="12"/>
  <c r="S15" i="12"/>
  <c r="Q15" i="12"/>
  <c r="K10" i="5" s="1"/>
  <c r="U14" i="12"/>
  <c r="T14" i="12"/>
  <c r="S14" i="12"/>
  <c r="Q14" i="12"/>
  <c r="J10" i="5" s="1"/>
  <c r="U13" i="12"/>
  <c r="T13" i="12"/>
  <c r="S13" i="12"/>
  <c r="Q13" i="12"/>
  <c r="N10" i="5" s="1"/>
  <c r="U12" i="12"/>
  <c r="T12" i="12"/>
  <c r="S12" i="12"/>
  <c r="Q12" i="12"/>
  <c r="M10" i="4" s="1"/>
  <c r="U11" i="12"/>
  <c r="T11" i="12"/>
  <c r="S11" i="12"/>
  <c r="Q11" i="12"/>
  <c r="O10" i="4" s="1"/>
  <c r="U10" i="12"/>
  <c r="T10" i="12"/>
  <c r="S10" i="12"/>
  <c r="Q10" i="12"/>
  <c r="L10" i="4" s="1"/>
  <c r="U9" i="12"/>
  <c r="T9" i="12"/>
  <c r="S9" i="12"/>
  <c r="Q9" i="12"/>
  <c r="K10" i="4" s="1"/>
  <c r="U8" i="12"/>
  <c r="T8" i="12"/>
  <c r="S8" i="12"/>
  <c r="Q8" i="12"/>
  <c r="J10" i="4" s="1"/>
  <c r="U7" i="12"/>
  <c r="T7" i="12"/>
  <c r="S7" i="12"/>
  <c r="Q7" i="12"/>
  <c r="N10" i="3" s="1"/>
  <c r="U6" i="12"/>
  <c r="T6" i="12"/>
  <c r="S6" i="12"/>
  <c r="Q6" i="12"/>
  <c r="M10" i="3" s="1"/>
  <c r="U5" i="12"/>
  <c r="T5" i="12"/>
  <c r="S5" i="12"/>
  <c r="Q5" i="12"/>
  <c r="N10" i="4" s="1"/>
  <c r="K5" i="12"/>
  <c r="J5" i="12"/>
  <c r="L5" i="12" s="1"/>
  <c r="U4" i="12"/>
  <c r="T4" i="12"/>
  <c r="S4" i="12"/>
  <c r="Q4" i="12"/>
  <c r="L10" i="5" s="1"/>
  <c r="K4" i="12"/>
  <c r="J4" i="12"/>
  <c r="L4" i="12" s="1"/>
  <c r="Q3" i="12"/>
  <c r="J10" i="3" s="1"/>
  <c r="K3" i="12"/>
  <c r="J3" i="12"/>
  <c r="L3" i="12" s="1"/>
  <c r="F10" i="11"/>
  <c r="F9" i="11"/>
  <c r="F8" i="11"/>
  <c r="F7" i="11"/>
  <c r="D10" i="11"/>
  <c r="D9" i="11"/>
  <c r="E9" i="11" s="1"/>
  <c r="D8" i="11"/>
  <c r="D7" i="11"/>
  <c r="C10" i="11"/>
  <c r="C9" i="11"/>
  <c r="C8" i="11"/>
  <c r="C7" i="11"/>
  <c r="B10" i="11"/>
  <c r="B9" i="11"/>
  <c r="B8" i="11"/>
  <c r="B7" i="11"/>
  <c r="E7" i="11"/>
  <c r="E8" i="11"/>
  <c r="E6" i="11"/>
  <c r="E5" i="11"/>
  <c r="F6" i="11"/>
  <c r="D6" i="11"/>
  <c r="C6" i="11"/>
  <c r="B6" i="11"/>
  <c r="F5" i="11"/>
  <c r="D5" i="11"/>
  <c r="C5" i="11"/>
  <c r="B5" i="11"/>
  <c r="J5" i="2"/>
  <c r="L5" i="2" s="1"/>
  <c r="J3" i="2"/>
  <c r="J4" i="2"/>
  <c r="B4" i="5" s="1"/>
  <c r="AB9" i="5"/>
  <c r="AA9" i="5"/>
  <c r="W9" i="5"/>
  <c r="V9" i="5"/>
  <c r="N9" i="5"/>
  <c r="M9" i="5"/>
  <c r="L9" i="5"/>
  <c r="K9" i="5"/>
  <c r="J9" i="5"/>
  <c r="D9" i="5"/>
  <c r="C9" i="5"/>
  <c r="B9" i="5"/>
  <c r="A9" i="5"/>
  <c r="AD9" i="4"/>
  <c r="AC9" i="4"/>
  <c r="Y9" i="4"/>
  <c r="X9" i="4"/>
  <c r="O9" i="4"/>
  <c r="N9" i="4"/>
  <c r="M9" i="4"/>
  <c r="L9" i="4"/>
  <c r="K9" i="4"/>
  <c r="J9" i="4"/>
  <c r="D9" i="4"/>
  <c r="C9" i="4"/>
  <c r="B9" i="4"/>
  <c r="A9" i="4"/>
  <c r="AD9" i="3"/>
  <c r="AC9" i="3"/>
  <c r="Y9" i="3"/>
  <c r="X9" i="3"/>
  <c r="N9" i="3"/>
  <c r="M9" i="3"/>
  <c r="L9" i="3"/>
  <c r="K9" i="3"/>
  <c r="J9" i="3"/>
  <c r="D9" i="3"/>
  <c r="C9" i="3"/>
  <c r="B9" i="3"/>
  <c r="A9" i="3"/>
  <c r="U18" i="10"/>
  <c r="U19" i="10"/>
  <c r="T18" i="10"/>
  <c r="T19" i="10"/>
  <c r="S18" i="10"/>
  <c r="S19" i="10"/>
  <c r="M3" i="8"/>
  <c r="D7" i="3" s="1"/>
  <c r="U30" i="10"/>
  <c r="T30" i="10"/>
  <c r="S30" i="10"/>
  <c r="U29" i="10"/>
  <c r="T29" i="10"/>
  <c r="S29" i="10"/>
  <c r="U28" i="10"/>
  <c r="T28" i="10"/>
  <c r="S28" i="10"/>
  <c r="U27" i="10"/>
  <c r="T27" i="10"/>
  <c r="S27" i="10"/>
  <c r="U26" i="10"/>
  <c r="T26" i="10"/>
  <c r="S26" i="10"/>
  <c r="U25" i="10"/>
  <c r="T25" i="10"/>
  <c r="S25" i="10"/>
  <c r="U24" i="10"/>
  <c r="T24" i="10"/>
  <c r="S24" i="10"/>
  <c r="U23" i="10"/>
  <c r="T23" i="10"/>
  <c r="S23" i="10"/>
  <c r="U22" i="10"/>
  <c r="T22" i="10"/>
  <c r="S22" i="10"/>
  <c r="U21" i="10"/>
  <c r="T21" i="10"/>
  <c r="S21" i="10"/>
  <c r="U20" i="10"/>
  <c r="T20" i="10"/>
  <c r="S20" i="10"/>
  <c r="Q18" i="10"/>
  <c r="U17" i="10"/>
  <c r="T17" i="10"/>
  <c r="S17" i="10"/>
  <c r="Q17" i="10"/>
  <c r="U16" i="10"/>
  <c r="T16" i="10"/>
  <c r="S16" i="10"/>
  <c r="Q16" i="10"/>
  <c r="U15" i="10"/>
  <c r="T15" i="10"/>
  <c r="S15" i="10"/>
  <c r="Q15" i="10"/>
  <c r="U14" i="10"/>
  <c r="T14" i="10"/>
  <c r="S14" i="10"/>
  <c r="Q14" i="10"/>
  <c r="U13" i="10"/>
  <c r="T13" i="10"/>
  <c r="S13" i="10"/>
  <c r="Q13" i="10"/>
  <c r="U12" i="10"/>
  <c r="T12" i="10"/>
  <c r="S12" i="10"/>
  <c r="Q12" i="10"/>
  <c r="U11" i="10"/>
  <c r="T11" i="10"/>
  <c r="S11" i="10"/>
  <c r="Q11" i="10"/>
  <c r="U10" i="10"/>
  <c r="T10" i="10"/>
  <c r="S10" i="10"/>
  <c r="Q10" i="10"/>
  <c r="U9" i="10"/>
  <c r="T9" i="10"/>
  <c r="S9" i="10"/>
  <c r="Q9" i="10"/>
  <c r="U8" i="10"/>
  <c r="T8" i="10"/>
  <c r="S8" i="10"/>
  <c r="Q8" i="10"/>
  <c r="U7" i="10"/>
  <c r="T7" i="10"/>
  <c r="S7" i="10"/>
  <c r="Q7" i="10"/>
  <c r="U6" i="10"/>
  <c r="T6" i="10"/>
  <c r="S6" i="10"/>
  <c r="Q6" i="10"/>
  <c r="U5" i="10"/>
  <c r="T5" i="10"/>
  <c r="S5" i="10"/>
  <c r="Q5" i="10"/>
  <c r="K5" i="10"/>
  <c r="J5" i="10"/>
  <c r="U4" i="10"/>
  <c r="T4" i="10"/>
  <c r="S4" i="10"/>
  <c r="Q4" i="10"/>
  <c r="K4" i="10"/>
  <c r="J4" i="10"/>
  <c r="Q3" i="10"/>
  <c r="K3" i="10"/>
  <c r="J3" i="10"/>
  <c r="D8" i="3"/>
  <c r="D8" i="4"/>
  <c r="AB8" i="5"/>
  <c r="AA8" i="5"/>
  <c r="W8" i="5"/>
  <c r="V8" i="5"/>
  <c r="K8" i="5"/>
  <c r="D8" i="5"/>
  <c r="C8" i="5"/>
  <c r="B8" i="5"/>
  <c r="A8" i="5"/>
  <c r="AD8" i="4"/>
  <c r="AC8" i="4"/>
  <c r="Y8" i="4"/>
  <c r="X8" i="4"/>
  <c r="K8" i="4"/>
  <c r="C8" i="4"/>
  <c r="B8" i="4"/>
  <c r="A8" i="4"/>
  <c r="AD8" i="3"/>
  <c r="AC8" i="3"/>
  <c r="Y8" i="3"/>
  <c r="X8" i="3"/>
  <c r="N8" i="3"/>
  <c r="C8" i="3"/>
  <c r="B8" i="3"/>
  <c r="A8" i="3"/>
  <c r="U30" i="9"/>
  <c r="T30" i="9"/>
  <c r="S30" i="9"/>
  <c r="U29" i="9"/>
  <c r="T29" i="9"/>
  <c r="S29" i="9"/>
  <c r="U28" i="9"/>
  <c r="T28" i="9"/>
  <c r="S28" i="9"/>
  <c r="U27" i="9"/>
  <c r="T27" i="9"/>
  <c r="S27" i="9"/>
  <c r="U26" i="9"/>
  <c r="T26" i="9"/>
  <c r="S26" i="9"/>
  <c r="U25" i="9"/>
  <c r="T25" i="9"/>
  <c r="S25" i="9"/>
  <c r="U24" i="9"/>
  <c r="T24" i="9"/>
  <c r="S24" i="9"/>
  <c r="U23" i="9"/>
  <c r="T23" i="9"/>
  <c r="S23" i="9"/>
  <c r="U22" i="9"/>
  <c r="T22" i="9"/>
  <c r="S22" i="9"/>
  <c r="U21" i="9"/>
  <c r="T21" i="9"/>
  <c r="S21" i="9"/>
  <c r="U20" i="9"/>
  <c r="T20" i="9"/>
  <c r="S20" i="9"/>
  <c r="U19" i="9"/>
  <c r="T19" i="9"/>
  <c r="S19" i="9"/>
  <c r="U18" i="9"/>
  <c r="T18" i="9"/>
  <c r="S18" i="9"/>
  <c r="Q18" i="9"/>
  <c r="L8" i="3" s="1"/>
  <c r="U17" i="9"/>
  <c r="T17" i="9"/>
  <c r="S17" i="9"/>
  <c r="Q17" i="9"/>
  <c r="M8" i="5" s="1"/>
  <c r="U16" i="9"/>
  <c r="T16" i="9"/>
  <c r="S16" i="9"/>
  <c r="Q16" i="9"/>
  <c r="K8" i="3" s="1"/>
  <c r="U15" i="9"/>
  <c r="T15" i="9"/>
  <c r="S15" i="9"/>
  <c r="Q15" i="9"/>
  <c r="U14" i="9"/>
  <c r="T14" i="9"/>
  <c r="S14" i="9"/>
  <c r="Q14" i="9"/>
  <c r="J8" i="5" s="1"/>
  <c r="U13" i="9"/>
  <c r="T13" i="9"/>
  <c r="S13" i="9"/>
  <c r="Q13" i="9"/>
  <c r="N8" i="5" s="1"/>
  <c r="U12" i="9"/>
  <c r="T12" i="9"/>
  <c r="S12" i="9"/>
  <c r="Q12" i="9"/>
  <c r="M8" i="4" s="1"/>
  <c r="U11" i="9"/>
  <c r="T11" i="9"/>
  <c r="S11" i="9"/>
  <c r="Q11" i="9"/>
  <c r="O8" i="4" s="1"/>
  <c r="U10" i="9"/>
  <c r="T10" i="9"/>
  <c r="S10" i="9"/>
  <c r="Q10" i="9"/>
  <c r="L8" i="4" s="1"/>
  <c r="U9" i="9"/>
  <c r="T9" i="9"/>
  <c r="S9" i="9"/>
  <c r="Q9" i="9"/>
  <c r="U8" i="9"/>
  <c r="T8" i="9"/>
  <c r="S8" i="9"/>
  <c r="Q8" i="9"/>
  <c r="J8" i="4" s="1"/>
  <c r="U7" i="9"/>
  <c r="T7" i="9"/>
  <c r="S7" i="9"/>
  <c r="Q7" i="9"/>
  <c r="U6" i="9"/>
  <c r="T6" i="9"/>
  <c r="S6" i="9"/>
  <c r="Q6" i="9"/>
  <c r="M8" i="3" s="1"/>
  <c r="U5" i="9"/>
  <c r="T5" i="9"/>
  <c r="S5" i="9"/>
  <c r="Q5" i="9"/>
  <c r="N8" i="4" s="1"/>
  <c r="K5" i="9"/>
  <c r="J5" i="9"/>
  <c r="U4" i="9"/>
  <c r="T4" i="9"/>
  <c r="S4" i="9"/>
  <c r="Q4" i="9"/>
  <c r="L8" i="5" s="1"/>
  <c r="K4" i="9"/>
  <c r="J4" i="9"/>
  <c r="Q3" i="9"/>
  <c r="J8" i="3" s="1"/>
  <c r="K3" i="9"/>
  <c r="J3" i="9"/>
  <c r="Y7" i="4"/>
  <c r="X7" i="4"/>
  <c r="AB7" i="5"/>
  <c r="AA7" i="5"/>
  <c r="W7" i="5"/>
  <c r="V7" i="5"/>
  <c r="N7" i="5"/>
  <c r="L7" i="5"/>
  <c r="M7" i="5"/>
  <c r="K7" i="5"/>
  <c r="J7" i="5"/>
  <c r="D7" i="5"/>
  <c r="C7" i="5"/>
  <c r="B7" i="5"/>
  <c r="A7" i="5"/>
  <c r="AD7" i="4"/>
  <c r="AC7" i="4"/>
  <c r="O7" i="4"/>
  <c r="N7" i="4"/>
  <c r="M7" i="4"/>
  <c r="L7" i="4"/>
  <c r="K7" i="4"/>
  <c r="J7" i="4"/>
  <c r="D7" i="4"/>
  <c r="C7" i="4"/>
  <c r="B7" i="4"/>
  <c r="A7" i="4"/>
  <c r="AD7" i="3"/>
  <c r="AC7" i="3"/>
  <c r="Y7" i="3"/>
  <c r="X7" i="3"/>
  <c r="L7" i="3"/>
  <c r="K7" i="3"/>
  <c r="N7" i="3"/>
  <c r="M7" i="3"/>
  <c r="J7" i="3"/>
  <c r="C7" i="3"/>
  <c r="B7" i="3"/>
  <c r="A7" i="3"/>
  <c r="U30" i="8"/>
  <c r="T30" i="8"/>
  <c r="S30" i="8"/>
  <c r="U29" i="8"/>
  <c r="T29" i="8"/>
  <c r="S29" i="8"/>
  <c r="U28" i="8"/>
  <c r="T28" i="8"/>
  <c r="S28" i="8"/>
  <c r="U27" i="8"/>
  <c r="T27" i="8"/>
  <c r="S27" i="8"/>
  <c r="U26" i="8"/>
  <c r="T26" i="8"/>
  <c r="S26" i="8"/>
  <c r="U25" i="8"/>
  <c r="T25" i="8"/>
  <c r="S25" i="8"/>
  <c r="U24" i="8"/>
  <c r="T24" i="8"/>
  <c r="S24" i="8"/>
  <c r="U23" i="8"/>
  <c r="T23" i="8"/>
  <c r="S23" i="8"/>
  <c r="U22" i="8"/>
  <c r="T22" i="8"/>
  <c r="S22" i="8"/>
  <c r="U21" i="8"/>
  <c r="T21" i="8"/>
  <c r="S21" i="8"/>
  <c r="U20" i="8"/>
  <c r="T20" i="8"/>
  <c r="S20" i="8"/>
  <c r="U19" i="8"/>
  <c r="T19" i="8"/>
  <c r="S19" i="8"/>
  <c r="U18" i="8"/>
  <c r="T18" i="8"/>
  <c r="S18" i="8"/>
  <c r="Q18" i="8"/>
  <c r="U17" i="8"/>
  <c r="T17" i="8"/>
  <c r="S17" i="8"/>
  <c r="Q17" i="8"/>
  <c r="U16" i="8"/>
  <c r="T16" i="8"/>
  <c r="S16" i="8"/>
  <c r="Q16" i="8"/>
  <c r="U15" i="8"/>
  <c r="T15" i="8"/>
  <c r="S15" i="8"/>
  <c r="Q15" i="8"/>
  <c r="U14" i="8"/>
  <c r="T14" i="8"/>
  <c r="S14" i="8"/>
  <c r="Q14" i="8"/>
  <c r="U13" i="8"/>
  <c r="T13" i="8"/>
  <c r="S13" i="8"/>
  <c r="Q13" i="8"/>
  <c r="U12" i="8"/>
  <c r="T12" i="8"/>
  <c r="S12" i="8"/>
  <c r="Q12" i="8"/>
  <c r="U11" i="8"/>
  <c r="T11" i="8"/>
  <c r="S11" i="8"/>
  <c r="Q11" i="8"/>
  <c r="U10" i="8"/>
  <c r="T10" i="8"/>
  <c r="S10" i="8"/>
  <c r="Q10" i="8"/>
  <c r="U9" i="8"/>
  <c r="T9" i="8"/>
  <c r="S9" i="8"/>
  <c r="Q9" i="8"/>
  <c r="U8" i="8"/>
  <c r="T8" i="8"/>
  <c r="S8" i="8"/>
  <c r="Q8" i="8"/>
  <c r="U7" i="8"/>
  <c r="T7" i="8"/>
  <c r="S7" i="8"/>
  <c r="Q7" i="8"/>
  <c r="U6" i="8"/>
  <c r="T6" i="8"/>
  <c r="S6" i="8"/>
  <c r="Q6" i="8"/>
  <c r="U5" i="8"/>
  <c r="T5" i="8"/>
  <c r="S5" i="8"/>
  <c r="Q5" i="8"/>
  <c r="K5" i="8"/>
  <c r="J5" i="8"/>
  <c r="U4" i="8"/>
  <c r="T4" i="8"/>
  <c r="S4" i="8"/>
  <c r="Q4" i="8"/>
  <c r="K4" i="8"/>
  <c r="J4" i="8"/>
  <c r="L4" i="8" s="1"/>
  <c r="Q3" i="8"/>
  <c r="K3" i="8"/>
  <c r="J3" i="8"/>
  <c r="L3" i="8" s="1"/>
  <c r="N6" i="4"/>
  <c r="K6" i="3"/>
  <c r="AB6" i="5"/>
  <c r="AA6" i="5"/>
  <c r="W6" i="5"/>
  <c r="V6" i="5"/>
  <c r="N6" i="5"/>
  <c r="M6" i="5"/>
  <c r="L6" i="5"/>
  <c r="K6" i="5"/>
  <c r="J6" i="5"/>
  <c r="D6" i="5"/>
  <c r="C6" i="5"/>
  <c r="B6" i="5"/>
  <c r="A6" i="5"/>
  <c r="AD6" i="4"/>
  <c r="AC6" i="4"/>
  <c r="Y6" i="4"/>
  <c r="X6" i="4"/>
  <c r="O6" i="4"/>
  <c r="M6" i="4"/>
  <c r="L6" i="4"/>
  <c r="K6" i="4"/>
  <c r="J6" i="4"/>
  <c r="D6" i="4"/>
  <c r="C6" i="4"/>
  <c r="B6" i="4"/>
  <c r="A6" i="4"/>
  <c r="AD6" i="3"/>
  <c r="AC6" i="3"/>
  <c r="Y6" i="3"/>
  <c r="X6" i="3"/>
  <c r="N6" i="3"/>
  <c r="M6" i="3"/>
  <c r="L6" i="3"/>
  <c r="J6" i="3"/>
  <c r="D6" i="3"/>
  <c r="C6" i="3"/>
  <c r="A6" i="3"/>
  <c r="U30" i="7"/>
  <c r="T30" i="7"/>
  <c r="S30" i="7"/>
  <c r="U29" i="7"/>
  <c r="T29" i="7"/>
  <c r="S29" i="7"/>
  <c r="U28" i="7"/>
  <c r="T28" i="7"/>
  <c r="S28" i="7"/>
  <c r="U27" i="7"/>
  <c r="T27" i="7"/>
  <c r="S27" i="7"/>
  <c r="U26" i="7"/>
  <c r="T26" i="7"/>
  <c r="S26" i="7"/>
  <c r="U25" i="7"/>
  <c r="T25" i="7"/>
  <c r="S25" i="7"/>
  <c r="U24" i="7"/>
  <c r="T24" i="7"/>
  <c r="S24" i="7"/>
  <c r="U23" i="7"/>
  <c r="T23" i="7"/>
  <c r="S23" i="7"/>
  <c r="U22" i="7"/>
  <c r="T22" i="7"/>
  <c r="S22" i="7"/>
  <c r="U21" i="7"/>
  <c r="T21" i="7"/>
  <c r="S21" i="7"/>
  <c r="U20" i="7"/>
  <c r="T20" i="7"/>
  <c r="S20" i="7"/>
  <c r="U19" i="7"/>
  <c r="T19" i="7"/>
  <c r="S19" i="7"/>
  <c r="U18" i="7"/>
  <c r="T18" i="7"/>
  <c r="S18" i="7"/>
  <c r="Q18" i="7"/>
  <c r="U17" i="7"/>
  <c r="T17" i="7"/>
  <c r="S17" i="7"/>
  <c r="Q17" i="7"/>
  <c r="U16" i="7"/>
  <c r="T16" i="7"/>
  <c r="S16" i="7"/>
  <c r="Q16" i="7"/>
  <c r="U15" i="7"/>
  <c r="T15" i="7"/>
  <c r="S15" i="7"/>
  <c r="Q15" i="7"/>
  <c r="U14" i="7"/>
  <c r="T14" i="7"/>
  <c r="S14" i="7"/>
  <c r="Q14" i="7"/>
  <c r="U13" i="7"/>
  <c r="T13" i="7"/>
  <c r="S13" i="7"/>
  <c r="Q13" i="7"/>
  <c r="U12" i="7"/>
  <c r="T12" i="7"/>
  <c r="S12" i="7"/>
  <c r="Q12" i="7"/>
  <c r="U11" i="7"/>
  <c r="T11" i="7"/>
  <c r="S11" i="7"/>
  <c r="Q11" i="7"/>
  <c r="U10" i="7"/>
  <c r="T10" i="7"/>
  <c r="S10" i="7"/>
  <c r="Q10" i="7"/>
  <c r="U9" i="7"/>
  <c r="T9" i="7"/>
  <c r="S9" i="7"/>
  <c r="Q9" i="7"/>
  <c r="U8" i="7"/>
  <c r="T8" i="7"/>
  <c r="S8" i="7"/>
  <c r="Q8" i="7"/>
  <c r="U7" i="7"/>
  <c r="T7" i="7"/>
  <c r="S7" i="7"/>
  <c r="Q7" i="7"/>
  <c r="U6" i="7"/>
  <c r="T6" i="7"/>
  <c r="S6" i="7"/>
  <c r="Q6" i="7"/>
  <c r="U5" i="7"/>
  <c r="T5" i="7"/>
  <c r="S5" i="7"/>
  <c r="Q5" i="7"/>
  <c r="K5" i="7"/>
  <c r="J5" i="7"/>
  <c r="L5" i="7" s="1"/>
  <c r="U4" i="7"/>
  <c r="T4" i="7"/>
  <c r="S4" i="7"/>
  <c r="Q4" i="7"/>
  <c r="K4" i="7"/>
  <c r="J4" i="7"/>
  <c r="L4" i="7" s="1"/>
  <c r="Q3" i="7"/>
  <c r="K3" i="7"/>
  <c r="J3" i="7"/>
  <c r="L3" i="7" s="1"/>
  <c r="M3" i="7" s="1"/>
  <c r="V5" i="5"/>
  <c r="W5" i="5"/>
  <c r="AB5" i="5"/>
  <c r="AA5" i="5"/>
  <c r="AD5" i="4"/>
  <c r="AC5" i="4"/>
  <c r="X5" i="4"/>
  <c r="Y5" i="4"/>
  <c r="AD5" i="3"/>
  <c r="AC5" i="3"/>
  <c r="Y5" i="3"/>
  <c r="X5" i="3"/>
  <c r="S5" i="6"/>
  <c r="T5" i="6"/>
  <c r="U5" i="6"/>
  <c r="S6" i="6"/>
  <c r="T6" i="6"/>
  <c r="U6" i="6"/>
  <c r="S7" i="6"/>
  <c r="T7" i="6"/>
  <c r="U7" i="6"/>
  <c r="S8" i="6"/>
  <c r="T8" i="6"/>
  <c r="U8" i="6"/>
  <c r="S9" i="6"/>
  <c r="T9" i="6"/>
  <c r="U9" i="6"/>
  <c r="S10" i="6"/>
  <c r="T10" i="6"/>
  <c r="U10" i="6"/>
  <c r="S11" i="6"/>
  <c r="T11" i="6"/>
  <c r="U11" i="6"/>
  <c r="S12" i="6"/>
  <c r="T12" i="6"/>
  <c r="U12" i="6"/>
  <c r="S13" i="6"/>
  <c r="T13" i="6"/>
  <c r="U13" i="6"/>
  <c r="S14" i="6"/>
  <c r="T14" i="6"/>
  <c r="U14" i="6"/>
  <c r="S15" i="6"/>
  <c r="T15" i="6"/>
  <c r="U15" i="6"/>
  <c r="S16" i="6"/>
  <c r="T16" i="6"/>
  <c r="U16" i="6"/>
  <c r="S17" i="6"/>
  <c r="T17" i="6"/>
  <c r="U17" i="6"/>
  <c r="S18" i="6"/>
  <c r="T18" i="6"/>
  <c r="U18" i="6"/>
  <c r="S19" i="6"/>
  <c r="T19" i="6"/>
  <c r="U19" i="6"/>
  <c r="S20" i="6"/>
  <c r="T20" i="6"/>
  <c r="U20" i="6"/>
  <c r="S21" i="6"/>
  <c r="T21" i="6"/>
  <c r="U21" i="6"/>
  <c r="S22" i="6"/>
  <c r="T22" i="6"/>
  <c r="U22" i="6"/>
  <c r="S23" i="6"/>
  <c r="T23" i="6"/>
  <c r="U23" i="6"/>
  <c r="S24" i="6"/>
  <c r="T24" i="6"/>
  <c r="U24" i="6"/>
  <c r="S25" i="6"/>
  <c r="T25" i="6"/>
  <c r="U25" i="6"/>
  <c r="S26" i="6"/>
  <c r="T26" i="6"/>
  <c r="U26" i="6"/>
  <c r="S27" i="6"/>
  <c r="T27" i="6"/>
  <c r="U27" i="6"/>
  <c r="S28" i="6"/>
  <c r="T28" i="6"/>
  <c r="U28" i="6"/>
  <c r="S29" i="6"/>
  <c r="T29" i="6"/>
  <c r="U29" i="6"/>
  <c r="S30" i="6"/>
  <c r="T30" i="6"/>
  <c r="U30" i="6"/>
  <c r="U4" i="6"/>
  <c r="T4" i="6"/>
  <c r="S4" i="6"/>
  <c r="A4" i="3"/>
  <c r="K5" i="6"/>
  <c r="C5" i="4" s="1"/>
  <c r="K4" i="6"/>
  <c r="C5" i="5" s="1"/>
  <c r="K3" i="6"/>
  <c r="C5" i="3" s="1"/>
  <c r="J5" i="6"/>
  <c r="B5" i="4" s="1"/>
  <c r="J4" i="6"/>
  <c r="B5" i="5" s="1"/>
  <c r="J3" i="6"/>
  <c r="B5" i="3" s="1"/>
  <c r="N5" i="5"/>
  <c r="M5" i="5"/>
  <c r="L5" i="5"/>
  <c r="K5" i="5"/>
  <c r="J5" i="5"/>
  <c r="A5" i="5"/>
  <c r="N4" i="5"/>
  <c r="M4" i="5"/>
  <c r="L4" i="5"/>
  <c r="K4" i="5"/>
  <c r="J4" i="5"/>
  <c r="C4" i="5"/>
  <c r="A4" i="5"/>
  <c r="O5" i="4"/>
  <c r="N5" i="4"/>
  <c r="M5" i="4"/>
  <c r="L5" i="4"/>
  <c r="K5" i="4"/>
  <c r="J5" i="4"/>
  <c r="A5" i="4"/>
  <c r="O4" i="4"/>
  <c r="N4" i="4"/>
  <c r="M4" i="4"/>
  <c r="L4" i="4"/>
  <c r="K4" i="4"/>
  <c r="J4" i="4"/>
  <c r="C4" i="4"/>
  <c r="A4" i="4"/>
  <c r="N5" i="3"/>
  <c r="M5" i="3"/>
  <c r="L5" i="3"/>
  <c r="K5" i="3"/>
  <c r="J5" i="3"/>
  <c r="A5" i="3"/>
  <c r="N4" i="3"/>
  <c r="M4" i="3"/>
  <c r="L4" i="3"/>
  <c r="K4" i="3"/>
  <c r="J4" i="3"/>
  <c r="C4" i="3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K5" i="2"/>
  <c r="Q4" i="2"/>
  <c r="K4" i="2"/>
  <c r="Q3" i="2"/>
  <c r="K3" i="2"/>
  <c r="E19" i="11" l="1"/>
  <c r="H10" i="5"/>
  <c r="L5" i="20"/>
  <c r="M3" i="20" s="1"/>
  <c r="M8" i="20"/>
  <c r="AH13" i="11"/>
  <c r="Q33" i="11"/>
  <c r="Q41" i="11"/>
  <c r="R41" i="11" s="1"/>
  <c r="V31" i="11" s="1"/>
  <c r="AH21" i="11"/>
  <c r="AH23" i="11"/>
  <c r="Q43" i="11"/>
  <c r="R43" i="11" s="1"/>
  <c r="V43" i="11" s="1"/>
  <c r="E18" i="11"/>
  <c r="AH20" i="11"/>
  <c r="Q40" i="11"/>
  <c r="R40" i="11" s="1"/>
  <c r="V33" i="11" s="1"/>
  <c r="Q32" i="11"/>
  <c r="AH12" i="11"/>
  <c r="Q34" i="11"/>
  <c r="AH14" i="11"/>
  <c r="Q36" i="11"/>
  <c r="AH16" i="11"/>
  <c r="Q42" i="11"/>
  <c r="AH22" i="11"/>
  <c r="D18" i="11"/>
  <c r="K17" i="3"/>
  <c r="AD17" i="3"/>
  <c r="O17" i="4"/>
  <c r="O31" i="4" s="1"/>
  <c r="M17" i="5"/>
  <c r="F18" i="11"/>
  <c r="L17" i="3"/>
  <c r="X17" i="4"/>
  <c r="AA17" i="5"/>
  <c r="AA30" i="5" s="1"/>
  <c r="Y17" i="4"/>
  <c r="AB17" i="5"/>
  <c r="B17" i="3"/>
  <c r="H10" i="3" s="1"/>
  <c r="N17" i="3"/>
  <c r="N32" i="3" s="1"/>
  <c r="AC17" i="4"/>
  <c r="AC30" i="4" s="1"/>
  <c r="J17" i="4"/>
  <c r="V17" i="5"/>
  <c r="K17" i="4"/>
  <c r="W17" i="5"/>
  <c r="W30" i="5" s="1"/>
  <c r="X17" i="3"/>
  <c r="L3" i="19"/>
  <c r="K17" i="5"/>
  <c r="K32" i="5" s="1"/>
  <c r="L5" i="19"/>
  <c r="L4" i="19"/>
  <c r="O32" i="3"/>
  <c r="E17" i="11"/>
  <c r="L5" i="18"/>
  <c r="M8" i="18" s="1"/>
  <c r="AD8" i="11"/>
  <c r="R42" i="11"/>
  <c r="V37" i="11" s="1"/>
  <c r="AD14" i="11"/>
  <c r="AD16" i="11"/>
  <c r="AD17" i="11"/>
  <c r="R32" i="11"/>
  <c r="V44" i="11" s="1"/>
  <c r="AD9" i="11"/>
  <c r="AD21" i="11"/>
  <c r="AD24" i="11"/>
  <c r="AD13" i="11"/>
  <c r="O31" i="3"/>
  <c r="E16" i="11"/>
  <c r="L3" i="17"/>
  <c r="M8" i="17" s="1"/>
  <c r="L4" i="17"/>
  <c r="M5" i="17" s="1"/>
  <c r="M10" i="17"/>
  <c r="Z10" i="11"/>
  <c r="Z22" i="11"/>
  <c r="E15" i="11"/>
  <c r="L4" i="16"/>
  <c r="Z18" i="11"/>
  <c r="L6" i="11"/>
  <c r="L5" i="15"/>
  <c r="M10" i="15"/>
  <c r="Z23" i="11"/>
  <c r="Z15" i="11"/>
  <c r="R36" i="11"/>
  <c r="V36" i="11" s="1"/>
  <c r="R34" i="11"/>
  <c r="V29" i="11" s="1"/>
  <c r="R33" i="11"/>
  <c r="V28" i="11" s="1"/>
  <c r="E13" i="11"/>
  <c r="M4" i="14"/>
  <c r="M9" i="14"/>
  <c r="M8" i="14"/>
  <c r="M3" i="14"/>
  <c r="M5" i="14"/>
  <c r="M10" i="14"/>
  <c r="E12" i="11"/>
  <c r="J6" i="11"/>
  <c r="H8" i="5"/>
  <c r="L5" i="13"/>
  <c r="L4" i="13"/>
  <c r="E11" i="11"/>
  <c r="I6" i="11"/>
  <c r="V19" i="11"/>
  <c r="V15" i="11"/>
  <c r="V11" i="11"/>
  <c r="L10" i="3"/>
  <c r="L31" i="3" s="1"/>
  <c r="V8" i="11"/>
  <c r="V14" i="11"/>
  <c r="V16" i="11"/>
  <c r="V10" i="11"/>
  <c r="V18" i="11"/>
  <c r="V9" i="11"/>
  <c r="V20" i="11"/>
  <c r="V22" i="11"/>
  <c r="V13" i="11"/>
  <c r="V17" i="11"/>
  <c r="V21" i="11"/>
  <c r="V12" i="11"/>
  <c r="H6" i="3"/>
  <c r="K32" i="3"/>
  <c r="E10" i="11"/>
  <c r="B4" i="4"/>
  <c r="L3" i="2"/>
  <c r="M5" i="2" s="1"/>
  <c r="D4" i="4" s="1"/>
  <c r="L4" i="2"/>
  <c r="AB30" i="5"/>
  <c r="V30" i="5"/>
  <c r="N32" i="5"/>
  <c r="L32" i="5"/>
  <c r="AD30" i="4"/>
  <c r="AC30" i="3"/>
  <c r="AD30" i="3"/>
  <c r="Y30" i="3"/>
  <c r="X30" i="3"/>
  <c r="L5" i="10"/>
  <c r="L3" i="10"/>
  <c r="L4" i="10"/>
  <c r="L32" i="4"/>
  <c r="M32" i="3"/>
  <c r="N31" i="5"/>
  <c r="L31" i="5"/>
  <c r="X30" i="4"/>
  <c r="Y30" i="4"/>
  <c r="L4" i="9"/>
  <c r="L5" i="9"/>
  <c r="L3" i="9"/>
  <c r="M31" i="4"/>
  <c r="K31" i="4"/>
  <c r="K32" i="4"/>
  <c r="L5" i="8"/>
  <c r="M5" i="8"/>
  <c r="M4" i="8"/>
  <c r="N31" i="4"/>
  <c r="J31" i="5"/>
  <c r="M32" i="5"/>
  <c r="M32" i="4"/>
  <c r="L31" i="4"/>
  <c r="J32" i="4"/>
  <c r="N31" i="3"/>
  <c r="M4" i="7"/>
  <c r="M5" i="7"/>
  <c r="N32" i="4"/>
  <c r="J31" i="4"/>
  <c r="M31" i="5"/>
  <c r="K31" i="3"/>
  <c r="J32" i="5"/>
  <c r="M31" i="3"/>
  <c r="L5" i="6"/>
  <c r="L4" i="6"/>
  <c r="F4" i="5"/>
  <c r="L3" i="6"/>
  <c r="G4" i="4"/>
  <c r="F4" i="4"/>
  <c r="F4" i="3"/>
  <c r="G4" i="3"/>
  <c r="G4" i="5"/>
  <c r="M9" i="20" l="1"/>
  <c r="M4" i="20"/>
  <c r="M10" i="20"/>
  <c r="M5" i="20"/>
  <c r="K31" i="5"/>
  <c r="M5" i="19"/>
  <c r="D17" i="4" s="1"/>
  <c r="Q37" i="11"/>
  <c r="R37" i="11" s="1"/>
  <c r="V40" i="11" s="1"/>
  <c r="W40" i="11" s="1"/>
  <c r="AH17" i="11"/>
  <c r="O32" i="4"/>
  <c r="AH24" i="11"/>
  <c r="Q44" i="11"/>
  <c r="R44" i="11" s="1"/>
  <c r="V41" i="11" s="1"/>
  <c r="W41" i="11" s="1"/>
  <c r="Q28" i="11"/>
  <c r="R28" i="11" s="1"/>
  <c r="V30" i="11" s="1"/>
  <c r="W30" i="11" s="1"/>
  <c r="AH8" i="11"/>
  <c r="AH11" i="11"/>
  <c r="Q31" i="11"/>
  <c r="R31" i="11" s="1"/>
  <c r="V39" i="11" s="1"/>
  <c r="W39" i="11" s="1"/>
  <c r="AH15" i="11"/>
  <c r="Q35" i="11"/>
  <c r="R35" i="11" s="1"/>
  <c r="V35" i="11" s="1"/>
  <c r="AH10" i="11"/>
  <c r="Q30" i="11"/>
  <c r="R30" i="11" s="1"/>
  <c r="V38" i="11" s="1"/>
  <c r="W38" i="11" s="1"/>
  <c r="AH19" i="11"/>
  <c r="Q39" i="11"/>
  <c r="R39" i="11" s="1"/>
  <c r="V32" i="11" s="1"/>
  <c r="W32" i="11" s="1"/>
  <c r="M8" i="19"/>
  <c r="AH9" i="11"/>
  <c r="Q29" i="11"/>
  <c r="R29" i="11" s="1"/>
  <c r="V34" i="11" s="1"/>
  <c r="W34" i="11" s="1"/>
  <c r="AH18" i="11"/>
  <c r="Q38" i="11"/>
  <c r="R38" i="11" s="1"/>
  <c r="V42" i="11" s="1"/>
  <c r="L32" i="3"/>
  <c r="M10" i="19"/>
  <c r="M9" i="19"/>
  <c r="M3" i="19"/>
  <c r="D17" i="3" s="1"/>
  <c r="M4" i="19"/>
  <c r="D17" i="5" s="1"/>
  <c r="W43" i="11"/>
  <c r="M4" i="18"/>
  <c r="M3" i="18"/>
  <c r="M9" i="18"/>
  <c r="M10" i="18"/>
  <c r="M5" i="18"/>
  <c r="W36" i="11"/>
  <c r="W44" i="11"/>
  <c r="W35" i="11"/>
  <c r="W37" i="11"/>
  <c r="W42" i="11"/>
  <c r="W31" i="11"/>
  <c r="H13" i="3"/>
  <c r="W33" i="11"/>
  <c r="W29" i="11"/>
  <c r="K6" i="11"/>
  <c r="K7" i="11" s="1"/>
  <c r="W28" i="11"/>
  <c r="M9" i="17"/>
  <c r="M4" i="17"/>
  <c r="M3" i="17"/>
  <c r="M8" i="16"/>
  <c r="H13" i="5"/>
  <c r="H13" i="4"/>
  <c r="M9" i="15"/>
  <c r="M8" i="15"/>
  <c r="J7" i="11"/>
  <c r="L7" i="11"/>
  <c r="X31" i="4"/>
  <c r="M9" i="13"/>
  <c r="M8" i="13"/>
  <c r="M10" i="13"/>
  <c r="AC31" i="3"/>
  <c r="X31" i="3"/>
  <c r="M3" i="2"/>
  <c r="D4" i="3" s="1"/>
  <c r="M4" i="2"/>
  <c r="D4" i="5" s="1"/>
  <c r="AA31" i="5"/>
  <c r="V31" i="5"/>
  <c r="AC31" i="4"/>
  <c r="M3" i="10"/>
  <c r="M4" i="9"/>
  <c r="M3" i="6"/>
  <c r="D5" i="3" s="1"/>
  <c r="M5" i="6"/>
  <c r="D5" i="4" s="1"/>
  <c r="H4" i="4" s="1"/>
  <c r="M4" i="6"/>
  <c r="D5" i="5" s="1"/>
  <c r="H4" i="3" l="1"/>
  <c r="H4" i="5"/>
  <c r="J31" i="3"/>
  <c r="J32" i="3"/>
</calcChain>
</file>

<file path=xl/sharedStrings.xml><?xml version="1.0" encoding="utf-8"?>
<sst xmlns="http://schemas.openxmlformats.org/spreadsheetml/2006/main" count="1835" uniqueCount="146">
  <si>
    <t>SamJ</t>
  </si>
  <si>
    <t>Conor</t>
  </si>
  <si>
    <t>Kimmy</t>
  </si>
  <si>
    <t>Lukas</t>
  </si>
  <si>
    <t>SamM</t>
  </si>
  <si>
    <t>Jasper</t>
  </si>
  <si>
    <t>Ryan</t>
  </si>
  <si>
    <t>Will</t>
  </si>
  <si>
    <t>Nick</t>
  </si>
  <si>
    <t>Alex</t>
  </si>
  <si>
    <t>Loose Gooses</t>
  </si>
  <si>
    <t>5 Musketeers</t>
  </si>
  <si>
    <t>Rudy</t>
  </si>
  <si>
    <t>Clarrie</t>
  </si>
  <si>
    <t>Wet Willies</t>
  </si>
  <si>
    <t>Shaun</t>
  </si>
  <si>
    <t>Mitch</t>
  </si>
  <si>
    <t>WW</t>
  </si>
  <si>
    <t>Angus</t>
  </si>
  <si>
    <t>Michael</t>
  </si>
  <si>
    <t>5M</t>
  </si>
  <si>
    <t>LG</t>
  </si>
  <si>
    <t>L-Streak</t>
  </si>
  <si>
    <t>W-Streak</t>
  </si>
  <si>
    <t>Scorer</t>
  </si>
  <si>
    <t>Loser</t>
  </si>
  <si>
    <t>Winner</t>
  </si>
  <si>
    <t>Points</t>
  </si>
  <si>
    <t>Scoring</t>
  </si>
  <si>
    <t>%</t>
  </si>
  <si>
    <t>Losses</t>
  </si>
  <si>
    <t>Wins</t>
  </si>
  <si>
    <t>Stats</t>
  </si>
  <si>
    <t>Date:</t>
  </si>
  <si>
    <t>Thank you for taking the time to view the past results and statistics. I hope that these will help you to succeed more in the future, and you learn from them.</t>
  </si>
  <si>
    <t>Team Loose Goose</t>
  </si>
  <si>
    <t>Streak</t>
  </si>
  <si>
    <t>Against Wet Willies</t>
  </si>
  <si>
    <t>Against 5 Musketeers</t>
  </si>
  <si>
    <t>Date</t>
  </si>
  <si>
    <t>Total Wins</t>
  </si>
  <si>
    <t>Total Losses</t>
  </si>
  <si>
    <t>Total Points</t>
  </si>
  <si>
    <t>Our Best</t>
  </si>
  <si>
    <t>Our Worst</t>
  </si>
  <si>
    <t>N/A</t>
  </si>
  <si>
    <t>Team Wet Willies</t>
  </si>
  <si>
    <t>Against Loose Gooses</t>
  </si>
  <si>
    <t>Team 5 Musketeers</t>
  </si>
  <si>
    <t>On Statistics Page:</t>
  </si>
  <si>
    <r>
      <rPr>
        <b/>
        <sz val="11"/>
        <color theme="1"/>
        <rFont val="Calibri"/>
        <family val="2"/>
        <scheme val="minor"/>
      </rPr>
      <t>Streak</t>
    </r>
    <r>
      <rPr>
        <sz val="11"/>
        <color theme="1"/>
        <rFont val="Calibri"/>
        <family val="2"/>
        <scheme val="minor"/>
      </rPr>
      <t>: The highest scoring streak that player had during that break</t>
    </r>
  </si>
  <si>
    <r>
      <rPr>
        <b/>
        <sz val="11"/>
        <color theme="1"/>
        <rFont val="Calibri"/>
        <family val="2"/>
        <scheme val="minor"/>
      </rPr>
      <t>Against x team</t>
    </r>
    <r>
      <rPr>
        <sz val="11"/>
        <color theme="1"/>
        <rFont val="Calibri"/>
        <family val="2"/>
        <scheme val="minor"/>
      </rPr>
      <t>: 'Our best' represents who scored the most against that team.           'Our worst' represents who scored against you the most from that team.</t>
    </r>
  </si>
  <si>
    <r>
      <rPr>
        <b/>
        <sz val="11"/>
        <color theme="1"/>
        <rFont val="Calibri"/>
        <family val="2"/>
        <scheme val="minor"/>
      </rPr>
      <t>S-Streak</t>
    </r>
    <r>
      <rPr>
        <sz val="11"/>
        <color theme="1"/>
        <rFont val="Calibri"/>
        <family val="2"/>
        <scheme val="minor"/>
      </rPr>
      <t>: The amount of times a player has won a game in a row</t>
    </r>
  </si>
  <si>
    <t>Game Number</t>
  </si>
  <si>
    <t>S/K</t>
  </si>
  <si>
    <t>A/Mit</t>
  </si>
  <si>
    <t>A/Mic</t>
  </si>
  <si>
    <t>A/Rudy</t>
  </si>
  <si>
    <t>L/SM/K</t>
  </si>
  <si>
    <t>TOTALS</t>
  </si>
  <si>
    <t>AVERAGE</t>
  </si>
  <si>
    <t>Chris</t>
  </si>
  <si>
    <t>Sam J</t>
  </si>
  <si>
    <t>A/K/S</t>
  </si>
  <si>
    <t>Everyone</t>
  </si>
  <si>
    <t>M/L</t>
  </si>
  <si>
    <t>Totals</t>
  </si>
  <si>
    <t>A/Sh</t>
  </si>
  <si>
    <t>A/R</t>
  </si>
  <si>
    <t>How to find stuff:</t>
  </si>
  <si>
    <t>A/K/SJ</t>
  </si>
  <si>
    <t>SamM/M</t>
  </si>
  <si>
    <t>Week 1 %</t>
  </si>
  <si>
    <t>Week 2 %</t>
  </si>
  <si>
    <t>Week 3 %</t>
  </si>
  <si>
    <t>Week 4 %</t>
  </si>
  <si>
    <t>Week 5 %</t>
  </si>
  <si>
    <t>Week 6 %</t>
  </si>
  <si>
    <t>Finals %</t>
  </si>
  <si>
    <t>Overall</t>
  </si>
  <si>
    <t>Stats Global</t>
  </si>
  <si>
    <t>Games Played</t>
  </si>
  <si>
    <t>1st Wins</t>
  </si>
  <si>
    <t>2nd Wins</t>
  </si>
  <si>
    <t>3rd Wins</t>
  </si>
  <si>
    <t>Averages</t>
  </si>
  <si>
    <t>GP</t>
  </si>
  <si>
    <t>A/M</t>
  </si>
  <si>
    <t>R/W/A</t>
  </si>
  <si>
    <t>A/Ry</t>
  </si>
  <si>
    <t>Average</t>
  </si>
  <si>
    <t>WEEK 2</t>
  </si>
  <si>
    <t>WEEK 1</t>
  </si>
  <si>
    <t>A/K</t>
  </si>
  <si>
    <t>J/L</t>
  </si>
  <si>
    <t>SamM/C</t>
  </si>
  <si>
    <t>WEEK 3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</si>
  <si>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</si>
  <si>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</si>
  <si>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</si>
  <si>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</si>
  <si>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</si>
  <si>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</si>
  <si>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</si>
  <si>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</si>
  <si>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</si>
  <si>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</si>
  <si>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</si>
  <si>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</si>
  <si>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</si>
  <si>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</si>
  <si>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</si>
  <si>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</si>
  <si>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</si>
  <si>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Name</t>
  </si>
  <si>
    <t>Placing</t>
  </si>
  <si>
    <t>Averages: Go to statistics global page, and at the bottom of the 'points section'</t>
  </si>
  <si>
    <t>Head-Head records: Go to statistics page for the team, and navigate to the highlighted areas</t>
  </si>
  <si>
    <t>Note:</t>
  </si>
  <si>
    <t xml:space="preserve">This page's averages do not take inactive days into account. </t>
  </si>
  <si>
    <t>For example, Chris is marked as playing 5 days that he did not play, the reason why he's averaging only 0.13 (in reality, he's averaging 0.75 points)</t>
  </si>
  <si>
    <t>the reason why he's averaging only 0.13 (in reality, he's averaging 0.75 points)</t>
  </si>
  <si>
    <t>Blue: Loose Gooses</t>
  </si>
  <si>
    <t>Red: Wet Willies</t>
  </si>
  <si>
    <t>Yellow: 5 Musketeers</t>
  </si>
  <si>
    <t>M/S/C</t>
  </si>
  <si>
    <t>S/M/C</t>
  </si>
  <si>
    <t>M/K</t>
  </si>
  <si>
    <t>R/A</t>
  </si>
  <si>
    <t>M/SamM</t>
  </si>
  <si>
    <t>L/M</t>
  </si>
  <si>
    <t>L/M/SamM</t>
  </si>
  <si>
    <t>SamM/L</t>
  </si>
  <si>
    <t>WEEK 4</t>
  </si>
  <si>
    <t>A/M/K</t>
  </si>
  <si>
    <t>C/W</t>
  </si>
  <si>
    <t>NBA Equivalent</t>
  </si>
  <si>
    <t>For example, if you score 3 of your teams 6 points, this is 50% of your teams. This is multiplied by the NBA's average points (100) to give 50 points.</t>
  </si>
  <si>
    <r>
      <rPr>
        <b/>
        <sz val="11"/>
        <color theme="1"/>
        <rFont val="Calibri"/>
        <family val="2"/>
        <scheme val="minor"/>
      </rPr>
      <t>NBA Equivalent</t>
    </r>
    <r>
      <rPr>
        <sz val="11"/>
        <color theme="1"/>
        <rFont val="Calibri"/>
        <family val="2"/>
        <scheme val="minor"/>
      </rPr>
      <t xml:space="preserve"> is what your points would (roughly) equal to in the NBA</t>
    </r>
  </si>
  <si>
    <t>C/SamM</t>
  </si>
  <si>
    <t>Ry/Ru</t>
  </si>
  <si>
    <t>WEEK 5</t>
  </si>
  <si>
    <t>K/A</t>
  </si>
  <si>
    <t>A/R/N</t>
  </si>
  <si>
    <t>A/C/S</t>
  </si>
  <si>
    <t>C/SM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</si>
</sst>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10" fontId="0" fillId="0" borderId="0" xfId="1" applyNumberFormat="1" applyFont="1"/>
    <xf numFmtId="0" fontId="2" fillId="0" borderId="0" xfId="0" applyFont="1"/>
    <xf numFmtId="16" fontId="0" fillId="0" borderId="0" xfId="0" applyNumberFormat="1"/>
    <xf numFmtId="0" fontId="0" fillId="0" borderId="0" xfId="0" quotePrefix="1"/>
    <xf numFmtId="0" fontId="0" fillId="2" borderId="0" xfId="0" applyFill="1"/>
    <xf numFmtId="0" fontId="3" fillId="0" borderId="0" xfId="0" applyFont="1"/>
    <xf numFmtId="1" fontId="0" fillId="0" borderId="0" xfId="0" quotePrefix="1" applyNumberFormat="1"/>
    <xf numFmtId="0" fontId="0" fillId="3" borderId="0" xfId="0" applyFill="1"/>
    <xf numFmtId="0" fontId="0" fillId="0" borderId="0" xfId="0" applyFill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164" fontId="4" fillId="0" borderId="0" xfId="1" applyNumberFormat="1" applyFon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2" xfId="0" applyFont="1" applyBorder="1"/>
    <xf numFmtId="2" fontId="2" fillId="0" borderId="3" xfId="0" applyNumberFormat="1" applyFont="1" applyBorder="1"/>
    <xf numFmtId="0" fontId="2" fillId="0" borderId="4" xfId="0" applyFont="1" applyBorder="1"/>
    <xf numFmtId="0" fontId="0" fillId="4" borderId="5" xfId="0" applyFill="1" applyBorder="1"/>
    <xf numFmtId="2" fontId="0" fillId="4" borderId="1" xfId="0" applyNumberFormat="1" applyFill="1" applyBorder="1"/>
    <xf numFmtId="165" fontId="0" fillId="4" borderId="6" xfId="0" applyNumberFormat="1" applyFill="1" applyBorder="1"/>
    <xf numFmtId="0" fontId="0" fillId="6" borderId="5" xfId="0" applyFill="1" applyBorder="1"/>
    <xf numFmtId="2" fontId="0" fillId="6" borderId="1" xfId="0" applyNumberFormat="1" applyFill="1" applyBorder="1"/>
    <xf numFmtId="165" fontId="0" fillId="6" borderId="6" xfId="0" applyNumberFormat="1" applyFill="1" applyBorder="1"/>
    <xf numFmtId="0" fontId="0" fillId="5" borderId="5" xfId="0" applyFill="1" applyBorder="1"/>
    <xf numFmtId="2" fontId="0" fillId="5" borderId="1" xfId="0" applyNumberFormat="1" applyFill="1" applyBorder="1"/>
    <xf numFmtId="165" fontId="0" fillId="5" borderId="6" xfId="0" applyNumberFormat="1" applyFill="1" applyBorder="1"/>
    <xf numFmtId="0" fontId="0" fillId="5" borderId="7" xfId="0" applyFill="1" applyBorder="1"/>
    <xf numFmtId="2" fontId="0" fillId="5" borderId="8" xfId="0" applyNumberFormat="1" applyFill="1" applyBorder="1"/>
    <xf numFmtId="165" fontId="0" fillId="5" borderId="9" xfId="0" applyNumberFormat="1" applyFill="1" applyBorder="1"/>
    <xf numFmtId="0" fontId="0" fillId="0" borderId="0" xfId="0" applyAlignment="1">
      <alignment horizontal="center"/>
    </xf>
    <xf numFmtId="1" fontId="0" fillId="0" borderId="0" xfId="0" applyNumberFormat="1"/>
  </cellXfs>
  <cellStyles count="2">
    <cellStyle name="Normal" xfId="0" builtinId="0"/>
    <cellStyle name="Percent" xfId="1" builtinId="5"/>
  </cellStyles>
  <dxfs count="4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165" formatCode="0.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 Wins</a:t>
            </a:r>
            <a:r>
              <a:rPr lang="en-AU" baseline="0"/>
              <a:t> by Placing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D4-4808-9781-78315940E0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D4-4808-9781-78315940E0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D4-4808-9781-78315940E0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Global'!$J$5:$L$5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Global'!$J$7:$L$7</c:f>
              <c:numCache>
                <c:formatCode>0.0%</c:formatCode>
                <c:ptCount val="3"/>
                <c:pt idx="0">
                  <c:v>0.49321266968325794</c:v>
                </c:pt>
                <c:pt idx="1">
                  <c:v>0.32126696832579188</c:v>
                </c:pt>
                <c:pt idx="2">
                  <c:v>0.18552036199095023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D-42E6-B9D8-502D5776E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54768</xdr:rowOff>
    </xdr:from>
    <xdr:to>
      <xdr:col>14</xdr:col>
      <xdr:colOff>333374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FF8C2-1F83-4288-BA68-59987CAC1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4743A1-3F7C-43E4-BC19-131B0F06F663}" name="Table1" displayName="Table1" ref="U27:W44" totalsRowShown="0" headerRowDxfId="42" headerRowBorderDxfId="41" tableBorderDxfId="40" totalsRowBorderDxfId="39">
  <autoFilter ref="U27:W44" xr:uid="{6C4743A1-3F7C-43E4-BC19-131B0F06F663}"/>
  <sortState xmlns:xlrd2="http://schemas.microsoft.com/office/spreadsheetml/2017/richdata2" ref="U28:W44">
    <sortCondition descending="1" ref="V27:V44"/>
  </sortState>
  <tableColumns count="3">
    <tableColumn id="1" xr3:uid="{04F740DB-8979-4EB0-8BB1-150B560FA6CB}" name="Name" dataDxfId="38"/>
    <tableColumn id="2" xr3:uid="{7BE2DD7D-041B-42D3-BEF3-83231555EB12}" name="Average" dataDxfId="37"/>
    <tableColumn id="3" xr3:uid="{3EA0A844-2FB2-4CD6-86BD-277AC59FE2B4}" name="NBA Equivalent" dataDxfId="36">
      <calculatedColumnFormula>Table1[[#This Row],[Average]]/($I$6/3)*100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51E8-3909-4B95-AAA6-21AB89246F7A}">
  <dimension ref="B2:B14"/>
  <sheetViews>
    <sheetView workbookViewId="0"/>
  </sheetViews>
  <sheetFormatPr defaultRowHeight="14.25" x14ac:dyDescent="0.45"/>
  <sheetData>
    <row r="2" spans="2:2" x14ac:dyDescent="0.45">
      <c r="B2" t="s">
        <v>34</v>
      </c>
    </row>
    <row r="4" spans="2:2" x14ac:dyDescent="0.45">
      <c r="B4" t="s">
        <v>52</v>
      </c>
    </row>
    <row r="6" spans="2:2" ht="18" x14ac:dyDescent="0.55000000000000004">
      <c r="B6" s="6" t="s">
        <v>49</v>
      </c>
    </row>
    <row r="7" spans="2:2" x14ac:dyDescent="0.45">
      <c r="B7" t="s">
        <v>50</v>
      </c>
    </row>
    <row r="8" spans="2:2" x14ac:dyDescent="0.45">
      <c r="B8" t="s">
        <v>51</v>
      </c>
    </row>
    <row r="12" spans="2:2" ht="18" x14ac:dyDescent="0.55000000000000004">
      <c r="B12" s="6" t="s">
        <v>69</v>
      </c>
    </row>
    <row r="13" spans="2:2" x14ac:dyDescent="0.45">
      <c r="B13" t="s">
        <v>116</v>
      </c>
    </row>
    <row r="14" spans="2:2" x14ac:dyDescent="0.45">
      <c r="B14" t="s">
        <v>117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598E-847B-421E-A1CE-455DE6199CD4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44970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5</v>
      </c>
      <c r="L3" s="1">
        <f>J3/(J3+K3)</f>
        <v>0.375</v>
      </c>
      <c r="M3">
        <v>1.5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6</v>
      </c>
      <c r="K4">
        <f>COUNTIF(D4:D30, "5 Musketeers")</f>
        <v>2</v>
      </c>
      <c r="L4" s="1">
        <f t="shared" ref="L4:L5" si="0">J4/(J4+K4)</f>
        <v>0.75</v>
      </c>
      <c r="M4">
        <f>IF(AND(L4&gt;L3, L4&gt;L5), 3, IF(OR(L4&gt;L3, L4&gt;L5), 2, 1))</f>
        <v>3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1</v>
      </c>
      <c r="G5">
        <v>1</v>
      </c>
      <c r="I5" t="s">
        <v>17</v>
      </c>
      <c r="J5">
        <f>COUNTIF(C4:C30, "Wet Willies")</f>
        <v>3</v>
      </c>
      <c r="K5">
        <f>COUNTIF(D4:D30,"Wet Willies")</f>
        <v>5</v>
      </c>
      <c r="L5" s="1">
        <f t="shared" si="0"/>
        <v>0.375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9</v>
      </c>
      <c r="F6">
        <v>1</v>
      </c>
      <c r="G6">
        <v>1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2</v>
      </c>
      <c r="G7">
        <v>2</v>
      </c>
      <c r="P7" t="s">
        <v>15</v>
      </c>
      <c r="Q7">
        <f t="shared" si="1"/>
        <v>1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11</v>
      </c>
      <c r="D9" t="s">
        <v>10</v>
      </c>
      <c r="E9" t="s">
        <v>3</v>
      </c>
      <c r="F9">
        <v>2</v>
      </c>
      <c r="G9">
        <v>3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5M/LG</v>
      </c>
    </row>
    <row r="10" spans="2:21" x14ac:dyDescent="0.45">
      <c r="B10">
        <v>7</v>
      </c>
      <c r="C10" t="s">
        <v>11</v>
      </c>
      <c r="D10" t="s">
        <v>14</v>
      </c>
      <c r="E10" t="s">
        <v>3</v>
      </c>
      <c r="F10">
        <v>3</v>
      </c>
      <c r="G10">
        <v>2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16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15</v>
      </c>
      <c r="F12">
        <v>2</v>
      </c>
      <c r="G12">
        <v>3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10</v>
      </c>
      <c r="E14" t="s">
        <v>9</v>
      </c>
      <c r="F14">
        <v>1</v>
      </c>
      <c r="G14">
        <v>1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WW/LG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14</v>
      </c>
      <c r="E15" t="s">
        <v>19</v>
      </c>
      <c r="F15">
        <v>1</v>
      </c>
      <c r="G15">
        <v>1</v>
      </c>
      <c r="P15" t="s">
        <v>3</v>
      </c>
      <c r="Q15">
        <f t="shared" si="1"/>
        <v>3</v>
      </c>
      <c r="S15" t="str">
        <f t="shared" si="2"/>
        <v>None</v>
      </c>
      <c r="T15" t="str">
        <f t="shared" si="3"/>
        <v>None</v>
      </c>
      <c r="U15" t="str">
        <f t="shared" si="4"/>
        <v>5M/WW</v>
      </c>
    </row>
    <row r="16" spans="2:21" x14ac:dyDescent="0.45">
      <c r="P16" t="s">
        <v>2</v>
      </c>
      <c r="Q16">
        <f t="shared" si="1"/>
        <v>0</v>
      </c>
      <c r="S16" t="str">
        <f t="shared" si="2"/>
        <v>None</v>
      </c>
      <c r="T16" t="str">
        <f t="shared" si="3"/>
        <v>None</v>
      </c>
      <c r="U16" t="str">
        <f t="shared" si="4"/>
        <v>None</v>
      </c>
    </row>
    <row r="17" spans="16:21" x14ac:dyDescent="0.45">
      <c r="P17" t="s">
        <v>1</v>
      </c>
      <c r="Q17">
        <f t="shared" si="1"/>
        <v>0</v>
      </c>
      <c r="S17" t="str">
        <f t="shared" si="2"/>
        <v>None</v>
      </c>
      <c r="T17" t="str">
        <f t="shared" si="3"/>
        <v>None</v>
      </c>
      <c r="U17" t="str">
        <f t="shared" si="4"/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726C-1A77-4A68-BB29-34349D6E328B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44971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4</v>
      </c>
      <c r="L3" s="1">
        <f>J3/(J3+K3)</f>
        <v>0.6</v>
      </c>
      <c r="M3">
        <f>IF(AND(L3&gt;L4, L3&gt;L5), 3, IF(OR(L3&gt;L4, L3&gt;L5), 2, 1))</f>
        <v>3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5</v>
      </c>
      <c r="L4" s="1">
        <f t="shared" ref="L4:L5" si="0">J4/(J4+K4)</f>
        <v>0.44444444444444442</v>
      </c>
      <c r="M4">
        <v>1.5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4</v>
      </c>
      <c r="K5">
        <f>COUNTIF(D4:D30,"Wet Willies")</f>
        <v>5</v>
      </c>
      <c r="L5" s="1">
        <f t="shared" si="0"/>
        <v>0.44444444444444442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0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11</v>
      </c>
      <c r="E8" t="s">
        <v>9</v>
      </c>
      <c r="F8">
        <v>2</v>
      </c>
      <c r="G8">
        <v>2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WW/5M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1</v>
      </c>
      <c r="G9">
        <v>1</v>
      </c>
      <c r="P9" t="s">
        <v>9</v>
      </c>
      <c r="Q9">
        <f t="shared" si="1"/>
        <v>3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10</v>
      </c>
      <c r="E10" t="s">
        <v>3</v>
      </c>
      <c r="F10">
        <v>1</v>
      </c>
      <c r="G10"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11</v>
      </c>
      <c r="D11" t="s">
        <v>14</v>
      </c>
      <c r="E11" t="s">
        <v>19</v>
      </c>
      <c r="F11">
        <v>2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18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2</v>
      </c>
      <c r="G14">
        <v>2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1</v>
      </c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2</v>
      </c>
      <c r="F16">
        <v>2</v>
      </c>
      <c r="G16">
        <v>3</v>
      </c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10</v>
      </c>
      <c r="D17" t="s">
        <v>14</v>
      </c>
      <c r="E17" t="s">
        <v>2</v>
      </c>
      <c r="F17">
        <v>3</v>
      </c>
      <c r="G17">
        <v>2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LG/WW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2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98B4-0C47-4334-BD36-B8B8558BC3F1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5</v>
      </c>
      <c r="K3">
        <f>COUNTIF(D4:D30, "Loose Gooses")</f>
        <v>5</v>
      </c>
      <c r="L3" s="1">
        <f>J3/(J3+K3)</f>
        <v>0.5</v>
      </c>
      <c r="M3"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3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5</v>
      </c>
      <c r="L4" s="1">
        <f t="shared" ref="L4:L5" si="0">J4/(J4+K4)</f>
        <v>0.5</v>
      </c>
      <c r="M4">
        <v>2</v>
      </c>
      <c r="P4" t="s">
        <v>19</v>
      </c>
      <c r="Q4">
        <f t="shared" ref="Q4:Q19" si="1">COUNTIF($E$4:$E$27, P4)</f>
        <v>0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5</v>
      </c>
      <c r="K5">
        <f>COUNTIF(D4:D30,"Wet Willies")</f>
        <v>5</v>
      </c>
      <c r="L5" s="1">
        <f t="shared" si="0"/>
        <v>0.5</v>
      </c>
      <c r="M5">
        <v>2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3</v>
      </c>
      <c r="F6">
        <v>3</v>
      </c>
      <c r="G6">
        <v>2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11</v>
      </c>
      <c r="D7" t="s">
        <v>14</v>
      </c>
      <c r="E7" t="s">
        <v>4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None</v>
      </c>
      <c r="U7" t="str">
        <f t="shared" si="4"/>
        <v>5M/WW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1</v>
      </c>
      <c r="G8">
        <v>1</v>
      </c>
      <c r="M8">
        <f>IF(AND(L3&gt;L4, L3&gt;L5), 3, IF(OR(L3&gt;L4, L3&gt;L5), 2, 1))</f>
        <v>1</v>
      </c>
      <c r="P8" t="s">
        <v>12</v>
      </c>
      <c r="Q8">
        <f t="shared" si="1"/>
        <v>1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2</v>
      </c>
      <c r="G9">
        <v>3</v>
      </c>
      <c r="M9">
        <f>IF(AND(L4&gt;L3, L4&gt;L5), 3, IF(OR(L4&gt;L3, L4&gt;L5), 2, 1))</f>
        <v>1</v>
      </c>
      <c r="P9" t="s">
        <v>9</v>
      </c>
      <c r="Q9">
        <f t="shared" si="1"/>
        <v>2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11</v>
      </c>
      <c r="E10" t="s">
        <v>2</v>
      </c>
      <c r="F10">
        <v>3</v>
      </c>
      <c r="G10">
        <v>2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12</v>
      </c>
      <c r="F11">
        <v>1</v>
      </c>
      <c r="G11">
        <v>1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9</v>
      </c>
      <c r="F12">
        <v>2</v>
      </c>
      <c r="G12">
        <v>3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7</v>
      </c>
      <c r="F13">
        <v>3</v>
      </c>
      <c r="G13">
        <v>2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6</v>
      </c>
      <c r="F14">
        <v>4</v>
      </c>
      <c r="G14">
        <v>4</v>
      </c>
      <c r="P14" t="s">
        <v>4</v>
      </c>
      <c r="Q14">
        <f t="shared" si="1"/>
        <v>3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16</v>
      </c>
      <c r="F15">
        <v>1</v>
      </c>
      <c r="G15">
        <v>1</v>
      </c>
      <c r="P15" t="s">
        <v>3</v>
      </c>
      <c r="Q15">
        <f t="shared" si="1"/>
        <v>2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18</v>
      </c>
      <c r="F16">
        <v>2</v>
      </c>
      <c r="G16">
        <v>5</v>
      </c>
      <c r="P16" t="s">
        <v>2</v>
      </c>
      <c r="Q16">
        <f t="shared" si="1"/>
        <v>1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9</v>
      </c>
      <c r="F17">
        <v>1</v>
      </c>
      <c r="G17">
        <v>1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WW/LG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B18">
        <v>15</v>
      </c>
      <c r="C18" t="s">
        <v>11</v>
      </c>
      <c r="D18" t="s">
        <v>14</v>
      </c>
      <c r="E18" t="s">
        <v>4</v>
      </c>
      <c r="F18">
        <v>1</v>
      </c>
      <c r="G18">
        <v>1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5M/WW</v>
      </c>
    </row>
    <row r="19" spans="2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A14A2-E418-44A7-A7D4-C8919753A8D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5</v>
      </c>
      <c r="K3">
        <f>COUNTIF(D4:D30, "Loose Gooses")</f>
        <v>2</v>
      </c>
      <c r="L3" s="1">
        <f>J3/(J3+K3)</f>
        <v>0.7142857142857143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2</v>
      </c>
      <c r="L4" s="1">
        <f t="shared" ref="L4:L5" si="0">J4/(J4+K4)</f>
        <v>0.66666666666666663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18</v>
      </c>
      <c r="F5">
        <v>2</v>
      </c>
      <c r="G5">
        <v>1</v>
      </c>
      <c r="I5" t="s">
        <v>17</v>
      </c>
      <c r="J5">
        <f>COUNTIF(C4:C30, "Wet Willies")</f>
        <v>0</v>
      </c>
      <c r="K5">
        <f>COUNTIF(D4:D30,"Wet Willies")</f>
        <v>5</v>
      </c>
      <c r="L5" s="1">
        <f t="shared" si="0"/>
        <v>0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LG/5M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10</v>
      </c>
      <c r="D6" t="s">
        <v>14</v>
      </c>
      <c r="E6" t="s">
        <v>2</v>
      </c>
      <c r="F6">
        <v>3</v>
      </c>
      <c r="G6">
        <v>2</v>
      </c>
      <c r="P6" t="s">
        <v>16</v>
      </c>
      <c r="Q6">
        <f t="shared" si="1"/>
        <v>0</v>
      </c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2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61</v>
      </c>
      <c r="F8">
        <v>5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10</v>
      </c>
      <c r="E9" t="s">
        <v>5</v>
      </c>
      <c r="F9">
        <v>1</v>
      </c>
      <c r="G9">
        <v>1</v>
      </c>
      <c r="M9">
        <f>IF(AND(L4&gt;L3, L4&gt;L5), 3, IF(OR(L4&gt;L3, L4&gt;L5), 2, 1))</f>
        <v>2</v>
      </c>
      <c r="P9" t="s">
        <v>9</v>
      </c>
      <c r="Q9">
        <f t="shared" si="1"/>
        <v>0</v>
      </c>
      <c r="S9" t="str">
        <f t="shared" si="2"/>
        <v>None</v>
      </c>
      <c r="T9" t="str">
        <f t="shared" si="3"/>
        <v>None</v>
      </c>
      <c r="U9" t="str">
        <f t="shared" si="4"/>
        <v>5M/LG</v>
      </c>
    </row>
    <row r="10" spans="2:21" x14ac:dyDescent="0.45">
      <c r="B10">
        <v>7</v>
      </c>
      <c r="C10" t="s">
        <v>11</v>
      </c>
      <c r="D10" t="s">
        <v>14</v>
      </c>
      <c r="E10" t="s">
        <v>4</v>
      </c>
      <c r="F10">
        <v>2</v>
      </c>
      <c r="G10">
        <v>4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11</v>
      </c>
      <c r="D11" t="s">
        <v>10</v>
      </c>
      <c r="E11" t="s">
        <v>3</v>
      </c>
      <c r="F11">
        <v>3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5M/LG</v>
      </c>
    </row>
    <row r="12" spans="2:21" x14ac:dyDescent="0.45">
      <c r="B12">
        <v>9</v>
      </c>
      <c r="C12" t="s">
        <v>11</v>
      </c>
      <c r="D12" t="s">
        <v>14</v>
      </c>
      <c r="E12" t="s">
        <v>1</v>
      </c>
      <c r="F12">
        <v>4</v>
      </c>
      <c r="G12">
        <v>5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5M/WW</v>
      </c>
    </row>
    <row r="13" spans="2:21" x14ac:dyDescent="0.45"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None</v>
      </c>
    </row>
    <row r="14" spans="2:21" x14ac:dyDescent="0.45"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None</v>
      </c>
      <c r="U14" t="str">
        <f t="shared" si="4"/>
        <v>None</v>
      </c>
    </row>
    <row r="15" spans="2:21" x14ac:dyDescent="0.45"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16:21" x14ac:dyDescent="0.45">
      <c r="P17" t="s">
        <v>1</v>
      </c>
      <c r="Q17">
        <f t="shared" si="1"/>
        <v>1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1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CE69-172D-4CCF-AC21-B95699B7F246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44978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5</v>
      </c>
      <c r="L3" s="1">
        <f>J3/(J3+K3)</f>
        <v>0.44444444444444442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8</v>
      </c>
      <c r="K4">
        <f>COUNTIF(D4:D30, "5 Musketeers")</f>
        <v>2</v>
      </c>
      <c r="L4" s="1">
        <f t="shared" ref="L4:L5" si="0">J4/(J4+K4)</f>
        <v>0.8</v>
      </c>
      <c r="M4">
        <f>IF(AND(L4&gt;L3, L4&gt;L5), 3, IF(OR(L4&gt;L3, L4&gt;L5), 2, 1))</f>
        <v>3</v>
      </c>
      <c r="P4" t="s">
        <v>19</v>
      </c>
      <c r="Q4">
        <f t="shared" ref="Q4:Q19" si="1">COUNTIF($E$4:$E$27, P4)</f>
        <v>2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19</v>
      </c>
      <c r="F5">
        <v>1</v>
      </c>
      <c r="G5">
        <v>1</v>
      </c>
      <c r="I5" t="s">
        <v>17</v>
      </c>
      <c r="J5">
        <f>COUNTIF(C4:C30, "Wet Willies")</f>
        <v>1</v>
      </c>
      <c r="K5">
        <f>COUNTIF(D4:D30,"Wet Willies")</f>
        <v>6</v>
      </c>
      <c r="L5" s="1">
        <f t="shared" si="0"/>
        <v>0.14285714285714285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7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18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10</v>
      </c>
      <c r="E8" t="s">
        <v>3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0</v>
      </c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11</v>
      </c>
      <c r="D9" t="s">
        <v>14</v>
      </c>
      <c r="E9" t="s">
        <v>19</v>
      </c>
      <c r="F9">
        <v>2</v>
      </c>
      <c r="G9">
        <v>2</v>
      </c>
      <c r="M9">
        <f>IF(AND(L4&gt;L3, L4&gt;L5), 3, IF(OR(L4&gt;L3, L4&gt;L5), 2, 1))</f>
        <v>3</v>
      </c>
      <c r="P9" t="s">
        <v>9</v>
      </c>
      <c r="Q9">
        <f t="shared" si="1"/>
        <v>0</v>
      </c>
      <c r="S9" t="str">
        <f t="shared" si="2"/>
        <v>None</v>
      </c>
      <c r="T9" t="str">
        <f t="shared" si="3"/>
        <v>None</v>
      </c>
      <c r="U9" t="str">
        <f t="shared" si="4"/>
        <v>5M/WW</v>
      </c>
    </row>
    <row r="10" spans="2:21" x14ac:dyDescent="0.45">
      <c r="B10">
        <v>7</v>
      </c>
      <c r="C10" t="s">
        <v>11</v>
      </c>
      <c r="D10" t="s">
        <v>10</v>
      </c>
      <c r="E10" t="s">
        <v>3</v>
      </c>
      <c r="F10">
        <v>3</v>
      </c>
      <c r="G10">
        <v>2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4</v>
      </c>
      <c r="G11">
        <v>3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11</v>
      </c>
      <c r="D12" t="s">
        <v>10</v>
      </c>
      <c r="E12" t="s">
        <v>4</v>
      </c>
      <c r="F12">
        <v>5</v>
      </c>
      <c r="G12">
        <v>3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5M/LG</v>
      </c>
    </row>
    <row r="13" spans="2:21" x14ac:dyDescent="0.45">
      <c r="B13">
        <v>10</v>
      </c>
      <c r="C13" t="s">
        <v>11</v>
      </c>
      <c r="D13" t="s">
        <v>14</v>
      </c>
      <c r="E13" t="s">
        <v>1</v>
      </c>
      <c r="F13">
        <v>6</v>
      </c>
      <c r="G13">
        <v>4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5M/WW</v>
      </c>
    </row>
    <row r="14" spans="2:21" x14ac:dyDescent="0.45">
      <c r="B14">
        <v>11</v>
      </c>
      <c r="C14" t="s">
        <v>10</v>
      </c>
      <c r="D14" t="s">
        <v>11</v>
      </c>
      <c r="E14" t="s">
        <v>0</v>
      </c>
      <c r="F14">
        <v>1</v>
      </c>
      <c r="G14">
        <v>1</v>
      </c>
      <c r="P14" t="s">
        <v>4</v>
      </c>
      <c r="Q14">
        <f t="shared" si="1"/>
        <v>2</v>
      </c>
      <c r="S14" t="str">
        <f t="shared" si="2"/>
        <v>LG/5M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18</v>
      </c>
      <c r="F15">
        <v>2</v>
      </c>
      <c r="G15">
        <v>5</v>
      </c>
      <c r="P15" t="s">
        <v>3</v>
      </c>
      <c r="Q15">
        <f t="shared" si="1"/>
        <v>3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11</v>
      </c>
      <c r="D16" t="s">
        <v>10</v>
      </c>
      <c r="E16" t="s">
        <v>3</v>
      </c>
      <c r="F16">
        <v>1</v>
      </c>
      <c r="G16">
        <v>1</v>
      </c>
      <c r="P16" t="s">
        <v>2</v>
      </c>
      <c r="Q16">
        <f t="shared" si="1"/>
        <v>0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5M/LG</v>
      </c>
    </row>
    <row r="17" spans="16:21" x14ac:dyDescent="0.45">
      <c r="P17" t="s">
        <v>1</v>
      </c>
      <c r="Q17">
        <f t="shared" si="1"/>
        <v>1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C9138-29D9-42DD-A06B-2D9F115D45C0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44979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4</v>
      </c>
      <c r="L3" s="1">
        <f>J3/(J3+K3)</f>
        <v>0.5</v>
      </c>
      <c r="M3">
        <v>2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3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4</v>
      </c>
      <c r="L4" s="1">
        <f t="shared" ref="L4:L5" si="0">J4/(J4+K4)</f>
        <v>0.5</v>
      </c>
      <c r="M4">
        <v>2</v>
      </c>
      <c r="P4" t="s">
        <v>19</v>
      </c>
      <c r="Q4">
        <f t="shared" ref="Q4:Q19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1</v>
      </c>
      <c r="G5">
        <v>1</v>
      </c>
      <c r="I5" t="s">
        <v>17</v>
      </c>
      <c r="J5">
        <f>COUNTIF(C4:C30, "Wet Willies")</f>
        <v>4</v>
      </c>
      <c r="K5">
        <f>COUNTIF(D4:D30,"Wet Willies")</f>
        <v>4</v>
      </c>
      <c r="L5" s="1">
        <f t="shared" si="0"/>
        <v>0.5</v>
      </c>
      <c r="M5">
        <v>2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LG/5M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14</v>
      </c>
      <c r="D6" t="s">
        <v>10</v>
      </c>
      <c r="E6" t="s">
        <v>12</v>
      </c>
      <c r="F6">
        <v>1</v>
      </c>
      <c r="G6">
        <v>1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WW/LG</v>
      </c>
      <c r="U6" t="str">
        <f t="shared" si="4"/>
        <v>None</v>
      </c>
    </row>
    <row r="7" spans="2:21" x14ac:dyDescent="0.45">
      <c r="B7">
        <v>4</v>
      </c>
      <c r="C7" t="s">
        <v>11</v>
      </c>
      <c r="D7" t="s">
        <v>14</v>
      </c>
      <c r="E7" t="s">
        <v>19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None</v>
      </c>
      <c r="U7" t="str">
        <f t="shared" si="4"/>
        <v>5M/WW</v>
      </c>
    </row>
    <row r="8" spans="2:21" x14ac:dyDescent="0.45">
      <c r="B8">
        <v>5</v>
      </c>
      <c r="C8" t="s">
        <v>11</v>
      </c>
      <c r="D8" t="s">
        <v>10</v>
      </c>
      <c r="E8" t="s">
        <v>19</v>
      </c>
      <c r="F8">
        <v>2</v>
      </c>
      <c r="G8">
        <v>2</v>
      </c>
      <c r="M8">
        <f>IF(AND(L3&gt;L4, L3&gt;L5), 3, IF(OR(L3&gt;L4, L3&gt;L5), 2, 1))</f>
        <v>1</v>
      </c>
      <c r="P8" t="s">
        <v>12</v>
      </c>
      <c r="Q8">
        <f t="shared" si="1"/>
        <v>3</v>
      </c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14</v>
      </c>
      <c r="D9" t="s">
        <v>11</v>
      </c>
      <c r="E9" t="s">
        <v>12</v>
      </c>
      <c r="F9">
        <v>1</v>
      </c>
      <c r="G9">
        <v>1</v>
      </c>
      <c r="M9">
        <f>IF(AND(L4&gt;L3, L4&gt;L5), 3, IF(OR(L4&gt;L3, L4&gt;L5), 2, 1))</f>
        <v>1</v>
      </c>
      <c r="P9" t="s">
        <v>9</v>
      </c>
      <c r="Q9">
        <f t="shared" si="1"/>
        <v>1</v>
      </c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9</v>
      </c>
      <c r="F10">
        <v>2</v>
      </c>
      <c r="G10">
        <v>3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11</v>
      </c>
      <c r="E11" t="s">
        <v>12</v>
      </c>
      <c r="F11">
        <v>3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16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10</v>
      </c>
      <c r="D13" t="s">
        <v>11</v>
      </c>
      <c r="E13" t="s">
        <v>18</v>
      </c>
      <c r="F13">
        <v>2</v>
      </c>
      <c r="G13">
        <v>3</v>
      </c>
      <c r="P13" t="s">
        <v>5</v>
      </c>
      <c r="Q13">
        <f t="shared" si="1"/>
        <v>0</v>
      </c>
      <c r="S13" t="str">
        <f t="shared" si="2"/>
        <v>LG/5M</v>
      </c>
      <c r="T13" t="str">
        <f t="shared" si="3"/>
        <v>None</v>
      </c>
      <c r="U13" t="str">
        <f t="shared" si="4"/>
        <v>None</v>
      </c>
    </row>
    <row r="14" spans="2:21" x14ac:dyDescent="0.45">
      <c r="B14">
        <v>11</v>
      </c>
      <c r="C14" t="s">
        <v>10</v>
      </c>
      <c r="D14" t="s">
        <v>14</v>
      </c>
      <c r="E14" t="s">
        <v>2</v>
      </c>
      <c r="F14">
        <v>3</v>
      </c>
      <c r="G14">
        <v>2</v>
      </c>
      <c r="P14" t="s">
        <v>4</v>
      </c>
      <c r="Q14">
        <f t="shared" si="1"/>
        <v>1</v>
      </c>
      <c r="S14" t="str">
        <f t="shared" si="2"/>
        <v>LG/WW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10</v>
      </c>
      <c r="E15" t="s">
        <v>4</v>
      </c>
      <c r="F15">
        <v>1</v>
      </c>
      <c r="G15">
        <v>1</v>
      </c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5M/LG</v>
      </c>
    </row>
    <row r="16" spans="2:21" x14ac:dyDescent="0.45"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16:21" x14ac:dyDescent="0.45"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50D6A-19ED-4D9D-996C-C06C45B06C98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44980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1</v>
      </c>
      <c r="K3">
        <f>COUNTIF(D4:D30,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0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14</v>
      </c>
      <c r="D4" t="s">
        <v>10</v>
      </c>
      <c r="E4" t="s">
        <v>12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5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1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WW/LG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14</v>
      </c>
      <c r="D5" t="s">
        <v>11</v>
      </c>
      <c r="E5" t="s">
        <v>9</v>
      </c>
      <c r="F5">
        <v>2</v>
      </c>
      <c r="G5">
        <v>1</v>
      </c>
      <c r="I5" t="s">
        <v>17</v>
      </c>
      <c r="J5">
        <f>COUNTIF(C4:C30, "Wet Willies")</f>
        <v>9</v>
      </c>
      <c r="K5">
        <f>COUNTIF(D4:D30,"Wet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WW/5M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14</v>
      </c>
      <c r="D6" t="s">
        <v>10</v>
      </c>
      <c r="E6" t="s">
        <v>12</v>
      </c>
      <c r="F6">
        <v>3</v>
      </c>
      <c r="G6">
        <v>2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WW/LG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11</v>
      </c>
      <c r="E7" t="s">
        <v>9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WW/5M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12</v>
      </c>
      <c r="F8">
        <v>5</v>
      </c>
      <c r="G8">
        <v>3</v>
      </c>
      <c r="M8">
        <f>IF(AND(L3&gt;L4, L3&gt;L5), 3, IF(OR(L3&gt;L4, L3&gt;L5), 2, 1))</f>
        <v>1</v>
      </c>
      <c r="P8" t="s">
        <v>12</v>
      </c>
      <c r="Q8">
        <f t="shared" si="1"/>
        <v>4</v>
      </c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11</v>
      </c>
      <c r="E9" t="s">
        <v>9</v>
      </c>
      <c r="F9">
        <v>6</v>
      </c>
      <c r="G9">
        <v>3</v>
      </c>
      <c r="M9">
        <f>IF(AND(L4&gt;L3, L4&gt;L5), 3, IF(OR(L4&gt;L3, L4&gt;L5), 2, 1))</f>
        <v>2</v>
      </c>
      <c r="P9" t="s">
        <v>9</v>
      </c>
      <c r="Q9">
        <f t="shared" si="1"/>
        <v>4</v>
      </c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14</v>
      </c>
      <c r="E10" t="s">
        <v>2</v>
      </c>
      <c r="F10">
        <v>1</v>
      </c>
      <c r="G10">
        <v>1</v>
      </c>
      <c r="M10">
        <f>IF(AND(L5&gt;L4, L5&gt;L3), 3, IF(OR(L5&gt;L4, L5&gt;L3), 2, 1))</f>
        <v>3</v>
      </c>
      <c r="P10" t="s">
        <v>8</v>
      </c>
      <c r="Q10">
        <f t="shared" si="1"/>
        <v>0</v>
      </c>
      <c r="S10" t="str">
        <f t="shared" si="2"/>
        <v>LG/WW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10</v>
      </c>
      <c r="E11" t="s">
        <v>3</v>
      </c>
      <c r="F11">
        <v>1</v>
      </c>
      <c r="G11">
        <v>1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None</v>
      </c>
      <c r="U11" t="str">
        <f t="shared" si="4"/>
        <v>5M/LG</v>
      </c>
    </row>
    <row r="12" spans="2:21" x14ac:dyDescent="0.45">
      <c r="B12">
        <v>9</v>
      </c>
      <c r="C12" t="s">
        <v>11</v>
      </c>
      <c r="D12" t="s">
        <v>14</v>
      </c>
      <c r="E12" t="s">
        <v>4</v>
      </c>
      <c r="F12">
        <v>2</v>
      </c>
      <c r="G12">
        <v>2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5M/WW</v>
      </c>
    </row>
    <row r="13" spans="2:21" x14ac:dyDescent="0.45">
      <c r="B13">
        <v>10</v>
      </c>
      <c r="C13" t="s">
        <v>11</v>
      </c>
      <c r="D13" t="s">
        <v>10</v>
      </c>
      <c r="E13" t="s">
        <v>19</v>
      </c>
      <c r="F13">
        <v>3</v>
      </c>
      <c r="G13">
        <v>2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11</v>
      </c>
      <c r="E14" t="s">
        <v>7</v>
      </c>
      <c r="F14">
        <v>1</v>
      </c>
      <c r="G14">
        <v>1</v>
      </c>
      <c r="P14" t="s">
        <v>4</v>
      </c>
      <c r="Q14">
        <f t="shared" si="1"/>
        <v>2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9</v>
      </c>
      <c r="F15">
        <v>2</v>
      </c>
      <c r="G15">
        <v>3</v>
      </c>
      <c r="P15" t="s">
        <v>3</v>
      </c>
      <c r="Q15">
        <f t="shared" si="1"/>
        <v>2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WW/LG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1</v>
      </c>
      <c r="P16" t="s">
        <v>2</v>
      </c>
      <c r="Q16">
        <f t="shared" si="1"/>
        <v>1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5M/WW</v>
      </c>
    </row>
    <row r="17" spans="2:21" x14ac:dyDescent="0.45">
      <c r="B17">
        <v>14</v>
      </c>
      <c r="C17" t="s">
        <v>11</v>
      </c>
      <c r="D17" t="s">
        <v>10</v>
      </c>
      <c r="E17" t="s">
        <v>4</v>
      </c>
      <c r="F17">
        <v>2</v>
      </c>
      <c r="G17">
        <v>4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5M/LG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1</v>
      </c>
      <c r="G18">
        <v>1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0CD87-1634-48B4-88EE-E8E530948E09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44984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4</v>
      </c>
      <c r="L3" s="1">
        <f>J3/(J3+K3)</f>
        <v>0.6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4</v>
      </c>
      <c r="L4" s="1">
        <f t="shared" ref="L4:L5" si="0">J4/(J4+K4)</f>
        <v>0.55555555555555558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3</v>
      </c>
      <c r="K5">
        <f>COUNTIF(D4:D30,"Wet Willies")</f>
        <v>6</v>
      </c>
      <c r="L5" s="1">
        <f t="shared" si="0"/>
        <v>0.33333333333333331</v>
      </c>
      <c r="M5">
        <f>IF(AND(L5&gt;L4, L5&gt;L3), 3, IF(OR(L5&gt;L4, L5&gt;L3), 2, 1))</f>
        <v>1</v>
      </c>
      <c r="P5" t="s">
        <v>13</v>
      </c>
      <c r="Q5">
        <f t="shared" si="1"/>
        <v>1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16</v>
      </c>
      <c r="F6">
        <v>3</v>
      </c>
      <c r="G6">
        <v>2</v>
      </c>
      <c r="P6" t="s">
        <v>16</v>
      </c>
      <c r="Q6">
        <f t="shared" si="1"/>
        <v>1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2</v>
      </c>
      <c r="F7">
        <v>4</v>
      </c>
      <c r="G7">
        <v>2</v>
      </c>
      <c r="P7" t="s">
        <v>15</v>
      </c>
      <c r="Q7">
        <f t="shared" si="1"/>
        <v>0</v>
      </c>
      <c r="R7" s="32"/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2</v>
      </c>
      <c r="F8">
        <v>5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R8" s="32"/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11</v>
      </c>
      <c r="E9" t="s">
        <v>18</v>
      </c>
      <c r="F9">
        <v>6</v>
      </c>
      <c r="G9">
        <v>3</v>
      </c>
      <c r="M9">
        <f>IF(AND(L4&gt;L3, L4&gt;L5), 3, IF(OR(L4&gt;L3, L4&gt;L5), 2, 1))</f>
        <v>2</v>
      </c>
      <c r="P9" t="s">
        <v>9</v>
      </c>
      <c r="Q9">
        <f t="shared" si="1"/>
        <v>1</v>
      </c>
      <c r="R9" s="32"/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13</v>
      </c>
      <c r="F10">
        <v>1</v>
      </c>
      <c r="G10">
        <v>1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1</v>
      </c>
      <c r="G11">
        <v>1</v>
      </c>
      <c r="P11" t="s">
        <v>7</v>
      </c>
      <c r="Q11">
        <f t="shared" si="1"/>
        <v>1</v>
      </c>
      <c r="R11" s="32"/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11</v>
      </c>
      <c r="D12" t="s">
        <v>10</v>
      </c>
      <c r="E12" t="s">
        <v>3</v>
      </c>
      <c r="F12">
        <v>2</v>
      </c>
      <c r="G12">
        <v>2</v>
      </c>
      <c r="P12" t="s">
        <v>6</v>
      </c>
      <c r="Q12">
        <f t="shared" si="1"/>
        <v>0</v>
      </c>
      <c r="R12" s="32"/>
      <c r="S12" t="str">
        <f t="shared" si="2"/>
        <v>None</v>
      </c>
      <c r="T12" t="str">
        <f t="shared" si="3"/>
        <v>None</v>
      </c>
      <c r="U12" t="str">
        <f t="shared" si="4"/>
        <v>5M/LG</v>
      </c>
    </row>
    <row r="13" spans="2:21" x14ac:dyDescent="0.45">
      <c r="B13">
        <v>10</v>
      </c>
      <c r="C13" t="s">
        <v>14</v>
      </c>
      <c r="D13" t="s">
        <v>11</v>
      </c>
      <c r="E13" t="s">
        <v>9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WW/5M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10</v>
      </c>
      <c r="E14" t="s">
        <v>7</v>
      </c>
      <c r="F14">
        <v>2</v>
      </c>
      <c r="G14">
        <v>3</v>
      </c>
      <c r="P14" t="s">
        <v>4</v>
      </c>
      <c r="Q14">
        <f t="shared" si="1"/>
        <v>2</v>
      </c>
      <c r="R14" s="32"/>
      <c r="S14" t="str">
        <f t="shared" si="2"/>
        <v>None</v>
      </c>
      <c r="T14" t="str">
        <f t="shared" si="3"/>
        <v>WW/LG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14</v>
      </c>
      <c r="E15" t="s">
        <v>4</v>
      </c>
      <c r="F15">
        <v>1</v>
      </c>
      <c r="G15">
        <v>1</v>
      </c>
      <c r="P15" t="s">
        <v>3</v>
      </c>
      <c r="Q15">
        <f t="shared" si="1"/>
        <v>3</v>
      </c>
      <c r="R15" s="32"/>
      <c r="S15" t="str">
        <f t="shared" si="2"/>
        <v>None</v>
      </c>
      <c r="T15" t="str">
        <f t="shared" si="3"/>
        <v>None</v>
      </c>
      <c r="U15" t="str">
        <f t="shared" si="4"/>
        <v>5M/WW</v>
      </c>
    </row>
    <row r="16" spans="2:21" x14ac:dyDescent="0.45">
      <c r="B16">
        <v>13</v>
      </c>
      <c r="C16" t="s">
        <v>11</v>
      </c>
      <c r="D16" t="s">
        <v>10</v>
      </c>
      <c r="E16" t="s">
        <v>3</v>
      </c>
      <c r="F16">
        <v>2</v>
      </c>
      <c r="G16">
        <v>4</v>
      </c>
      <c r="P16" t="s">
        <v>2</v>
      </c>
      <c r="Q16">
        <f t="shared" si="1"/>
        <v>3</v>
      </c>
      <c r="R16" s="32"/>
      <c r="S16" t="str">
        <f t="shared" si="2"/>
        <v>None</v>
      </c>
      <c r="T16" t="str">
        <f t="shared" si="3"/>
        <v>None</v>
      </c>
      <c r="U16" t="str">
        <f t="shared" si="4"/>
        <v>5M/LG</v>
      </c>
    </row>
    <row r="17" spans="2:21" x14ac:dyDescent="0.45">
      <c r="B17">
        <v>14</v>
      </c>
      <c r="C17" t="s">
        <v>11</v>
      </c>
      <c r="D17" t="s">
        <v>14</v>
      </c>
      <c r="E17" t="s">
        <v>3</v>
      </c>
      <c r="F17">
        <v>3</v>
      </c>
      <c r="G17">
        <v>2</v>
      </c>
      <c r="P17" t="s">
        <v>1</v>
      </c>
      <c r="Q17">
        <f t="shared" si="1"/>
        <v>0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5M/WW</v>
      </c>
    </row>
    <row r="18" spans="2:21" x14ac:dyDescent="0.45"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0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123A-27C9-403C-B73B-EFF1A3C4EDCC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44985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3</v>
      </c>
      <c r="L3" s="1">
        <f>J3/(J3+K3)</f>
        <v>0.5714285714285714</v>
      </c>
      <c r="M3">
        <f>IF(AND(L3&gt;L4, L3&gt;L5), 3, IF(OR(L3&gt;L4, L3&gt;L5), 2, 1))</f>
        <v>3</v>
      </c>
      <c r="P3" t="s">
        <v>18</v>
      </c>
      <c r="Q3">
        <f>COUNTIF($E$4:$E$27, P3)</f>
        <v>1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61</v>
      </c>
      <c r="F4">
        <v>1</v>
      </c>
      <c r="G4">
        <v>1</v>
      </c>
      <c r="I4" t="s">
        <v>20</v>
      </c>
      <c r="J4">
        <f>COUNTIF(C4:C30, "5 Musketeers")</f>
        <v>3</v>
      </c>
      <c r="K4">
        <f>COUNTIF(D4:D30, "5 Musketeers")</f>
        <v>3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3</v>
      </c>
      <c r="K5">
        <f>COUNTIF(D4:D30,"Wet Willies")</f>
        <v>4</v>
      </c>
      <c r="L5" s="1">
        <f t="shared" si="0"/>
        <v>0.42857142857142855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18</v>
      </c>
      <c r="F6">
        <v>3</v>
      </c>
      <c r="G6">
        <v>2</v>
      </c>
      <c r="P6" t="s">
        <v>16</v>
      </c>
      <c r="Q6">
        <f t="shared" si="1"/>
        <v>0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11</v>
      </c>
      <c r="D7" t="s">
        <v>10</v>
      </c>
      <c r="E7" t="s">
        <v>1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None</v>
      </c>
      <c r="T7" t="str">
        <f t="shared" si="3"/>
        <v>None</v>
      </c>
      <c r="U7" t="str">
        <f t="shared" si="4"/>
        <v>5M/LG</v>
      </c>
    </row>
    <row r="8" spans="2:21" x14ac:dyDescent="0.45">
      <c r="B8">
        <v>5</v>
      </c>
      <c r="C8" t="s">
        <v>14</v>
      </c>
      <c r="D8" t="s">
        <v>11</v>
      </c>
      <c r="E8" t="s">
        <v>6</v>
      </c>
      <c r="F8">
        <v>1</v>
      </c>
      <c r="G8">
        <v>1</v>
      </c>
      <c r="M8">
        <f>IF(AND(L3&gt;L4, L3&gt;L5), 3, IF(OR(L3&gt;L4, L3&gt;L5), 2, 1))</f>
        <v>3</v>
      </c>
      <c r="P8" t="s">
        <v>12</v>
      </c>
      <c r="Q8">
        <f t="shared" si="1"/>
        <v>2</v>
      </c>
      <c r="R8" s="32"/>
      <c r="S8" t="str">
        <f t="shared" si="2"/>
        <v>None</v>
      </c>
      <c r="T8" t="str">
        <f t="shared" si="3"/>
        <v>WW/5M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61</v>
      </c>
      <c r="F9">
        <v>1</v>
      </c>
      <c r="G9">
        <v>1</v>
      </c>
      <c r="M9">
        <f>IF(AND(L4&gt;L3, L4&gt;L5), 3, IF(OR(L4&gt;L3, L4&gt;L5), 2, 1))</f>
        <v>2</v>
      </c>
      <c r="P9" t="s">
        <v>9</v>
      </c>
      <c r="Q9">
        <f t="shared" si="1"/>
        <v>0</v>
      </c>
      <c r="R9" s="32"/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10</v>
      </c>
      <c r="E10" t="s">
        <v>4</v>
      </c>
      <c r="F10">
        <v>1</v>
      </c>
      <c r="G10">
        <v>1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14</v>
      </c>
      <c r="D11" t="s">
        <v>11</v>
      </c>
      <c r="E11" t="s">
        <v>12</v>
      </c>
      <c r="F11">
        <v>1</v>
      </c>
      <c r="G11">
        <v>1</v>
      </c>
      <c r="P11" t="s">
        <v>7</v>
      </c>
      <c r="Q11">
        <f t="shared" si="1"/>
        <v>0</v>
      </c>
      <c r="R11" s="32"/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10</v>
      </c>
      <c r="E12" t="s">
        <v>12</v>
      </c>
      <c r="F12">
        <v>2</v>
      </c>
      <c r="G12">
        <v>2</v>
      </c>
      <c r="P12" t="s">
        <v>6</v>
      </c>
      <c r="Q12">
        <f t="shared" si="1"/>
        <v>1</v>
      </c>
      <c r="R12" s="32"/>
      <c r="S12" t="str">
        <f t="shared" si="2"/>
        <v>None</v>
      </c>
      <c r="T12" t="str">
        <f t="shared" si="3"/>
        <v>WW/LG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14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None</v>
      </c>
      <c r="U13" t="str">
        <f t="shared" si="4"/>
        <v>5M/WW</v>
      </c>
    </row>
    <row r="14" spans="2:21" x14ac:dyDescent="0.45">
      <c r="P14" t="s">
        <v>4</v>
      </c>
      <c r="Q14">
        <f t="shared" si="1"/>
        <v>2</v>
      </c>
      <c r="R14" s="32"/>
      <c r="S14" t="str">
        <f t="shared" si="2"/>
        <v>None</v>
      </c>
      <c r="T14" t="str">
        <f t="shared" si="3"/>
        <v>None</v>
      </c>
      <c r="U14" t="str">
        <f t="shared" si="4"/>
        <v>None</v>
      </c>
    </row>
    <row r="15" spans="2:21" x14ac:dyDescent="0.45">
      <c r="P15" t="s">
        <v>3</v>
      </c>
      <c r="Q15">
        <f t="shared" si="1"/>
        <v>0</v>
      </c>
      <c r="R15" s="32"/>
      <c r="S15" t="str">
        <f t="shared" si="2"/>
        <v>None</v>
      </c>
      <c r="T15" t="str">
        <f t="shared" si="3"/>
        <v>None</v>
      </c>
      <c r="U15" t="str">
        <f t="shared" si="4"/>
        <v>None</v>
      </c>
    </row>
    <row r="16" spans="2:21" x14ac:dyDescent="0.45">
      <c r="P16" t="s">
        <v>2</v>
      </c>
      <c r="Q16">
        <f t="shared" si="1"/>
        <v>1</v>
      </c>
      <c r="R16" s="32"/>
      <c r="S16" t="str">
        <f t="shared" si="2"/>
        <v>None</v>
      </c>
      <c r="T16" t="str">
        <f t="shared" si="3"/>
        <v>None</v>
      </c>
      <c r="U16" t="str">
        <f t="shared" si="4"/>
        <v>None</v>
      </c>
    </row>
    <row r="17" spans="16:21" x14ac:dyDescent="0.45">
      <c r="P17" t="s">
        <v>1</v>
      </c>
      <c r="Q17">
        <f t="shared" si="1"/>
        <v>1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None</v>
      </c>
    </row>
    <row r="18" spans="16:21" x14ac:dyDescent="0.45"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2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F05BC-7741-40DE-831C-01EB8B1FA2D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44991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7</v>
      </c>
      <c r="K3">
        <f>COUNTIF(D4:D30, "Loose Gooses")</f>
        <v>8</v>
      </c>
      <c r="L3" s="1">
        <f>J3/(J3+K3)</f>
        <v>0.46666666666666667</v>
      </c>
      <c r="M3">
        <f>IF(AND(L3&gt;L4, L3&gt;L5), 3, IF(OR(L3&gt;L4, L3&gt;L5), 2, 1))</f>
        <v>2</v>
      </c>
      <c r="P3" t="s">
        <v>18</v>
      </c>
      <c r="Q3">
        <f>COUNTIF($E$4:$E$27, P3)</f>
        <v>5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9</v>
      </c>
      <c r="L4" s="1">
        <f t="shared" ref="L4:L5" si="0">J4/(J4+K4)</f>
        <v>0.35714285714285715</v>
      </c>
      <c r="M4">
        <f>IF(AND(L4&gt;L3, L4&gt;L5), 3, IF(OR(L4&gt;L3, L4&gt;L5), 2, 1))</f>
        <v>1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1</v>
      </c>
      <c r="F5">
        <v>1</v>
      </c>
      <c r="G5">
        <v>1</v>
      </c>
      <c r="I5" t="s">
        <v>17</v>
      </c>
      <c r="J5">
        <f>COUNTIF(C4:C30, "Wet Willies")</f>
        <v>11</v>
      </c>
      <c r="K5">
        <f>COUNTIF(D4:D30,"Wet Willies")</f>
        <v>6</v>
      </c>
      <c r="L5" s="1">
        <f t="shared" si="0"/>
        <v>0.6470588235294118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R5" s="32"/>
      <c r="S5" t="str">
        <f t="shared" si="2"/>
        <v>None</v>
      </c>
      <c r="T5" t="str">
        <f t="shared" si="3"/>
        <v>None</v>
      </c>
      <c r="U5" t="str">
        <f t="shared" si="4"/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6</v>
      </c>
      <c r="F6">
        <v>1</v>
      </c>
      <c r="G6">
        <v>1</v>
      </c>
      <c r="P6" t="s">
        <v>16</v>
      </c>
      <c r="Q6">
        <f t="shared" si="1"/>
        <v>0</v>
      </c>
      <c r="R6" s="32"/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18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10</v>
      </c>
      <c r="E8" t="s">
        <v>4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3</v>
      </c>
      <c r="R8" s="32"/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14</v>
      </c>
      <c r="D9" t="s">
        <v>11</v>
      </c>
      <c r="E9" t="s">
        <v>8</v>
      </c>
      <c r="F9">
        <v>1</v>
      </c>
      <c r="G9">
        <v>1</v>
      </c>
      <c r="M9">
        <f>IF(AND(L4&gt;L3, L4&gt;L5), 3, IF(OR(L4&gt;L3, L4&gt;L5), 2, 1))</f>
        <v>1</v>
      </c>
      <c r="P9" t="s">
        <v>9</v>
      </c>
      <c r="Q9">
        <f t="shared" si="1"/>
        <v>3</v>
      </c>
      <c r="R9" s="32"/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13</v>
      </c>
      <c r="F10">
        <v>2</v>
      </c>
      <c r="G10">
        <v>2</v>
      </c>
      <c r="M10">
        <f>IF(AND(L5&gt;L4, L5&gt;L3), 3, IF(OR(L5&gt;L4, L5&gt;L3), 2, 1))</f>
        <v>3</v>
      </c>
      <c r="P10" t="s">
        <v>8</v>
      </c>
      <c r="Q10">
        <f t="shared" si="1"/>
        <v>2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11</v>
      </c>
      <c r="E11" t="s">
        <v>8</v>
      </c>
      <c r="F11">
        <v>3</v>
      </c>
      <c r="G11">
        <v>2</v>
      </c>
      <c r="P11" t="s">
        <v>7</v>
      </c>
      <c r="Q11">
        <f t="shared" si="1"/>
        <v>0</v>
      </c>
      <c r="R11" s="32"/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1</v>
      </c>
      <c r="G12">
        <v>1</v>
      </c>
      <c r="P12" t="s">
        <v>6</v>
      </c>
      <c r="Q12">
        <f t="shared" si="1"/>
        <v>2</v>
      </c>
      <c r="R12" s="32"/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11</v>
      </c>
      <c r="D14" t="s">
        <v>14</v>
      </c>
      <c r="E14" t="s">
        <v>4</v>
      </c>
      <c r="F14">
        <v>2</v>
      </c>
      <c r="G14">
        <v>2</v>
      </c>
      <c r="P14" t="s">
        <v>4</v>
      </c>
      <c r="Q14">
        <f t="shared" si="1"/>
        <v>4</v>
      </c>
      <c r="R14" s="32"/>
      <c r="S14" t="str">
        <f t="shared" si="2"/>
        <v>None</v>
      </c>
      <c r="T14" t="str">
        <f t="shared" si="3"/>
        <v>None</v>
      </c>
      <c r="U14" t="str">
        <f t="shared" si="4"/>
        <v>5M/WW</v>
      </c>
    </row>
    <row r="15" spans="2:21" x14ac:dyDescent="0.45">
      <c r="B15">
        <v>12</v>
      </c>
      <c r="C15" t="s">
        <v>10</v>
      </c>
      <c r="D15" t="s">
        <v>11</v>
      </c>
      <c r="E15" t="s">
        <v>2</v>
      </c>
      <c r="F15">
        <v>1</v>
      </c>
      <c r="G15">
        <v>1</v>
      </c>
      <c r="P15" t="s">
        <v>3</v>
      </c>
      <c r="Q15">
        <f t="shared" si="1"/>
        <v>0</v>
      </c>
      <c r="R15" s="32"/>
      <c r="S15" t="str">
        <f t="shared" si="2"/>
        <v>LG/5M</v>
      </c>
      <c r="T15" t="str">
        <f t="shared" si="3"/>
        <v>None</v>
      </c>
      <c r="U15" t="str">
        <f t="shared" si="4"/>
        <v>None</v>
      </c>
    </row>
    <row r="16" spans="2:21" x14ac:dyDescent="0.45">
      <c r="B16">
        <v>13</v>
      </c>
      <c r="C16" t="s">
        <v>10</v>
      </c>
      <c r="D16" t="s">
        <v>14</v>
      </c>
      <c r="E16" t="s">
        <v>61</v>
      </c>
      <c r="F16">
        <v>2</v>
      </c>
      <c r="G16">
        <v>3</v>
      </c>
      <c r="P16" t="s">
        <v>2</v>
      </c>
      <c r="Q16">
        <f t="shared" si="1"/>
        <v>1</v>
      </c>
      <c r="R16" s="32"/>
      <c r="S16" t="str">
        <f t="shared" si="2"/>
        <v>LG/WW</v>
      </c>
      <c r="T16" t="str">
        <f t="shared" si="3"/>
        <v>None</v>
      </c>
      <c r="U16" t="str">
        <f t="shared" si="4"/>
        <v>None</v>
      </c>
    </row>
    <row r="17" spans="2:21" x14ac:dyDescent="0.45">
      <c r="B17">
        <v>14</v>
      </c>
      <c r="C17" t="s">
        <v>11</v>
      </c>
      <c r="D17" t="s">
        <v>10</v>
      </c>
      <c r="E17" t="s">
        <v>4</v>
      </c>
      <c r="F17">
        <v>1</v>
      </c>
      <c r="G17">
        <v>1</v>
      </c>
      <c r="P17" t="s">
        <v>1</v>
      </c>
      <c r="Q17">
        <f t="shared" si="1"/>
        <v>1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5M/LG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1</v>
      </c>
      <c r="G18">
        <v>1</v>
      </c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10</v>
      </c>
      <c r="E19" t="s">
        <v>12</v>
      </c>
      <c r="F19">
        <v>2</v>
      </c>
      <c r="G19">
        <v>2</v>
      </c>
      <c r="P19" t="s">
        <v>61</v>
      </c>
      <c r="Q19">
        <f t="shared" si="1"/>
        <v>1</v>
      </c>
      <c r="R19" s="32"/>
      <c r="S19" t="str">
        <f t="shared" si="2"/>
        <v>None</v>
      </c>
      <c r="T19" t="str">
        <f t="shared" si="3"/>
        <v>WW/LG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11</v>
      </c>
      <c r="E20" t="s">
        <v>9</v>
      </c>
      <c r="F20">
        <v>3</v>
      </c>
      <c r="G20">
        <v>2</v>
      </c>
      <c r="S20" t="str">
        <f t="shared" si="2"/>
        <v>None</v>
      </c>
      <c r="T20" t="str">
        <f t="shared" si="3"/>
        <v>WW/5M</v>
      </c>
      <c r="U20" t="str">
        <f t="shared" si="4"/>
        <v>None</v>
      </c>
    </row>
    <row r="21" spans="2:21" x14ac:dyDescent="0.45">
      <c r="B21">
        <v>18</v>
      </c>
      <c r="C21" t="s">
        <v>14</v>
      </c>
      <c r="D21" t="s">
        <v>10</v>
      </c>
      <c r="E21" t="s">
        <v>9</v>
      </c>
      <c r="F21">
        <v>4</v>
      </c>
      <c r="G21">
        <v>3</v>
      </c>
      <c r="S21" t="str">
        <f t="shared" si="2"/>
        <v>None</v>
      </c>
      <c r="T21" t="str">
        <f t="shared" si="3"/>
        <v>WW/LG</v>
      </c>
      <c r="U21" t="str">
        <f t="shared" si="4"/>
        <v>None</v>
      </c>
    </row>
    <row r="22" spans="2:21" x14ac:dyDescent="0.45">
      <c r="B22">
        <v>19</v>
      </c>
      <c r="C22" t="s">
        <v>14</v>
      </c>
      <c r="D22" t="s">
        <v>11</v>
      </c>
      <c r="E22" t="s">
        <v>6</v>
      </c>
      <c r="F22">
        <v>5</v>
      </c>
      <c r="G22">
        <v>3</v>
      </c>
      <c r="S22" t="str">
        <f t="shared" si="2"/>
        <v>None</v>
      </c>
      <c r="T22" t="str">
        <f t="shared" si="3"/>
        <v>WW/5M</v>
      </c>
      <c r="U22" t="str">
        <f t="shared" si="4"/>
        <v>None</v>
      </c>
    </row>
    <row r="23" spans="2:21" x14ac:dyDescent="0.45">
      <c r="B23">
        <v>20</v>
      </c>
      <c r="C23" t="s">
        <v>10</v>
      </c>
      <c r="D23" t="s">
        <v>14</v>
      </c>
      <c r="E23" t="s">
        <v>18</v>
      </c>
      <c r="F23">
        <v>1</v>
      </c>
      <c r="G23">
        <v>1</v>
      </c>
      <c r="S23" t="str">
        <f t="shared" si="2"/>
        <v>LG/WW</v>
      </c>
      <c r="T23" t="str">
        <f t="shared" si="3"/>
        <v>None</v>
      </c>
      <c r="U23" t="str">
        <f t="shared" si="4"/>
        <v>None</v>
      </c>
    </row>
    <row r="24" spans="2:21" x14ac:dyDescent="0.45">
      <c r="B24">
        <v>21</v>
      </c>
      <c r="C24" t="s">
        <v>10</v>
      </c>
      <c r="D24" t="s">
        <v>11</v>
      </c>
      <c r="E24" t="s">
        <v>18</v>
      </c>
      <c r="F24">
        <v>2</v>
      </c>
      <c r="G24">
        <v>4</v>
      </c>
      <c r="S24" t="str">
        <f t="shared" si="2"/>
        <v>LG/5M</v>
      </c>
      <c r="T24" t="str">
        <f t="shared" si="3"/>
        <v>None</v>
      </c>
      <c r="U24" t="str">
        <f t="shared" si="4"/>
        <v>None</v>
      </c>
    </row>
    <row r="25" spans="2:21" x14ac:dyDescent="0.45">
      <c r="B25">
        <v>22</v>
      </c>
      <c r="C25" t="s">
        <v>14</v>
      </c>
      <c r="D25" t="s">
        <v>10</v>
      </c>
      <c r="E25" t="s">
        <v>12</v>
      </c>
      <c r="F25">
        <v>1</v>
      </c>
      <c r="G25">
        <v>1</v>
      </c>
      <c r="S25" t="str">
        <f t="shared" si="2"/>
        <v>None</v>
      </c>
      <c r="T25" t="str">
        <f t="shared" si="3"/>
        <v>WW/LG</v>
      </c>
      <c r="U25" t="str">
        <f t="shared" si="4"/>
        <v>None</v>
      </c>
    </row>
    <row r="26" spans="2:21" x14ac:dyDescent="0.45">
      <c r="B26">
        <v>23</v>
      </c>
      <c r="C26" t="s">
        <v>14</v>
      </c>
      <c r="D26" t="s">
        <v>11</v>
      </c>
      <c r="E26" t="s">
        <v>9</v>
      </c>
      <c r="F26">
        <v>2</v>
      </c>
      <c r="G26">
        <v>5</v>
      </c>
      <c r="S26" t="str">
        <f t="shared" si="2"/>
        <v>None</v>
      </c>
      <c r="T26" t="str">
        <f t="shared" si="3"/>
        <v>WW/5M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B7AB-5255-4981-A69C-AD5961DF6A84}">
  <dimension ref="B2:AH48"/>
  <sheetViews>
    <sheetView topLeftCell="K5" workbookViewId="0">
      <selection activeCell="X30" sqref="X30"/>
    </sheetView>
  </sheetViews>
  <sheetFormatPr defaultRowHeight="14.25" x14ac:dyDescent="0.45"/>
  <cols>
    <col min="3" max="3" width="12.19921875" customWidth="1"/>
    <col min="19" max="19" width="10.19921875" bestFit="1" customWidth="1"/>
    <col min="21" max="22" width="9.86328125" customWidth="1"/>
  </cols>
  <sheetData>
    <row r="2" spans="2:34" x14ac:dyDescent="0.45">
      <c r="B2" s="2" t="s">
        <v>80</v>
      </c>
    </row>
    <row r="4" spans="2:34" x14ac:dyDescent="0.45">
      <c r="B4" s="2" t="s">
        <v>39</v>
      </c>
      <c r="C4" s="2" t="s">
        <v>81</v>
      </c>
      <c r="D4" s="2" t="s">
        <v>82</v>
      </c>
      <c r="E4" s="2" t="s">
        <v>83</v>
      </c>
      <c r="F4" s="2" t="s">
        <v>84</v>
      </c>
      <c r="I4" s="2" t="s">
        <v>85</v>
      </c>
    </row>
    <row r="5" spans="2:34" x14ac:dyDescent="0.45">
      <c r="B5" s="3">
        <f>'602'!$C$2</f>
        <v>44963</v>
      </c>
      <c r="C5">
        <f>SUM('602'!$J$3:$J$5)</f>
        <v>15</v>
      </c>
      <c r="D5">
        <f>MAX('602'!$J$3:$J$5)</f>
        <v>9</v>
      </c>
      <c r="E5">
        <f>C5-D5-F5</f>
        <v>5</v>
      </c>
      <c r="F5">
        <f>MIN('602'!$J$3:$J$5)</f>
        <v>1</v>
      </c>
      <c r="I5" t="s">
        <v>86</v>
      </c>
      <c r="J5" t="s">
        <v>82</v>
      </c>
      <c r="K5" t="s">
        <v>83</v>
      </c>
      <c r="L5" t="s">
        <v>84</v>
      </c>
      <c r="P5" t="s">
        <v>92</v>
      </c>
      <c r="Q5">
        <v>4</v>
      </c>
      <c r="T5" t="s">
        <v>91</v>
      </c>
      <c r="U5">
        <v>3</v>
      </c>
      <c r="X5" t="s">
        <v>96</v>
      </c>
      <c r="Y5">
        <v>4</v>
      </c>
      <c r="AB5" t="s">
        <v>133</v>
      </c>
      <c r="AC5">
        <v>2</v>
      </c>
      <c r="AF5" t="s">
        <v>141</v>
      </c>
      <c r="AG5">
        <v>2</v>
      </c>
    </row>
    <row r="6" spans="2:34" x14ac:dyDescent="0.45">
      <c r="B6" s="3">
        <f>'702'!$C$2</f>
        <v>44964</v>
      </c>
      <c r="C6">
        <f>SUM('702'!$J$3:$J$5)</f>
        <v>17</v>
      </c>
      <c r="D6">
        <f>MAX('702'!$J$3:$J$5)</f>
        <v>7</v>
      </c>
      <c r="E6">
        <f>C6-D6-F6</f>
        <v>6</v>
      </c>
      <c r="F6">
        <f>MIN('702'!$J$3:$J$5)</f>
        <v>4</v>
      </c>
      <c r="I6" s="14">
        <f>AVERAGE(C5:C30)</f>
        <v>14.733333333333333</v>
      </c>
      <c r="J6">
        <f t="shared" ref="J6:L6" si="0">AVERAGE(D5:D30)</f>
        <v>7.2666666666666666</v>
      </c>
      <c r="K6">
        <f t="shared" si="0"/>
        <v>4.7333333333333334</v>
      </c>
      <c r="L6">
        <f t="shared" si="0"/>
        <v>2.7333333333333334</v>
      </c>
    </row>
    <row r="7" spans="2:34" x14ac:dyDescent="0.45">
      <c r="B7" s="3">
        <f>'802'!$C$2</f>
        <v>44965</v>
      </c>
      <c r="C7">
        <f>SUM('802'!$J$3:$J$5)</f>
        <v>17</v>
      </c>
      <c r="D7">
        <f>MAX('802'!$J$3:$J$5)</f>
        <v>10</v>
      </c>
      <c r="E7">
        <f t="shared" ref="E7:E10" si="1">C7-D7-F7</f>
        <v>5</v>
      </c>
      <c r="F7">
        <f>MIN('802'!$J$3:$J$5)</f>
        <v>2</v>
      </c>
      <c r="I7" s="2" t="s">
        <v>29</v>
      </c>
      <c r="J7" s="13">
        <f>J6/$I$6</f>
        <v>0.49321266968325794</v>
      </c>
      <c r="K7" s="13">
        <f t="shared" ref="K7:L7" si="2">K6/$I$6</f>
        <v>0.32126696832579188</v>
      </c>
      <c r="L7" s="13">
        <f t="shared" si="2"/>
        <v>0.18552036199095023</v>
      </c>
      <c r="P7" t="s">
        <v>28</v>
      </c>
      <c r="Q7" t="s">
        <v>27</v>
      </c>
      <c r="R7" t="s">
        <v>90</v>
      </c>
      <c r="T7" s="2" t="s">
        <v>28</v>
      </c>
      <c r="U7" s="2" t="s">
        <v>27</v>
      </c>
      <c r="V7" s="2" t="s">
        <v>90</v>
      </c>
      <c r="X7" s="2" t="s">
        <v>28</v>
      </c>
      <c r="Y7" s="2" t="s">
        <v>27</v>
      </c>
      <c r="Z7" s="2" t="s">
        <v>90</v>
      </c>
      <c r="AB7" s="2" t="s">
        <v>28</v>
      </c>
      <c r="AC7" s="2" t="s">
        <v>27</v>
      </c>
      <c r="AD7" s="2" t="s">
        <v>90</v>
      </c>
      <c r="AF7" s="2" t="s">
        <v>28</v>
      </c>
      <c r="AG7" s="2" t="s">
        <v>27</v>
      </c>
      <c r="AH7" s="2" t="s">
        <v>90</v>
      </c>
    </row>
    <row r="8" spans="2:34" x14ac:dyDescent="0.45">
      <c r="B8" s="3">
        <f>'1002'!$C$2</f>
        <v>44967</v>
      </c>
      <c r="C8">
        <f>SUM('1002'!$J$3:$J$5)</f>
        <v>20</v>
      </c>
      <c r="D8">
        <f>MAX('1002'!$J$3:$J$5)</f>
        <v>10</v>
      </c>
      <c r="E8">
        <f t="shared" si="1"/>
        <v>7</v>
      </c>
      <c r="F8">
        <f>MIN('1002'!$J$3:$J$5)</f>
        <v>3</v>
      </c>
      <c r="P8" t="s">
        <v>18</v>
      </c>
      <c r="Q8">
        <f>('602'!Q3)+('702'!Q3)+('802'!Q3)+('1002'!Q3)</f>
        <v>5</v>
      </c>
      <c r="R8" s="14">
        <f t="shared" ref="R8:R24" si="3">Q8/$Q$5</f>
        <v>1.25</v>
      </c>
      <c r="T8" t="s">
        <v>18</v>
      </c>
      <c r="U8">
        <f>('1302'!$Q3)+('1402'!$Q3)+('1602'!$Q3)</f>
        <v>7</v>
      </c>
      <c r="V8" s="14">
        <f t="shared" ref="V8:V24" si="4">U8/$U$5</f>
        <v>2.3333333333333335</v>
      </c>
      <c r="X8" t="s">
        <v>18</v>
      </c>
      <c r="Y8">
        <f>('2002'!$Q3)+('2102'!$Q3)+('2202'!$Q3)+('2302'!$Q3)</f>
        <v>6</v>
      </c>
      <c r="Z8" s="14">
        <f>Y8/Y$5</f>
        <v>1.5</v>
      </c>
      <c r="AB8" t="s">
        <v>18</v>
      </c>
      <c r="AC8">
        <f>('2702'!$Q3)+('2802'!$Q3)</f>
        <v>3</v>
      </c>
      <c r="AD8" s="14">
        <f>AC8/AC$5</f>
        <v>1.5</v>
      </c>
      <c r="AF8" t="s">
        <v>18</v>
      </c>
      <c r="AG8">
        <f>('0603'!$Q3)+('0703'!$Q3)</f>
        <v>6</v>
      </c>
      <c r="AH8" s="14">
        <f>AG8/AG$5</f>
        <v>3</v>
      </c>
    </row>
    <row r="9" spans="2:34" x14ac:dyDescent="0.45">
      <c r="B9" s="3">
        <f>'1302'!$C$2</f>
        <v>44970</v>
      </c>
      <c r="C9">
        <f>SUM('1302'!$J$3:$J$5)</f>
        <v>12</v>
      </c>
      <c r="D9">
        <f>MAX('1302'!$J$3:$J$5)</f>
        <v>6</v>
      </c>
      <c r="E9">
        <f t="shared" si="1"/>
        <v>3</v>
      </c>
      <c r="F9">
        <f>MIN('1302'!$J$3:$J$5)</f>
        <v>3</v>
      </c>
      <c r="P9" t="s">
        <v>19</v>
      </c>
      <c r="Q9">
        <f>('602'!Q4)+('702'!Q4)+('802'!Q4)+('1002'!Q4)</f>
        <v>5</v>
      </c>
      <c r="R9" s="14">
        <f t="shared" si="3"/>
        <v>1.25</v>
      </c>
      <c r="T9" t="s">
        <v>19</v>
      </c>
      <c r="U9">
        <f>('1302'!$Q4)+('1402'!$Q4)+('1602'!$Q4)</f>
        <v>4</v>
      </c>
      <c r="V9" s="14">
        <f t="shared" si="4"/>
        <v>1.3333333333333333</v>
      </c>
      <c r="X9" t="s">
        <v>19</v>
      </c>
      <c r="Y9">
        <f>('2002'!$Q4)+('2102'!$Q4)+('2202'!$Q4)+('2302'!$Q4)</f>
        <v>5</v>
      </c>
      <c r="Z9" s="14">
        <f t="shared" ref="Z9:Z24" si="5">Y9/Y$5</f>
        <v>1.25</v>
      </c>
      <c r="AB9" t="s">
        <v>19</v>
      </c>
      <c r="AC9">
        <f>('2702'!$Q4)+('2802'!$Q4)</f>
        <v>0</v>
      </c>
      <c r="AD9" s="14">
        <f t="shared" ref="AD9:AD24" si="6">AC9/AC$5</f>
        <v>0</v>
      </c>
      <c r="AF9" t="s">
        <v>19</v>
      </c>
      <c r="AG9">
        <f>('0603'!$Q4)+('0703'!$Q4)</f>
        <v>0</v>
      </c>
      <c r="AH9" s="14">
        <f t="shared" ref="AH9:AH24" si="7">AG9/AG$5</f>
        <v>0</v>
      </c>
    </row>
    <row r="10" spans="2:34" x14ac:dyDescent="0.45">
      <c r="B10" s="3">
        <f>'1402'!$C$2</f>
        <v>44971</v>
      </c>
      <c r="C10">
        <f>SUM('1402'!$J$3:$J$5)</f>
        <v>14</v>
      </c>
      <c r="D10">
        <f>MAX('1402'!$J$3:$J$5)</f>
        <v>6</v>
      </c>
      <c r="E10">
        <f t="shared" si="1"/>
        <v>4</v>
      </c>
      <c r="F10">
        <f>MIN('1402'!$J$3:$J$5)</f>
        <v>4</v>
      </c>
      <c r="P10" t="s">
        <v>13</v>
      </c>
      <c r="Q10">
        <f>('602'!Q5)+('702'!Q5)+('802'!Q5)+('1002'!Q5)</f>
        <v>2</v>
      </c>
      <c r="R10" s="14">
        <f t="shared" si="3"/>
        <v>0.5</v>
      </c>
      <c r="T10" t="s">
        <v>13</v>
      </c>
      <c r="U10">
        <f>('1302'!$Q5)+('1402'!$Q5)+('1602'!$Q5)</f>
        <v>0</v>
      </c>
      <c r="V10" s="14">
        <f t="shared" si="4"/>
        <v>0</v>
      </c>
      <c r="X10" t="s">
        <v>13</v>
      </c>
      <c r="Y10">
        <f>('2002'!$Q5)+('2102'!$Q5)+('2202'!$Q5)+('2302'!$Q5)</f>
        <v>0</v>
      </c>
      <c r="Z10" s="14">
        <f t="shared" si="5"/>
        <v>0</v>
      </c>
      <c r="AB10" t="s">
        <v>13</v>
      </c>
      <c r="AC10">
        <f>('2702'!$Q5)+('2802'!$Q5)</f>
        <v>1</v>
      </c>
      <c r="AD10" s="14">
        <f t="shared" si="6"/>
        <v>0.5</v>
      </c>
      <c r="AF10" t="s">
        <v>13</v>
      </c>
      <c r="AG10">
        <f>('0603'!$Q5)+('0703'!$Q5)</f>
        <v>3</v>
      </c>
      <c r="AH10" s="14">
        <f t="shared" si="7"/>
        <v>1.5</v>
      </c>
    </row>
    <row r="11" spans="2:34" x14ac:dyDescent="0.45">
      <c r="B11" s="3">
        <f>'1602'!$C$2</f>
        <v>44973</v>
      </c>
      <c r="C11">
        <f>SUM('1602'!$J$3:$J$5)</f>
        <v>15</v>
      </c>
      <c r="D11">
        <f>MAX('1602'!$J$3:$J$5)</f>
        <v>5</v>
      </c>
      <c r="E11">
        <f t="shared" ref="E11" si="8">C11-D11-F11</f>
        <v>5</v>
      </c>
      <c r="F11">
        <f>MIN('1602'!$J$3:$J$5)</f>
        <v>5</v>
      </c>
      <c r="P11" t="s">
        <v>16</v>
      </c>
      <c r="Q11">
        <f>('602'!Q6)+('702'!Q6)+('802'!Q6)+('1002'!Q6)</f>
        <v>1</v>
      </c>
      <c r="R11" s="14">
        <f t="shared" si="3"/>
        <v>0.25</v>
      </c>
      <c r="T11" t="s">
        <v>16</v>
      </c>
      <c r="U11">
        <f>('1302'!$Q6)+('1402'!$Q6)+('1602'!$Q6)</f>
        <v>2</v>
      </c>
      <c r="V11" s="14">
        <f t="shared" si="4"/>
        <v>0.66666666666666663</v>
      </c>
      <c r="X11" t="s">
        <v>16</v>
      </c>
      <c r="Y11">
        <f>('2002'!$Q6)+('2102'!$Q6)+('2202'!$Q6)+('2302'!$Q6)</f>
        <v>1</v>
      </c>
      <c r="Z11" s="14">
        <f t="shared" si="5"/>
        <v>0.25</v>
      </c>
      <c r="AB11" t="s">
        <v>16</v>
      </c>
      <c r="AC11">
        <f>('2702'!$Q6)+('2802'!$Q6)</f>
        <v>1</v>
      </c>
      <c r="AD11" s="14">
        <f t="shared" si="6"/>
        <v>0.5</v>
      </c>
      <c r="AF11" t="s">
        <v>16</v>
      </c>
      <c r="AG11">
        <f>('0603'!$Q6)+('0703'!$Q6)</f>
        <v>0</v>
      </c>
      <c r="AH11" s="14">
        <f t="shared" si="7"/>
        <v>0</v>
      </c>
    </row>
    <row r="12" spans="2:34" x14ac:dyDescent="0.45">
      <c r="B12" s="3">
        <f>'2002'!$C$2</f>
        <v>44977</v>
      </c>
      <c r="C12">
        <f>SUM('2002'!$J$3:$J$5)</f>
        <v>9</v>
      </c>
      <c r="D12">
        <f>MAX('2002'!$J$3:$J$5)</f>
        <v>5</v>
      </c>
      <c r="E12">
        <f t="shared" ref="E12" si="9">C12-D12-F12</f>
        <v>4</v>
      </c>
      <c r="F12">
        <f>MIN('2002'!$J$3:$J$5)</f>
        <v>0</v>
      </c>
      <c r="P12" t="s">
        <v>15</v>
      </c>
      <c r="Q12">
        <f>('602'!Q7)+('702'!Q7)+('802'!Q7)+('1002'!Q7)</f>
        <v>0</v>
      </c>
      <c r="R12" s="14">
        <f t="shared" si="3"/>
        <v>0</v>
      </c>
      <c r="T12" t="s">
        <v>15</v>
      </c>
      <c r="U12">
        <f>('1302'!$Q7)+('1402'!$Q7)+('1602'!$Q7)</f>
        <v>1</v>
      </c>
      <c r="V12" s="14">
        <f t="shared" si="4"/>
        <v>0.33333333333333331</v>
      </c>
      <c r="X12" t="s">
        <v>15</v>
      </c>
      <c r="Y12">
        <f>('2002'!$Q7)+('2102'!$Q7)+('2202'!$Q7)+('2302'!$Q7)</f>
        <v>0</v>
      </c>
      <c r="Z12" s="14">
        <f t="shared" si="5"/>
        <v>0</v>
      </c>
      <c r="AB12" t="s">
        <v>15</v>
      </c>
      <c r="AC12">
        <f>('2702'!$Q7)+('2802'!$Q7)</f>
        <v>0</v>
      </c>
      <c r="AD12" s="14">
        <f t="shared" si="6"/>
        <v>0</v>
      </c>
      <c r="AF12" t="s">
        <v>15</v>
      </c>
      <c r="AG12">
        <f>('0603'!$Q7)+('0703'!$Q7)</f>
        <v>1</v>
      </c>
      <c r="AH12" s="14">
        <f t="shared" si="7"/>
        <v>0.5</v>
      </c>
    </row>
    <row r="13" spans="2:34" x14ac:dyDescent="0.45">
      <c r="B13" s="3">
        <f>'2102'!$C$2</f>
        <v>44978</v>
      </c>
      <c r="C13">
        <f>SUM('2102'!$J$3:$J$5)</f>
        <v>13</v>
      </c>
      <c r="D13">
        <f>MAX('2102'!$J$3:$J$5)</f>
        <v>8</v>
      </c>
      <c r="E13">
        <f t="shared" ref="E13" si="10">C13-D13-F13</f>
        <v>4</v>
      </c>
      <c r="F13">
        <f>MIN('2102'!$J$3:$J$5)</f>
        <v>1</v>
      </c>
      <c r="P13" t="s">
        <v>12</v>
      </c>
      <c r="Q13">
        <f>('602'!Q8)+('702'!Q8)+('802'!Q8)+('1002'!Q8)</f>
        <v>11</v>
      </c>
      <c r="R13" s="14">
        <f t="shared" si="3"/>
        <v>2.75</v>
      </c>
      <c r="T13" t="s">
        <v>12</v>
      </c>
      <c r="U13">
        <f>('1302'!$Q8)+('1402'!$Q8)+('1602'!$Q8)</f>
        <v>3</v>
      </c>
      <c r="V13" s="14">
        <f t="shared" si="4"/>
        <v>1</v>
      </c>
      <c r="X13" t="s">
        <v>12</v>
      </c>
      <c r="Y13">
        <f>('2002'!$Q8)+('2102'!$Q8)+('2202'!$Q8)+('2302'!$Q8)</f>
        <v>7</v>
      </c>
      <c r="Z13" s="14">
        <f t="shared" si="5"/>
        <v>1.75</v>
      </c>
      <c r="AB13" t="s">
        <v>12</v>
      </c>
      <c r="AC13">
        <f>('2702'!$Q8)+('2802'!$Q8)</f>
        <v>2</v>
      </c>
      <c r="AD13" s="14">
        <f t="shared" si="6"/>
        <v>1</v>
      </c>
      <c r="AF13" t="s">
        <v>12</v>
      </c>
      <c r="AG13">
        <f>('0603'!$Q8)+('0703'!$Q8)</f>
        <v>8</v>
      </c>
      <c r="AH13" s="14">
        <f t="shared" si="7"/>
        <v>4</v>
      </c>
    </row>
    <row r="14" spans="2:34" x14ac:dyDescent="0.45">
      <c r="B14" s="3">
        <f>'2202'!$C$2</f>
        <v>44979</v>
      </c>
      <c r="C14">
        <f>SUM('2202'!$J$3:$J$5)</f>
        <v>12</v>
      </c>
      <c r="D14">
        <f>MAX('2202'!$J$3:$J$5)</f>
        <v>4</v>
      </c>
      <c r="E14">
        <f t="shared" ref="E14" si="11">C14-D14-F14</f>
        <v>4</v>
      </c>
      <c r="F14">
        <f>MIN('2202'!$J$3:$J$5)</f>
        <v>4</v>
      </c>
      <c r="P14" t="s">
        <v>9</v>
      </c>
      <c r="Q14">
        <f>('602'!Q9)+('702'!Q9)+('802'!Q9)+('1002'!Q9)</f>
        <v>11</v>
      </c>
      <c r="R14" s="14">
        <f t="shared" si="3"/>
        <v>2.75</v>
      </c>
      <c r="T14" t="s">
        <v>9</v>
      </c>
      <c r="U14">
        <f>('1302'!$Q9)+('1402'!$Q9)+('1602'!$Q9)</f>
        <v>7</v>
      </c>
      <c r="V14" s="14">
        <f t="shared" si="4"/>
        <v>2.3333333333333335</v>
      </c>
      <c r="X14" t="s">
        <v>9</v>
      </c>
      <c r="Y14">
        <f>('2002'!$Q9)+('2102'!$Q9)+('2202'!$Q9)+('2302'!$Q9)</f>
        <v>5</v>
      </c>
      <c r="Z14" s="14">
        <f t="shared" si="5"/>
        <v>1.25</v>
      </c>
      <c r="AB14" t="s">
        <v>9</v>
      </c>
      <c r="AC14">
        <f>('2702'!$Q9)+('2802'!$Q9)</f>
        <v>1</v>
      </c>
      <c r="AD14" s="14">
        <f t="shared" si="6"/>
        <v>0.5</v>
      </c>
      <c r="AF14" t="s">
        <v>9</v>
      </c>
      <c r="AG14">
        <f>('0603'!$Q9)+('0703'!$Q9)</f>
        <v>5</v>
      </c>
      <c r="AH14" s="14">
        <f t="shared" si="7"/>
        <v>2.5</v>
      </c>
    </row>
    <row r="15" spans="2:34" x14ac:dyDescent="0.45">
      <c r="B15" s="3">
        <f>'2302'!$C$2</f>
        <v>44980</v>
      </c>
      <c r="C15">
        <f>SUM('2302'!$J$3:$J$5)</f>
        <v>15</v>
      </c>
      <c r="D15">
        <f>MAX('2302'!$J$3:$J$5)</f>
        <v>9</v>
      </c>
      <c r="E15">
        <f t="shared" ref="E15" si="12">C15-D15-F15</f>
        <v>5</v>
      </c>
      <c r="F15">
        <f>MIN('2302'!$J$3:$J$5)</f>
        <v>1</v>
      </c>
      <c r="P15" t="s">
        <v>8</v>
      </c>
      <c r="Q15">
        <f>('602'!Q10)+('702'!Q10)+('802'!Q10)+('1002'!Q10)</f>
        <v>8</v>
      </c>
      <c r="R15" s="14">
        <f t="shared" si="3"/>
        <v>2</v>
      </c>
      <c r="T15" t="s">
        <v>8</v>
      </c>
      <c r="U15">
        <f>('1302'!$Q10)+('1402'!$Q10)+('1602'!$Q10)</f>
        <v>0</v>
      </c>
      <c r="V15" s="14">
        <f t="shared" si="4"/>
        <v>0</v>
      </c>
      <c r="X15" t="s">
        <v>8</v>
      </c>
      <c r="Y15">
        <f>('2002'!$Q10)+('2102'!$Q10)+('2202'!$Q10)+('2302'!$Q10)</f>
        <v>0</v>
      </c>
      <c r="Z15" s="14">
        <f t="shared" si="5"/>
        <v>0</v>
      </c>
      <c r="AB15" t="s">
        <v>8</v>
      </c>
      <c r="AC15">
        <f>('2702'!$Q10)+('2802'!$Q10)</f>
        <v>0</v>
      </c>
      <c r="AD15" s="14">
        <f t="shared" si="6"/>
        <v>0</v>
      </c>
      <c r="AF15" t="s">
        <v>8</v>
      </c>
      <c r="AG15">
        <f>('0603'!$Q10)+('0703'!$Q10)</f>
        <v>2</v>
      </c>
      <c r="AH15" s="14">
        <f t="shared" si="7"/>
        <v>1</v>
      </c>
    </row>
    <row r="16" spans="2:34" x14ac:dyDescent="0.45">
      <c r="B16" s="3">
        <f>'2702'!$C$2</f>
        <v>44984</v>
      </c>
      <c r="C16">
        <f>SUM('2702'!$J$3:$J$5)</f>
        <v>14</v>
      </c>
      <c r="D16">
        <f>MAX('2702'!$J$3:$J$5)</f>
        <v>6</v>
      </c>
      <c r="E16">
        <f t="shared" ref="E16" si="13">C16-D16-F16</f>
        <v>5</v>
      </c>
      <c r="F16">
        <f>MIN('2702'!$J$3:$J$5)</f>
        <v>3</v>
      </c>
      <c r="P16" t="s">
        <v>7</v>
      </c>
      <c r="Q16">
        <f>('602'!Q11)+('702'!Q11)+('802'!Q11)+('1002'!Q11)</f>
        <v>2</v>
      </c>
      <c r="R16" s="14">
        <f t="shared" si="3"/>
        <v>0.5</v>
      </c>
      <c r="T16" t="s">
        <v>7</v>
      </c>
      <c r="U16">
        <f>('1302'!$Q11)+('1402'!$Q11)+('1602'!$Q11)</f>
        <v>1</v>
      </c>
      <c r="V16" s="14">
        <f t="shared" si="4"/>
        <v>0.33333333333333331</v>
      </c>
      <c r="X16" t="s">
        <v>7</v>
      </c>
      <c r="Y16">
        <f>('2002'!$Q11)+('2102'!$Q11)+('2202'!$Q11)+('2302'!$Q11)</f>
        <v>2</v>
      </c>
      <c r="Z16" s="14">
        <f t="shared" si="5"/>
        <v>0.5</v>
      </c>
      <c r="AB16" t="s">
        <v>7</v>
      </c>
      <c r="AC16">
        <f>('2702'!$Q11)+('2802'!$Q11)</f>
        <v>1</v>
      </c>
      <c r="AD16" s="14">
        <f t="shared" si="6"/>
        <v>0.5</v>
      </c>
      <c r="AF16" t="s">
        <v>7</v>
      </c>
      <c r="AG16">
        <f>('0603'!$Q11)+('0703'!$Q11)</f>
        <v>0</v>
      </c>
      <c r="AH16" s="14">
        <f t="shared" si="7"/>
        <v>0</v>
      </c>
    </row>
    <row r="17" spans="2:34" x14ac:dyDescent="0.45">
      <c r="B17" s="3">
        <f>'2802'!$C$2</f>
        <v>44985</v>
      </c>
      <c r="C17">
        <f>SUM('2802'!$J$3:$J$5)</f>
        <v>10</v>
      </c>
      <c r="D17">
        <f>MAX('2802'!$J$3:$J$5)</f>
        <v>4</v>
      </c>
      <c r="E17">
        <f t="shared" ref="E17" si="14">C17-D17-F17</f>
        <v>3</v>
      </c>
      <c r="F17">
        <f>MIN('2802'!$J$3:$J$5)</f>
        <v>3</v>
      </c>
      <c r="P17" t="s">
        <v>6</v>
      </c>
      <c r="Q17">
        <f>('602'!Q12)+('702'!Q12)+('802'!Q12)+('1002'!Q12)</f>
        <v>1</v>
      </c>
      <c r="R17" s="14">
        <f t="shared" si="3"/>
        <v>0.25</v>
      </c>
      <c r="T17" t="s">
        <v>6</v>
      </c>
      <c r="U17">
        <f>('1302'!$Q12)+('1402'!$Q12)+('1602'!$Q12)</f>
        <v>1</v>
      </c>
      <c r="V17" s="14">
        <f t="shared" si="4"/>
        <v>0.33333333333333331</v>
      </c>
      <c r="X17" t="s">
        <v>6</v>
      </c>
      <c r="Y17">
        <f>('2002'!$Q12)+('2102'!$Q12)+('2202'!$Q12)+('2302'!$Q12)</f>
        <v>0</v>
      </c>
      <c r="Z17" s="14">
        <f t="shared" si="5"/>
        <v>0</v>
      </c>
      <c r="AB17" t="s">
        <v>6</v>
      </c>
      <c r="AC17">
        <f>('2702'!$Q12)+('2802'!$Q12)</f>
        <v>1</v>
      </c>
      <c r="AD17" s="14">
        <f t="shared" si="6"/>
        <v>0.5</v>
      </c>
      <c r="AF17" t="s">
        <v>6</v>
      </c>
      <c r="AG17">
        <f>('0603'!$Q12)+('0703'!$Q12)</f>
        <v>2</v>
      </c>
      <c r="AH17" s="14">
        <f t="shared" si="7"/>
        <v>1</v>
      </c>
    </row>
    <row r="18" spans="2:34" x14ac:dyDescent="0.45">
      <c r="B18" s="3">
        <f>'0603'!$C$2</f>
        <v>44991</v>
      </c>
      <c r="C18">
        <f>SUM('0603'!$J$3:$J$5)</f>
        <v>23</v>
      </c>
      <c r="D18">
        <f>MAX('0603'!$J$3:$J$5)</f>
        <v>11</v>
      </c>
      <c r="E18">
        <f t="shared" ref="E18" si="15">C18-D18-F18</f>
        <v>7</v>
      </c>
      <c r="F18">
        <f>MIN('0603'!$J$3:$J$5)</f>
        <v>5</v>
      </c>
      <c r="P18" t="s">
        <v>5</v>
      </c>
      <c r="Q18">
        <f>('602'!Q13)+('702'!Q13)+('802'!Q13)+('1002'!Q13)</f>
        <v>2</v>
      </c>
      <c r="R18" s="14">
        <f t="shared" si="3"/>
        <v>0.5</v>
      </c>
      <c r="T18" t="s">
        <v>5</v>
      </c>
      <c r="U18">
        <f>('1302'!$Q13)+('1402'!$Q13)+('1602'!$Q13)</f>
        <v>0</v>
      </c>
      <c r="V18" s="14">
        <f t="shared" si="4"/>
        <v>0</v>
      </c>
      <c r="X18" t="s">
        <v>5</v>
      </c>
      <c r="Y18">
        <f>('2002'!$Q13)+('2102'!$Q13)+('2202'!$Q13)+('2302'!$Q13)</f>
        <v>1</v>
      </c>
      <c r="Z18" s="14">
        <f t="shared" si="5"/>
        <v>0.25</v>
      </c>
      <c r="AB18" t="s">
        <v>5</v>
      </c>
      <c r="AC18">
        <f>('2702'!$Q13)+('2802'!$Q13)</f>
        <v>0</v>
      </c>
      <c r="AD18" s="14">
        <f t="shared" si="6"/>
        <v>0</v>
      </c>
      <c r="AF18" t="s">
        <v>5</v>
      </c>
      <c r="AG18">
        <f>('0603'!$Q13)+('0703'!$Q13)</f>
        <v>0</v>
      </c>
      <c r="AH18" s="14">
        <f t="shared" si="7"/>
        <v>0</v>
      </c>
    </row>
    <row r="19" spans="2:34" x14ac:dyDescent="0.45">
      <c r="B19" s="3">
        <f>'0703'!$C$2</f>
        <v>44992</v>
      </c>
      <c r="C19">
        <f>SUM('0703'!$J$3:$J$5)</f>
        <v>15</v>
      </c>
      <c r="D19">
        <f>MAX('0703'!$J$3:$J$5)</f>
        <v>9</v>
      </c>
      <c r="E19">
        <f t="shared" ref="E19" si="16">C19-D19-F19</f>
        <v>4</v>
      </c>
      <c r="F19">
        <f>MIN('0703'!$J$3:$J$5)</f>
        <v>2</v>
      </c>
      <c r="P19" t="s">
        <v>4</v>
      </c>
      <c r="Q19">
        <f>('602'!Q14)+('702'!Q14)+('802'!Q14)+('1002'!Q14)</f>
        <v>3</v>
      </c>
      <c r="R19" s="14">
        <f t="shared" si="3"/>
        <v>0.75</v>
      </c>
      <c r="T19" t="s">
        <v>4</v>
      </c>
      <c r="U19">
        <f>('1302'!$Q14)+('1402'!$Q14)+('1602'!$Q14)</f>
        <v>5</v>
      </c>
      <c r="V19" s="14">
        <f t="shared" si="4"/>
        <v>1.6666666666666667</v>
      </c>
      <c r="X19" t="s">
        <v>4</v>
      </c>
      <c r="Y19">
        <f>('2002'!$Q14)+('2102'!$Q14)+('2202'!$Q14)+('2302'!$Q14)</f>
        <v>6</v>
      </c>
      <c r="Z19" s="14">
        <f t="shared" si="5"/>
        <v>1.5</v>
      </c>
      <c r="AB19" t="s">
        <v>4</v>
      </c>
      <c r="AC19">
        <f>('2702'!$Q14)+('2802'!$Q14)</f>
        <v>4</v>
      </c>
      <c r="AD19" s="14">
        <f t="shared" si="6"/>
        <v>2</v>
      </c>
      <c r="AF19" t="s">
        <v>4</v>
      </c>
      <c r="AG19">
        <f>('0603'!$Q14)+('0703'!$Q14)</f>
        <v>5</v>
      </c>
      <c r="AH19" s="14">
        <f t="shared" si="7"/>
        <v>2.5</v>
      </c>
    </row>
    <row r="20" spans="2:34" x14ac:dyDescent="0.45">
      <c r="P20" t="s">
        <v>3</v>
      </c>
      <c r="Q20">
        <f>('602'!Q15)+('702'!Q15)+('802'!Q15)+('1002'!Q15)</f>
        <v>6</v>
      </c>
      <c r="R20" s="14">
        <f t="shared" si="3"/>
        <v>1.5</v>
      </c>
      <c r="T20" t="s">
        <v>3</v>
      </c>
      <c r="U20">
        <f>('1302'!$Q15)+('1402'!$Q15)+('1602'!$Q15)</f>
        <v>6</v>
      </c>
      <c r="V20" s="14">
        <f t="shared" si="4"/>
        <v>2</v>
      </c>
      <c r="X20" t="s">
        <v>3</v>
      </c>
      <c r="Y20">
        <f>('2002'!$Q15)+('2102'!$Q15)+('2202'!$Q15)+('2302'!$Q15)</f>
        <v>7</v>
      </c>
      <c r="Z20" s="14">
        <f t="shared" si="5"/>
        <v>1.75</v>
      </c>
      <c r="AB20" t="s">
        <v>3</v>
      </c>
      <c r="AC20">
        <f>('2702'!$Q15)+('2802'!$Q15)</f>
        <v>3</v>
      </c>
      <c r="AD20" s="14">
        <f t="shared" si="6"/>
        <v>1.5</v>
      </c>
      <c r="AF20" t="s">
        <v>3</v>
      </c>
      <c r="AG20">
        <f>('0603'!$Q15)+('0703'!$Q15)</f>
        <v>0</v>
      </c>
      <c r="AH20" s="14">
        <f t="shared" si="7"/>
        <v>0</v>
      </c>
    </row>
    <row r="21" spans="2:34" x14ac:dyDescent="0.45">
      <c r="P21" t="s">
        <v>2</v>
      </c>
      <c r="Q21">
        <f>('602'!Q16)+('702'!Q16)+('802'!Q16)+('1002'!Q16)</f>
        <v>9</v>
      </c>
      <c r="R21" s="14">
        <f t="shared" si="3"/>
        <v>2.25</v>
      </c>
      <c r="T21" t="s">
        <v>2</v>
      </c>
      <c r="U21">
        <f>('1302'!$Q16)+('1402'!$Q16)+('1602'!$Q16)</f>
        <v>3</v>
      </c>
      <c r="V21" s="14">
        <f t="shared" si="4"/>
        <v>1</v>
      </c>
      <c r="X21" t="s">
        <v>2</v>
      </c>
      <c r="Y21">
        <f>('2002'!$Q16)+('2102'!$Q16)+('2202'!$Q16)+('2302'!$Q16)</f>
        <v>5</v>
      </c>
      <c r="Z21" s="14">
        <f t="shared" si="5"/>
        <v>1.25</v>
      </c>
      <c r="AB21" t="s">
        <v>2</v>
      </c>
      <c r="AC21">
        <f>('2702'!$Q16)+('2802'!$Q16)</f>
        <v>4</v>
      </c>
      <c r="AD21" s="14">
        <f t="shared" si="6"/>
        <v>2</v>
      </c>
      <c r="AF21" t="s">
        <v>2</v>
      </c>
      <c r="AG21">
        <f>('0603'!$Q16)+('0703'!$Q16)</f>
        <v>2</v>
      </c>
      <c r="AH21" s="14">
        <f t="shared" si="7"/>
        <v>1</v>
      </c>
    </row>
    <row r="22" spans="2:34" x14ac:dyDescent="0.45">
      <c r="P22" t="s">
        <v>1</v>
      </c>
      <c r="Q22">
        <f>('602'!Q17)+('702'!Q17)+('802'!Q17)+('1002'!Q17)</f>
        <v>1</v>
      </c>
      <c r="R22" s="14">
        <f t="shared" si="3"/>
        <v>0.25</v>
      </c>
      <c r="T22" t="s">
        <v>1</v>
      </c>
      <c r="U22">
        <f>('1302'!$Q17)+('1402'!$Q17)+('1602'!$Q17)</f>
        <v>0</v>
      </c>
      <c r="V22" s="14">
        <f t="shared" si="4"/>
        <v>0</v>
      </c>
      <c r="X22" t="s">
        <v>1</v>
      </c>
      <c r="Y22">
        <f>('2002'!$Q17)+('2102'!$Q17)+('2202'!$Q17)+('2302'!$Q17)</f>
        <v>2</v>
      </c>
      <c r="Z22" s="14">
        <f t="shared" si="5"/>
        <v>0.5</v>
      </c>
      <c r="AB22" t="s">
        <v>1</v>
      </c>
      <c r="AC22">
        <f>('2702'!$Q17)+('2802'!$Q17)</f>
        <v>1</v>
      </c>
      <c r="AD22" s="14">
        <f t="shared" si="6"/>
        <v>0.5</v>
      </c>
      <c r="AF22" t="s">
        <v>1</v>
      </c>
      <c r="AG22">
        <f>('0603'!$Q17)+('0703'!$Q17)</f>
        <v>2</v>
      </c>
      <c r="AH22" s="14">
        <f t="shared" si="7"/>
        <v>1</v>
      </c>
    </row>
    <row r="23" spans="2:34" x14ac:dyDescent="0.45">
      <c r="P23" t="s">
        <v>0</v>
      </c>
      <c r="Q23">
        <f>('602'!Q18)+('702'!Q18)+('802'!Q18)+('1002'!Q18)</f>
        <v>1</v>
      </c>
      <c r="R23" s="14">
        <f t="shared" si="3"/>
        <v>0.25</v>
      </c>
      <c r="T23" t="s">
        <v>0</v>
      </c>
      <c r="U23">
        <f>('1302'!$Q18)+('1402'!$Q18)+('1602'!$Q18)</f>
        <v>1</v>
      </c>
      <c r="V23" s="14">
        <f t="shared" si="4"/>
        <v>0.33333333333333331</v>
      </c>
      <c r="X23" t="s">
        <v>0</v>
      </c>
      <c r="Y23">
        <f>('2002'!$Q18)+('2102'!$Q18)+('2202'!$Q18)+('2302'!$Q18)</f>
        <v>1</v>
      </c>
      <c r="Z23" s="14">
        <f t="shared" si="5"/>
        <v>0.25</v>
      </c>
      <c r="AB23" t="s">
        <v>0</v>
      </c>
      <c r="AC23">
        <f>('2702'!$Q18)+('2802'!$Q18)</f>
        <v>0</v>
      </c>
      <c r="AD23" s="14">
        <f t="shared" si="6"/>
        <v>0</v>
      </c>
      <c r="AF23" t="s">
        <v>0</v>
      </c>
      <c r="AG23">
        <f>('0603'!$Q18)+('0703'!$Q18)</f>
        <v>0</v>
      </c>
      <c r="AH23" s="14">
        <f t="shared" si="7"/>
        <v>0</v>
      </c>
    </row>
    <row r="24" spans="2:34" x14ac:dyDescent="0.45">
      <c r="P24" t="s">
        <v>61</v>
      </c>
      <c r="Q24">
        <f>('602'!Q19)+('702'!Q19)+('802'!Q19)+('1002'!Q19)</f>
        <v>0</v>
      </c>
      <c r="R24" s="14">
        <f t="shared" si="3"/>
        <v>0</v>
      </c>
      <c r="T24" t="s">
        <v>61</v>
      </c>
      <c r="U24">
        <f>('1302'!$Q19)+('1402'!$Q19)+('1602'!$Q19)</f>
        <v>0</v>
      </c>
      <c r="V24" s="14">
        <f t="shared" si="4"/>
        <v>0</v>
      </c>
      <c r="X24" t="s">
        <v>61</v>
      </c>
      <c r="Y24">
        <f>('2002'!$Q19)+('2102'!$Q19)+('2202'!$Q19)+('2302'!$Q19)</f>
        <v>1</v>
      </c>
      <c r="Z24" s="14">
        <f t="shared" si="5"/>
        <v>0.25</v>
      </c>
      <c r="AB24" t="s">
        <v>61</v>
      </c>
      <c r="AC24">
        <f>('2702'!$Q19)+('2802'!$Q19)</f>
        <v>2</v>
      </c>
      <c r="AD24" s="14">
        <f t="shared" si="6"/>
        <v>1</v>
      </c>
      <c r="AF24" t="s">
        <v>61</v>
      </c>
      <c r="AG24">
        <f>('0603'!$Q19)+('0703'!$Q19)</f>
        <v>2</v>
      </c>
      <c r="AH24" s="14">
        <f t="shared" si="7"/>
        <v>1</v>
      </c>
    </row>
    <row r="26" spans="2:34" x14ac:dyDescent="0.45">
      <c r="P26" t="s">
        <v>66</v>
      </c>
      <c r="Q26">
        <f>SUM(Q5,U5,Y5,AC5,AG5)</f>
        <v>15</v>
      </c>
      <c r="T26" s="2"/>
    </row>
    <row r="27" spans="2:34" x14ac:dyDescent="0.45">
      <c r="P27" t="s">
        <v>28</v>
      </c>
      <c r="Q27" t="s">
        <v>27</v>
      </c>
      <c r="R27" t="s">
        <v>90</v>
      </c>
      <c r="T27" s="2" t="s">
        <v>115</v>
      </c>
      <c r="U27" s="16" t="s">
        <v>114</v>
      </c>
      <c r="V27" s="17" t="s">
        <v>90</v>
      </c>
      <c r="W27" s="18" t="s">
        <v>136</v>
      </c>
      <c r="Y27" t="s">
        <v>118</v>
      </c>
    </row>
    <row r="28" spans="2:34" x14ac:dyDescent="0.45">
      <c r="P28" t="s">
        <v>18</v>
      </c>
      <c r="Q28">
        <f>SUM(Q8,U8,Y8,AC8,AG8)</f>
        <v>27</v>
      </c>
      <c r="R28" s="14">
        <f t="shared" ref="R28:R44" si="17">Q28/Q$26</f>
        <v>1.8</v>
      </c>
      <c r="T28" t="s">
        <v>97</v>
      </c>
      <c r="U28" s="19" t="s">
        <v>12</v>
      </c>
      <c r="V28" s="20">
        <f>R$33</f>
        <v>2.0666666666666669</v>
      </c>
      <c r="W28" s="21">
        <f>Table1[[#This Row],[Average]]/($I$6/3)*100</f>
        <v>42.081447963800919</v>
      </c>
      <c r="Y28" t="s">
        <v>119</v>
      </c>
    </row>
    <row r="29" spans="2:34" x14ac:dyDescent="0.45">
      <c r="P29" t="s">
        <v>19</v>
      </c>
      <c r="Q29">
        <f t="shared" ref="Q29:Q44" si="18">SUM(Q9,U9,Y9,AC9,AG9)</f>
        <v>14</v>
      </c>
      <c r="R29" s="14">
        <f t="shared" si="17"/>
        <v>0.93333333333333335</v>
      </c>
      <c r="T29" t="s">
        <v>98</v>
      </c>
      <c r="U29" s="19" t="s">
        <v>9</v>
      </c>
      <c r="V29" s="20">
        <f>R$34</f>
        <v>1.9333333333333333</v>
      </c>
      <c r="W29" s="21">
        <f>Table1[[#This Row],[Average]]/($I$6/3)*100</f>
        <v>39.366515837104075</v>
      </c>
      <c r="Y29" t="s">
        <v>120</v>
      </c>
    </row>
    <row r="30" spans="2:34" x14ac:dyDescent="0.45">
      <c r="P30" t="s">
        <v>13</v>
      </c>
      <c r="Q30">
        <f t="shared" si="18"/>
        <v>6</v>
      </c>
      <c r="R30" s="14">
        <f t="shared" si="17"/>
        <v>0.4</v>
      </c>
      <c r="T30" t="s">
        <v>99</v>
      </c>
      <c r="U30" s="25" t="s">
        <v>18</v>
      </c>
      <c r="V30" s="26">
        <f>$R$28</f>
        <v>1.8</v>
      </c>
      <c r="W30" s="27">
        <f>Table1[[#This Row],[Average]]/($I$6/3)*100</f>
        <v>36.651583710407245</v>
      </c>
      <c r="Y30" t="s">
        <v>121</v>
      </c>
    </row>
    <row r="31" spans="2:34" x14ac:dyDescent="0.45">
      <c r="P31" t="s">
        <v>16</v>
      </c>
      <c r="Q31">
        <f t="shared" si="18"/>
        <v>5</v>
      </c>
      <c r="R31" s="14">
        <f t="shared" si="17"/>
        <v>0.33333333333333331</v>
      </c>
      <c r="T31" t="s">
        <v>100</v>
      </c>
      <c r="U31" s="25" t="s">
        <v>2</v>
      </c>
      <c r="V31" s="26">
        <f>R$41</f>
        <v>1.5333333333333334</v>
      </c>
      <c r="W31" s="27">
        <f>Table1[[#This Row],[Average]]/($I$6/3)*100</f>
        <v>31.221719457013581</v>
      </c>
    </row>
    <row r="32" spans="2:34" x14ac:dyDescent="0.45">
      <c r="P32" t="s">
        <v>15</v>
      </c>
      <c r="Q32">
        <f t="shared" si="18"/>
        <v>2</v>
      </c>
      <c r="R32" s="14">
        <f t="shared" si="17"/>
        <v>0.13333333333333333</v>
      </c>
      <c r="T32" t="s">
        <v>101</v>
      </c>
      <c r="U32" s="22" t="s">
        <v>4</v>
      </c>
      <c r="V32" s="23">
        <f>R$39</f>
        <v>1.5333333333333334</v>
      </c>
      <c r="W32" s="24">
        <f>Table1[[#This Row],[Average]]/($I$6/3)*100</f>
        <v>31.221719457013581</v>
      </c>
      <c r="Y32" t="s">
        <v>138</v>
      </c>
    </row>
    <row r="33" spans="16:27" x14ac:dyDescent="0.45">
      <c r="P33" t="s">
        <v>12</v>
      </c>
      <c r="Q33">
        <f t="shared" si="18"/>
        <v>31</v>
      </c>
      <c r="R33" s="14">
        <f t="shared" si="17"/>
        <v>2.0666666666666669</v>
      </c>
      <c r="T33" t="s">
        <v>102</v>
      </c>
      <c r="U33" s="22" t="s">
        <v>3</v>
      </c>
      <c r="V33" s="23">
        <f>R$40</f>
        <v>1.4666666666666666</v>
      </c>
      <c r="W33" s="24">
        <f>Table1[[#This Row],[Average]]/($I$6/3)*100</f>
        <v>29.864253393665159</v>
      </c>
      <c r="Y33" t="s">
        <v>137</v>
      </c>
    </row>
    <row r="34" spans="16:27" x14ac:dyDescent="0.45">
      <c r="P34" t="s">
        <v>9</v>
      </c>
      <c r="Q34">
        <f t="shared" si="18"/>
        <v>29</v>
      </c>
      <c r="R34" s="14">
        <f t="shared" si="17"/>
        <v>1.9333333333333333</v>
      </c>
      <c r="T34" t="s">
        <v>103</v>
      </c>
      <c r="U34" s="22" t="s">
        <v>19</v>
      </c>
      <c r="V34" s="23">
        <f>$R$29</f>
        <v>0.93333333333333335</v>
      </c>
      <c r="W34" s="24">
        <f>Table1[[#This Row],[Average]]/($I$6/3)*100</f>
        <v>19.004524886877832</v>
      </c>
    </row>
    <row r="35" spans="16:27" x14ac:dyDescent="0.45">
      <c r="P35" t="s">
        <v>8</v>
      </c>
      <c r="Q35">
        <f t="shared" si="18"/>
        <v>10</v>
      </c>
      <c r="R35" s="14">
        <f t="shared" si="17"/>
        <v>0.66666666666666663</v>
      </c>
      <c r="T35" t="s">
        <v>104</v>
      </c>
      <c r="U35" s="19" t="s">
        <v>8</v>
      </c>
      <c r="V35" s="20">
        <f>R$35</f>
        <v>0.66666666666666663</v>
      </c>
      <c r="W35" s="21">
        <f>Table1[[#This Row],[Average]]/($I$6/3)*100</f>
        <v>13.574660633484164</v>
      </c>
    </row>
    <row r="36" spans="16:27" x14ac:dyDescent="0.45">
      <c r="P36" t="s">
        <v>7</v>
      </c>
      <c r="Q36">
        <f t="shared" si="18"/>
        <v>6</v>
      </c>
      <c r="R36" s="14">
        <f t="shared" si="17"/>
        <v>0.4</v>
      </c>
      <c r="T36" t="s">
        <v>105</v>
      </c>
      <c r="U36" s="19" t="s">
        <v>7</v>
      </c>
      <c r="V36" s="20">
        <f>R$36</f>
        <v>0.4</v>
      </c>
      <c r="W36" s="21">
        <f>Table1[[#This Row],[Average]]/($I$6/3)*100</f>
        <v>8.144796380090499</v>
      </c>
    </row>
    <row r="37" spans="16:27" x14ac:dyDescent="0.45">
      <c r="P37" t="s">
        <v>6</v>
      </c>
      <c r="Q37">
        <f t="shared" si="18"/>
        <v>5</v>
      </c>
      <c r="R37" s="14">
        <f t="shared" si="17"/>
        <v>0.33333333333333331</v>
      </c>
      <c r="T37" t="s">
        <v>106</v>
      </c>
      <c r="U37" s="22" t="s">
        <v>1</v>
      </c>
      <c r="V37" s="23">
        <f>R$42</f>
        <v>0.4</v>
      </c>
      <c r="W37" s="24">
        <f>Table1[[#This Row],[Average]]/($I$6/3)*100</f>
        <v>8.144796380090499</v>
      </c>
    </row>
    <row r="38" spans="16:27" x14ac:dyDescent="0.45">
      <c r="P38" t="s">
        <v>5</v>
      </c>
      <c r="Q38">
        <f t="shared" si="18"/>
        <v>3</v>
      </c>
      <c r="R38" s="14">
        <f t="shared" si="17"/>
        <v>0.2</v>
      </c>
      <c r="T38" t="s">
        <v>107</v>
      </c>
      <c r="U38" s="19" t="s">
        <v>13</v>
      </c>
      <c r="V38" s="20">
        <f>R$30</f>
        <v>0.4</v>
      </c>
      <c r="W38" s="21">
        <f>Table1[[#This Row],[Average]]/($I$6/3)*100</f>
        <v>8.144796380090499</v>
      </c>
    </row>
    <row r="39" spans="16:27" x14ac:dyDescent="0.45">
      <c r="P39" t="s">
        <v>4</v>
      </c>
      <c r="Q39">
        <f t="shared" si="18"/>
        <v>23</v>
      </c>
      <c r="R39" s="14">
        <f t="shared" si="17"/>
        <v>1.5333333333333334</v>
      </c>
      <c r="T39" t="s">
        <v>108</v>
      </c>
      <c r="U39" s="25" t="s">
        <v>16</v>
      </c>
      <c r="V39" s="26">
        <f>R$31</f>
        <v>0.33333333333333331</v>
      </c>
      <c r="W39" s="27">
        <f>Table1[[#This Row],[Average]]/($I$6/3)*100</f>
        <v>6.7873303167420822</v>
      </c>
      <c r="Z39" s="31"/>
      <c r="AA39" s="31"/>
    </row>
    <row r="40" spans="16:27" x14ac:dyDescent="0.45">
      <c r="P40" t="s">
        <v>3</v>
      </c>
      <c r="Q40">
        <f t="shared" si="18"/>
        <v>22</v>
      </c>
      <c r="R40" s="14">
        <f t="shared" si="17"/>
        <v>1.4666666666666666</v>
      </c>
      <c r="T40" t="s">
        <v>109</v>
      </c>
      <c r="U40" s="19" t="s">
        <v>6</v>
      </c>
      <c r="V40" s="20">
        <f>R$37</f>
        <v>0.33333333333333331</v>
      </c>
      <c r="W40" s="21">
        <f>Table1[[#This Row],[Average]]/($I$6/3)*100</f>
        <v>6.7873303167420822</v>
      </c>
    </row>
    <row r="41" spans="16:27" x14ac:dyDescent="0.45">
      <c r="P41" t="s">
        <v>2</v>
      </c>
      <c r="Q41">
        <f t="shared" si="18"/>
        <v>23</v>
      </c>
      <c r="R41" s="14">
        <f t="shared" si="17"/>
        <v>1.5333333333333334</v>
      </c>
      <c r="T41" t="s">
        <v>110</v>
      </c>
      <c r="U41" s="25" t="s">
        <v>61</v>
      </c>
      <c r="V41" s="26">
        <f>R$44</f>
        <v>0.33333333333333331</v>
      </c>
      <c r="W41" s="27">
        <f>Table1[[#This Row],[Average]]/($I$6/3)*100</f>
        <v>6.7873303167420822</v>
      </c>
    </row>
    <row r="42" spans="16:27" x14ac:dyDescent="0.45">
      <c r="P42" t="s">
        <v>1</v>
      </c>
      <c r="Q42">
        <f t="shared" si="18"/>
        <v>6</v>
      </c>
      <c r="R42" s="14">
        <f t="shared" si="17"/>
        <v>0.4</v>
      </c>
      <c r="T42" t="s">
        <v>111</v>
      </c>
      <c r="U42" s="22" t="s">
        <v>5</v>
      </c>
      <c r="V42" s="23">
        <f>R$38</f>
        <v>0.2</v>
      </c>
      <c r="W42" s="24">
        <f>Table1[[#This Row],[Average]]/($I$6/3)*100</f>
        <v>4.0723981900452495</v>
      </c>
    </row>
    <row r="43" spans="16:27" x14ac:dyDescent="0.45">
      <c r="P43" t="s">
        <v>0</v>
      </c>
      <c r="Q43">
        <f t="shared" si="18"/>
        <v>3</v>
      </c>
      <c r="R43" s="14">
        <f t="shared" si="17"/>
        <v>0.2</v>
      </c>
      <c r="T43" t="s">
        <v>112</v>
      </c>
      <c r="U43" s="25" t="s">
        <v>0</v>
      </c>
      <c r="V43" s="26">
        <f>R$43</f>
        <v>0.2</v>
      </c>
      <c r="W43" s="27">
        <f>Table1[[#This Row],[Average]]/($I$6/3)*100</f>
        <v>4.0723981900452495</v>
      </c>
    </row>
    <row r="44" spans="16:27" x14ac:dyDescent="0.45">
      <c r="P44" t="s">
        <v>61</v>
      </c>
      <c r="Q44">
        <f t="shared" si="18"/>
        <v>5</v>
      </c>
      <c r="R44" s="14">
        <f t="shared" si="17"/>
        <v>0.33333333333333331</v>
      </c>
      <c r="T44" t="s">
        <v>113</v>
      </c>
      <c r="U44" s="28" t="s">
        <v>15</v>
      </c>
      <c r="V44" s="29">
        <f>R$32</f>
        <v>0.13333333333333333</v>
      </c>
      <c r="W44" s="30">
        <f>Table1[[#This Row],[Average]]/($I$6/3)*100</f>
        <v>2.7149321266968331</v>
      </c>
    </row>
    <row r="46" spans="16:27" x14ac:dyDescent="0.45">
      <c r="U46" t="s">
        <v>122</v>
      </c>
    </row>
    <row r="47" spans="16:27" x14ac:dyDescent="0.45">
      <c r="U47" t="s">
        <v>123</v>
      </c>
    </row>
    <row r="48" spans="16:27" x14ac:dyDescent="0.45">
      <c r="U48" t="s">
        <v>124</v>
      </c>
    </row>
  </sheetData>
  <sortState xmlns:xlrd2="http://schemas.microsoft.com/office/spreadsheetml/2017/richdata2" ref="U28:V44">
    <sortCondition descending="1" ref="V37:V44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8435A-4280-474C-803D-36D4BF232EA5}">
  <dimension ref="B2:U30"/>
  <sheetViews>
    <sheetView tabSelected="1" workbookViewId="0">
      <selection activeCell="P2" sqref="P2:Q19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44992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5</v>
      </c>
      <c r="L3" s="1">
        <f>J3/(J3+K3)</f>
        <v>0.44444444444444442</v>
      </c>
      <c r="M3">
        <f>IF(AND(L3&gt;L4, L3&gt;L5), 3, IF(OR(L3&gt;L4, L3&gt;L5), 2, 1))</f>
        <v>2</v>
      </c>
      <c r="P3" t="s">
        <v>18</v>
      </c>
      <c r="Q3">
        <f>COUNTIF($E$4:$E$27, P3)</f>
        <v>1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</v>
      </c>
      <c r="F4">
        <v>1</v>
      </c>
      <c r="G4">
        <v>1</v>
      </c>
      <c r="I4" t="s">
        <v>20</v>
      </c>
      <c r="J4">
        <f>COUNTIF(C4:C30, "5 Musketeers")</f>
        <v>2</v>
      </c>
      <c r="K4">
        <f>COUNTIF(D4:D30, "5 Musketeers")</f>
        <v>7</v>
      </c>
      <c r="L4" s="1">
        <f t="shared" ref="L4:L5" si="0">J4/(J4+K4)</f>
        <v>0.22222222222222221</v>
      </c>
      <c r="M4">
        <f>IF(AND(L4&gt;L3, L4&gt;L5), 3, IF(OR(L4&gt;L3, L4&gt;L5), 2, 1))</f>
        <v>1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None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10</v>
      </c>
      <c r="D5" t="s">
        <v>11</v>
      </c>
      <c r="E5" t="s">
        <v>61</v>
      </c>
      <c r="F5">
        <v>1</v>
      </c>
      <c r="G5">
        <v>1</v>
      </c>
      <c r="I5" t="s">
        <v>17</v>
      </c>
      <c r="J5">
        <f>COUNTIF(C4:C30, "Wet Willies")</f>
        <v>9</v>
      </c>
      <c r="K5">
        <f>COUNTIF(D4:D30,"Wet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2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2</v>
      </c>
      <c r="F6">
        <v>2</v>
      </c>
      <c r="G6">
        <v>2</v>
      </c>
      <c r="P6" t="s">
        <v>16</v>
      </c>
      <c r="Q6">
        <f t="shared" si="1"/>
        <v>0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18</v>
      </c>
      <c r="F7">
        <v>3</v>
      </c>
      <c r="G7">
        <v>2</v>
      </c>
      <c r="P7" t="s">
        <v>15</v>
      </c>
      <c r="Q7">
        <f t="shared" si="1"/>
        <v>1</v>
      </c>
      <c r="R7" s="32"/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13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5</v>
      </c>
      <c r="R8" s="32"/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11</v>
      </c>
      <c r="E9" t="s">
        <v>13</v>
      </c>
      <c r="F9">
        <v>2</v>
      </c>
      <c r="G9">
        <v>3</v>
      </c>
      <c r="M9">
        <f>IF(AND(L4&gt;L3, L4&gt;L5), 3, IF(OR(L4&gt;L3, L4&gt;L5), 2, 1))</f>
        <v>1</v>
      </c>
      <c r="P9" t="s">
        <v>9</v>
      </c>
      <c r="Q9">
        <f t="shared" si="1"/>
        <v>2</v>
      </c>
      <c r="R9" s="32"/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3</v>
      </c>
      <c r="G10">
        <v>2</v>
      </c>
      <c r="M10">
        <f>IF(AND(L5&gt;L4, L5&gt;L3), 3, IF(OR(L5&gt;L4, L5&gt;L3), 2, 1))</f>
        <v>3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1</v>
      </c>
      <c r="G11">
        <v>1</v>
      </c>
      <c r="P11" t="s">
        <v>7</v>
      </c>
      <c r="Q11">
        <f t="shared" si="1"/>
        <v>0</v>
      </c>
      <c r="R11" s="32"/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15</v>
      </c>
      <c r="F12">
        <v>1</v>
      </c>
      <c r="G12">
        <v>1</v>
      </c>
      <c r="P12" t="s">
        <v>6</v>
      </c>
      <c r="Q12">
        <f t="shared" si="1"/>
        <v>0</v>
      </c>
      <c r="R12" s="32"/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12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2</v>
      </c>
      <c r="G14">
        <v>2</v>
      </c>
      <c r="P14" t="s">
        <v>4</v>
      </c>
      <c r="Q14">
        <f t="shared" si="1"/>
        <v>1</v>
      </c>
      <c r="R14" s="32"/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12</v>
      </c>
      <c r="F15">
        <v>3</v>
      </c>
      <c r="G15">
        <v>2</v>
      </c>
      <c r="P15" t="s">
        <v>3</v>
      </c>
      <c r="Q15">
        <f t="shared" si="1"/>
        <v>0</v>
      </c>
      <c r="R15" s="32"/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14</v>
      </c>
      <c r="D16" t="s">
        <v>11</v>
      </c>
      <c r="E16" t="s">
        <v>12</v>
      </c>
      <c r="F16">
        <v>4</v>
      </c>
      <c r="G16">
        <v>3</v>
      </c>
      <c r="P16" t="s">
        <v>2</v>
      </c>
      <c r="Q16">
        <f t="shared" si="1"/>
        <v>1</v>
      </c>
      <c r="R16" s="32"/>
      <c r="S16" t="str">
        <f t="shared" si="2"/>
        <v>None</v>
      </c>
      <c r="T16" t="str">
        <f t="shared" si="3"/>
        <v>WW/5M</v>
      </c>
      <c r="U16" t="str">
        <f t="shared" si="4"/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9</v>
      </c>
      <c r="F17">
        <v>5</v>
      </c>
      <c r="G17">
        <v>3</v>
      </c>
      <c r="P17" t="s">
        <v>1</v>
      </c>
      <c r="Q17">
        <f t="shared" si="1"/>
        <v>1</v>
      </c>
      <c r="R17" s="32"/>
      <c r="S17" t="str">
        <f t="shared" si="2"/>
        <v>None</v>
      </c>
      <c r="T17" t="str">
        <f t="shared" si="3"/>
        <v>WW/LG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6</v>
      </c>
      <c r="G18">
        <v>4</v>
      </c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1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26D2-2076-4686-B5F9-057B4BB4B31D}">
  <dimension ref="A2:AF32"/>
  <sheetViews>
    <sheetView workbookViewId="0">
      <selection activeCell="AF19" sqref="AF19"/>
    </sheetView>
  </sheetViews>
  <sheetFormatPr defaultRowHeight="14.25" x14ac:dyDescent="0.45"/>
  <sheetData>
    <row r="2" spans="1:32" x14ac:dyDescent="0.45">
      <c r="B2" s="2" t="s">
        <v>35</v>
      </c>
      <c r="L2" t="s">
        <v>27</v>
      </c>
      <c r="S2" t="s">
        <v>36</v>
      </c>
      <c r="X2" t="s">
        <v>37</v>
      </c>
      <c r="AC2" t="s">
        <v>38</v>
      </c>
    </row>
    <row r="3" spans="1:32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18</v>
      </c>
      <c r="K3" t="s">
        <v>2</v>
      </c>
      <c r="L3" t="s">
        <v>62</v>
      </c>
      <c r="M3" t="s">
        <v>16</v>
      </c>
      <c r="N3" t="s">
        <v>15</v>
      </c>
      <c r="O3" t="s">
        <v>61</v>
      </c>
      <c r="Q3" t="s">
        <v>18</v>
      </c>
      <c r="R3" t="s">
        <v>2</v>
      </c>
      <c r="S3" t="s">
        <v>0</v>
      </c>
      <c r="T3" t="s">
        <v>16</v>
      </c>
      <c r="U3" t="s">
        <v>15</v>
      </c>
      <c r="V3" t="s">
        <v>61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4">
        <f>'602'!$J$3</f>
        <v>1</v>
      </c>
      <c r="C4" s="4">
        <f>'602'!$K$3</f>
        <v>7</v>
      </c>
      <c r="D4" s="4">
        <f>'602'!$M$3</f>
        <v>1</v>
      </c>
      <c r="F4">
        <f>SUM(B4:B30)</f>
        <v>61</v>
      </c>
      <c r="G4">
        <f>SUM(C4:C30)</f>
        <v>81</v>
      </c>
      <c r="H4">
        <f>SUM(D4:D30)</f>
        <v>29.5</v>
      </c>
      <c r="J4">
        <f>'602'!$Q$3</f>
        <v>1</v>
      </c>
      <c r="K4" s="8">
        <f>'602'!$Q$5</f>
        <v>0</v>
      </c>
      <c r="L4" s="8">
        <f>'602'!$Q$4</f>
        <v>0</v>
      </c>
      <c r="M4">
        <f>'602'!$Q$6</f>
        <v>0</v>
      </c>
      <c r="N4">
        <f>'602'!$Q$7</f>
        <v>0</v>
      </c>
      <c r="Q4" s="5">
        <v>1</v>
      </c>
      <c r="R4" s="8" t="s">
        <v>45</v>
      </c>
      <c r="S4" s="8" t="s">
        <v>45</v>
      </c>
      <c r="T4" s="5" t="s">
        <v>45</v>
      </c>
      <c r="U4" s="5" t="s">
        <v>45</v>
      </c>
      <c r="V4" s="8"/>
      <c r="X4" s="5">
        <v>1</v>
      </c>
      <c r="Y4" s="5">
        <v>4</v>
      </c>
      <c r="Z4" s="5" t="s">
        <v>18</v>
      </c>
      <c r="AA4" s="5" t="s">
        <v>12</v>
      </c>
      <c r="AC4" s="5">
        <v>0</v>
      </c>
      <c r="AD4" s="5">
        <v>3</v>
      </c>
      <c r="AE4" s="5" t="s">
        <v>45</v>
      </c>
      <c r="AF4" s="5" t="s">
        <v>2</v>
      </c>
    </row>
    <row r="5" spans="1:32" x14ac:dyDescent="0.45">
      <c r="A5" s="3">
        <f>'702'!$C$2</f>
        <v>44964</v>
      </c>
      <c r="B5" s="4">
        <f>'702'!$J$3</f>
        <v>6</v>
      </c>
      <c r="C5" s="4">
        <f>'702'!$K$3</f>
        <v>6</v>
      </c>
      <c r="D5" s="4">
        <f>'702'!$M$3</f>
        <v>2</v>
      </c>
      <c r="J5">
        <f>'702'!$Q$3</f>
        <v>3</v>
      </c>
      <c r="K5" s="8">
        <f>'702'!$Q$5</f>
        <v>0</v>
      </c>
      <c r="L5" s="8">
        <f>'702'!$Q$4</f>
        <v>2</v>
      </c>
      <c r="M5">
        <f>'702'!$Q$6</f>
        <v>1</v>
      </c>
      <c r="N5">
        <f>'702'!$Q$7</f>
        <v>0</v>
      </c>
      <c r="Q5" s="5">
        <v>2</v>
      </c>
      <c r="R5" s="8" t="s">
        <v>45</v>
      </c>
      <c r="S5" s="8">
        <v>1</v>
      </c>
      <c r="T5" s="5">
        <v>1</v>
      </c>
      <c r="U5" s="5" t="s">
        <v>45</v>
      </c>
      <c r="V5" s="8"/>
      <c r="X5" s="5">
        <f>COUNTIF('702'!$S$4:$S$30, "LG/WW")</f>
        <v>2</v>
      </c>
      <c r="Y5" s="5">
        <f>COUNTIF('702'!$T$4:$T$30, "WW/LG")</f>
        <v>5</v>
      </c>
      <c r="Z5" s="5" t="s">
        <v>55</v>
      </c>
      <c r="AA5" s="5" t="s">
        <v>12</v>
      </c>
      <c r="AC5" s="5">
        <f>COUNTIF('702'!$S$4:$S$30, "LG/5M")</f>
        <v>4</v>
      </c>
      <c r="AD5" s="5">
        <f>COUNTIF('702'!$U$4:$U$30, "5M/LG")</f>
        <v>1</v>
      </c>
      <c r="AE5" s="5" t="s">
        <v>56</v>
      </c>
      <c r="AF5" s="5" t="s">
        <v>4</v>
      </c>
    </row>
    <row r="6" spans="1:32" x14ac:dyDescent="0.45">
      <c r="A6" s="3">
        <f>'802'!$C$2</f>
        <v>44965</v>
      </c>
      <c r="B6" s="4">
        <f>'802'!$J$3</f>
        <v>2</v>
      </c>
      <c r="C6" s="4">
        <f>'802'!$K$3</f>
        <v>8</v>
      </c>
      <c r="D6" s="4">
        <f>'802'!$M$3</f>
        <v>1</v>
      </c>
      <c r="G6" t="s">
        <v>72</v>
      </c>
      <c r="H6" s="11">
        <f>SUM(B4:B7)/(SUM(B4:B7)+SUM(C4:C7))</f>
        <v>0.29268292682926828</v>
      </c>
      <c r="J6">
        <f>'802'!$Q$3</f>
        <v>0</v>
      </c>
      <c r="K6" s="8">
        <f>'802'!$Q$13</f>
        <v>0</v>
      </c>
      <c r="L6" s="8">
        <f>'802'!$Q$4</f>
        <v>1</v>
      </c>
      <c r="M6">
        <f>'802'!$Q$6</f>
        <v>0</v>
      </c>
      <c r="N6">
        <f>'802'!$Q$7</f>
        <v>0</v>
      </c>
      <c r="Q6" s="5" t="s">
        <v>45</v>
      </c>
      <c r="R6" s="8" t="s">
        <v>45</v>
      </c>
      <c r="S6" s="8">
        <v>1</v>
      </c>
      <c r="T6" s="5" t="s">
        <v>45</v>
      </c>
      <c r="U6" s="5">
        <v>1</v>
      </c>
      <c r="V6" s="8"/>
      <c r="X6" s="5">
        <f>COUNTIF('802'!$S$4:$S$30, "LG/WW")</f>
        <v>1</v>
      </c>
      <c r="Y6" s="5">
        <f>COUNTIF('802'!$T$4:$T$30, "WW/LG")</f>
        <v>5</v>
      </c>
      <c r="Z6" s="5" t="s">
        <v>15</v>
      </c>
      <c r="AA6" s="5" t="s">
        <v>9</v>
      </c>
      <c r="AC6" s="5">
        <f>COUNTIF('802'!$S$4:$S$30, "LG/5M")</f>
        <v>1</v>
      </c>
      <c r="AD6" s="5">
        <f>COUNTIF('802'!$U$4:$U$30, "5M/LG")</f>
        <v>3</v>
      </c>
      <c r="AE6" s="5" t="s">
        <v>19</v>
      </c>
      <c r="AF6" s="5" t="s">
        <v>2</v>
      </c>
    </row>
    <row r="7" spans="1:32" x14ac:dyDescent="0.45">
      <c r="A7" s="3">
        <f>'1002'!$C$2</f>
        <v>44967</v>
      </c>
      <c r="B7" s="4">
        <f>'1002'!$J$3</f>
        <v>3</v>
      </c>
      <c r="C7" s="4">
        <f>'1002'!$K$3</f>
        <v>8</v>
      </c>
      <c r="D7" s="4">
        <f>'1002'!$M$3</f>
        <v>1</v>
      </c>
      <c r="G7" t="s">
        <v>73</v>
      </c>
      <c r="H7" s="11">
        <f>SUM(B8:B10)/(SUM(B8:B10)+SUM(C8:C10))</f>
        <v>0.5</v>
      </c>
      <c r="J7">
        <f>'1002'!$Q$3</f>
        <v>1</v>
      </c>
      <c r="K7" s="9">
        <f>'1002'!$Q$16</f>
        <v>1</v>
      </c>
      <c r="L7">
        <f>'1002'!$Q$18</f>
        <v>1</v>
      </c>
      <c r="M7">
        <f>'1002'!$Q$6</f>
        <v>0</v>
      </c>
      <c r="N7">
        <f>'1002'!$Q$7</f>
        <v>0</v>
      </c>
      <c r="Q7" s="5">
        <v>1</v>
      </c>
      <c r="R7" s="5">
        <v>1</v>
      </c>
      <c r="S7" s="5">
        <v>1</v>
      </c>
      <c r="T7" s="5" t="s">
        <v>45</v>
      </c>
      <c r="U7" s="5" t="s">
        <v>45</v>
      </c>
      <c r="V7" s="8"/>
      <c r="X7" s="5">
        <f>COUNTIF('1002'!$S$4:$S$30, "LG/WW")</f>
        <v>0</v>
      </c>
      <c r="Y7" s="5">
        <f>COUNTIF('1002'!$T$4:$T$30, "WW/LG")</f>
        <v>6</v>
      </c>
      <c r="Z7" s="5" t="s">
        <v>45</v>
      </c>
      <c r="AA7" s="5" t="s">
        <v>9</v>
      </c>
      <c r="AC7" s="5">
        <f>COUNTIF('1002'!$S$4:$S$30, "LG/5M")</f>
        <v>3</v>
      </c>
      <c r="AD7" s="5">
        <f>COUNTIF('1002'!$U$4:$U$30, "5M/LG")</f>
        <v>2</v>
      </c>
      <c r="AE7" s="5" t="s">
        <v>63</v>
      </c>
      <c r="AF7" s="5" t="s">
        <v>3</v>
      </c>
    </row>
    <row r="8" spans="1:32" x14ac:dyDescent="0.45">
      <c r="A8" s="3">
        <f>'1302'!$C$2</f>
        <v>44970</v>
      </c>
      <c r="B8" s="4">
        <f>'1302'!$J$3</f>
        <v>3</v>
      </c>
      <c r="C8" s="4">
        <f>'1302'!$K$3</f>
        <v>5</v>
      </c>
      <c r="D8" s="4">
        <f>'1302'!$M$3</f>
        <v>1.5</v>
      </c>
      <c r="G8" t="s">
        <v>74</v>
      </c>
      <c r="H8" s="11">
        <f>SUM(B11:B14)/(SUM(B11:B14)+SUM(C11:C14))</f>
        <v>0.4375</v>
      </c>
      <c r="J8">
        <f>'1302'!$Q$3</f>
        <v>1</v>
      </c>
      <c r="K8" s="9">
        <f>'1302'!$Q$16</f>
        <v>0</v>
      </c>
      <c r="L8">
        <f>'1302'!$Q$18</f>
        <v>0</v>
      </c>
      <c r="M8">
        <f>'1302'!$Q$6</f>
        <v>1</v>
      </c>
      <c r="N8">
        <f>'1302'!$Q$7</f>
        <v>1</v>
      </c>
      <c r="O8">
        <v>1</v>
      </c>
      <c r="Q8" s="5">
        <v>1</v>
      </c>
      <c r="R8" s="5" t="s">
        <v>45</v>
      </c>
      <c r="S8" s="5" t="s">
        <v>45</v>
      </c>
      <c r="T8" s="5">
        <v>1</v>
      </c>
      <c r="U8" s="5">
        <v>1</v>
      </c>
      <c r="V8" s="8"/>
      <c r="X8" s="5">
        <f>COUNTIF('1302'!$S$4:$S$30, "LG/WW")</f>
        <v>2</v>
      </c>
      <c r="Y8" s="5">
        <f>COUNTIF('1302'!$T$4:$T$30, "WW/LG")</f>
        <v>2</v>
      </c>
      <c r="Z8" s="5" t="s">
        <v>67</v>
      </c>
      <c r="AA8" s="5" t="s">
        <v>68</v>
      </c>
      <c r="AC8" s="5">
        <f>COUNTIF('1302'!$S$4:$S$30, "LG/5M")</f>
        <v>1</v>
      </c>
      <c r="AD8" s="5">
        <f>COUNTIF('1302'!$U$4:$U$30, "5M/LG")</f>
        <v>3</v>
      </c>
      <c r="AE8" s="5" t="s">
        <v>16</v>
      </c>
      <c r="AF8" s="5" t="s">
        <v>3</v>
      </c>
    </row>
    <row r="9" spans="1:32" x14ac:dyDescent="0.45">
      <c r="A9" s="3">
        <f>'1402'!$C$2</f>
        <v>44971</v>
      </c>
      <c r="B9" s="4">
        <f>'1402'!$J$3</f>
        <v>6</v>
      </c>
      <c r="C9" s="4">
        <f>'1402'!$K$3</f>
        <v>4</v>
      </c>
      <c r="D9" s="4">
        <f>'1402'!$M$3</f>
        <v>3</v>
      </c>
      <c r="G9" t="s">
        <v>75</v>
      </c>
      <c r="H9" s="11">
        <f>SUM(B15:B16)/(SUM(B15:B16)+SUM(C15:C16))</f>
        <v>0.58823529411764708</v>
      </c>
      <c r="J9">
        <f>'1402'!$Q$3</f>
        <v>3</v>
      </c>
      <c r="K9" s="9">
        <f>'1402'!$Q$16</f>
        <v>2</v>
      </c>
      <c r="L9">
        <f>'1402'!$Q$18</f>
        <v>1</v>
      </c>
      <c r="M9">
        <f>'1402'!$Q$6</f>
        <v>0</v>
      </c>
      <c r="N9">
        <f>'1402'!$Q$7</f>
        <v>0</v>
      </c>
      <c r="Q9" s="5">
        <v>1</v>
      </c>
      <c r="R9" s="5">
        <v>2</v>
      </c>
      <c r="S9" s="5">
        <v>1</v>
      </c>
      <c r="T9" s="5" t="s">
        <v>45</v>
      </c>
      <c r="U9" s="5" t="s">
        <v>45</v>
      </c>
      <c r="V9" s="8"/>
      <c r="X9" s="5">
        <f>COUNTIF('1402'!$S$4:$S$30, "LG/WW")</f>
        <v>3</v>
      </c>
      <c r="Y9" s="5">
        <f>COUNTIF('1402'!$T$4:$T$30, "WW/LG")</f>
        <v>2</v>
      </c>
      <c r="Z9" s="5" t="s">
        <v>18</v>
      </c>
      <c r="AA9" s="5" t="s">
        <v>68</v>
      </c>
      <c r="AC9" s="5">
        <f>COUNTIF('1402'!$S$4:$S$30, "LG/5M")</f>
        <v>3</v>
      </c>
      <c r="AD9" s="5">
        <f>COUNTIF('1402'!$U$4:$U$30, "5M/LG")</f>
        <v>2</v>
      </c>
      <c r="AE9" s="5" t="s">
        <v>70</v>
      </c>
      <c r="AF9" s="5" t="s">
        <v>65</v>
      </c>
    </row>
    <row r="10" spans="1:32" x14ac:dyDescent="0.45">
      <c r="A10" s="3">
        <f>'1602'!$C$2</f>
        <v>44973</v>
      </c>
      <c r="B10" s="4">
        <f>'1602'!$J$3</f>
        <v>5</v>
      </c>
      <c r="C10" s="4">
        <f>'1602'!$K$3</f>
        <v>5</v>
      </c>
      <c r="D10" s="4">
        <f>'1602'!$M$3</f>
        <v>2</v>
      </c>
      <c r="G10" t="s">
        <v>76</v>
      </c>
      <c r="H10" s="11">
        <f>SUM(B17:B20)/(SUM(B17:B20)+SUM(C17:C20))</f>
        <v>0.45833333333333331</v>
      </c>
      <c r="J10">
        <f>'1602'!$Q$3</f>
        <v>3</v>
      </c>
      <c r="K10" s="9">
        <f>'1602'!$Q$16</f>
        <v>1</v>
      </c>
      <c r="L10">
        <f>'1602'!$Q$18</f>
        <v>0</v>
      </c>
      <c r="M10">
        <f>'1602'!$Q$6</f>
        <v>1</v>
      </c>
      <c r="N10">
        <f>'1602'!$Q$7</f>
        <v>0</v>
      </c>
      <c r="O10">
        <v>0</v>
      </c>
      <c r="Q10" s="5">
        <v>2</v>
      </c>
      <c r="R10" s="5">
        <v>1</v>
      </c>
      <c r="S10" s="5" t="s">
        <v>45</v>
      </c>
      <c r="T10" s="5">
        <v>1</v>
      </c>
      <c r="U10" s="5" t="s">
        <v>45</v>
      </c>
      <c r="V10" s="8"/>
      <c r="X10" s="5">
        <f>COUNTIF('1602'!$S$4:$S$30, "LG/WW")</f>
        <v>2</v>
      </c>
      <c r="Y10" s="5">
        <f>COUNTIF('1602'!$T$4:$T$30, "WW/LG")</f>
        <v>3</v>
      </c>
      <c r="Z10" s="5" t="s">
        <v>87</v>
      </c>
      <c r="AA10" s="5" t="s">
        <v>88</v>
      </c>
      <c r="AC10" s="5">
        <f>COUNTIF('1602'!$S$4:$S$30, "LG/5M")</f>
        <v>3</v>
      </c>
      <c r="AD10" s="5">
        <f>COUNTIF('1602'!$U$4:$U$30, "5M/LG")</f>
        <v>2</v>
      </c>
      <c r="AE10" s="5" t="s">
        <v>18</v>
      </c>
      <c r="AF10" s="5" t="s">
        <v>3</v>
      </c>
    </row>
    <row r="11" spans="1:32" x14ac:dyDescent="0.45">
      <c r="A11" s="3">
        <f>'2002'!$C$2</f>
        <v>44977</v>
      </c>
      <c r="B11" s="4">
        <f>'2002'!$J$3</f>
        <v>5</v>
      </c>
      <c r="C11" s="4">
        <f>'2002'!$K$3</f>
        <v>2</v>
      </c>
      <c r="D11" s="4">
        <f>'2002'!$M$3</f>
        <v>3</v>
      </c>
      <c r="G11" t="s">
        <v>77</v>
      </c>
      <c r="H11" s="11"/>
      <c r="J11">
        <f>'2002'!$Q$3</f>
        <v>2</v>
      </c>
      <c r="K11" s="9">
        <f>'2002'!$Q$16</f>
        <v>2</v>
      </c>
      <c r="L11">
        <f>'2002'!$Q$18</f>
        <v>0</v>
      </c>
      <c r="M11">
        <f>'2002'!$Q$6</f>
        <v>0</v>
      </c>
      <c r="N11">
        <f>'2002'!$Q$7</f>
        <v>0</v>
      </c>
      <c r="O11">
        <f>'2002'!Q19</f>
        <v>1</v>
      </c>
      <c r="Q11" s="5">
        <v>2</v>
      </c>
      <c r="R11" s="5">
        <v>2</v>
      </c>
      <c r="S11" s="5" t="s">
        <v>45</v>
      </c>
      <c r="T11" s="5" t="s">
        <v>45</v>
      </c>
      <c r="U11" s="5" t="s">
        <v>45</v>
      </c>
      <c r="V11" s="5">
        <v>1</v>
      </c>
      <c r="X11" s="5">
        <f>COUNTIF('2002'!$S$4:$S$30, "LG/WW")</f>
        <v>3</v>
      </c>
      <c r="Y11" s="5">
        <f>COUNTIF('2002'!$T$4:$T$30, "WW/LG")</f>
        <v>0</v>
      </c>
      <c r="Z11" s="5" t="s">
        <v>93</v>
      </c>
      <c r="AA11" s="5" t="s">
        <v>45</v>
      </c>
      <c r="AC11" s="5">
        <f>COUNTIF('2002'!$S$4:$S$30, "LG/5M")</f>
        <v>2</v>
      </c>
      <c r="AD11" s="5">
        <f>COUNTIF('2002'!$U$4:$U$30, "5M/LG")</f>
        <v>2</v>
      </c>
      <c r="AE11" s="5" t="s">
        <v>93</v>
      </c>
      <c r="AF11" s="5" t="s">
        <v>94</v>
      </c>
    </row>
    <row r="12" spans="1:32" x14ac:dyDescent="0.45">
      <c r="A12" s="3">
        <f>'2102'!$C$2</f>
        <v>44978</v>
      </c>
      <c r="B12" s="4">
        <f>'2102'!$J$3</f>
        <v>4</v>
      </c>
      <c r="C12" s="4">
        <f>'2102'!$K$3</f>
        <v>5</v>
      </c>
      <c r="D12" s="4">
        <f>'2102'!$M$3</f>
        <v>2</v>
      </c>
      <c r="G12" t="s">
        <v>78</v>
      </c>
      <c r="H12" s="11"/>
      <c r="J12">
        <f>'2102'!$Q$3</f>
        <v>3</v>
      </c>
      <c r="K12" s="9">
        <f>'2102'!$Q$16</f>
        <v>0</v>
      </c>
      <c r="L12">
        <f>'2102'!$Q$18</f>
        <v>1</v>
      </c>
      <c r="M12">
        <f>'2102'!$Q$6</f>
        <v>0</v>
      </c>
      <c r="N12">
        <f>'2102'!$Q$7</f>
        <v>0</v>
      </c>
      <c r="O12">
        <f>'2102'!Q19</f>
        <v>0</v>
      </c>
      <c r="Q12" s="5">
        <v>1</v>
      </c>
      <c r="R12" s="5" t="s">
        <v>45</v>
      </c>
      <c r="S12" s="5">
        <v>1</v>
      </c>
      <c r="T12" s="5" t="s">
        <v>45</v>
      </c>
      <c r="U12" s="5" t="s">
        <v>45</v>
      </c>
      <c r="V12" s="5" t="s">
        <v>45</v>
      </c>
      <c r="X12" s="5">
        <f>COUNTIF('2102'!$S$4:$S$30, "LG/WW")</f>
        <v>3</v>
      </c>
      <c r="Y12" s="5">
        <f>COUNTIF('2102'!$T$4:$T$30, "WW/LG")</f>
        <v>0</v>
      </c>
      <c r="Z12" s="5" t="s">
        <v>18</v>
      </c>
      <c r="AA12" s="5" t="s">
        <v>45</v>
      </c>
      <c r="AC12" s="5">
        <f>COUNTIF('2102'!$S$4:$S$30, "LG/5M")</f>
        <v>1</v>
      </c>
      <c r="AD12" s="5">
        <f>COUNTIF('2102'!$U$4:$U$30, "5M/LG")</f>
        <v>5</v>
      </c>
      <c r="AE12" s="5" t="s">
        <v>0</v>
      </c>
      <c r="AF12" s="5" t="s">
        <v>3</v>
      </c>
    </row>
    <row r="13" spans="1:32" x14ac:dyDescent="0.45">
      <c r="A13" s="3">
        <f>'2202'!$C$2</f>
        <v>44979</v>
      </c>
      <c r="B13" s="4">
        <f>'2202'!$J$3</f>
        <v>4</v>
      </c>
      <c r="C13" s="4">
        <f>'2202'!$K$3</f>
        <v>4</v>
      </c>
      <c r="D13" s="4">
        <f>'2202'!$M$3</f>
        <v>2</v>
      </c>
      <c r="G13" t="s">
        <v>79</v>
      </c>
      <c r="H13" s="12">
        <f>F4/(G4+F4)</f>
        <v>0.42957746478873238</v>
      </c>
      <c r="J13">
        <f>'2202'!$Q$3</f>
        <v>1</v>
      </c>
      <c r="K13" s="9">
        <f>'2202'!$Q$16</f>
        <v>2</v>
      </c>
      <c r="L13">
        <f>'2202'!$Q$18</f>
        <v>0</v>
      </c>
      <c r="M13">
        <f>'2202'!$Q$6</f>
        <v>1</v>
      </c>
      <c r="N13">
        <f>'2202'!$Q$7</f>
        <v>0</v>
      </c>
      <c r="O13">
        <f>'2202'!Q19</f>
        <v>0</v>
      </c>
      <c r="Q13" s="5">
        <v>1</v>
      </c>
      <c r="R13" s="5">
        <v>1</v>
      </c>
      <c r="S13" s="5" t="s">
        <v>45</v>
      </c>
      <c r="T13" s="5">
        <v>1</v>
      </c>
      <c r="U13" s="5" t="s">
        <v>45</v>
      </c>
      <c r="V13" s="5" t="s">
        <v>45</v>
      </c>
      <c r="X13" s="5">
        <f>COUNTIF('2202'!$S$4:$S$30, "LG/WW")</f>
        <v>2</v>
      </c>
      <c r="Y13" s="5">
        <f>COUNTIF('2202'!$T$4:$T$30, "WW/LG")</f>
        <v>2</v>
      </c>
      <c r="Z13" s="5" t="s">
        <v>127</v>
      </c>
      <c r="AA13" s="5" t="s">
        <v>128</v>
      </c>
      <c r="AC13" s="5">
        <f>COUNTIF('2202'!$S$4:$S$30, "LG/5M")</f>
        <v>2</v>
      </c>
      <c r="AD13" s="5">
        <f>COUNTIF('2202'!$U$4:$U$30, "5M/LG")</f>
        <v>2</v>
      </c>
      <c r="AE13" s="5" t="s">
        <v>93</v>
      </c>
      <c r="AF13" s="5" t="s">
        <v>129</v>
      </c>
    </row>
    <row r="14" spans="1:32" x14ac:dyDescent="0.45">
      <c r="A14" s="3">
        <f>'2302'!$C$2</f>
        <v>44980</v>
      </c>
      <c r="B14" s="4">
        <f>'2302'!$J$3</f>
        <v>1</v>
      </c>
      <c r="C14" s="4">
        <f>'2302'!$K$3</f>
        <v>7</v>
      </c>
      <c r="D14" s="4">
        <f>'2302'!$M$3</f>
        <v>1</v>
      </c>
      <c r="J14">
        <f>'2302'!$Q$3</f>
        <v>0</v>
      </c>
      <c r="K14" s="9">
        <f>'2302'!$Q$16</f>
        <v>1</v>
      </c>
      <c r="L14">
        <f>'2302'!$Q$18</f>
        <v>0</v>
      </c>
      <c r="M14">
        <f>'2302'!$Q$6</f>
        <v>0</v>
      </c>
      <c r="N14">
        <f>'2302'!$Q$7</f>
        <v>0</v>
      </c>
      <c r="O14">
        <f>'2302'!Q19</f>
        <v>0</v>
      </c>
      <c r="Q14" s="5" t="s">
        <v>45</v>
      </c>
      <c r="R14" s="5">
        <v>1</v>
      </c>
      <c r="S14" s="5" t="s">
        <v>45</v>
      </c>
      <c r="T14" s="5" t="s">
        <v>45</v>
      </c>
      <c r="U14" s="5" t="s">
        <v>45</v>
      </c>
      <c r="V14" s="5" t="s">
        <v>45</v>
      </c>
      <c r="X14" s="5">
        <f>COUNTIF('2302'!$S$4:$S$30, "LG/WW")</f>
        <v>1</v>
      </c>
      <c r="Y14" s="5">
        <f>COUNTIF('2302'!$T$4:$T$30, "WW/LG")</f>
        <v>4</v>
      </c>
      <c r="Z14" s="5" t="s">
        <v>2</v>
      </c>
      <c r="AA14" s="5" t="s">
        <v>12</v>
      </c>
      <c r="AC14" s="5">
        <f>COUNTIF('2302'!$S$4:$S$30, "LG/5M")</f>
        <v>0</v>
      </c>
      <c r="AD14" s="5">
        <f>COUNTIF('2302'!$U$4:$U$30, "5M/LG")</f>
        <v>3</v>
      </c>
      <c r="AE14" s="5" t="s">
        <v>45</v>
      </c>
      <c r="AF14" s="5" t="s">
        <v>131</v>
      </c>
    </row>
    <row r="15" spans="1:32" x14ac:dyDescent="0.45">
      <c r="A15" s="3">
        <f>'2702'!$C$2</f>
        <v>44984</v>
      </c>
      <c r="B15" s="4">
        <f>'2702'!$J$3</f>
        <v>6</v>
      </c>
      <c r="C15" s="4">
        <f>'2702'!$K$3</f>
        <v>4</v>
      </c>
      <c r="D15" s="4">
        <f>'2702'!$M$3</f>
        <v>3</v>
      </c>
      <c r="J15">
        <f>'2702'!$Q$3</f>
        <v>2</v>
      </c>
      <c r="K15" s="9">
        <f>'2702'!$Q$16</f>
        <v>3</v>
      </c>
      <c r="L15">
        <f>'2702'!$Q$18</f>
        <v>0</v>
      </c>
      <c r="M15">
        <f>'2702'!$Q$6</f>
        <v>1</v>
      </c>
      <c r="N15">
        <f>'2702'!$Q$7</f>
        <v>0</v>
      </c>
      <c r="O15">
        <f>'2702'!Q19</f>
        <v>0</v>
      </c>
      <c r="Q15" s="5">
        <v>1</v>
      </c>
      <c r="R15" s="5">
        <v>2</v>
      </c>
      <c r="S15" s="5" t="s">
        <v>45</v>
      </c>
      <c r="T15" s="5">
        <v>1</v>
      </c>
      <c r="U15" s="5" t="s">
        <v>45</v>
      </c>
      <c r="V15" s="5" t="s">
        <v>45</v>
      </c>
      <c r="X15" s="5">
        <f>COUNTIF('2702'!$S$4:$S$30, "LG/WW")</f>
        <v>3</v>
      </c>
      <c r="Y15" s="5">
        <f>COUNTIF('2702'!$T$4:$T$30, "WW/LG")</f>
        <v>2</v>
      </c>
      <c r="Z15" s="5" t="s">
        <v>134</v>
      </c>
      <c r="AA15" s="5" t="s">
        <v>135</v>
      </c>
      <c r="AC15" s="5">
        <f>COUNTIF('2702'!$S$4:$S$30, "LG/5M")</f>
        <v>3</v>
      </c>
      <c r="AD15" s="5">
        <f>COUNTIF('2702'!$U$4:$U$30, "5M/LG")</f>
        <v>2</v>
      </c>
      <c r="AE15" s="5" t="s">
        <v>2</v>
      </c>
      <c r="AF15" s="5" t="s">
        <v>3</v>
      </c>
    </row>
    <row r="16" spans="1:32" x14ac:dyDescent="0.45">
      <c r="A16" s="3">
        <f>'2802'!$C$2</f>
        <v>44985</v>
      </c>
      <c r="B16" s="4">
        <f>'2802'!$J$3</f>
        <v>4</v>
      </c>
      <c r="C16" s="4">
        <f>'2802'!$K$3</f>
        <v>3</v>
      </c>
      <c r="D16" s="4">
        <f>'2802'!$M$3</f>
        <v>3</v>
      </c>
      <c r="J16">
        <f>'2802'!$Q$3</f>
        <v>1</v>
      </c>
      <c r="K16" s="9">
        <f>'2802'!$Q$16</f>
        <v>1</v>
      </c>
      <c r="L16">
        <f>'2802'!$Q$18</f>
        <v>0</v>
      </c>
      <c r="M16">
        <f>'2802'!$Q$6</f>
        <v>0</v>
      </c>
      <c r="N16">
        <f>'2802'!$Q$7</f>
        <v>0</v>
      </c>
      <c r="O16">
        <f>'2802'!Q$19</f>
        <v>2</v>
      </c>
      <c r="Q16" s="5">
        <v>1</v>
      </c>
      <c r="R16" s="5">
        <v>1</v>
      </c>
      <c r="S16" s="5" t="s">
        <v>45</v>
      </c>
      <c r="T16" s="5" t="s">
        <v>45</v>
      </c>
      <c r="U16" s="5" t="s">
        <v>45</v>
      </c>
      <c r="V16" s="5">
        <v>1</v>
      </c>
      <c r="X16" s="5">
        <f>COUNTIF('2802'!$S$4:$S$30, "LG/WW")</f>
        <v>3</v>
      </c>
      <c r="Y16" s="5">
        <f>COUNTIF('2802'!$T$4:$T$30, "WW/LG")</f>
        <v>1</v>
      </c>
      <c r="Z16" s="5" t="s">
        <v>61</v>
      </c>
      <c r="AA16" s="5" t="s">
        <v>12</v>
      </c>
      <c r="AC16" s="5">
        <f>COUNTIF('2802'!$S$4:$S$30, "LG/5M")</f>
        <v>1</v>
      </c>
      <c r="AD16" s="5">
        <f>COUNTIF('2802'!$U$4:$U$30, "5M/LG")</f>
        <v>2</v>
      </c>
      <c r="AE16" s="5" t="s">
        <v>2</v>
      </c>
      <c r="AF16" s="5" t="s">
        <v>139</v>
      </c>
    </row>
    <row r="17" spans="1:32" x14ac:dyDescent="0.45">
      <c r="A17" s="3">
        <f>'0603'!$C$2</f>
        <v>44991</v>
      </c>
      <c r="B17" s="4">
        <f>'0603'!$J$3</f>
        <v>7</v>
      </c>
      <c r="C17" s="4">
        <f>'0603'!$K$3</f>
        <v>8</v>
      </c>
      <c r="D17" s="4">
        <f>'0603'!$M$3</f>
        <v>2</v>
      </c>
      <c r="J17">
        <f>'0603'!$Q$3</f>
        <v>5</v>
      </c>
      <c r="K17" s="9">
        <f>'0603'!$Q$16</f>
        <v>1</v>
      </c>
      <c r="L17">
        <f>'0603'!$Q$18</f>
        <v>0</v>
      </c>
      <c r="M17">
        <f>'0603'!$Q$6</f>
        <v>0</v>
      </c>
      <c r="N17">
        <f>'0603'!$Q$7</f>
        <v>0</v>
      </c>
      <c r="O17">
        <f>'0603'!Q$19</f>
        <v>1</v>
      </c>
      <c r="Q17" s="5">
        <v>2</v>
      </c>
      <c r="R17" s="5">
        <v>1</v>
      </c>
      <c r="S17" s="5" t="s">
        <v>45</v>
      </c>
      <c r="T17" s="5" t="s">
        <v>45</v>
      </c>
      <c r="U17" s="5" t="s">
        <v>45</v>
      </c>
      <c r="V17" s="5">
        <v>1</v>
      </c>
      <c r="X17" s="5">
        <f>COUNTIF('0603'!$S$4:$S$30, "LG/WW")</f>
        <v>5</v>
      </c>
      <c r="Y17" s="5">
        <f>COUNTIF('0603'!$T$4:$T$30, "WW/LG")</f>
        <v>4</v>
      </c>
      <c r="Z17" s="5" t="s">
        <v>18</v>
      </c>
      <c r="AA17" s="5" t="s">
        <v>12</v>
      </c>
      <c r="AC17" s="5">
        <f>COUNTIF('0603'!$S$4:$S$30, "LG/5M")</f>
        <v>2</v>
      </c>
      <c r="AD17" s="5">
        <f>COUNTIF('0603'!$U$4:$U$30, "5M/LG")</f>
        <v>4</v>
      </c>
      <c r="AE17" s="5" t="s">
        <v>142</v>
      </c>
      <c r="AF17" s="5" t="s">
        <v>4</v>
      </c>
    </row>
    <row r="18" spans="1:32" x14ac:dyDescent="0.45">
      <c r="A18" s="3">
        <f>'0703'!$C$2</f>
        <v>44992</v>
      </c>
      <c r="B18" s="4">
        <f>'0703'!$J$3</f>
        <v>4</v>
      </c>
      <c r="C18" s="4">
        <f>'0703'!$K$3</f>
        <v>5</v>
      </c>
      <c r="D18" s="4">
        <f>'0703'!$M$3</f>
        <v>2</v>
      </c>
      <c r="J18">
        <f>'0703'!$Q$3</f>
        <v>1</v>
      </c>
      <c r="K18" s="9">
        <f>'0703'!$Q$16</f>
        <v>1</v>
      </c>
      <c r="L18">
        <f>'0703'!$Q$18</f>
        <v>0</v>
      </c>
      <c r="M18">
        <f>'0703'!$Q$6</f>
        <v>0</v>
      </c>
      <c r="N18">
        <f>'0703'!$Q$7</f>
        <v>1</v>
      </c>
      <c r="O18">
        <f>'0703'!Q$19</f>
        <v>1</v>
      </c>
      <c r="Q18" s="5">
        <v>1</v>
      </c>
      <c r="R18" s="5">
        <v>1</v>
      </c>
      <c r="S18" s="5" t="s">
        <v>45</v>
      </c>
      <c r="T18" s="5" t="s">
        <v>45</v>
      </c>
      <c r="U18" s="5">
        <v>1</v>
      </c>
      <c r="V18" s="5">
        <v>1</v>
      </c>
      <c r="X18" s="5">
        <f>COUNTIF('0703'!$S$4:$S$30, "LG/WW")</f>
        <v>1</v>
      </c>
      <c r="Y18" s="5">
        <f>COUNTIF('0703'!$T$4:$T$30, "WW/LG")</f>
        <v>5</v>
      </c>
      <c r="Z18" s="5" t="s">
        <v>2</v>
      </c>
      <c r="AA18" s="5" t="s">
        <v>12</v>
      </c>
      <c r="AC18" s="5">
        <f>COUNTIF('0703'!$S$4:$S$30, "LG/5M")</f>
        <v>3</v>
      </c>
      <c r="AD18" s="5">
        <f>COUNTIF('0703'!$U$4:$U$30, "5M/LG")</f>
        <v>0</v>
      </c>
      <c r="AE18" s="5" t="s">
        <v>144</v>
      </c>
      <c r="AF18" s="5" t="s">
        <v>45</v>
      </c>
    </row>
    <row r="19" spans="1:32" x14ac:dyDescent="0.45">
      <c r="Q19" s="5"/>
      <c r="R19" s="5"/>
      <c r="S19" s="5"/>
      <c r="T19" s="5"/>
      <c r="U19" s="5"/>
      <c r="V19" s="5"/>
      <c r="X19" s="5"/>
      <c r="Y19" s="5"/>
      <c r="Z19" s="5"/>
      <c r="AA19" s="5"/>
      <c r="AC19" s="5"/>
      <c r="AD19" s="5"/>
      <c r="AE19" s="5"/>
      <c r="AF19" s="5"/>
    </row>
    <row r="20" spans="1:32" x14ac:dyDescent="0.45">
      <c r="Q20" s="5"/>
      <c r="R20" s="5"/>
      <c r="S20" s="5"/>
      <c r="T20" s="5"/>
      <c r="U20" s="5"/>
      <c r="V20" s="5"/>
      <c r="X20" s="5"/>
      <c r="Y20" s="5"/>
      <c r="Z20" s="5"/>
      <c r="AA20" s="5"/>
      <c r="AC20" s="5"/>
      <c r="AD20" s="5"/>
      <c r="AE20" s="5"/>
      <c r="AF20" s="5"/>
    </row>
    <row r="21" spans="1:32" x14ac:dyDescent="0.45"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1:32" x14ac:dyDescent="0.45"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1:32" x14ac:dyDescent="0.45"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1:32" x14ac:dyDescent="0.45"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1:32" x14ac:dyDescent="0.45"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1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1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1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1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1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32</v>
      </c>
      <c r="Y30" s="5">
        <f>SUM(Y4:Y29)</f>
        <v>45</v>
      </c>
      <c r="Z30" s="5"/>
      <c r="AA30" s="5"/>
      <c r="AC30" s="5">
        <f>SUM(AC4:AC29)</f>
        <v>29</v>
      </c>
      <c r="AD30" s="5">
        <f>SUM(AD4:AD29)</f>
        <v>36</v>
      </c>
      <c r="AE30" s="5"/>
      <c r="AF30" s="5"/>
    </row>
    <row r="31" spans="1:32" x14ac:dyDescent="0.45">
      <c r="I31" t="s">
        <v>59</v>
      </c>
      <c r="J31">
        <f>SUM(J4:J30)</f>
        <v>27</v>
      </c>
      <c r="K31">
        <f t="shared" ref="K31:N31" si="0">SUM(K4:K30)</f>
        <v>15</v>
      </c>
      <c r="L31">
        <f t="shared" si="0"/>
        <v>6</v>
      </c>
      <c r="M31">
        <f t="shared" si="0"/>
        <v>5</v>
      </c>
      <c r="N31">
        <f t="shared" si="0"/>
        <v>2</v>
      </c>
      <c r="O31">
        <f t="shared" ref="O31" si="1">SUM(O4:O30)</f>
        <v>6</v>
      </c>
      <c r="X31" s="10">
        <f>X30/(Y30+X30)</f>
        <v>0.41558441558441561</v>
      </c>
      <c r="AC31" s="10">
        <f>AC30/(AD30+AC30)</f>
        <v>0.44615384615384618</v>
      </c>
    </row>
    <row r="32" spans="1:32" x14ac:dyDescent="0.45">
      <c r="I32" t="s">
        <v>60</v>
      </c>
      <c r="J32">
        <f>AVERAGE(J4:J30)</f>
        <v>1.8</v>
      </c>
      <c r="K32">
        <f>AVERAGE(K7:K30)</f>
        <v>1.25</v>
      </c>
      <c r="L32">
        <f>AVERAGE(L7:L30)</f>
        <v>0.25</v>
      </c>
      <c r="M32">
        <f t="shared" ref="M32:N32" si="2">AVERAGE(M4:M30)</f>
        <v>0.33333333333333331</v>
      </c>
      <c r="N32">
        <f t="shared" si="2"/>
        <v>0.13333333333333333</v>
      </c>
      <c r="O32">
        <f t="shared" ref="O32" si="3">AVERAGE(O4:O30)</f>
        <v>0.6</v>
      </c>
      <c r="V32" s="10"/>
    </row>
  </sheetData>
  <conditionalFormatting sqref="H7">
    <cfRule type="cellIs" dxfId="35" priority="11" operator="equal">
      <formula>$H$6</formula>
    </cfRule>
    <cfRule type="cellIs" dxfId="34" priority="12" operator="lessThan">
      <formula>$H$6</formula>
    </cfRule>
    <cfRule type="cellIs" dxfId="33" priority="13" operator="greaterThan">
      <formula>$H$6</formula>
    </cfRule>
  </conditionalFormatting>
  <conditionalFormatting sqref="H8">
    <cfRule type="cellIs" dxfId="32" priority="4" operator="lessThan">
      <formula>$H$7</formula>
    </cfRule>
    <cfRule type="cellIs" dxfId="31" priority="8" operator="equal">
      <formula>$H$6</formula>
    </cfRule>
    <cfRule type="cellIs" dxfId="30" priority="9" operator="lessThan">
      <formula>$H$6</formula>
    </cfRule>
    <cfRule type="cellIs" dxfId="29" priority="10" operator="greaterThan">
      <formula>$H$6</formula>
    </cfRule>
  </conditionalFormatting>
  <conditionalFormatting sqref="H9">
    <cfRule type="cellIs" dxfId="28" priority="5" operator="equal">
      <formula>$H$6</formula>
    </cfRule>
    <cfRule type="cellIs" dxfId="27" priority="6" operator="lessThan">
      <formula>$H$6</formula>
    </cfRule>
    <cfRule type="cellIs" dxfId="26" priority="7" operator="greaterThan">
      <formula>$H$6</formula>
    </cfRule>
  </conditionalFormatting>
  <conditionalFormatting sqref="H10">
    <cfRule type="cellIs" dxfId="25" priority="1" operator="equal">
      <formula>$H$6</formula>
    </cfRule>
    <cfRule type="cellIs" dxfId="24" priority="2" operator="lessThan">
      <formula>$H$6</formula>
    </cfRule>
    <cfRule type="cellIs" dxfId="23" priority="3" operator="greaterThan">
      <formula>$H$6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7C71-254F-4D0E-B292-04DC273FB1DC}">
  <dimension ref="A2:AF32"/>
  <sheetViews>
    <sheetView workbookViewId="0">
      <selection activeCell="AE19" sqref="AE19"/>
    </sheetView>
  </sheetViews>
  <sheetFormatPr defaultRowHeight="14.25" x14ac:dyDescent="0.45"/>
  <sheetData>
    <row r="2" spans="1:32" x14ac:dyDescent="0.45">
      <c r="B2" s="2" t="s">
        <v>46</v>
      </c>
      <c r="L2" t="s">
        <v>27</v>
      </c>
      <c r="S2" t="s">
        <v>36</v>
      </c>
      <c r="X2" t="s">
        <v>47</v>
      </c>
      <c r="AC2" t="s">
        <v>38</v>
      </c>
    </row>
    <row r="3" spans="1:32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12</v>
      </c>
      <c r="K3" t="s">
        <v>9</v>
      </c>
      <c r="L3" t="s">
        <v>8</v>
      </c>
      <c r="M3" t="s">
        <v>6</v>
      </c>
      <c r="N3" t="s">
        <v>13</v>
      </c>
      <c r="O3" t="s">
        <v>7</v>
      </c>
      <c r="Q3" t="s">
        <v>12</v>
      </c>
      <c r="R3" t="s">
        <v>9</v>
      </c>
      <c r="S3" t="s">
        <v>8</v>
      </c>
      <c r="T3" t="s">
        <v>6</v>
      </c>
      <c r="U3" t="s">
        <v>13</v>
      </c>
      <c r="V3" t="s">
        <v>7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7">
        <f>'602'!$J$5</f>
        <v>9</v>
      </c>
      <c r="C4" s="4">
        <f>'602'!$K$5</f>
        <v>3</v>
      </c>
      <c r="D4" s="4">
        <f>'602'!$M$5</f>
        <v>3</v>
      </c>
      <c r="F4">
        <f>SUM(B4:B30)</f>
        <v>88</v>
      </c>
      <c r="G4">
        <f>SUM(C4:C30)</f>
        <v>68</v>
      </c>
      <c r="H4">
        <f>SUM(D4:D30)</f>
        <v>32</v>
      </c>
      <c r="J4">
        <f>'602'!$Q$8</f>
        <v>2</v>
      </c>
      <c r="K4">
        <f>'602'!$Q$9</f>
        <v>4</v>
      </c>
      <c r="L4">
        <f>'602'!$Q$10</f>
        <v>2</v>
      </c>
      <c r="M4">
        <f>'602'!$Q$12</f>
        <v>0</v>
      </c>
      <c r="N4" s="8">
        <f>'602'!$Q$13</f>
        <v>0</v>
      </c>
      <c r="O4">
        <f>'602'!$Q$11</f>
        <v>1</v>
      </c>
      <c r="Q4" s="5">
        <v>1</v>
      </c>
      <c r="R4" s="5">
        <v>2</v>
      </c>
      <c r="S4" s="5">
        <v>1</v>
      </c>
      <c r="T4" s="5" t="s">
        <v>45</v>
      </c>
      <c r="U4" s="8" t="s">
        <v>45</v>
      </c>
      <c r="V4" s="5">
        <v>1</v>
      </c>
      <c r="X4" s="5">
        <v>4</v>
      </c>
      <c r="Y4" s="5">
        <v>1</v>
      </c>
      <c r="Z4" s="5" t="s">
        <v>12</v>
      </c>
      <c r="AA4" s="5" t="s">
        <v>18</v>
      </c>
      <c r="AC4" s="5">
        <v>5</v>
      </c>
      <c r="AD4" s="5">
        <v>2</v>
      </c>
      <c r="AE4" s="5" t="s">
        <v>9</v>
      </c>
      <c r="AF4" s="5" t="s">
        <v>54</v>
      </c>
    </row>
    <row r="5" spans="1:32" x14ac:dyDescent="0.45">
      <c r="A5" s="3">
        <f>'702'!$C$2</f>
        <v>44964</v>
      </c>
      <c r="B5" s="7">
        <f>'702'!$J$5</f>
        <v>7</v>
      </c>
      <c r="C5" s="4">
        <f>'702'!$K$5</f>
        <v>5</v>
      </c>
      <c r="D5" s="4">
        <f>'702'!$M$5</f>
        <v>3</v>
      </c>
      <c r="J5">
        <f>'702'!$Q$8</f>
        <v>3</v>
      </c>
      <c r="K5">
        <f>'702'!$Q$9</f>
        <v>1</v>
      </c>
      <c r="L5">
        <f>'702'!$Q$10</f>
        <v>1</v>
      </c>
      <c r="M5">
        <f>'702'!$Q$12</f>
        <v>0</v>
      </c>
      <c r="N5" s="8">
        <f>'702'!$Q$13</f>
        <v>1</v>
      </c>
      <c r="O5">
        <f>'702'!$Q$11</f>
        <v>1</v>
      </c>
      <c r="Q5" s="5">
        <v>2</v>
      </c>
      <c r="R5" s="5">
        <v>1</v>
      </c>
      <c r="S5" s="5">
        <v>1</v>
      </c>
      <c r="T5" s="5" t="s">
        <v>45</v>
      </c>
      <c r="U5" s="8">
        <v>1</v>
      </c>
      <c r="V5" s="5">
        <v>1</v>
      </c>
      <c r="X5" s="5">
        <f>COUNTIF('702'!$T$4:$T$30, "WW/LG")</f>
        <v>5</v>
      </c>
      <c r="Y5" s="5">
        <f>COUNTIF('702'!$S$4:$S$30, "LG/WW")</f>
        <v>2</v>
      </c>
      <c r="Z5" s="5" t="s">
        <v>12</v>
      </c>
      <c r="AA5" s="5" t="s">
        <v>55</v>
      </c>
      <c r="AC5" s="5">
        <f>COUNTIF('702'!$T$4:$T$30, "WW/5M")</f>
        <v>2</v>
      </c>
      <c r="AD5" s="5">
        <f>COUNTIF('702'!$U$4:$U$30, "5M/WW")</f>
        <v>3</v>
      </c>
      <c r="AE5" s="5" t="s">
        <v>57</v>
      </c>
      <c r="AF5" s="5" t="s">
        <v>58</v>
      </c>
    </row>
    <row r="6" spans="1:32" x14ac:dyDescent="0.45">
      <c r="A6" s="3">
        <f>'802'!$C$2</f>
        <v>44965</v>
      </c>
      <c r="B6" s="7">
        <f>'802'!$J$5</f>
        <v>10</v>
      </c>
      <c r="C6" s="4">
        <f>'802'!$K$5</f>
        <v>3</v>
      </c>
      <c r="D6" s="4">
        <f>'802'!$M$5</f>
        <v>3</v>
      </c>
      <c r="G6" t="s">
        <v>72</v>
      </c>
      <c r="H6" s="11">
        <f>SUM(B4:B7)/(SUM(B4:B7)+SUM(C4:C7))</f>
        <v>0.69230769230769229</v>
      </c>
      <c r="J6">
        <f>'802'!$Q$8</f>
        <v>4</v>
      </c>
      <c r="K6">
        <f>'802'!$Q$9</f>
        <v>2</v>
      </c>
      <c r="L6">
        <f>'802'!$Q$10</f>
        <v>2</v>
      </c>
      <c r="M6">
        <f>'802'!$Q$12</f>
        <v>1</v>
      </c>
      <c r="N6">
        <f>'802'!$Q$5</f>
        <v>1</v>
      </c>
      <c r="O6">
        <f>'802'!$Q$11</f>
        <v>0</v>
      </c>
      <c r="Q6" s="5">
        <v>3</v>
      </c>
      <c r="R6" s="5">
        <v>1</v>
      </c>
      <c r="S6" s="5">
        <v>1</v>
      </c>
      <c r="T6" s="5">
        <v>1</v>
      </c>
      <c r="U6" s="5">
        <v>1</v>
      </c>
      <c r="V6" s="5" t="s">
        <v>45</v>
      </c>
      <c r="X6" s="5">
        <f>COUNTIF('802'!$T$4:$T$30, "WW/LG")</f>
        <v>5</v>
      </c>
      <c r="Y6" s="5">
        <f>COUNTIF('802'!$S$4:$S$30, "LG/WW")</f>
        <v>1</v>
      </c>
      <c r="Z6" s="5" t="s">
        <v>9</v>
      </c>
      <c r="AA6" s="5" t="s">
        <v>15</v>
      </c>
      <c r="AC6" s="5">
        <f>COUNTIF('802'!$T$4:$T$30, "WW/5M")</f>
        <v>5</v>
      </c>
      <c r="AD6" s="5">
        <f>COUNTIF('802'!$U$4:$U$30, "5M/WW")</f>
        <v>2</v>
      </c>
      <c r="AE6" s="5" t="s">
        <v>12</v>
      </c>
      <c r="AF6" s="5" t="s">
        <v>2</v>
      </c>
    </row>
    <row r="7" spans="1:32" x14ac:dyDescent="0.45">
      <c r="A7" s="3">
        <f>'1002'!$C$2</f>
        <v>44967</v>
      </c>
      <c r="B7" s="7">
        <f>'1002'!$J$5</f>
        <v>10</v>
      </c>
      <c r="C7" s="4">
        <f>'1002'!$K$5</f>
        <v>5</v>
      </c>
      <c r="D7" s="4">
        <f>'1002'!$M$5</f>
        <v>3</v>
      </c>
      <c r="G7" t="s">
        <v>73</v>
      </c>
      <c r="H7" s="11">
        <f>SUM(B8:B10)/(SUM(B8:B10)+SUM(C8:C10))</f>
        <v>0.44444444444444442</v>
      </c>
      <c r="J7">
        <f>'1002'!$Q$8</f>
        <v>2</v>
      </c>
      <c r="K7">
        <f>'1002'!$Q$9</f>
        <v>4</v>
      </c>
      <c r="L7">
        <f>'1002'!$Q$10</f>
        <v>3</v>
      </c>
      <c r="M7">
        <f>'1002'!$Q$12</f>
        <v>0</v>
      </c>
      <c r="N7">
        <f>'1002'!$Q$5</f>
        <v>1</v>
      </c>
      <c r="O7">
        <f>'1002'!$Q$11</f>
        <v>0</v>
      </c>
      <c r="Q7" s="5">
        <v>1</v>
      </c>
      <c r="R7" s="5">
        <v>2</v>
      </c>
      <c r="S7" s="5">
        <v>2</v>
      </c>
      <c r="T7" s="5" t="s">
        <v>45</v>
      </c>
      <c r="U7" s="5">
        <v>1</v>
      </c>
      <c r="V7" s="5" t="s">
        <v>45</v>
      </c>
      <c r="X7" s="5">
        <f>COUNTIF('1002'!$T$4:$T$30, "WW/LG")</f>
        <v>6</v>
      </c>
      <c r="Y7" s="5">
        <f>COUNTIF('1002'!$S$4:$S$30, "LG/WW")</f>
        <v>0</v>
      </c>
      <c r="Z7" s="5" t="s">
        <v>9</v>
      </c>
      <c r="AA7" s="5" t="s">
        <v>45</v>
      </c>
      <c r="AC7" s="5">
        <f>COUNTIF('1002'!$T$4:$T$30, "WW/5M")</f>
        <v>4</v>
      </c>
      <c r="AD7" s="5">
        <f>COUNTIF('1002'!$U$4:$U$30, "5M/WW")</f>
        <v>5</v>
      </c>
      <c r="AE7" s="5" t="s">
        <v>64</v>
      </c>
      <c r="AF7" s="5" t="s">
        <v>65</v>
      </c>
    </row>
    <row r="8" spans="1:32" x14ac:dyDescent="0.45">
      <c r="A8" s="3">
        <f>'1302'!$C$2</f>
        <v>44970</v>
      </c>
      <c r="B8" s="7">
        <f>'1302'!$J$5</f>
        <v>3</v>
      </c>
      <c r="C8" s="4">
        <f>'1302'!$K$5</f>
        <v>5</v>
      </c>
      <c r="D8" s="4">
        <f>'1302'!$M$5</f>
        <v>1.5</v>
      </c>
      <c r="G8" t="s">
        <v>74</v>
      </c>
      <c r="H8" s="11">
        <f>SUM(B11:B14)/(SUM(B11:B14)+SUM(C11:C14))</f>
        <v>0.4375</v>
      </c>
      <c r="J8">
        <f>'1302'!$Q$8</f>
        <v>1</v>
      </c>
      <c r="K8">
        <f>'1302'!$Q$9</f>
        <v>2</v>
      </c>
      <c r="L8">
        <f>'1302'!$Q$10</f>
        <v>0</v>
      </c>
      <c r="M8">
        <f>'1302'!$Q$12</f>
        <v>0</v>
      </c>
      <c r="N8">
        <f>'1302'!$Q$5</f>
        <v>0</v>
      </c>
      <c r="O8">
        <f>'1302'!$Q$11</f>
        <v>0</v>
      </c>
      <c r="Q8" s="5">
        <v>1</v>
      </c>
      <c r="R8" s="5">
        <v>1</v>
      </c>
      <c r="S8" s="5" t="s">
        <v>45</v>
      </c>
      <c r="T8" s="5" t="s">
        <v>45</v>
      </c>
      <c r="U8" s="5" t="s">
        <v>45</v>
      </c>
      <c r="V8" s="5" t="s">
        <v>45</v>
      </c>
      <c r="X8" s="5">
        <f>COUNTIF('1302'!$T$4:$T$30, "WW/LG")</f>
        <v>2</v>
      </c>
      <c r="Y8" s="5">
        <f>COUNTIF('1302'!$S$4:$S$30, "LG/WW")</f>
        <v>2</v>
      </c>
      <c r="Z8" s="5" t="s">
        <v>68</v>
      </c>
      <c r="AA8" s="5" t="s">
        <v>67</v>
      </c>
      <c r="AC8" s="5">
        <f>COUNTIF('1302'!$T$4:$T$30, "WW/5M")</f>
        <v>1</v>
      </c>
      <c r="AD8" s="5">
        <f>COUNTIF('1302'!$U$4:$U$30, "5M/WW")</f>
        <v>3</v>
      </c>
      <c r="AE8" s="5" t="s">
        <v>9</v>
      </c>
      <c r="AF8" s="5" t="s">
        <v>19</v>
      </c>
    </row>
    <row r="9" spans="1:32" x14ac:dyDescent="0.45">
      <c r="A9" s="3">
        <f>'1402'!$C$2</f>
        <v>44971</v>
      </c>
      <c r="B9" s="7">
        <f>'1402'!$J$5</f>
        <v>4</v>
      </c>
      <c r="C9" s="4">
        <f>'1402'!$K$5</f>
        <v>5</v>
      </c>
      <c r="D9" s="4">
        <f>'1402'!$M$5</f>
        <v>1.5</v>
      </c>
      <c r="G9" t="s">
        <v>75</v>
      </c>
      <c r="H9" s="11">
        <f>SUM(B15:B16)/(SUM(B15:B16)+SUM(C15:C16))</f>
        <v>0.375</v>
      </c>
      <c r="J9">
        <f>'1402'!$Q$8</f>
        <v>1</v>
      </c>
      <c r="K9">
        <f>'1402'!$Q$9</f>
        <v>3</v>
      </c>
      <c r="L9">
        <f>'1402'!$Q$10</f>
        <v>0</v>
      </c>
      <c r="M9">
        <f>'1402'!$Q$12</f>
        <v>0</v>
      </c>
      <c r="N9">
        <f>'1402'!$Q$5</f>
        <v>0</v>
      </c>
      <c r="O9">
        <f>'1402'!$Q$11</f>
        <v>0</v>
      </c>
      <c r="Q9" s="5">
        <v>1</v>
      </c>
      <c r="R9" s="5">
        <v>2</v>
      </c>
      <c r="S9" s="5" t="s">
        <v>45</v>
      </c>
      <c r="T9" s="5" t="s">
        <v>45</v>
      </c>
      <c r="U9" s="5" t="s">
        <v>45</v>
      </c>
      <c r="V9" s="5" t="s">
        <v>45</v>
      </c>
      <c r="X9" s="5">
        <f>COUNTIF('1402'!$T$4:$T$30, "WW/LG")</f>
        <v>2</v>
      </c>
      <c r="Y9" s="5">
        <f>COUNTIF('1402'!$S$4:$S$30, "LG/WW")</f>
        <v>3</v>
      </c>
      <c r="Z9" s="5" t="s">
        <v>68</v>
      </c>
      <c r="AA9" s="5" t="s">
        <v>18</v>
      </c>
      <c r="AC9" s="5">
        <f>COUNTIF('1402'!$T$4:$T$30, "WW/5M")</f>
        <v>2</v>
      </c>
      <c r="AD9" s="5">
        <f>COUNTIF('1402'!$U$4:$U$30, "5M/WW")</f>
        <v>2</v>
      </c>
      <c r="AE9" s="5" t="s">
        <v>9</v>
      </c>
      <c r="AF9" s="5" t="s">
        <v>71</v>
      </c>
    </row>
    <row r="10" spans="1:32" x14ac:dyDescent="0.45">
      <c r="A10" s="3">
        <f>'1602'!$C$2</f>
        <v>44973</v>
      </c>
      <c r="B10" s="7">
        <f>'1602'!$J$5</f>
        <v>5</v>
      </c>
      <c r="C10" s="4">
        <f>'1602'!$K$5</f>
        <v>5</v>
      </c>
      <c r="D10" s="4">
        <f>'1602'!$M$5</f>
        <v>2</v>
      </c>
      <c r="G10" t="s">
        <v>76</v>
      </c>
      <c r="H10" s="11">
        <f>SUM(B17:B20)/(SUM(B17:B20)+SUM(C17:C20))</f>
        <v>0.68965517241379315</v>
      </c>
      <c r="J10">
        <f>'1602'!$Q$8</f>
        <v>1</v>
      </c>
      <c r="K10">
        <f>'1602'!$Q$9</f>
        <v>2</v>
      </c>
      <c r="L10">
        <f>'1602'!$Q$10</f>
        <v>0</v>
      </c>
      <c r="M10">
        <f>'1602'!$Q$12</f>
        <v>1</v>
      </c>
      <c r="N10">
        <f>'1602'!$Q$5</f>
        <v>0</v>
      </c>
      <c r="O10">
        <f>'1602'!$Q$11</f>
        <v>1</v>
      </c>
      <c r="Q10" s="5">
        <v>1</v>
      </c>
      <c r="R10" s="5">
        <v>1</v>
      </c>
      <c r="S10" s="5" t="s">
        <v>45</v>
      </c>
      <c r="T10" s="5">
        <v>1</v>
      </c>
      <c r="U10" s="5" t="s">
        <v>45</v>
      </c>
      <c r="V10" s="5">
        <v>1</v>
      </c>
      <c r="X10" s="5">
        <f>COUNTIF('1602'!$T$4:$T$30, "WW/LG")</f>
        <v>3</v>
      </c>
      <c r="Y10" s="5">
        <f>COUNTIF('1602'!$S$4:$S$30, "LG/WW")</f>
        <v>2</v>
      </c>
      <c r="Z10" s="5" t="s">
        <v>88</v>
      </c>
      <c r="AA10" s="5" t="s">
        <v>87</v>
      </c>
      <c r="AC10" s="5">
        <f>COUNTIF('1602'!$T$4:$T$30, "WW/5M")</f>
        <v>2</v>
      </c>
      <c r="AD10" s="5">
        <f>COUNTIF('1602'!$U$4:$U$30, "5M/WW")</f>
        <v>3</v>
      </c>
      <c r="AE10" s="5" t="s">
        <v>89</v>
      </c>
      <c r="AF10" s="5" t="s">
        <v>4</v>
      </c>
    </row>
    <row r="11" spans="1:32" x14ac:dyDescent="0.45">
      <c r="A11" s="3">
        <f>'2002'!$C$2</f>
        <v>44977</v>
      </c>
      <c r="B11" s="7">
        <f>'2002'!$J$5</f>
        <v>0</v>
      </c>
      <c r="C11" s="4">
        <f>'2002'!$K$5</f>
        <v>5</v>
      </c>
      <c r="D11" s="4">
        <f>'2002'!$M$5</f>
        <v>1</v>
      </c>
      <c r="G11" t="s">
        <v>77</v>
      </c>
      <c r="H11" s="11"/>
      <c r="J11" s="15" t="s">
        <v>45</v>
      </c>
      <c r="K11">
        <v>0</v>
      </c>
      <c r="L11">
        <v>0</v>
      </c>
      <c r="M11">
        <v>0</v>
      </c>
      <c r="N11">
        <v>0</v>
      </c>
      <c r="O11">
        <v>0</v>
      </c>
      <c r="Q11" s="5" t="s">
        <v>45</v>
      </c>
      <c r="R11" s="5" t="s">
        <v>45</v>
      </c>
      <c r="S11" s="5" t="s">
        <v>45</v>
      </c>
      <c r="T11" s="5" t="s">
        <v>45</v>
      </c>
      <c r="U11" s="5" t="s">
        <v>45</v>
      </c>
      <c r="V11" s="5" t="s">
        <v>45</v>
      </c>
      <c r="X11" s="5">
        <f>COUNTIF('2002'!$T$4:$T$30, "WW/LG")</f>
        <v>0</v>
      </c>
      <c r="Y11" s="5">
        <f>COUNTIF('2002'!$S$4:$S$30, "LG/WW")</f>
        <v>3</v>
      </c>
      <c r="Z11" s="5" t="s">
        <v>45</v>
      </c>
      <c r="AA11" s="5" t="s">
        <v>93</v>
      </c>
      <c r="AC11" s="5">
        <f>COUNTIF('2002'!$T$4:$T$30, "WW/5M")</f>
        <v>0</v>
      </c>
      <c r="AD11" s="5">
        <f>COUNTIF('2002'!$U$4:$U$30, "5M/WW")</f>
        <v>2</v>
      </c>
      <c r="AE11" s="5" t="s">
        <v>45</v>
      </c>
      <c r="AF11" s="5" t="s">
        <v>95</v>
      </c>
    </row>
    <row r="12" spans="1:32" x14ac:dyDescent="0.45">
      <c r="A12" s="3">
        <f>'2102'!$C$2</f>
        <v>44978</v>
      </c>
      <c r="B12" s="7">
        <f>'2102'!$J$5</f>
        <v>1</v>
      </c>
      <c r="C12" s="4">
        <f>'2102'!$K$5</f>
        <v>6</v>
      </c>
      <c r="D12" s="4">
        <f>'2102'!$M$5</f>
        <v>1</v>
      </c>
      <c r="G12" t="s">
        <v>78</v>
      </c>
      <c r="H12" s="11"/>
      <c r="J12">
        <f>'2102'!$Q$8</f>
        <v>0</v>
      </c>
      <c r="K12" s="15" t="s">
        <v>45</v>
      </c>
      <c r="L12">
        <f>'2102'!$Q$10</f>
        <v>0</v>
      </c>
      <c r="M12">
        <f>'2102'!$Q$12</f>
        <v>0</v>
      </c>
      <c r="N12">
        <f>'2102'!$Q$5</f>
        <v>0</v>
      </c>
      <c r="O12">
        <f>'2102'!$Q$11</f>
        <v>1</v>
      </c>
      <c r="Q12" s="5" t="s">
        <v>45</v>
      </c>
      <c r="R12" s="5" t="s">
        <v>45</v>
      </c>
      <c r="S12" s="5" t="s">
        <v>45</v>
      </c>
      <c r="T12" s="5" t="s">
        <v>45</v>
      </c>
      <c r="U12" s="5" t="s">
        <v>45</v>
      </c>
      <c r="V12" s="5">
        <v>1</v>
      </c>
      <c r="X12" s="5">
        <f>COUNTIF('2102'!$T$4:$T$30, "WW/LG")</f>
        <v>0</v>
      </c>
      <c r="Y12" s="5">
        <f>COUNTIF('2102'!$S$4:$S$30, "LG/WW")</f>
        <v>3</v>
      </c>
      <c r="Z12" s="5" t="s">
        <v>45</v>
      </c>
      <c r="AA12" s="5" t="s">
        <v>18</v>
      </c>
      <c r="AC12" s="5">
        <f>COUNTIF('2102'!$T$4:$T$30, "WW/5M")</f>
        <v>1</v>
      </c>
      <c r="AD12" s="5">
        <f>COUNTIF('2102'!$U$4:$U$30, "5M/WW")</f>
        <v>3</v>
      </c>
      <c r="AE12" s="5" t="s">
        <v>7</v>
      </c>
      <c r="AF12" s="5" t="s">
        <v>125</v>
      </c>
    </row>
    <row r="13" spans="1:32" x14ac:dyDescent="0.45">
      <c r="A13" s="3">
        <f>'2202'!$C$2</f>
        <v>44979</v>
      </c>
      <c r="B13" s="7">
        <f>'2202'!$J$5</f>
        <v>4</v>
      </c>
      <c r="C13" s="4">
        <f>'2202'!$K$5</f>
        <v>4</v>
      </c>
      <c r="D13" s="4">
        <f>'2202'!$M$5</f>
        <v>2</v>
      </c>
      <c r="G13" t="s">
        <v>79</v>
      </c>
      <c r="H13" s="12">
        <f>F4/(G4+F4)</f>
        <v>0.5641025641025641</v>
      </c>
      <c r="J13">
        <f>'2202'!$Q$8</f>
        <v>3</v>
      </c>
      <c r="K13">
        <f>'2202'!$Q$9</f>
        <v>1</v>
      </c>
      <c r="L13">
        <f>'2202'!$Q$10</f>
        <v>0</v>
      </c>
      <c r="M13">
        <f>'2202'!$Q$12</f>
        <v>0</v>
      </c>
      <c r="N13">
        <f>'2202'!$Q$5</f>
        <v>0</v>
      </c>
      <c r="O13">
        <f>'2202'!$Q$11</f>
        <v>0</v>
      </c>
      <c r="Q13" s="5">
        <v>1</v>
      </c>
      <c r="R13" s="5">
        <v>1</v>
      </c>
      <c r="S13" s="5" t="s">
        <v>45</v>
      </c>
      <c r="T13" s="5" t="s">
        <v>45</v>
      </c>
      <c r="U13" s="5" t="s">
        <v>45</v>
      </c>
      <c r="V13" s="5" t="s">
        <v>45</v>
      </c>
      <c r="X13" s="5">
        <f>COUNTIF('2202'!$T$4:$T$30, "WW/LG")</f>
        <v>2</v>
      </c>
      <c r="Y13" s="5">
        <f>COUNTIF('2202'!$S$4:$S$30, "LG/WW")</f>
        <v>2</v>
      </c>
      <c r="Z13" s="5" t="s">
        <v>128</v>
      </c>
      <c r="AA13" s="5" t="s">
        <v>127</v>
      </c>
      <c r="AC13" s="5">
        <f>COUNTIF('2202'!$T$4:$T$30, "WW/5M")</f>
        <v>2</v>
      </c>
      <c r="AD13" s="5">
        <f>COUNTIF('2202'!$U$4:$U$30, "5M/WW")</f>
        <v>2</v>
      </c>
      <c r="AE13" s="5" t="s">
        <v>12</v>
      </c>
      <c r="AF13" s="5" t="s">
        <v>130</v>
      </c>
    </row>
    <row r="14" spans="1:32" x14ac:dyDescent="0.45">
      <c r="A14" s="3">
        <f>'2302'!$C$2</f>
        <v>44980</v>
      </c>
      <c r="B14" s="7">
        <f>'2302'!$J$5</f>
        <v>9</v>
      </c>
      <c r="C14" s="4">
        <f>'2302'!$K$5</f>
        <v>3</v>
      </c>
      <c r="D14" s="4">
        <f>'2302'!$M$5</f>
        <v>3</v>
      </c>
      <c r="J14">
        <f>'2302'!$Q$8</f>
        <v>4</v>
      </c>
      <c r="K14">
        <f>'2302'!$Q$9</f>
        <v>4</v>
      </c>
      <c r="L14">
        <f>'2302'!$Q$10</f>
        <v>0</v>
      </c>
      <c r="M14">
        <f>'2302'!$Q$12</f>
        <v>0</v>
      </c>
      <c r="N14">
        <f>'2302'!$Q$5</f>
        <v>0</v>
      </c>
      <c r="O14">
        <f>'2302'!$Q$11</f>
        <v>1</v>
      </c>
      <c r="Q14" s="5">
        <v>1</v>
      </c>
      <c r="R14" s="5">
        <v>1</v>
      </c>
      <c r="S14" s="5" t="s">
        <v>45</v>
      </c>
      <c r="T14" s="5" t="s">
        <v>45</v>
      </c>
      <c r="U14" s="5" t="s">
        <v>45</v>
      </c>
      <c r="V14" s="5">
        <v>1</v>
      </c>
      <c r="X14" s="5">
        <f>COUNTIF('2302'!$T$4:$T$30, "WW/LG")</f>
        <v>4</v>
      </c>
      <c r="Y14" s="5">
        <f>COUNTIF('2302'!$S$4:$S$30, "LG/WW")</f>
        <v>1</v>
      </c>
      <c r="Z14" s="5" t="s">
        <v>12</v>
      </c>
      <c r="AA14" s="5" t="s">
        <v>2</v>
      </c>
      <c r="AC14" s="5">
        <f>COUNTIF('2302'!$T$4:$T$30, "WW/5M")</f>
        <v>5</v>
      </c>
      <c r="AD14" s="5">
        <f>COUNTIF('2302'!$U$4:$U$30, "5M/WW")</f>
        <v>2</v>
      </c>
      <c r="AE14" s="5" t="s">
        <v>9</v>
      </c>
      <c r="AF14" s="5" t="s">
        <v>132</v>
      </c>
    </row>
    <row r="15" spans="1:32" x14ac:dyDescent="0.45">
      <c r="A15" s="3">
        <f>'2702'!$C$2</f>
        <v>44984</v>
      </c>
      <c r="B15" s="7">
        <f>'2702'!$J$5</f>
        <v>3</v>
      </c>
      <c r="C15" s="4">
        <f>'2702'!$K$5</f>
        <v>6</v>
      </c>
      <c r="D15" s="4">
        <f>'2702'!$M$5</f>
        <v>1</v>
      </c>
      <c r="J15">
        <f>'2702'!$Q$8</f>
        <v>0</v>
      </c>
      <c r="K15">
        <f>'2702'!$Q$9</f>
        <v>1</v>
      </c>
      <c r="L15">
        <f>'2702'!$Q$10</f>
        <v>0</v>
      </c>
      <c r="M15">
        <f>'2702'!$Q$12</f>
        <v>0</v>
      </c>
      <c r="N15">
        <f>'2702'!$Q$5</f>
        <v>1</v>
      </c>
      <c r="O15">
        <f>'2702'!$Q$11</f>
        <v>1</v>
      </c>
      <c r="Q15" s="5" t="s">
        <v>45</v>
      </c>
      <c r="R15" s="5">
        <v>1</v>
      </c>
      <c r="S15" s="5" t="s">
        <v>45</v>
      </c>
      <c r="T15" s="5" t="s">
        <v>45</v>
      </c>
      <c r="U15" s="5">
        <v>1</v>
      </c>
      <c r="V15" s="5">
        <v>1</v>
      </c>
      <c r="X15" s="5">
        <f>COUNTIF('2702'!$T$4:$T$30, "WW/LG")</f>
        <v>2</v>
      </c>
      <c r="Y15" s="5">
        <f>COUNTIF('2702'!$S$4:$S$30, "LG/WW")</f>
        <v>3</v>
      </c>
      <c r="Z15" s="5" t="s">
        <v>135</v>
      </c>
      <c r="AA15" s="5" t="s">
        <v>134</v>
      </c>
      <c r="AC15" s="5">
        <f>COUNTIF('2702'!$T$4:$T$30, "WW/5M")</f>
        <v>1</v>
      </c>
      <c r="AD15" s="5">
        <f>COUNTIF('2702'!$U$4:$U$30, "5M/WW")</f>
        <v>3</v>
      </c>
      <c r="AE15" s="5" t="s">
        <v>9</v>
      </c>
      <c r="AF15" s="5" t="s">
        <v>4</v>
      </c>
    </row>
    <row r="16" spans="1:32" x14ac:dyDescent="0.45">
      <c r="A16" s="3">
        <f>'2802'!$C$2</f>
        <v>44985</v>
      </c>
      <c r="B16" s="7">
        <f>'2802'!$J$5</f>
        <v>3</v>
      </c>
      <c r="C16" s="4">
        <f>'2802'!$K$5</f>
        <v>4</v>
      </c>
      <c r="D16" s="4">
        <f>'2802'!$M$5</f>
        <v>1</v>
      </c>
      <c r="J16">
        <f>'2802'!$Q$8</f>
        <v>2</v>
      </c>
      <c r="K16">
        <f>'2802'!$Q$9</f>
        <v>0</v>
      </c>
      <c r="L16">
        <f>'2802'!$Q$10</f>
        <v>0</v>
      </c>
      <c r="M16">
        <f>'2802'!$Q$12</f>
        <v>1</v>
      </c>
      <c r="N16">
        <f>'2802'!$Q$5</f>
        <v>0</v>
      </c>
      <c r="O16">
        <f>'2802'!$Q$11</f>
        <v>0</v>
      </c>
      <c r="Q16" s="5">
        <v>2</v>
      </c>
      <c r="R16" s="5" t="s">
        <v>45</v>
      </c>
      <c r="S16" s="5" t="s">
        <v>45</v>
      </c>
      <c r="T16" s="5">
        <v>1</v>
      </c>
      <c r="U16" s="5" t="s">
        <v>45</v>
      </c>
      <c r="V16" s="5" t="s">
        <v>45</v>
      </c>
      <c r="X16" s="5">
        <f>COUNTIF('2802'!$T$4:$T$30, "WW/LG")</f>
        <v>1</v>
      </c>
      <c r="Y16" s="5">
        <f>COUNTIF('2802'!$S$4:$S$30, "LG/WW")</f>
        <v>3</v>
      </c>
      <c r="Z16" s="5" t="s">
        <v>12</v>
      </c>
      <c r="AA16" s="5" t="s">
        <v>61</v>
      </c>
      <c r="AC16" s="5">
        <f>COUNTIF('2802'!$T$4:$T$30, "WW/5M")</f>
        <v>2</v>
      </c>
      <c r="AD16" s="5">
        <f>COUNTIF('2802'!$U$4:$U$30, "5M/WW")</f>
        <v>1</v>
      </c>
      <c r="AE16" s="5" t="s">
        <v>140</v>
      </c>
      <c r="AF16" s="5" t="s">
        <v>4</v>
      </c>
    </row>
    <row r="17" spans="1:32" x14ac:dyDescent="0.45">
      <c r="A17" s="3">
        <f>'0603'!$C$2</f>
        <v>44991</v>
      </c>
      <c r="B17" s="7">
        <f>'0603'!$J$5</f>
        <v>11</v>
      </c>
      <c r="C17" s="4">
        <f>'0603'!$K$5</f>
        <v>6</v>
      </c>
      <c r="D17" s="4">
        <f>'0603'!$M$5</f>
        <v>3</v>
      </c>
      <c r="J17">
        <f>'0603'!$Q$8</f>
        <v>3</v>
      </c>
      <c r="K17">
        <f>'0603'!$Q$9</f>
        <v>3</v>
      </c>
      <c r="L17">
        <f>'0603'!$Q$10</f>
        <v>2</v>
      </c>
      <c r="M17">
        <f>'0603'!$Q$12</f>
        <v>2</v>
      </c>
      <c r="N17">
        <f>'0603'!$Q$5</f>
        <v>1</v>
      </c>
      <c r="O17">
        <f>'0603'!$Q$11</f>
        <v>0</v>
      </c>
      <c r="Q17" s="5">
        <v>2</v>
      </c>
      <c r="R17" s="5">
        <v>2</v>
      </c>
      <c r="S17" s="5">
        <v>1</v>
      </c>
      <c r="T17" s="5">
        <v>1</v>
      </c>
      <c r="U17" s="5">
        <v>1</v>
      </c>
      <c r="V17" s="5" t="s">
        <v>45</v>
      </c>
      <c r="X17" s="5">
        <f>COUNTIF('0603'!$T$4:$T$30, "WW/LG")</f>
        <v>4</v>
      </c>
      <c r="Y17" s="5">
        <f>COUNTIF('0603'!$S$4:$S$30, "LG/WW")</f>
        <v>5</v>
      </c>
      <c r="Z17" s="5" t="s">
        <v>12</v>
      </c>
      <c r="AA17" s="5" t="s">
        <v>18</v>
      </c>
      <c r="AC17" s="5">
        <f>COUNTIF('0603'!$T$4:$T$30, "WW/5M")</f>
        <v>7</v>
      </c>
      <c r="AD17" s="5">
        <f>COUNTIF('0603'!$U$4:$U$30, "5M/WW")</f>
        <v>1</v>
      </c>
      <c r="AE17" s="5" t="s">
        <v>143</v>
      </c>
      <c r="AF17" s="5" t="s">
        <v>4</v>
      </c>
    </row>
    <row r="18" spans="1:32" x14ac:dyDescent="0.45">
      <c r="A18" s="3">
        <f>'0703'!$C$2</f>
        <v>44992</v>
      </c>
      <c r="B18" s="7">
        <f>'0703'!$J$5</f>
        <v>9</v>
      </c>
      <c r="C18" s="4">
        <f>'0703'!$K$5</f>
        <v>3</v>
      </c>
      <c r="D18" s="4">
        <f>'0703'!$M$5</f>
        <v>3</v>
      </c>
      <c r="J18">
        <f>'0703'!$Q$8</f>
        <v>5</v>
      </c>
      <c r="K18">
        <f>'0703'!$Q$9</f>
        <v>2</v>
      </c>
      <c r="L18">
        <f>'0703'!$Q$10</f>
        <v>0</v>
      </c>
      <c r="M18">
        <f>'0703'!$Q$12</f>
        <v>0</v>
      </c>
      <c r="N18">
        <f>'0703'!$Q$5</f>
        <v>2</v>
      </c>
      <c r="O18">
        <f>'0703'!$Q$11</f>
        <v>0</v>
      </c>
      <c r="Q18" s="5">
        <v>2</v>
      </c>
      <c r="R18" s="5">
        <v>1</v>
      </c>
      <c r="S18" s="5" t="s">
        <v>45</v>
      </c>
      <c r="T18" s="5" t="s">
        <v>45</v>
      </c>
      <c r="U18" s="5">
        <v>2</v>
      </c>
      <c r="V18" s="5" t="s">
        <v>45</v>
      </c>
      <c r="X18" s="5">
        <f>COUNTIF('0703'!$T$4:$T$30, "WW/LG")</f>
        <v>5</v>
      </c>
      <c r="Y18" s="5">
        <f>COUNTIF('0703'!$S$4:$S$30, "LG/WW")</f>
        <v>1</v>
      </c>
      <c r="Z18" s="5" t="s">
        <v>12</v>
      </c>
      <c r="AA18" s="5" t="s">
        <v>2</v>
      </c>
      <c r="AC18" s="5">
        <f>COUNTIF('0703'!$T$4:$T$30, "WW/5M")</f>
        <v>4</v>
      </c>
      <c r="AD18" s="5">
        <f>COUNTIF('0703'!$U$4:$U$30, "5M/WW")</f>
        <v>2</v>
      </c>
      <c r="AE18" s="5" t="s">
        <v>12</v>
      </c>
      <c r="AF18" s="5" t="s">
        <v>145</v>
      </c>
    </row>
    <row r="19" spans="1:32" x14ac:dyDescent="0.45">
      <c r="Q19" s="5"/>
      <c r="R19" s="5"/>
      <c r="S19" s="5"/>
      <c r="T19" s="5"/>
      <c r="U19" s="5"/>
      <c r="V19" s="5"/>
      <c r="X19" s="5"/>
      <c r="Y19" s="5"/>
      <c r="Z19" s="5"/>
      <c r="AA19" s="5"/>
      <c r="AC19" s="5"/>
      <c r="AD19" s="5"/>
      <c r="AE19" s="5"/>
      <c r="AF19" s="5"/>
    </row>
    <row r="20" spans="1:32" x14ac:dyDescent="0.45">
      <c r="Q20" s="5"/>
      <c r="R20" s="5"/>
      <c r="S20" s="5"/>
      <c r="T20" s="5"/>
      <c r="U20" s="5"/>
      <c r="V20" s="5"/>
      <c r="X20" s="5"/>
      <c r="Y20" s="5"/>
      <c r="Z20" s="5"/>
      <c r="AA20" s="5"/>
      <c r="AC20" s="5"/>
      <c r="AD20" s="5"/>
      <c r="AE20" s="5"/>
      <c r="AF20" s="5"/>
    </row>
    <row r="21" spans="1:32" x14ac:dyDescent="0.45"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1:32" x14ac:dyDescent="0.45"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1:32" x14ac:dyDescent="0.45"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1:32" x14ac:dyDescent="0.45"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1:32" x14ac:dyDescent="0.45"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1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1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1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1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1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45</v>
      </c>
      <c r="Y30" s="5">
        <f>SUM(Y4:Y29)</f>
        <v>32</v>
      </c>
      <c r="Z30" s="5"/>
      <c r="AA30" s="5"/>
      <c r="AC30" s="5">
        <f>SUM(AC4:AC29)</f>
        <v>43</v>
      </c>
      <c r="AD30" s="5">
        <f>SUM(AD4:AD29)</f>
        <v>36</v>
      </c>
      <c r="AE30" s="5"/>
      <c r="AF30" s="5"/>
    </row>
    <row r="31" spans="1:32" x14ac:dyDescent="0.45">
      <c r="I31" t="s">
        <v>59</v>
      </c>
      <c r="J31">
        <f>SUM(J4:J30)</f>
        <v>31</v>
      </c>
      <c r="K31">
        <f t="shared" ref="K31:O31" si="0">SUM(K4:K30)</f>
        <v>29</v>
      </c>
      <c r="L31">
        <f t="shared" si="0"/>
        <v>10</v>
      </c>
      <c r="M31">
        <f t="shared" si="0"/>
        <v>5</v>
      </c>
      <c r="N31">
        <f t="shared" si="0"/>
        <v>7</v>
      </c>
      <c r="O31">
        <f t="shared" si="0"/>
        <v>6</v>
      </c>
      <c r="X31" s="10">
        <f>X30/(Y30+X30)</f>
        <v>0.58441558441558439</v>
      </c>
      <c r="AC31" s="10">
        <f>AC30/(AD30+AC30)</f>
        <v>0.54430379746835444</v>
      </c>
    </row>
    <row r="32" spans="1:32" x14ac:dyDescent="0.45">
      <c r="I32" t="s">
        <v>60</v>
      </c>
      <c r="J32">
        <f>AVERAGE(J4:J30)</f>
        <v>2.2142857142857144</v>
      </c>
      <c r="K32">
        <f t="shared" ref="K32:O32" si="1">AVERAGE(K4:K30)</f>
        <v>2.0714285714285716</v>
      </c>
      <c r="L32">
        <f t="shared" si="1"/>
        <v>0.66666666666666663</v>
      </c>
      <c r="M32">
        <f t="shared" si="1"/>
        <v>0.33333333333333331</v>
      </c>
      <c r="N32">
        <f t="shared" si="1"/>
        <v>0.46666666666666667</v>
      </c>
      <c r="O32">
        <f t="shared" si="1"/>
        <v>0.4</v>
      </c>
    </row>
  </sheetData>
  <conditionalFormatting sqref="H7">
    <cfRule type="cellIs" dxfId="22" priority="10" operator="equal">
      <formula>$H$6</formula>
    </cfRule>
    <cfRule type="cellIs" dxfId="21" priority="11" operator="lessThan">
      <formula>$H$6</formula>
    </cfRule>
    <cfRule type="cellIs" dxfId="20" priority="12" operator="greaterThan">
      <formula>$H$6</formula>
    </cfRule>
  </conditionalFormatting>
  <conditionalFormatting sqref="H8">
    <cfRule type="cellIs" dxfId="19" priority="7" operator="equal">
      <formula>$H$6</formula>
    </cfRule>
    <cfRule type="cellIs" dxfId="18" priority="8" operator="lessThan">
      <formula>$H$6</formula>
    </cfRule>
    <cfRule type="cellIs" dxfId="17" priority="9" operator="greaterThan">
      <formula>$H$6</formula>
    </cfRule>
  </conditionalFormatting>
  <conditionalFormatting sqref="H9">
    <cfRule type="cellIs" dxfId="16" priority="4" operator="equal">
      <formula>$H$6</formula>
    </cfRule>
    <cfRule type="cellIs" dxfId="15" priority="5" operator="lessThan">
      <formula>$H$6</formula>
    </cfRule>
    <cfRule type="cellIs" dxfId="14" priority="6" operator="greaterThan">
      <formula>$H$6</formula>
    </cfRule>
  </conditionalFormatting>
  <conditionalFormatting sqref="H10">
    <cfRule type="cellIs" dxfId="13" priority="1" operator="equal">
      <formula>$H$6</formula>
    </cfRule>
    <cfRule type="cellIs" dxfId="12" priority="2" operator="lessThan">
      <formula>$H$6</formula>
    </cfRule>
    <cfRule type="cellIs" dxfId="11" priority="3" operator="greaterThan">
      <formula>$H$6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EEA5-24B9-4F6E-AE51-FBD1CD5895D1}">
  <dimension ref="A2:AD32"/>
  <sheetViews>
    <sheetView workbookViewId="0">
      <selection activeCell="H17" sqref="H17"/>
    </sheetView>
  </sheetViews>
  <sheetFormatPr defaultRowHeight="14.25" x14ac:dyDescent="0.45"/>
  <sheetData>
    <row r="2" spans="1:30" x14ac:dyDescent="0.45">
      <c r="B2" s="2" t="s">
        <v>48</v>
      </c>
      <c r="L2" t="s">
        <v>27</v>
      </c>
      <c r="R2" t="s">
        <v>36</v>
      </c>
      <c r="V2" t="s">
        <v>37</v>
      </c>
      <c r="AA2" t="s">
        <v>47</v>
      </c>
    </row>
    <row r="3" spans="1:30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4</v>
      </c>
      <c r="K3" t="s">
        <v>3</v>
      </c>
      <c r="L3" t="s">
        <v>19</v>
      </c>
      <c r="M3" t="s">
        <v>1</v>
      </c>
      <c r="N3" t="s">
        <v>5</v>
      </c>
      <c r="P3" t="s">
        <v>4</v>
      </c>
      <c r="Q3" t="s">
        <v>3</v>
      </c>
      <c r="R3" t="s">
        <v>19</v>
      </c>
      <c r="S3" t="s">
        <v>1</v>
      </c>
      <c r="T3" t="s">
        <v>5</v>
      </c>
      <c r="V3" t="s">
        <v>31</v>
      </c>
      <c r="W3" t="s">
        <v>30</v>
      </c>
      <c r="X3" t="s">
        <v>43</v>
      </c>
      <c r="Y3" t="s">
        <v>44</v>
      </c>
      <c r="AA3" t="s">
        <v>31</v>
      </c>
      <c r="AB3" t="s">
        <v>30</v>
      </c>
      <c r="AC3" t="s">
        <v>43</v>
      </c>
      <c r="AD3" t="s">
        <v>44</v>
      </c>
    </row>
    <row r="4" spans="1:30" x14ac:dyDescent="0.45">
      <c r="A4" s="3">
        <f>'602'!$C$2</f>
        <v>44963</v>
      </c>
      <c r="B4" s="4">
        <f>'602'!$J$4</f>
        <v>5</v>
      </c>
      <c r="C4" s="4">
        <f>'602'!$K$4</f>
        <v>5</v>
      </c>
      <c r="D4" s="7">
        <f>'602'!$M$4</f>
        <v>2</v>
      </c>
      <c r="F4">
        <f>SUM(B4:B30)</f>
        <v>72</v>
      </c>
      <c r="G4">
        <f>SUM(C4:C30)</f>
        <v>72</v>
      </c>
      <c r="H4">
        <f>SUM(D4:D30)</f>
        <v>28.5</v>
      </c>
      <c r="J4">
        <f>'602'!$Q$14</f>
        <v>1</v>
      </c>
      <c r="K4">
        <f>'602'!$Q$15</f>
        <v>1</v>
      </c>
      <c r="L4" s="8">
        <f>'602'!$Q$16</f>
        <v>3</v>
      </c>
      <c r="M4">
        <f>'602'!$Q$17</f>
        <v>0</v>
      </c>
      <c r="N4" s="8">
        <f>'602'!$Q$18</f>
        <v>0</v>
      </c>
      <c r="P4" s="5">
        <v>1</v>
      </c>
      <c r="Q4" s="5">
        <v>1</v>
      </c>
      <c r="R4" s="8">
        <v>1</v>
      </c>
      <c r="S4" s="5" t="s">
        <v>45</v>
      </c>
      <c r="T4" s="8" t="s">
        <v>45</v>
      </c>
      <c r="V4" s="5">
        <v>2</v>
      </c>
      <c r="W4" s="5">
        <v>5</v>
      </c>
      <c r="X4" s="5" t="s">
        <v>54</v>
      </c>
      <c r="Y4" s="5" t="s">
        <v>9</v>
      </c>
      <c r="AA4" s="5">
        <v>3</v>
      </c>
      <c r="AB4" s="5">
        <v>0</v>
      </c>
      <c r="AC4" s="5" t="s">
        <v>2</v>
      </c>
      <c r="AD4" s="5" t="s">
        <v>45</v>
      </c>
    </row>
    <row r="5" spans="1:30" x14ac:dyDescent="0.45">
      <c r="A5" s="3">
        <f>'702'!$C$2</f>
        <v>44964</v>
      </c>
      <c r="B5" s="4">
        <f>'702'!$J$4</f>
        <v>4</v>
      </c>
      <c r="C5" s="4">
        <f>'702'!$K$4</f>
        <v>6</v>
      </c>
      <c r="D5" s="7">
        <f>'702'!$M$4</f>
        <v>1</v>
      </c>
      <c r="J5">
        <f>'702'!$Q$14</f>
        <v>2</v>
      </c>
      <c r="K5">
        <f>'702'!$Q$15</f>
        <v>1</v>
      </c>
      <c r="L5" s="8">
        <f>'702'!$Q$16</f>
        <v>1</v>
      </c>
      <c r="M5">
        <f>'702'!$Q$17</f>
        <v>0</v>
      </c>
      <c r="N5" s="8">
        <f>'702'!$Q$18</f>
        <v>0</v>
      </c>
      <c r="P5" s="5">
        <v>1</v>
      </c>
      <c r="Q5" s="5">
        <v>1</v>
      </c>
      <c r="R5" s="8">
        <v>1</v>
      </c>
      <c r="S5" s="5" t="s">
        <v>45</v>
      </c>
      <c r="T5" s="8" t="s">
        <v>45</v>
      </c>
      <c r="V5" s="5">
        <f>COUNTIF('702'!$U$4:$U$30, "5M/WW")</f>
        <v>3</v>
      </c>
      <c r="W5" s="5">
        <f>COUNTIF('702'!$T$4:$T$30, "WW/5M")</f>
        <v>2</v>
      </c>
      <c r="X5" s="5" t="s">
        <v>58</v>
      </c>
      <c r="Y5" s="5" t="s">
        <v>57</v>
      </c>
      <c r="AA5" s="5">
        <f>COUNTIF('702'!$U$4:$U$30, "5M/LG")</f>
        <v>1</v>
      </c>
      <c r="AB5" s="5">
        <f>COUNTIF('702'!$S$4:$S$30, "LG/5M")</f>
        <v>4</v>
      </c>
      <c r="AC5" s="5" t="s">
        <v>4</v>
      </c>
      <c r="AD5" s="5" t="s">
        <v>56</v>
      </c>
    </row>
    <row r="6" spans="1:30" x14ac:dyDescent="0.45">
      <c r="A6" s="3">
        <f>'802'!$C$2</f>
        <v>44965</v>
      </c>
      <c r="B6" s="4">
        <f>'802'!$J$4</f>
        <v>5</v>
      </c>
      <c r="C6" s="4">
        <f>'802'!$K$4</f>
        <v>6</v>
      </c>
      <c r="D6" s="7">
        <f>'802'!$M$4</f>
        <v>2</v>
      </c>
      <c r="G6" t="s">
        <v>72</v>
      </c>
      <c r="H6" s="11">
        <f>SUM(B4:B7)/(SUM(B4:B7)+SUM(C4:C7))</f>
        <v>0.46666666666666667</v>
      </c>
      <c r="J6">
        <f>'802'!$Q$14</f>
        <v>0</v>
      </c>
      <c r="K6">
        <f>'802'!$Q$15</f>
        <v>0</v>
      </c>
      <c r="L6" s="8">
        <f>'802'!$Q$16</f>
        <v>4</v>
      </c>
      <c r="M6">
        <f>'802'!$Q$17</f>
        <v>1</v>
      </c>
      <c r="N6" s="8">
        <f>'802'!$Q$18</f>
        <v>0</v>
      </c>
      <c r="P6" s="5" t="s">
        <v>45</v>
      </c>
      <c r="Q6" s="5" t="s">
        <v>45</v>
      </c>
      <c r="R6" s="8">
        <v>3</v>
      </c>
      <c r="S6" s="5">
        <v>1</v>
      </c>
      <c r="T6" s="8" t="s">
        <v>45</v>
      </c>
      <c r="V6" s="5">
        <f>COUNTIF('802'!$U$4:$U$30, "5M/WW")</f>
        <v>2</v>
      </c>
      <c r="W6" s="5">
        <f>COUNTIF('802'!$T$4:$T$30, "WW/5M")</f>
        <v>5</v>
      </c>
      <c r="X6" s="5" t="s">
        <v>2</v>
      </c>
      <c r="Y6" s="5" t="s">
        <v>12</v>
      </c>
      <c r="AA6" s="5">
        <f>COUNTIF('802'!$U$4:$U$30, "5M/LG")</f>
        <v>3</v>
      </c>
      <c r="AB6" s="5">
        <f>COUNTIF('802'!$S$4:$S$30, "LG/5M")</f>
        <v>1</v>
      </c>
      <c r="AC6" s="5" t="s">
        <v>2</v>
      </c>
      <c r="AD6" s="5" t="s">
        <v>19</v>
      </c>
    </row>
    <row r="7" spans="1:30" x14ac:dyDescent="0.45">
      <c r="A7" s="3">
        <f>'1002'!$C$2</f>
        <v>44967</v>
      </c>
      <c r="B7" s="4">
        <f>'1002'!$J$4</f>
        <v>7</v>
      </c>
      <c r="C7" s="4">
        <f>'1002'!$K$4</f>
        <v>7</v>
      </c>
      <c r="D7" s="7">
        <f>'1002'!$M$4</f>
        <v>2</v>
      </c>
      <c r="G7" t="s">
        <v>73</v>
      </c>
      <c r="H7" s="11">
        <f>SUM(B8:B10)/(SUM(B8:B10)+SUM(C8:C10))</f>
        <v>0.55555555555555558</v>
      </c>
      <c r="J7">
        <f>'1002'!$Q$14</f>
        <v>0</v>
      </c>
      <c r="K7">
        <f>'1002'!$Q$15</f>
        <v>4</v>
      </c>
      <c r="L7">
        <f>'1002'!$Q$4</f>
        <v>2</v>
      </c>
      <c r="M7">
        <f>'1002'!$Q$17</f>
        <v>0</v>
      </c>
      <c r="N7">
        <f>'1002'!$Q$13</f>
        <v>1</v>
      </c>
      <c r="P7" s="5" t="s">
        <v>45</v>
      </c>
      <c r="Q7" s="5">
        <v>3</v>
      </c>
      <c r="R7" s="5">
        <v>1</v>
      </c>
      <c r="S7" s="5" t="s">
        <v>45</v>
      </c>
      <c r="T7" s="5">
        <v>1</v>
      </c>
      <c r="V7" s="5">
        <f>COUNTIF('1002'!$U$4:$U$30, "5M/WW")</f>
        <v>5</v>
      </c>
      <c r="W7" s="5">
        <f>COUNTIF('1002'!$T$4:$T$30, "WW/5M")</f>
        <v>4</v>
      </c>
      <c r="X7" s="5" t="s">
        <v>65</v>
      </c>
      <c r="Y7" s="5" t="s">
        <v>64</v>
      </c>
      <c r="AA7" s="5">
        <f>COUNTIF('1002'!$U$4:$U$30, "5M/LG")</f>
        <v>2</v>
      </c>
      <c r="AB7" s="5">
        <f>COUNTIF('1002'!$S$4:$S$30, "LG/5M")</f>
        <v>3</v>
      </c>
      <c r="AC7" s="5" t="s">
        <v>3</v>
      </c>
      <c r="AD7" s="5" t="s">
        <v>63</v>
      </c>
    </row>
    <row r="8" spans="1:30" x14ac:dyDescent="0.45">
      <c r="A8" s="3">
        <f>'1302'!$C$2</f>
        <v>44970</v>
      </c>
      <c r="B8" s="4">
        <f>'1302'!$J$4</f>
        <v>6</v>
      </c>
      <c r="C8" s="4">
        <f>'1302'!$K$4</f>
        <v>2</v>
      </c>
      <c r="D8" s="7">
        <f>'1302'!$M$4</f>
        <v>3</v>
      </c>
      <c r="G8" t="s">
        <v>74</v>
      </c>
      <c r="H8" s="11">
        <f>SUM(B11:B14)/(SUM(B11:B14)+SUM(C11:C14))</f>
        <v>0.61764705882352944</v>
      </c>
      <c r="J8">
        <f>'1302'!$Q$14</f>
        <v>1</v>
      </c>
      <c r="K8">
        <f>'1302'!$Q$15</f>
        <v>3</v>
      </c>
      <c r="L8">
        <f>'1302'!$Q$4</f>
        <v>2</v>
      </c>
      <c r="M8">
        <f>'1302'!$Q$17</f>
        <v>0</v>
      </c>
      <c r="N8">
        <f>'1302'!$Q$13</f>
        <v>0</v>
      </c>
      <c r="P8" s="5">
        <v>1</v>
      </c>
      <c r="Q8" s="5">
        <v>2</v>
      </c>
      <c r="R8" s="5">
        <v>1</v>
      </c>
      <c r="S8" s="5" t="s">
        <v>45</v>
      </c>
      <c r="T8" s="5" t="s">
        <v>45</v>
      </c>
      <c r="V8" s="5">
        <f>COUNTIF('1302'!$U$4:$U$30, "5M/WW")</f>
        <v>3</v>
      </c>
      <c r="W8" s="5">
        <f>COUNTIF('1302'!$T$4:$T$30, "WW/5M")</f>
        <v>1</v>
      </c>
      <c r="X8" s="5" t="s">
        <v>19</v>
      </c>
      <c r="Y8" s="5" t="s">
        <v>9</v>
      </c>
      <c r="AA8" s="5">
        <f>COUNTIF('1302'!$U$4:$U$30, "5M/LG")</f>
        <v>3</v>
      </c>
      <c r="AB8" s="5">
        <f>COUNTIF('1302'!$S$4:$S$30, "LG/5M")</f>
        <v>1</v>
      </c>
      <c r="AC8" s="5" t="s">
        <v>3</v>
      </c>
      <c r="AD8" s="5" t="s">
        <v>16</v>
      </c>
    </row>
    <row r="9" spans="1:30" x14ac:dyDescent="0.45">
      <c r="A9" s="3">
        <f>'1402'!$C$2</f>
        <v>44971</v>
      </c>
      <c r="B9" s="4">
        <f>'1402'!$J$4</f>
        <v>4</v>
      </c>
      <c r="C9" s="4">
        <f>'1402'!$K$4</f>
        <v>5</v>
      </c>
      <c r="D9" s="7">
        <f>'1402'!$M$4</f>
        <v>1.5</v>
      </c>
      <c r="G9" t="s">
        <v>75</v>
      </c>
      <c r="H9" s="11">
        <f>SUM(B15:B16)/(SUM(B15:B16)+SUM(C15:C16))</f>
        <v>0.53333333333333333</v>
      </c>
      <c r="J9">
        <f>'1402'!$Q$14</f>
        <v>1</v>
      </c>
      <c r="K9">
        <f>'1402'!$Q$15</f>
        <v>1</v>
      </c>
      <c r="L9">
        <f>'1402'!$Q$4</f>
        <v>2</v>
      </c>
      <c r="M9">
        <f>'1402'!$Q$17</f>
        <v>0</v>
      </c>
      <c r="N9">
        <f>'1402'!$Q$13</f>
        <v>0</v>
      </c>
      <c r="P9" s="5">
        <v>1</v>
      </c>
      <c r="Q9" s="5">
        <v>1</v>
      </c>
      <c r="R9" s="5">
        <v>1</v>
      </c>
      <c r="S9" s="5" t="s">
        <v>45</v>
      </c>
      <c r="T9" s="5" t="s">
        <v>45</v>
      </c>
      <c r="V9" s="5">
        <f>COUNTIF('1402'!$U$4:$U$30, "5M/WW")</f>
        <v>2</v>
      </c>
      <c r="W9" s="5">
        <f>COUNTIF('1402'!$T$4:$T$30, "WW/5M")</f>
        <v>2</v>
      </c>
      <c r="X9" s="5" t="s">
        <v>71</v>
      </c>
      <c r="Y9" s="5" t="s">
        <v>9</v>
      </c>
      <c r="AA9" s="5">
        <f>COUNTIF('1402'!$U$4:$U$30, "5M/LG")</f>
        <v>2</v>
      </c>
      <c r="AB9" s="5">
        <f>COUNTIF('1402'!$S$4:$S$30, "LG/5M")</f>
        <v>3</v>
      </c>
      <c r="AC9" s="5" t="s">
        <v>65</v>
      </c>
      <c r="AD9" s="5" t="s">
        <v>70</v>
      </c>
    </row>
    <row r="10" spans="1:30" x14ac:dyDescent="0.45">
      <c r="A10" s="3">
        <f>'1602'!$C$2</f>
        <v>44973</v>
      </c>
      <c r="B10" s="4">
        <f>'1602'!$J$4</f>
        <v>5</v>
      </c>
      <c r="C10" s="4">
        <f>'1602'!$K$4</f>
        <v>5</v>
      </c>
      <c r="D10" s="7">
        <f>'1602'!$M$4</f>
        <v>2</v>
      </c>
      <c r="G10" t="s">
        <v>76</v>
      </c>
      <c r="H10" s="11">
        <f>SUM(B17:B20)/(SUM(B17:B20)+SUM(C17:C20))</f>
        <v>0.30434782608695654</v>
      </c>
      <c r="J10">
        <f>'1602'!$Q$14</f>
        <v>3</v>
      </c>
      <c r="K10">
        <f>'1602'!$Q$15</f>
        <v>2</v>
      </c>
      <c r="L10">
        <f>'1602'!$Q$4</f>
        <v>0</v>
      </c>
      <c r="M10">
        <f>'1602'!$Q$17</f>
        <v>0</v>
      </c>
      <c r="N10">
        <f>'1602'!$Q$13</f>
        <v>0</v>
      </c>
      <c r="P10" s="5">
        <v>1</v>
      </c>
      <c r="Q10" s="5">
        <v>1</v>
      </c>
      <c r="R10" s="5" t="s">
        <v>45</v>
      </c>
      <c r="S10" s="5" t="s">
        <v>45</v>
      </c>
      <c r="T10" s="5" t="s">
        <v>45</v>
      </c>
      <c r="V10" s="5">
        <f>COUNTIF('1602'!$U$4:$U$30, "5M/WW")</f>
        <v>3</v>
      </c>
      <c r="W10" s="5">
        <f>COUNTIF('1602'!$T$4:$T$30, "WW/5M")</f>
        <v>2</v>
      </c>
      <c r="X10" s="5" t="s">
        <v>4</v>
      </c>
      <c r="Y10" s="5" t="s">
        <v>89</v>
      </c>
      <c r="AA10" s="5">
        <f>COUNTIF('1602'!$U$4:$U$30, "5M/LG")</f>
        <v>2</v>
      </c>
      <c r="AB10" s="5">
        <f>COUNTIF('1602'!$S$4:$S$30, "LG/5M")</f>
        <v>3</v>
      </c>
      <c r="AC10" s="5" t="s">
        <v>3</v>
      </c>
      <c r="AD10" s="5" t="s">
        <v>18</v>
      </c>
    </row>
    <row r="11" spans="1:30" x14ac:dyDescent="0.45">
      <c r="A11" s="3">
        <f>'2002'!$C$2</f>
        <v>44977</v>
      </c>
      <c r="B11" s="4">
        <f>'2002'!$J$4</f>
        <v>4</v>
      </c>
      <c r="C11" s="4">
        <f>'2002'!$K$4</f>
        <v>2</v>
      </c>
      <c r="D11" s="7">
        <f>'2002'!$M$4</f>
        <v>2</v>
      </c>
      <c r="G11" t="s">
        <v>77</v>
      </c>
      <c r="H11" s="11"/>
      <c r="J11">
        <f>'2002'!$Q$14</f>
        <v>1</v>
      </c>
      <c r="K11">
        <f>'2002'!$Q$15</f>
        <v>1</v>
      </c>
      <c r="L11">
        <f>'2002'!$Q$4</f>
        <v>0</v>
      </c>
      <c r="M11">
        <f>'2002'!$Q$17</f>
        <v>1</v>
      </c>
      <c r="N11">
        <f>'2002'!$Q$13</f>
        <v>1</v>
      </c>
      <c r="P11" s="5">
        <v>1</v>
      </c>
      <c r="Q11" s="5">
        <v>1</v>
      </c>
      <c r="R11" s="5" t="s">
        <v>45</v>
      </c>
      <c r="S11" s="5">
        <v>1</v>
      </c>
      <c r="T11" s="5">
        <v>1</v>
      </c>
      <c r="V11" s="5">
        <f>COUNTIF('2002'!$U$4:$U$30, "5M/WW")</f>
        <v>2</v>
      </c>
      <c r="W11" s="5">
        <f>COUNTIF('2002'!$T$4:$T$30, "WW/5M")</f>
        <v>0</v>
      </c>
      <c r="X11" s="5" t="s">
        <v>95</v>
      </c>
      <c r="Y11" s="5" t="s">
        <v>45</v>
      </c>
      <c r="AA11" s="5">
        <f>COUNTIF('2002'!$U$4:$U$30, "5M/LG")</f>
        <v>2</v>
      </c>
      <c r="AB11" s="5">
        <f>COUNTIF('2002'!$S$4:$S$30, "LG/5M")</f>
        <v>2</v>
      </c>
      <c r="AC11" s="5" t="s">
        <v>94</v>
      </c>
      <c r="AD11" s="5" t="s">
        <v>93</v>
      </c>
    </row>
    <row r="12" spans="1:30" x14ac:dyDescent="0.45">
      <c r="A12" s="3">
        <f>'2102'!$C$2</f>
        <v>44978</v>
      </c>
      <c r="B12" s="4">
        <f>'2102'!$J$4</f>
        <v>8</v>
      </c>
      <c r="C12" s="4">
        <f>'2102'!$K$4</f>
        <v>2</v>
      </c>
      <c r="D12" s="7">
        <f>'2102'!$M$4</f>
        <v>3</v>
      </c>
      <c r="G12" t="s">
        <v>78</v>
      </c>
      <c r="H12" s="11"/>
      <c r="J12">
        <f>'2102'!$Q$14</f>
        <v>2</v>
      </c>
      <c r="K12">
        <f>'2102'!$Q$15</f>
        <v>3</v>
      </c>
      <c r="L12">
        <f>'2102'!$Q$4</f>
        <v>2</v>
      </c>
      <c r="M12">
        <f>'2102'!$Q$17</f>
        <v>1</v>
      </c>
      <c r="N12">
        <f>'2102'!$Q$13</f>
        <v>0</v>
      </c>
      <c r="P12" s="5">
        <v>2</v>
      </c>
      <c r="Q12" s="5">
        <v>1</v>
      </c>
      <c r="R12" s="5">
        <v>1</v>
      </c>
      <c r="S12" s="5">
        <v>1</v>
      </c>
      <c r="T12" s="5" t="s">
        <v>45</v>
      </c>
      <c r="V12" s="5">
        <f>COUNTIF('2102'!$U$4:$U$30, "5M/WW")</f>
        <v>3</v>
      </c>
      <c r="W12" s="5">
        <f>COUNTIF('2102'!$T$4:$T$30, "WW/5M")</f>
        <v>1</v>
      </c>
      <c r="X12" s="5" t="s">
        <v>126</v>
      </c>
      <c r="Y12" s="5" t="s">
        <v>7</v>
      </c>
      <c r="AA12" s="5">
        <f>COUNTIF('2102'!$U$4:$U$30, "5M/LG")</f>
        <v>5</v>
      </c>
      <c r="AB12" s="5">
        <f>COUNTIF('2102'!$S$4:$S$30, "LG/5M")</f>
        <v>1</v>
      </c>
      <c r="AC12" s="5" t="s">
        <v>0</v>
      </c>
      <c r="AD12" s="5" t="s">
        <v>3</v>
      </c>
    </row>
    <row r="13" spans="1:30" x14ac:dyDescent="0.45">
      <c r="A13" s="3">
        <f>'2202'!$C$2</f>
        <v>44979</v>
      </c>
      <c r="B13" s="4">
        <f>'2202'!$J$4</f>
        <v>4</v>
      </c>
      <c r="C13" s="4">
        <f>'2202'!$K$4</f>
        <v>4</v>
      </c>
      <c r="D13" s="7">
        <f>'2202'!$M$4</f>
        <v>2</v>
      </c>
      <c r="G13" t="s">
        <v>79</v>
      </c>
      <c r="H13" s="12">
        <f>F4/(G4+F4)</f>
        <v>0.5</v>
      </c>
      <c r="J13">
        <f>'2202'!$Q$14</f>
        <v>1</v>
      </c>
      <c r="K13">
        <f>'2202'!$Q$15</f>
        <v>1</v>
      </c>
      <c r="L13">
        <f>'2202'!$Q$4</f>
        <v>2</v>
      </c>
      <c r="M13">
        <f>'2202'!$Q$17</f>
        <v>0</v>
      </c>
      <c r="N13">
        <f>'2202'!$Q$13</f>
        <v>0</v>
      </c>
      <c r="P13" s="5">
        <v>1</v>
      </c>
      <c r="Q13" s="5">
        <v>1</v>
      </c>
      <c r="R13" s="5">
        <v>2</v>
      </c>
      <c r="S13" s="5" t="s">
        <v>45</v>
      </c>
      <c r="T13" s="5" t="s">
        <v>45</v>
      </c>
      <c r="V13" s="5">
        <f>COUNTIF('2202'!$U$4:$U$30, "5M/WW")</f>
        <v>2</v>
      </c>
      <c r="W13" s="5">
        <f>COUNTIF('2202'!$T$4:$T$30, "WW/5M")</f>
        <v>2</v>
      </c>
      <c r="X13" s="5" t="s">
        <v>130</v>
      </c>
      <c r="Y13" s="5" t="s">
        <v>12</v>
      </c>
      <c r="AA13" s="5">
        <f>COUNTIF('2202'!$U$4:$U$30, "5M/LG")</f>
        <v>2</v>
      </c>
      <c r="AB13" s="5">
        <f>COUNTIF('2202'!$S$4:$S$30, "LG/5M")</f>
        <v>2</v>
      </c>
      <c r="AC13" s="5" t="s">
        <v>129</v>
      </c>
      <c r="AD13" s="5" t="s">
        <v>93</v>
      </c>
    </row>
    <row r="14" spans="1:30" x14ac:dyDescent="0.45">
      <c r="A14" s="3">
        <f>'2302'!$C$2</f>
        <v>44980</v>
      </c>
      <c r="B14" s="4">
        <f>'2302'!$J$4</f>
        <v>5</v>
      </c>
      <c r="C14" s="4">
        <f>'2302'!$K$4</f>
        <v>5</v>
      </c>
      <c r="D14" s="7">
        <f>'2302'!$M$4</f>
        <v>2</v>
      </c>
      <c r="J14">
        <f>'2302'!$Q$14</f>
        <v>2</v>
      </c>
      <c r="K14">
        <f>'2302'!$Q$15</f>
        <v>2</v>
      </c>
      <c r="L14">
        <f>'2302'!$Q$4</f>
        <v>1</v>
      </c>
      <c r="M14">
        <f>'2302'!$Q$17</f>
        <v>0</v>
      </c>
      <c r="N14">
        <f>'2302'!$Q$13</f>
        <v>0</v>
      </c>
      <c r="P14" s="5">
        <v>1</v>
      </c>
      <c r="Q14" s="5">
        <v>1</v>
      </c>
      <c r="R14" s="5">
        <v>1</v>
      </c>
      <c r="S14" s="5" t="s">
        <v>45</v>
      </c>
      <c r="T14" s="5" t="s">
        <v>45</v>
      </c>
      <c r="V14" s="5">
        <f>COUNTIF('2302'!$U$4:$U$30, "5M/WW")</f>
        <v>2</v>
      </c>
      <c r="W14" s="5">
        <f>COUNTIF('2302'!$T$4:$T$30, "WW/5M")</f>
        <v>5</v>
      </c>
      <c r="X14" s="5" t="s">
        <v>132</v>
      </c>
      <c r="Y14" s="5" t="s">
        <v>9</v>
      </c>
      <c r="AA14" s="5">
        <f>COUNTIF('2302'!$U$4:$U$30, "5M/LG")</f>
        <v>3</v>
      </c>
      <c r="AB14" s="5">
        <f>COUNTIF('2302'!$S$4:$S$30, "LG/5M")</f>
        <v>0</v>
      </c>
      <c r="AC14" s="5" t="s">
        <v>131</v>
      </c>
      <c r="AD14" s="5" t="s">
        <v>45</v>
      </c>
    </row>
    <row r="15" spans="1:30" x14ac:dyDescent="0.45">
      <c r="A15" s="3">
        <f>'2702'!$C$2</f>
        <v>44984</v>
      </c>
      <c r="B15" s="4">
        <f>'2702'!$J$4</f>
        <v>5</v>
      </c>
      <c r="C15" s="4">
        <f>'2702'!$K$4</f>
        <v>4</v>
      </c>
      <c r="D15" s="7">
        <f>'2702'!$M$4</f>
        <v>2</v>
      </c>
      <c r="J15">
        <f>'2702'!$Q$14</f>
        <v>2</v>
      </c>
      <c r="K15">
        <f>'2702'!$Q$15</f>
        <v>3</v>
      </c>
      <c r="L15">
        <f>'2702'!$Q$4</f>
        <v>0</v>
      </c>
      <c r="M15">
        <f>'2702'!$Q$17</f>
        <v>0</v>
      </c>
      <c r="N15">
        <f>'2702'!$Q$13</f>
        <v>0</v>
      </c>
      <c r="P15" s="5">
        <v>1</v>
      </c>
      <c r="Q15" s="5">
        <v>2</v>
      </c>
      <c r="R15" s="5" t="s">
        <v>45</v>
      </c>
      <c r="S15" s="5" t="s">
        <v>45</v>
      </c>
      <c r="T15" s="5" t="s">
        <v>45</v>
      </c>
      <c r="V15" s="5">
        <f>COUNTIF('2702'!$U$4:$U$30, "5M/WW")</f>
        <v>3</v>
      </c>
      <c r="W15" s="5">
        <f>COUNTIF('2702'!$T$4:$T$30, "WW/5M")</f>
        <v>1</v>
      </c>
      <c r="X15" s="5" t="s">
        <v>4</v>
      </c>
      <c r="Y15" s="5" t="s">
        <v>9</v>
      </c>
      <c r="AA15" s="5">
        <f>COUNTIF('2702'!$U$4:$U$30, "5M/LG")</f>
        <v>2</v>
      </c>
      <c r="AB15" s="5">
        <f>COUNTIF('2702'!$S$4:$S$30, "LG/5M")</f>
        <v>3</v>
      </c>
      <c r="AC15" s="5" t="s">
        <v>3</v>
      </c>
      <c r="AD15" s="5" t="s">
        <v>2</v>
      </c>
    </row>
    <row r="16" spans="1:30" x14ac:dyDescent="0.45">
      <c r="A16" s="3">
        <f>'2802'!$C$2</f>
        <v>44985</v>
      </c>
      <c r="B16" s="4">
        <f>'2802'!$J$4</f>
        <v>3</v>
      </c>
      <c r="C16" s="4">
        <f>'2802'!$K$4</f>
        <v>3</v>
      </c>
      <c r="D16" s="7">
        <f>'2802'!$M$4</f>
        <v>2</v>
      </c>
      <c r="J16">
        <f>'2802'!$Q$14</f>
        <v>2</v>
      </c>
      <c r="K16">
        <f>'2802'!$Q$15</f>
        <v>0</v>
      </c>
      <c r="L16">
        <f>'2802'!$Q$4</f>
        <v>0</v>
      </c>
      <c r="M16">
        <f>'2802'!$Q$17</f>
        <v>1</v>
      </c>
      <c r="N16">
        <f>'2802'!$Q$13</f>
        <v>0</v>
      </c>
      <c r="P16" s="5">
        <v>1</v>
      </c>
      <c r="Q16" s="5" t="s">
        <v>45</v>
      </c>
      <c r="R16" s="5" t="s">
        <v>45</v>
      </c>
      <c r="S16" s="5">
        <v>1</v>
      </c>
      <c r="T16" s="5" t="s">
        <v>45</v>
      </c>
      <c r="V16" s="5">
        <f>COUNTIF('2802'!$U$4:$U$30, "5M/WW")</f>
        <v>1</v>
      </c>
      <c r="W16" s="5">
        <f>COUNTIF('2802'!$T$4:$T$30, "WW/5M")</f>
        <v>2</v>
      </c>
      <c r="X16" s="5" t="s">
        <v>4</v>
      </c>
      <c r="Y16" s="5" t="s">
        <v>140</v>
      </c>
      <c r="AA16" s="5">
        <f>COUNTIF('2802'!$U$4:$U$30, "5M/LG")</f>
        <v>2</v>
      </c>
      <c r="AB16" s="5">
        <f>COUNTIF('2802'!$S$4:$S$30, "LG/5M")</f>
        <v>1</v>
      </c>
      <c r="AC16" s="5" t="s">
        <v>139</v>
      </c>
      <c r="AD16" s="5" t="s">
        <v>2</v>
      </c>
    </row>
    <row r="17" spans="1:30" x14ac:dyDescent="0.45">
      <c r="A17" s="3">
        <f>'0603'!$C$2</f>
        <v>44991</v>
      </c>
      <c r="B17" s="4">
        <f>'0603'!$J$4</f>
        <v>5</v>
      </c>
      <c r="C17" s="4">
        <f>'0603'!$K$4</f>
        <v>9</v>
      </c>
      <c r="D17" s="7">
        <f>'0603'!$M$4</f>
        <v>1</v>
      </c>
      <c r="J17">
        <f>'0603'!$Q$14</f>
        <v>4</v>
      </c>
      <c r="K17">
        <f>'0603'!$Q$15</f>
        <v>0</v>
      </c>
      <c r="L17" t="s">
        <v>45</v>
      </c>
      <c r="M17">
        <f>'0603'!$Q$17</f>
        <v>1</v>
      </c>
      <c r="N17">
        <f>'0603'!$Q$13</f>
        <v>0</v>
      </c>
      <c r="P17" s="5">
        <v>2</v>
      </c>
      <c r="Q17" s="5" t="s">
        <v>45</v>
      </c>
      <c r="R17" s="5" t="s">
        <v>45</v>
      </c>
      <c r="S17" s="5">
        <v>1</v>
      </c>
      <c r="T17" s="5" t="s">
        <v>45</v>
      </c>
      <c r="V17" s="5">
        <f>COUNTIF('0603'!$U$4:$U$30, "5M/WW")</f>
        <v>1</v>
      </c>
      <c r="W17" s="5">
        <f>COUNTIF('0603'!$T$4:$T$30, "WW/5M")</f>
        <v>7</v>
      </c>
      <c r="X17" s="5" t="s">
        <v>4</v>
      </c>
      <c r="Y17" s="5" t="s">
        <v>143</v>
      </c>
      <c r="AA17" s="5">
        <f>COUNTIF('0603'!$U$4:$U$30, "5M/LG")</f>
        <v>4</v>
      </c>
      <c r="AB17" s="5">
        <f>COUNTIF('0603'!$S$4:$S$30, "LG/5M")</f>
        <v>2</v>
      </c>
      <c r="AC17" s="5" t="s">
        <v>4</v>
      </c>
      <c r="AD17" s="5" t="s">
        <v>142</v>
      </c>
    </row>
    <row r="18" spans="1:30" x14ac:dyDescent="0.45">
      <c r="A18" s="3">
        <f>'0703'!$C$2</f>
        <v>44992</v>
      </c>
      <c r="B18" s="4">
        <f>'0703'!$J$4</f>
        <v>2</v>
      </c>
      <c r="C18" s="4">
        <f>'0703'!$K$4</f>
        <v>7</v>
      </c>
      <c r="D18" s="7">
        <f>'0703'!$M$4</f>
        <v>1</v>
      </c>
      <c r="J18">
        <f>'0703'!$Q$14</f>
        <v>1</v>
      </c>
      <c r="K18">
        <f>'0703'!$Q$15</f>
        <v>0</v>
      </c>
      <c r="L18" t="s">
        <v>45</v>
      </c>
      <c r="M18">
        <f>'0703'!$Q$17</f>
        <v>1</v>
      </c>
      <c r="N18">
        <f>'0703'!$Q$13</f>
        <v>0</v>
      </c>
      <c r="P18" s="5">
        <v>1</v>
      </c>
      <c r="Q18" s="5" t="s">
        <v>45</v>
      </c>
      <c r="R18" s="5" t="s">
        <v>45</v>
      </c>
      <c r="S18" s="5">
        <v>1</v>
      </c>
      <c r="T18" s="5" t="s">
        <v>45</v>
      </c>
      <c r="V18" s="5">
        <f>COUNTIF('0703'!$U$4:$U$30, "5M/WW")</f>
        <v>2</v>
      </c>
      <c r="W18" s="5">
        <f>COUNTIF('0703'!$T$4:$T$30, "WW/5M")</f>
        <v>4</v>
      </c>
      <c r="X18" s="5" t="s">
        <v>145</v>
      </c>
      <c r="Y18" s="5" t="s">
        <v>12</v>
      </c>
      <c r="AA18" s="5">
        <f>COUNTIF('0703'!$U$4:$U$30, "5M/LG")</f>
        <v>0</v>
      </c>
      <c r="AB18" s="5">
        <f>COUNTIF('0703'!$S$4:$S$30, "LG/5M")</f>
        <v>3</v>
      </c>
      <c r="AC18" s="5" t="s">
        <v>45</v>
      </c>
      <c r="AD18" s="5" t="s">
        <v>63</v>
      </c>
    </row>
    <row r="19" spans="1:30" x14ac:dyDescent="0.45">
      <c r="P19" s="5"/>
      <c r="Q19" s="5"/>
      <c r="R19" s="5"/>
      <c r="S19" s="5"/>
      <c r="T19" s="5"/>
      <c r="V19" s="5"/>
      <c r="W19" s="5"/>
      <c r="X19" s="5"/>
      <c r="Y19" s="5"/>
      <c r="AA19" s="5"/>
      <c r="AB19" s="5"/>
      <c r="AC19" s="5"/>
      <c r="AD19" s="5"/>
    </row>
    <row r="20" spans="1:30" x14ac:dyDescent="0.45">
      <c r="P20" s="5"/>
      <c r="Q20" s="5"/>
      <c r="R20" s="5"/>
      <c r="S20" s="5"/>
      <c r="T20" s="5"/>
      <c r="V20" s="5"/>
      <c r="W20" s="5"/>
      <c r="X20" s="5"/>
      <c r="Y20" s="5"/>
      <c r="AA20" s="5"/>
      <c r="AB20" s="5"/>
      <c r="AC20" s="5"/>
      <c r="AD20" s="5"/>
    </row>
    <row r="21" spans="1:30" x14ac:dyDescent="0.45">
      <c r="P21" s="5"/>
      <c r="Q21" s="5"/>
      <c r="R21" s="5"/>
      <c r="S21" s="5"/>
      <c r="T21" s="5"/>
      <c r="V21" s="5"/>
      <c r="W21" s="5"/>
      <c r="X21" s="5"/>
      <c r="Y21" s="5"/>
      <c r="AA21" s="5"/>
      <c r="AB21" s="5"/>
      <c r="AC21" s="5"/>
      <c r="AD21" s="5"/>
    </row>
    <row r="22" spans="1:30" x14ac:dyDescent="0.45">
      <c r="P22" s="5"/>
      <c r="Q22" s="5"/>
      <c r="R22" s="5"/>
      <c r="S22" s="5"/>
      <c r="T22" s="5"/>
      <c r="V22" s="5"/>
      <c r="W22" s="5"/>
      <c r="X22" s="5"/>
      <c r="Y22" s="5"/>
      <c r="AA22" s="5"/>
      <c r="AB22" s="5"/>
      <c r="AC22" s="5"/>
      <c r="AD22" s="5"/>
    </row>
    <row r="23" spans="1:30" x14ac:dyDescent="0.45">
      <c r="P23" s="5"/>
      <c r="Q23" s="5"/>
      <c r="R23" s="5"/>
      <c r="S23" s="5"/>
      <c r="T23" s="5"/>
      <c r="V23" s="5"/>
      <c r="W23" s="5"/>
      <c r="X23" s="5"/>
      <c r="Y23" s="5"/>
      <c r="AA23" s="5"/>
      <c r="AB23" s="5"/>
      <c r="AC23" s="5"/>
      <c r="AD23" s="5"/>
    </row>
    <row r="24" spans="1:30" x14ac:dyDescent="0.45">
      <c r="P24" s="5"/>
      <c r="Q24" s="5"/>
      <c r="R24" s="5"/>
      <c r="S24" s="5"/>
      <c r="T24" s="5"/>
      <c r="V24" s="5"/>
      <c r="W24" s="5"/>
      <c r="X24" s="5"/>
      <c r="Y24" s="5"/>
      <c r="AA24" s="5"/>
      <c r="AB24" s="5"/>
      <c r="AC24" s="5"/>
      <c r="AD24" s="5"/>
    </row>
    <row r="25" spans="1:30" x14ac:dyDescent="0.45">
      <c r="P25" s="5"/>
      <c r="Q25" s="5"/>
      <c r="R25" s="5"/>
      <c r="S25" s="5"/>
      <c r="T25" s="5"/>
      <c r="V25" s="5"/>
      <c r="W25" s="5"/>
      <c r="X25" s="5"/>
      <c r="Y25" s="5"/>
      <c r="AA25" s="5"/>
      <c r="AB25" s="5"/>
      <c r="AC25" s="5"/>
      <c r="AD25" s="5"/>
    </row>
    <row r="26" spans="1:30" x14ac:dyDescent="0.45">
      <c r="P26" s="5"/>
      <c r="Q26" s="5"/>
      <c r="R26" s="5"/>
      <c r="S26" s="5"/>
      <c r="T26" s="5"/>
      <c r="V26" s="5"/>
      <c r="W26" s="5"/>
      <c r="X26" s="5"/>
      <c r="Y26" s="5"/>
      <c r="AA26" s="5"/>
      <c r="AB26" s="5"/>
      <c r="AC26" s="5"/>
      <c r="AD26" s="5"/>
    </row>
    <row r="27" spans="1:30" x14ac:dyDescent="0.45">
      <c r="P27" s="5"/>
      <c r="Q27" s="5"/>
      <c r="R27" s="5"/>
      <c r="S27" s="5"/>
      <c r="T27" s="5"/>
      <c r="V27" s="5"/>
      <c r="W27" s="5"/>
      <c r="X27" s="5"/>
      <c r="Y27" s="5"/>
      <c r="AA27" s="5"/>
      <c r="AB27" s="5"/>
      <c r="AC27" s="5"/>
      <c r="AD27" s="5"/>
    </row>
    <row r="28" spans="1:30" x14ac:dyDescent="0.45">
      <c r="P28" s="5"/>
      <c r="Q28" s="5"/>
      <c r="R28" s="5"/>
      <c r="S28" s="5"/>
      <c r="T28" s="5"/>
      <c r="V28" s="5"/>
      <c r="W28" s="5"/>
      <c r="X28" s="5"/>
      <c r="Y28" s="5"/>
      <c r="AA28" s="5"/>
      <c r="AB28" s="5"/>
      <c r="AC28" s="5"/>
      <c r="AD28" s="5"/>
    </row>
    <row r="29" spans="1:30" x14ac:dyDescent="0.45">
      <c r="P29" s="5"/>
      <c r="Q29" s="5"/>
      <c r="R29" s="5"/>
      <c r="S29" s="5"/>
      <c r="T29" s="5"/>
      <c r="V29" s="5"/>
      <c r="W29" s="5"/>
      <c r="X29" s="5"/>
      <c r="Y29" s="5"/>
      <c r="AA29" s="5"/>
      <c r="AB29" s="5"/>
      <c r="AC29" s="5"/>
      <c r="AD29" s="5"/>
    </row>
    <row r="30" spans="1:30" x14ac:dyDescent="0.45">
      <c r="P30" s="5"/>
      <c r="Q30" s="5"/>
      <c r="R30" s="5"/>
      <c r="S30" s="5"/>
      <c r="T30" s="5"/>
      <c r="U30" t="s">
        <v>66</v>
      </c>
      <c r="V30" s="5">
        <f>SUM(V4:V29)</f>
        <v>36</v>
      </c>
      <c r="W30" s="5">
        <f>SUM(W4:W29)</f>
        <v>43</v>
      </c>
      <c r="X30" s="5"/>
      <c r="Y30" s="5"/>
      <c r="AA30" s="5">
        <f>SUM(AA4:AA29)</f>
        <v>36</v>
      </c>
      <c r="AB30" s="5">
        <f>SUM(AB4:AB29)</f>
        <v>29</v>
      </c>
      <c r="AC30" s="5"/>
      <c r="AD30" s="5"/>
    </row>
    <row r="31" spans="1:30" x14ac:dyDescent="0.45">
      <c r="I31" t="s">
        <v>59</v>
      </c>
      <c r="J31">
        <f>SUM(J4:J30)</f>
        <v>23</v>
      </c>
      <c r="K31">
        <f t="shared" ref="K31:M31" si="0">SUM(K4:K30)</f>
        <v>22</v>
      </c>
      <c r="L31">
        <f>SUM(L7:L30)</f>
        <v>11</v>
      </c>
      <c r="M31">
        <f t="shared" si="0"/>
        <v>6</v>
      </c>
      <c r="N31">
        <f>SUM(N7:N30)</f>
        <v>2</v>
      </c>
      <c r="V31" s="10">
        <f>V30/(W30+V30)</f>
        <v>0.45569620253164556</v>
      </c>
      <c r="AA31" s="10">
        <f>AA30/(AB30+AA30)</f>
        <v>0.55384615384615388</v>
      </c>
    </row>
    <row r="32" spans="1:30" x14ac:dyDescent="0.45">
      <c r="I32" t="s">
        <v>60</v>
      </c>
      <c r="J32">
        <f>AVERAGE(J4:J30)</f>
        <v>1.5333333333333334</v>
      </c>
      <c r="K32">
        <f t="shared" ref="K32:M32" si="1">AVERAGE(K4:K30)</f>
        <v>1.4666666666666666</v>
      </c>
      <c r="L32">
        <f>AVERAGE(L7:L30)</f>
        <v>1.1000000000000001</v>
      </c>
      <c r="M32">
        <f t="shared" si="1"/>
        <v>0.4</v>
      </c>
      <c r="N32">
        <f>AVERAGE(N7:N30)</f>
        <v>0.16666666666666666</v>
      </c>
    </row>
  </sheetData>
  <conditionalFormatting sqref="H7">
    <cfRule type="cellIs" dxfId="10" priority="12" operator="equal">
      <formula>$H$6</formula>
    </cfRule>
    <cfRule type="cellIs" dxfId="9" priority="13" operator="lessThan">
      <formula>$H$6</formula>
    </cfRule>
    <cfRule type="cellIs" dxfId="8" priority="14" operator="greaterThan">
      <formula>$H$6</formula>
    </cfRule>
  </conditionalFormatting>
  <conditionalFormatting sqref="H9">
    <cfRule type="cellIs" dxfId="7" priority="4" operator="greaterThan">
      <formula>$H$8</formula>
    </cfRule>
    <cfRule type="cellIs" dxfId="6" priority="5" operator="lessThan">
      <formula>$H$8</formula>
    </cfRule>
    <cfRule type="cellIs" dxfId="5" priority="9" operator="equal">
      <formula>$H$8</formula>
    </cfRule>
  </conditionalFormatting>
  <conditionalFormatting sqref="H8">
    <cfRule type="cellIs" dxfId="4" priority="10" operator="lessThan">
      <formula>$H$7</formula>
    </cfRule>
    <cfRule type="cellIs" dxfId="3" priority="11" operator="greaterThan">
      <formula>$H$7</formula>
    </cfRule>
  </conditionalFormatting>
  <conditionalFormatting sqref="H10">
    <cfRule type="cellIs" dxfId="2" priority="1" operator="greaterThan">
      <formula>$H$8</formula>
    </cfRule>
    <cfRule type="cellIs" dxfId="1" priority="2" operator="lessThan">
      <formula>$H$8</formula>
    </cfRule>
    <cfRule type="cellIs" dxfId="0" priority="3" operator="equal">
      <formula>$H$8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4B45-7BAF-4148-92B5-8B16D3A736D4}">
  <dimension ref="B2:Q18"/>
  <sheetViews>
    <sheetView workbookViewId="0"/>
  </sheetViews>
  <sheetFormatPr defaultRowHeight="14.25" x14ac:dyDescent="0.45"/>
  <cols>
    <col min="2" max="2" width="13.19921875" customWidth="1"/>
    <col min="3" max="3" width="14.6640625" customWidth="1"/>
    <col min="4" max="4" width="12.796875" customWidth="1"/>
  </cols>
  <sheetData>
    <row r="2" spans="2:17" x14ac:dyDescent="0.45">
      <c r="B2" t="s">
        <v>33</v>
      </c>
      <c r="C2" s="3">
        <v>44963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17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COUNTIF(C4:C18, "Loose Gooses")</f>
        <v>1</v>
      </c>
      <c r="K3">
        <f>COUNTIF(D4:D27,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</row>
    <row r="4" spans="2:17" x14ac:dyDescent="0.45">
      <c r="B4">
        <v>1</v>
      </c>
      <c r="C4" t="s">
        <v>14</v>
      </c>
      <c r="D4" t="s">
        <v>11</v>
      </c>
      <c r="E4" t="s">
        <v>8</v>
      </c>
      <c r="F4">
        <v>1</v>
      </c>
      <c r="G4">
        <v>2</v>
      </c>
      <c r="I4" t="s">
        <v>20</v>
      </c>
      <c r="J4">
        <f>COUNTIF(C4:C18, "5 Musketeers")</f>
        <v>5</v>
      </c>
      <c r="K4">
        <f>COUNTIF(D4:D27, "5 Musketeers")</f>
        <v>5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0</v>
      </c>
    </row>
    <row r="5" spans="2:17" x14ac:dyDescent="0.45">
      <c r="B5">
        <v>2</v>
      </c>
      <c r="C5" t="s">
        <v>14</v>
      </c>
      <c r="D5" t="s">
        <v>10</v>
      </c>
      <c r="E5" t="s">
        <v>7</v>
      </c>
      <c r="F5">
        <v>2</v>
      </c>
      <c r="G5">
        <v>1</v>
      </c>
      <c r="I5" t="s">
        <v>17</v>
      </c>
      <c r="J5">
        <f>COUNTIF(C4:C18, "Wet Willies")</f>
        <v>9</v>
      </c>
      <c r="K5">
        <f>COUNTIF(D4:D27, 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</row>
    <row r="6" spans="2:17" x14ac:dyDescent="0.45">
      <c r="B6">
        <v>3</v>
      </c>
      <c r="C6" t="s">
        <v>14</v>
      </c>
      <c r="D6" t="s">
        <v>11</v>
      </c>
      <c r="E6" t="s">
        <v>9</v>
      </c>
      <c r="F6">
        <v>3</v>
      </c>
      <c r="G6">
        <v>3</v>
      </c>
      <c r="P6" t="s">
        <v>16</v>
      </c>
      <c r="Q6">
        <f t="shared" si="1"/>
        <v>0</v>
      </c>
    </row>
    <row r="7" spans="2:17" x14ac:dyDescent="0.45">
      <c r="B7">
        <v>4</v>
      </c>
      <c r="C7" t="s">
        <v>14</v>
      </c>
      <c r="D7" t="s">
        <v>10</v>
      </c>
      <c r="E7" t="s">
        <v>12</v>
      </c>
      <c r="F7">
        <v>4</v>
      </c>
      <c r="G7">
        <v>2</v>
      </c>
      <c r="P7" t="s">
        <v>15</v>
      </c>
      <c r="Q7">
        <f t="shared" si="1"/>
        <v>0</v>
      </c>
    </row>
    <row r="8" spans="2:17" x14ac:dyDescent="0.45">
      <c r="B8">
        <v>5</v>
      </c>
      <c r="C8" t="s">
        <v>14</v>
      </c>
      <c r="D8" t="s">
        <v>11</v>
      </c>
      <c r="E8" t="s">
        <v>9</v>
      </c>
      <c r="F8">
        <v>5</v>
      </c>
      <c r="G8">
        <v>4</v>
      </c>
      <c r="P8" t="s">
        <v>12</v>
      </c>
      <c r="Q8">
        <f t="shared" si="1"/>
        <v>2</v>
      </c>
    </row>
    <row r="9" spans="2:17" x14ac:dyDescent="0.45">
      <c r="B9">
        <v>6</v>
      </c>
      <c r="C9" t="s">
        <v>14</v>
      </c>
      <c r="D9" t="s">
        <v>10</v>
      </c>
      <c r="E9" t="s">
        <v>9</v>
      </c>
      <c r="F9">
        <v>6</v>
      </c>
      <c r="G9">
        <v>3</v>
      </c>
      <c r="P9" t="s">
        <v>9</v>
      </c>
      <c r="Q9">
        <f t="shared" si="1"/>
        <v>4</v>
      </c>
    </row>
    <row r="10" spans="2:17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2</v>
      </c>
    </row>
    <row r="11" spans="2:17" x14ac:dyDescent="0.45">
      <c r="B11">
        <v>8</v>
      </c>
      <c r="C11" t="s">
        <v>11</v>
      </c>
      <c r="D11" t="s">
        <v>10</v>
      </c>
      <c r="E11" t="s">
        <v>3</v>
      </c>
      <c r="F11">
        <v>2</v>
      </c>
      <c r="G11">
        <v>4</v>
      </c>
      <c r="P11" t="s">
        <v>7</v>
      </c>
      <c r="Q11">
        <f t="shared" si="1"/>
        <v>1</v>
      </c>
    </row>
    <row r="12" spans="2:17" x14ac:dyDescent="0.45">
      <c r="B12">
        <v>9</v>
      </c>
      <c r="C12" t="s">
        <v>14</v>
      </c>
      <c r="D12" t="s">
        <v>11</v>
      </c>
      <c r="E12" t="s">
        <v>8</v>
      </c>
      <c r="F12">
        <v>1</v>
      </c>
      <c r="G12">
        <v>0</v>
      </c>
      <c r="P12" t="s">
        <v>6</v>
      </c>
      <c r="Q12">
        <f t="shared" si="1"/>
        <v>0</v>
      </c>
    </row>
    <row r="13" spans="2:17" x14ac:dyDescent="0.45">
      <c r="B13">
        <v>10</v>
      </c>
      <c r="C13" t="s">
        <v>14</v>
      </c>
      <c r="D13" t="s">
        <v>10</v>
      </c>
      <c r="E13" t="s">
        <v>12</v>
      </c>
      <c r="F13">
        <v>2</v>
      </c>
      <c r="G13">
        <v>5</v>
      </c>
      <c r="P13" t="s">
        <v>5</v>
      </c>
      <c r="Q13">
        <f t="shared" si="1"/>
        <v>0</v>
      </c>
    </row>
    <row r="14" spans="2:17" x14ac:dyDescent="0.45">
      <c r="B14">
        <v>11</v>
      </c>
      <c r="C14" t="s">
        <v>14</v>
      </c>
      <c r="D14" t="s">
        <v>11</v>
      </c>
      <c r="E14" t="s">
        <v>9</v>
      </c>
      <c r="F14">
        <v>3</v>
      </c>
      <c r="G14">
        <v>1</v>
      </c>
      <c r="P14" t="s">
        <v>4</v>
      </c>
      <c r="Q14">
        <f t="shared" si="1"/>
        <v>1</v>
      </c>
    </row>
    <row r="15" spans="2:17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0</v>
      </c>
      <c r="P15" t="s">
        <v>3</v>
      </c>
      <c r="Q15">
        <f t="shared" si="1"/>
        <v>1</v>
      </c>
    </row>
    <row r="16" spans="2:17" x14ac:dyDescent="0.45">
      <c r="B16">
        <v>13</v>
      </c>
      <c r="C16" t="s">
        <v>11</v>
      </c>
      <c r="D16" t="s">
        <v>10</v>
      </c>
      <c r="E16" t="s">
        <v>2</v>
      </c>
      <c r="F16">
        <v>1</v>
      </c>
      <c r="G16">
        <v>0</v>
      </c>
      <c r="P16" t="s">
        <v>2</v>
      </c>
      <c r="Q16">
        <f t="shared" si="1"/>
        <v>3</v>
      </c>
    </row>
    <row r="17" spans="2:17" x14ac:dyDescent="0.45">
      <c r="B17">
        <v>14</v>
      </c>
      <c r="C17" t="s">
        <v>11</v>
      </c>
      <c r="D17" t="s">
        <v>14</v>
      </c>
      <c r="E17" t="s">
        <v>4</v>
      </c>
      <c r="F17">
        <v>2</v>
      </c>
      <c r="G17">
        <v>1</v>
      </c>
      <c r="P17" t="s">
        <v>1</v>
      </c>
      <c r="Q17">
        <f t="shared" si="1"/>
        <v>0</v>
      </c>
    </row>
    <row r="18" spans="2:17" x14ac:dyDescent="0.45">
      <c r="B18">
        <v>15</v>
      </c>
      <c r="C18" t="s">
        <v>11</v>
      </c>
      <c r="D18" t="s">
        <v>10</v>
      </c>
      <c r="E18" t="s">
        <v>2</v>
      </c>
      <c r="F18">
        <v>3</v>
      </c>
      <c r="G18">
        <v>1</v>
      </c>
      <c r="P18" t="s">
        <v>0</v>
      </c>
      <c r="Q18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EA6E-13A3-434D-B373-4A9BF20D7175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6</v>
      </c>
      <c r="L3" s="1">
        <f>J3/(J3+K3)</f>
        <v>0.5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14</v>
      </c>
      <c r="D4" t="s">
        <v>10</v>
      </c>
      <c r="E4" t="s">
        <v>5</v>
      </c>
      <c r="F4">
        <v>1</v>
      </c>
      <c r="G4">
        <v>2</v>
      </c>
      <c r="I4" t="s">
        <v>20</v>
      </c>
      <c r="J4">
        <f>COUNTIF(C4:C30, "5 Musketeers")</f>
        <v>4</v>
      </c>
      <c r="K4">
        <f>COUNTIF(D4:D30, "5 Musketeers")</f>
        <v>6</v>
      </c>
      <c r="L4" s="1">
        <f t="shared" ref="L4:L5" si="0">J4/(J4+K4)</f>
        <v>0.4</v>
      </c>
      <c r="M4">
        <f>IF(AND(L4&gt;L3, L4&gt;L5), 3, IF(OR(L4&gt;L3, L4&gt;L5), 2, 1))</f>
        <v>1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WW/LG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1</v>
      </c>
      <c r="G5">
        <v>0</v>
      </c>
      <c r="I5" t="s">
        <v>17</v>
      </c>
      <c r="J5">
        <f>COUNTIF(C4:C30, "Wet Willies")</f>
        <v>7</v>
      </c>
      <c r="K5">
        <f>COUNTIF(D4:D30,"Wet Willies")</f>
        <v>5</v>
      </c>
      <c r="L5" s="1">
        <f t="shared" si="0"/>
        <v>0.58333333333333337</v>
      </c>
      <c r="M5">
        <f>IF(AND(L5&gt;L4, L5&gt;L3), 3, IF(OR(L5&gt;L4, L5&gt;L3), 2, 1))</f>
        <v>3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19</v>
      </c>
      <c r="F6">
        <v>1</v>
      </c>
      <c r="G6">
        <v>0</v>
      </c>
      <c r="P6" t="s">
        <v>16</v>
      </c>
      <c r="Q6">
        <f t="shared" si="1"/>
        <v>1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16</v>
      </c>
      <c r="F7">
        <v>2</v>
      </c>
      <c r="G7">
        <v>1</v>
      </c>
      <c r="P7" t="s">
        <v>15</v>
      </c>
      <c r="Q7">
        <f t="shared" si="1"/>
        <v>0</v>
      </c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3</v>
      </c>
      <c r="G8">
        <v>1</v>
      </c>
      <c r="P8" t="s">
        <v>12</v>
      </c>
      <c r="Q8">
        <f t="shared" si="1"/>
        <v>3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10</v>
      </c>
      <c r="E9" t="s">
        <v>12</v>
      </c>
      <c r="F9">
        <v>1</v>
      </c>
      <c r="G9">
        <v>0</v>
      </c>
      <c r="P9" t="s">
        <v>9</v>
      </c>
      <c r="Q9">
        <f t="shared" si="1"/>
        <v>1</v>
      </c>
      <c r="S9" t="str">
        <f t="shared" si="2"/>
        <v>None</v>
      </c>
      <c r="T9" t="str">
        <f t="shared" si="3"/>
        <v>WW/LG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1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18</v>
      </c>
      <c r="F11">
        <v>1</v>
      </c>
      <c r="G11">
        <v>0</v>
      </c>
      <c r="P11" t="s">
        <v>7</v>
      </c>
      <c r="Q11">
        <f t="shared" si="1"/>
        <v>1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2</v>
      </c>
      <c r="G12">
        <v>1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0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1</v>
      </c>
      <c r="G14">
        <v>0</v>
      </c>
      <c r="P14" t="s">
        <v>4</v>
      </c>
      <c r="Q14">
        <f t="shared" si="1"/>
        <v>2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8</v>
      </c>
      <c r="F15">
        <v>2</v>
      </c>
      <c r="G15">
        <v>1</v>
      </c>
      <c r="P15" t="s">
        <v>3</v>
      </c>
      <c r="Q15">
        <f t="shared" si="1"/>
        <v>1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0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19</v>
      </c>
      <c r="F17">
        <v>1</v>
      </c>
      <c r="G17">
        <v>0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7</v>
      </c>
      <c r="F18">
        <v>1</v>
      </c>
      <c r="G18">
        <v>0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12</v>
      </c>
      <c r="F19">
        <v>2</v>
      </c>
      <c r="G19">
        <v>1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12</v>
      </c>
      <c r="F20">
        <v>3</v>
      </c>
      <c r="G20">
        <v>1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7FC55-00F2-459C-BBD1-0FB8B2F0BA70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44965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2</v>
      </c>
      <c r="K3">
        <f>COUNTIF(D4:D30, "Loose Gooses")</f>
        <v>8</v>
      </c>
      <c r="L3" s="1">
        <f>J3/(J3+K3)</f>
        <v>0.2</v>
      </c>
      <c r="M3">
        <f>IF(AND(L3&gt;L4, L3&gt;L5), 3, IF(OR(L3&gt;L4, L3&gt;L5), 2, 1))</f>
        <v>1</v>
      </c>
      <c r="P3" t="s">
        <v>18</v>
      </c>
      <c r="Q3">
        <f>COUNTIF($E$4:$E$27, P3)</f>
        <v>0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2</v>
      </c>
      <c r="F4">
        <v>1</v>
      </c>
      <c r="G4">
        <v>0</v>
      </c>
      <c r="I4" t="s">
        <v>20</v>
      </c>
      <c r="J4">
        <f>COUNTIF(C4:C30, "5 Musketeers")</f>
        <v>5</v>
      </c>
      <c r="K4">
        <f>COUNTIF(D4:D30, "5 Musketeers")</f>
        <v>6</v>
      </c>
      <c r="L4" s="1">
        <f t="shared" ref="L4:L5" si="0">J4/(J4+K4)</f>
        <v>0.45454545454545453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1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3</v>
      </c>
      <c r="L5" s="1">
        <f t="shared" si="0"/>
        <v>0.76923076923076927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2</v>
      </c>
      <c r="F6">
        <v>3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14</v>
      </c>
      <c r="D7" t="s">
        <v>11</v>
      </c>
      <c r="E7" t="s">
        <v>8</v>
      </c>
      <c r="F7">
        <v>1</v>
      </c>
      <c r="G7">
        <v>0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WW/5M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9</v>
      </c>
      <c r="F8">
        <v>2</v>
      </c>
      <c r="G8">
        <v>2</v>
      </c>
      <c r="P8" t="s">
        <v>12</v>
      </c>
      <c r="Q8">
        <f t="shared" si="1"/>
        <v>4</v>
      </c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14</v>
      </c>
      <c r="E9" t="s">
        <v>2</v>
      </c>
      <c r="F9">
        <v>1</v>
      </c>
      <c r="G9">
        <v>0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5M/WW</v>
      </c>
    </row>
    <row r="10" spans="2:21" x14ac:dyDescent="0.45">
      <c r="B10">
        <v>7</v>
      </c>
      <c r="C10" t="s">
        <v>10</v>
      </c>
      <c r="D10" t="s">
        <v>11</v>
      </c>
      <c r="E10" t="s">
        <v>19</v>
      </c>
      <c r="F10">
        <v>1</v>
      </c>
      <c r="G10">
        <v>0</v>
      </c>
      <c r="P10" t="s">
        <v>8</v>
      </c>
      <c r="Q10">
        <f t="shared" si="1"/>
        <v>2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8</v>
      </c>
      <c r="F11">
        <v>1</v>
      </c>
      <c r="G11">
        <v>0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12</v>
      </c>
      <c r="F12">
        <v>2</v>
      </c>
      <c r="G12">
        <v>1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3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13</v>
      </c>
      <c r="F14">
        <v>4</v>
      </c>
      <c r="G14">
        <v>2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6</v>
      </c>
      <c r="F15">
        <v>5</v>
      </c>
      <c r="G15">
        <v>2</v>
      </c>
      <c r="P15" t="s">
        <v>3</v>
      </c>
      <c r="Q15">
        <f t="shared" si="1"/>
        <v>0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14</v>
      </c>
      <c r="D16" t="s">
        <v>11</v>
      </c>
      <c r="E16" t="s">
        <v>12</v>
      </c>
      <c r="F16">
        <v>6</v>
      </c>
      <c r="G16">
        <v>3</v>
      </c>
      <c r="P16" t="s">
        <v>2</v>
      </c>
      <c r="Q16">
        <f t="shared" si="1"/>
        <v>4</v>
      </c>
      <c r="S16" t="str">
        <f t="shared" si="2"/>
        <v>None</v>
      </c>
      <c r="T16" t="str">
        <f t="shared" si="3"/>
        <v>WW/5M</v>
      </c>
      <c r="U16" t="str">
        <f t="shared" si="4"/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12</v>
      </c>
      <c r="F17">
        <v>7</v>
      </c>
      <c r="G17">
        <v>3</v>
      </c>
      <c r="P17" t="s">
        <v>1</v>
      </c>
      <c r="Q17">
        <f t="shared" si="1"/>
        <v>1</v>
      </c>
      <c r="S17" t="str">
        <f t="shared" si="2"/>
        <v>None</v>
      </c>
      <c r="T17" t="str">
        <f t="shared" si="3"/>
        <v>WW/LG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8</v>
      </c>
      <c r="G18">
        <v>4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B19">
        <v>16</v>
      </c>
      <c r="C19" t="s">
        <v>10</v>
      </c>
      <c r="D19" t="s">
        <v>14</v>
      </c>
      <c r="E19" t="s">
        <v>61</v>
      </c>
      <c r="F19">
        <v>1</v>
      </c>
      <c r="G19">
        <v>0</v>
      </c>
      <c r="S19" t="str">
        <f t="shared" si="2"/>
        <v>LG/WW</v>
      </c>
      <c r="T19" t="str">
        <f t="shared" si="3"/>
        <v>None</v>
      </c>
      <c r="U19" t="str">
        <f t="shared" si="4"/>
        <v>None</v>
      </c>
    </row>
    <row r="20" spans="2:21" x14ac:dyDescent="0.45">
      <c r="B20">
        <v>17</v>
      </c>
      <c r="C20" t="s">
        <v>11</v>
      </c>
      <c r="D20" t="s">
        <v>10</v>
      </c>
      <c r="E20" t="s">
        <v>1</v>
      </c>
      <c r="F20">
        <v>1</v>
      </c>
      <c r="G20">
        <v>0</v>
      </c>
      <c r="S20" t="str">
        <f t="shared" si="2"/>
        <v>None</v>
      </c>
      <c r="T20" t="str">
        <f t="shared" si="3"/>
        <v>None</v>
      </c>
      <c r="U20" t="str">
        <f t="shared" si="4"/>
        <v>5M/LG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0CC8A-1DA0-4EFD-8506-C6F59B1829A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8</v>
      </c>
      <c r="L3" s="1">
        <f>J3/(J3+K3)</f>
        <v>0.27272727272727271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7</v>
      </c>
      <c r="K4">
        <f>COUNTIF(D4:D30, "5 Musketeers")</f>
        <v>7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5</v>
      </c>
      <c r="L5" s="1">
        <f t="shared" si="0"/>
        <v>0.66666666666666663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12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9</v>
      </c>
      <c r="F7">
        <v>2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2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10</v>
      </c>
      <c r="D9" t="s">
        <v>11</v>
      </c>
      <c r="E9" t="s">
        <v>0</v>
      </c>
      <c r="F9">
        <v>1</v>
      </c>
      <c r="G9">
        <v>1</v>
      </c>
      <c r="P9" t="s">
        <v>9</v>
      </c>
      <c r="Q9">
        <f t="shared" si="1"/>
        <v>4</v>
      </c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1</v>
      </c>
      <c r="G10">
        <v>1</v>
      </c>
      <c r="P10" t="s">
        <v>8</v>
      </c>
      <c r="Q10">
        <f t="shared" si="1"/>
        <v>3</v>
      </c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5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2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8</v>
      </c>
      <c r="F13">
        <v>1</v>
      </c>
      <c r="G13">
        <v>1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11</v>
      </c>
      <c r="D14" t="s">
        <v>14</v>
      </c>
      <c r="E14" t="s">
        <v>3</v>
      </c>
      <c r="F14">
        <v>1</v>
      </c>
      <c r="G14">
        <v>1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None</v>
      </c>
      <c r="U14" t="str">
        <f t="shared" si="4"/>
        <v>5M/WW</v>
      </c>
    </row>
    <row r="15" spans="2:21" x14ac:dyDescent="0.45">
      <c r="B15">
        <v>12</v>
      </c>
      <c r="C15" t="s">
        <v>11</v>
      </c>
      <c r="D15" t="s">
        <v>10</v>
      </c>
      <c r="E15" t="s">
        <v>3</v>
      </c>
      <c r="F15">
        <v>2</v>
      </c>
      <c r="G15">
        <v>2</v>
      </c>
      <c r="P15" t="s">
        <v>3</v>
      </c>
      <c r="Q15">
        <f t="shared" si="1"/>
        <v>4</v>
      </c>
      <c r="S15" t="str">
        <f t="shared" si="2"/>
        <v>None</v>
      </c>
      <c r="T15" t="str">
        <f t="shared" si="3"/>
        <v>None</v>
      </c>
      <c r="U15" t="str">
        <f t="shared" si="4"/>
        <v>5M/LG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3</v>
      </c>
      <c r="G16">
        <v>2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18</v>
      </c>
      <c r="F17">
        <v>1</v>
      </c>
      <c r="G17">
        <v>1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9</v>
      </c>
      <c r="F18">
        <v>1</v>
      </c>
      <c r="G18">
        <v>1</v>
      </c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13</v>
      </c>
      <c r="F19">
        <v>2</v>
      </c>
      <c r="G19">
        <v>2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8</v>
      </c>
      <c r="F20">
        <v>3</v>
      </c>
      <c r="G20">
        <v>2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B21">
        <v>18</v>
      </c>
      <c r="C21" t="s">
        <v>14</v>
      </c>
      <c r="D21" t="s">
        <v>11</v>
      </c>
      <c r="E21" t="s">
        <v>8</v>
      </c>
      <c r="F21">
        <v>4</v>
      </c>
      <c r="G21">
        <v>3</v>
      </c>
      <c r="S21" t="str">
        <f t="shared" si="2"/>
        <v>None</v>
      </c>
      <c r="T21" t="str">
        <f t="shared" si="3"/>
        <v>WW/5M</v>
      </c>
      <c r="U21" t="str">
        <f t="shared" si="4"/>
        <v>None</v>
      </c>
    </row>
    <row r="22" spans="2:21" x14ac:dyDescent="0.45">
      <c r="B22">
        <v>19</v>
      </c>
      <c r="C22" t="s">
        <v>14</v>
      </c>
      <c r="D22" t="s">
        <v>10</v>
      </c>
      <c r="E22" t="s">
        <v>9</v>
      </c>
      <c r="F22">
        <v>5</v>
      </c>
      <c r="G22">
        <v>3</v>
      </c>
      <c r="S22" t="str">
        <f t="shared" si="2"/>
        <v>None</v>
      </c>
      <c r="T22" t="str">
        <f t="shared" si="3"/>
        <v>WW/LG</v>
      </c>
      <c r="U22" t="str">
        <f t="shared" si="4"/>
        <v>None</v>
      </c>
    </row>
    <row r="23" spans="2:21" x14ac:dyDescent="0.45">
      <c r="B23">
        <v>20</v>
      </c>
      <c r="C23" t="s">
        <v>14</v>
      </c>
      <c r="D23" t="s">
        <v>11</v>
      </c>
      <c r="E23" t="s">
        <v>9</v>
      </c>
      <c r="F23">
        <v>6</v>
      </c>
      <c r="G23">
        <v>4</v>
      </c>
      <c r="S23" t="str">
        <f t="shared" si="2"/>
        <v>None</v>
      </c>
      <c r="T23" t="str">
        <f t="shared" si="3"/>
        <v>WW/5M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READ ME</vt:lpstr>
      <vt:lpstr>Stats Global</vt:lpstr>
      <vt:lpstr>Statistics LG</vt:lpstr>
      <vt:lpstr>Statistics WW</vt:lpstr>
      <vt:lpstr>Statistics 5M</vt:lpstr>
      <vt:lpstr>602</vt:lpstr>
      <vt:lpstr>702</vt:lpstr>
      <vt:lpstr>802</vt:lpstr>
      <vt:lpstr>1002</vt:lpstr>
      <vt:lpstr>1302</vt:lpstr>
      <vt:lpstr>1402</vt:lpstr>
      <vt:lpstr>1602</vt:lpstr>
      <vt:lpstr>2002</vt:lpstr>
      <vt:lpstr>2102</vt:lpstr>
      <vt:lpstr>2202</vt:lpstr>
      <vt:lpstr>2302</vt:lpstr>
      <vt:lpstr>2702</vt:lpstr>
      <vt:lpstr>2802</vt:lpstr>
      <vt:lpstr>0603</vt:lpstr>
      <vt:lpstr>0703</vt:lpstr>
    </vt:vector>
  </TitlesOfParts>
  <Company>All Saints Anglican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2023-03-07T04:20:52Z</dcterms:modified>
</cp:coreProperties>
</file>