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2EAAAF65-25A5-4949-BDC4-D6A83CEC49F7}" xr6:coauthVersionLast="47" xr6:coauthVersionMax="47" xr10:uidLastSave="{00000000-0000-0000-0000-000000000000}"/>
  <bookViews>
    <workbookView xWindow="-98" yWindow="-98" windowWidth="22695" windowHeight="14595" firstSheet="5" activeTab="21" xr2:uid="{2D388C7B-479A-45BA-A2D9-F72395219D1D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  <sheet name="0903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11" l="1"/>
  <c r="R33" i="11"/>
  <c r="R28" i="11"/>
  <c r="K20" i="3"/>
  <c r="H8" i="3"/>
  <c r="H8" i="4"/>
  <c r="A20" i="5"/>
  <c r="A20" i="4"/>
  <c r="A20" i="3"/>
  <c r="B21" i="11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Q19" i="22"/>
  <c r="AG24" i="11" s="1"/>
  <c r="U18" i="22"/>
  <c r="T18" i="22"/>
  <c r="S18" i="22"/>
  <c r="Q18" i="22"/>
  <c r="L20" i="3" s="1"/>
  <c r="U17" i="22"/>
  <c r="T17" i="22"/>
  <c r="S17" i="22"/>
  <c r="Q17" i="22"/>
  <c r="AG22" i="11" s="1"/>
  <c r="U16" i="22"/>
  <c r="T16" i="22"/>
  <c r="S16" i="22"/>
  <c r="Q16" i="22"/>
  <c r="U15" i="22"/>
  <c r="T15" i="22"/>
  <c r="S15" i="22"/>
  <c r="Q15" i="22"/>
  <c r="K20" i="5" s="1"/>
  <c r="U14" i="22"/>
  <c r="T14" i="22"/>
  <c r="S14" i="22"/>
  <c r="Q14" i="22"/>
  <c r="J20" i="5" s="1"/>
  <c r="U13" i="22"/>
  <c r="T13" i="22"/>
  <c r="S13" i="22"/>
  <c r="Q13" i="22"/>
  <c r="AG18" i="11" s="1"/>
  <c r="U12" i="22"/>
  <c r="T12" i="22"/>
  <c r="S12" i="22"/>
  <c r="Q12" i="22"/>
  <c r="AG17" i="11" s="1"/>
  <c r="U11" i="22"/>
  <c r="T11" i="22"/>
  <c r="S11" i="22"/>
  <c r="Q11" i="22"/>
  <c r="AG16" i="11" s="1"/>
  <c r="U10" i="22"/>
  <c r="T10" i="22"/>
  <c r="S10" i="22"/>
  <c r="Q10" i="22"/>
  <c r="L20" i="4" s="1"/>
  <c r="U9" i="22"/>
  <c r="T9" i="22"/>
  <c r="S9" i="22"/>
  <c r="Q9" i="22"/>
  <c r="U8" i="22"/>
  <c r="T8" i="22"/>
  <c r="S8" i="22"/>
  <c r="Q8" i="22"/>
  <c r="AG13" i="11" s="1"/>
  <c r="U7" i="22"/>
  <c r="T7" i="22"/>
  <c r="S7" i="22"/>
  <c r="Q7" i="22"/>
  <c r="N20" i="3" s="1"/>
  <c r="U6" i="22"/>
  <c r="T6" i="22"/>
  <c r="S6" i="22"/>
  <c r="Q6" i="22"/>
  <c r="M20" i="3" s="1"/>
  <c r="U5" i="22"/>
  <c r="T5" i="22"/>
  <c r="S5" i="22"/>
  <c r="Q5" i="22"/>
  <c r="AG10" i="11" s="1"/>
  <c r="K5" i="22"/>
  <c r="C20" i="4" s="1"/>
  <c r="J5" i="22"/>
  <c r="U4" i="22"/>
  <c r="T4" i="22"/>
  <c r="S4" i="22"/>
  <c r="Y20" i="4" s="1"/>
  <c r="Q4" i="22"/>
  <c r="AG9" i="11" s="1"/>
  <c r="K4" i="22"/>
  <c r="C20" i="5" s="1"/>
  <c r="J4" i="22"/>
  <c r="L4" i="22" s="1"/>
  <c r="Q3" i="22"/>
  <c r="AG8" i="11" s="1"/>
  <c r="K3" i="22"/>
  <c r="C20" i="3" s="1"/>
  <c r="J3" i="22"/>
  <c r="B20" i="3" s="1"/>
  <c r="F20" i="11"/>
  <c r="D20" i="11"/>
  <c r="C20" i="11"/>
  <c r="B20" i="11"/>
  <c r="E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AL24" i="11"/>
  <c r="AK24" i="11"/>
  <c r="AK23" i="11"/>
  <c r="AL23" i="11" s="1"/>
  <c r="AL22" i="11"/>
  <c r="AK22" i="11"/>
  <c r="AK21" i="11"/>
  <c r="AL21" i="11" s="1"/>
  <c r="AL20" i="11"/>
  <c r="AK20" i="11"/>
  <c r="AL19" i="11"/>
  <c r="AK19" i="11"/>
  <c r="AL18" i="11"/>
  <c r="AK18" i="11"/>
  <c r="AL17" i="11"/>
  <c r="AK17" i="11"/>
  <c r="AL16" i="11"/>
  <c r="AK16" i="11"/>
  <c r="AL15" i="11"/>
  <c r="AK15" i="11"/>
  <c r="AL14" i="11"/>
  <c r="AK14" i="11"/>
  <c r="AL13" i="11"/>
  <c r="AK13" i="11"/>
  <c r="AL12" i="11"/>
  <c r="AK12" i="11"/>
  <c r="AL11" i="11"/>
  <c r="AK11" i="11"/>
  <c r="AL10" i="11"/>
  <c r="AK10" i="11"/>
  <c r="AL9" i="11"/>
  <c r="AK9" i="11"/>
  <c r="AL8" i="11"/>
  <c r="AK8" i="1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Q26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C12" i="11"/>
  <c r="AD12" i="11" s="1"/>
  <c r="AC13" i="11"/>
  <c r="AC14" i="11"/>
  <c r="AC15" i="11"/>
  <c r="AC16" i="11"/>
  <c r="AC17" i="11"/>
  <c r="AC18" i="11"/>
  <c r="AD18" i="11" s="1"/>
  <c r="AC19" i="11"/>
  <c r="AC20" i="11"/>
  <c r="AC21" i="11"/>
  <c r="AC22" i="11"/>
  <c r="AC23" i="1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AD19" i="11"/>
  <c r="AD20" i="11"/>
  <c r="AD22" i="11"/>
  <c r="AD23" i="11"/>
  <c r="AD11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Y12" i="11"/>
  <c r="Y13" i="11"/>
  <c r="Y14" i="11"/>
  <c r="Y15" i="11"/>
  <c r="Y16" i="11"/>
  <c r="Z16" i="11" s="1"/>
  <c r="Y17" i="11"/>
  <c r="Y18" i="11"/>
  <c r="Y19" i="11"/>
  <c r="Y20" i="11"/>
  <c r="Y21" i="11"/>
  <c r="Y22" i="11"/>
  <c r="Y23" i="11"/>
  <c r="Y24" i="11"/>
  <c r="Z24" i="11" s="1"/>
  <c r="Y8" i="1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Z13" i="11"/>
  <c r="Z21" i="11"/>
  <c r="Z8" i="11"/>
  <c r="F14" i="11"/>
  <c r="D14" i="11"/>
  <c r="C14" i="11"/>
  <c r="B14" i="11"/>
  <c r="E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1" i="11"/>
  <c r="Z12" i="11"/>
  <c r="Z14" i="11"/>
  <c r="Z17" i="11"/>
  <c r="Z19" i="11"/>
  <c r="Z20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R24" i="11"/>
  <c r="Q24" i="11"/>
  <c r="Q19" i="12"/>
  <c r="V24" i="11" s="1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X20" i="4" l="1"/>
  <c r="AA20" i="5"/>
  <c r="L5" i="22"/>
  <c r="AG23" i="11"/>
  <c r="AG15" i="11"/>
  <c r="O20" i="3"/>
  <c r="AC20" i="4"/>
  <c r="M20" i="5"/>
  <c r="M32" i="5" s="1"/>
  <c r="AG14" i="11"/>
  <c r="Q34" i="11" s="1"/>
  <c r="V31" i="11" s="1"/>
  <c r="X20" i="3"/>
  <c r="AD20" i="4"/>
  <c r="AD30" i="4" s="1"/>
  <c r="N20" i="5"/>
  <c r="L3" i="22"/>
  <c r="AG21" i="11"/>
  <c r="Y20" i="3"/>
  <c r="Y30" i="3" s="1"/>
  <c r="V20" i="5"/>
  <c r="V30" i="5" s="1"/>
  <c r="C21" i="11"/>
  <c r="E21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J6" i="11" s="1"/>
  <c r="AG19" i="11"/>
  <c r="AG11" i="11"/>
  <c r="AD20" i="3"/>
  <c r="N20" i="4"/>
  <c r="F21" i="11"/>
  <c r="O20" i="4"/>
  <c r="AB20" i="5"/>
  <c r="AB30" i="5" s="1"/>
  <c r="B20" i="4"/>
  <c r="F4" i="4" s="1"/>
  <c r="H10" i="4"/>
  <c r="M4" i="22"/>
  <c r="D20" i="5" s="1"/>
  <c r="M9" i="22"/>
  <c r="M5" i="22"/>
  <c r="D20" i="4" s="1"/>
  <c r="M10" i="22"/>
  <c r="M8" i="22"/>
  <c r="M3" i="22"/>
  <c r="D20" i="3" s="1"/>
  <c r="L4" i="21"/>
  <c r="L3" i="21"/>
  <c r="L5" i="21"/>
  <c r="M5" i="21" s="1"/>
  <c r="M10" i="21"/>
  <c r="M4" i="21"/>
  <c r="M9" i="21"/>
  <c r="M8" i="21"/>
  <c r="M3" i="21"/>
  <c r="E19" i="11"/>
  <c r="L5" i="20"/>
  <c r="M3" i="20" s="1"/>
  <c r="M8" i="20"/>
  <c r="AH13" i="11"/>
  <c r="Q33" i="11"/>
  <c r="V28" i="11" s="1"/>
  <c r="Q41" i="11"/>
  <c r="R41" i="11" s="1"/>
  <c r="V30" i="11" s="1"/>
  <c r="AH21" i="11"/>
  <c r="AH23" i="11"/>
  <c r="Q43" i="11"/>
  <c r="R43" i="11" s="1"/>
  <c r="V43" i="11" s="1"/>
  <c r="E18" i="11"/>
  <c r="Q36" i="11"/>
  <c r="R36" i="11" s="1"/>
  <c r="V38" i="11" s="1"/>
  <c r="AH16" i="11"/>
  <c r="Q42" i="11"/>
  <c r="R42" i="11" s="1"/>
  <c r="V39" i="11" s="1"/>
  <c r="AH22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L3" i="19"/>
  <c r="K17" i="5"/>
  <c r="K32" i="5" s="1"/>
  <c r="L5" i="19"/>
  <c r="L4" i="19"/>
  <c r="O32" i="3"/>
  <c r="E17" i="11"/>
  <c r="L5" i="18"/>
  <c r="M8" i="18" s="1"/>
  <c r="AD8" i="1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6" i="11"/>
  <c r="L5" i="15"/>
  <c r="M10" i="15"/>
  <c r="Z23" i="11"/>
  <c r="Z15" i="11"/>
  <c r="E13" i="11"/>
  <c r="M4" i="14"/>
  <c r="M9" i="14"/>
  <c r="M8" i="14"/>
  <c r="M3" i="14"/>
  <c r="M5" i="14"/>
  <c r="M10" i="14"/>
  <c r="E12" i="11"/>
  <c r="H8" i="5"/>
  <c r="L5" i="13"/>
  <c r="L4" i="13"/>
  <c r="E11" i="11"/>
  <c r="I6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N32" i="5"/>
  <c r="L32" i="5"/>
  <c r="AC30" i="3"/>
  <c r="AD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4"/>
  <c r="L31" i="4"/>
  <c r="J32" i="4"/>
  <c r="N31" i="3"/>
  <c r="M4" i="7"/>
  <c r="M5" i="7"/>
  <c r="N32" i="4"/>
  <c r="J31" i="4"/>
  <c r="K31" i="3"/>
  <c r="J32" i="5"/>
  <c r="M31" i="3"/>
  <c r="L5" i="6"/>
  <c r="L4" i="6"/>
  <c r="L3" i="6"/>
  <c r="G4" i="4"/>
  <c r="F4" i="3"/>
  <c r="G4" i="3"/>
  <c r="G4" i="5"/>
  <c r="O31" i="4" l="1"/>
  <c r="AH14" i="11"/>
  <c r="M31" i="5"/>
  <c r="W30" i="5"/>
  <c r="F4" i="5"/>
  <c r="Q32" i="11"/>
  <c r="R32" i="11" s="1"/>
  <c r="V44" i="11" s="1"/>
  <c r="Q40" i="11"/>
  <c r="R40" i="11" s="1"/>
  <c r="V32" i="11" s="1"/>
  <c r="W32" i="11" s="1"/>
  <c r="M9" i="20"/>
  <c r="M4" i="20"/>
  <c r="M10" i="20"/>
  <c r="M5" i="20"/>
  <c r="K31" i="5"/>
  <c r="M5" i="19"/>
  <c r="D17" i="4" s="1"/>
  <c r="Q37" i="11"/>
  <c r="R37" i="11" s="1"/>
  <c r="V41" i="11" s="1"/>
  <c r="W41" i="11" s="1"/>
  <c r="AH17" i="11"/>
  <c r="O32" i="4"/>
  <c r="AH24" i="11"/>
  <c r="Q44" i="11"/>
  <c r="Q28" i="11"/>
  <c r="AH8" i="11"/>
  <c r="AH11" i="11"/>
  <c r="Q31" i="11"/>
  <c r="R31" i="11" s="1"/>
  <c r="V40" i="11" s="1"/>
  <c r="W40" i="11" s="1"/>
  <c r="AH15" i="11"/>
  <c r="Q35" i="11"/>
  <c r="R35" i="11" s="1"/>
  <c r="V36" i="11" s="1"/>
  <c r="W36" i="11" s="1"/>
  <c r="AH10" i="11"/>
  <c r="Q30" i="11"/>
  <c r="R30" i="11" s="1"/>
  <c r="V37" i="11" s="1"/>
  <c r="W37" i="11" s="1"/>
  <c r="AH19" i="11"/>
  <c r="Q39" i="11"/>
  <c r="R39" i="11" s="1"/>
  <c r="V33" i="11" s="1"/>
  <c r="W33" i="11" s="1"/>
  <c r="M8" i="19"/>
  <c r="AH9" i="11"/>
  <c r="Q29" i="11"/>
  <c r="AH18" i="11"/>
  <c r="Q38" i="11"/>
  <c r="R38" i="11" s="1"/>
  <c r="V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8" i="11"/>
  <c r="W44" i="11"/>
  <c r="W39" i="11"/>
  <c r="W42" i="11"/>
  <c r="W30" i="11"/>
  <c r="H13" i="3"/>
  <c r="W31" i="11"/>
  <c r="K6" i="11"/>
  <c r="K7" i="11" s="1"/>
  <c r="W28" i="11"/>
  <c r="M9" i="17"/>
  <c r="M4" i="17"/>
  <c r="M3" i="17"/>
  <c r="M8" i="16"/>
  <c r="H13" i="5"/>
  <c r="H13" i="4"/>
  <c r="M9" i="15"/>
  <c r="M8" i="15"/>
  <c r="J7" i="11"/>
  <c r="L7" i="11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R29" i="11" l="1"/>
  <c r="V34" i="11" s="1"/>
  <c r="W34" i="11" s="1"/>
  <c r="R44" i="11"/>
  <c r="V35" i="11" s="1"/>
  <c r="W35" i="11" s="1"/>
  <c r="V29" i="11"/>
  <c r="W29" i="11" s="1"/>
  <c r="H4" i="3"/>
  <c r="H4" i="5"/>
  <c r="J31" i="3"/>
  <c r="J32" i="3"/>
</calcChain>
</file>

<file path=xl/sharedStrings.xml><?xml version="1.0" encoding="utf-8"?>
<sst xmlns="http://schemas.openxmlformats.org/spreadsheetml/2006/main" count="2082" uniqueCount="150">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</sst>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7" borderId="0" xfId="0" applyFill="1"/>
    <xf numFmtId="0" fontId="2" fillId="7" borderId="0" xfId="0" applyFont="1" applyFill="1"/>
    <xf numFmtId="2" fontId="0" fillId="7" borderId="0" xfId="0" applyNumberFormat="1" applyFill="1"/>
  </cellXfs>
  <cellStyles count="2">
    <cellStyle name="Normal" xfId="0" builtinId="0"/>
    <cellStyle name="Percent" xfId="1" builtinId="5"/>
  </cellStyles>
  <dxfs count="4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0.50194552529182879</c:v>
                </c:pt>
                <c:pt idx="1">
                  <c:v>0.31128404669260701</c:v>
                </c:pt>
                <c:pt idx="2">
                  <c:v>0.18677042801556423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2" headerRowBorderDxfId="41" tableBorderDxfId="40" totalsRowBorderDxfId="39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38"/>
    <tableColumn id="2" xr3:uid="{7BE2DD7D-041B-42D3-BEF3-83231555EB12}" name="Average" dataDxfId="37"/>
    <tableColumn id="3" xr3:uid="{3EA0A844-2FB2-4CD6-86BD-277AC59FE2B4}" name="NBA Equivalent" dataDxfId="36">
      <calculatedColumnFormula>Table1[[#This Row],[Average]]/($I$6/3)*100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48"/>
  <sheetViews>
    <sheetView topLeftCell="J4" workbookViewId="0">
      <selection activeCell="X34" sqref="X34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33" t="s">
        <v>146</v>
      </c>
      <c r="AK5" s="33">
        <v>1</v>
      </c>
      <c r="AL5" s="33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15.117647058823529</v>
      </c>
      <c r="J6">
        <f t="shared" ref="J6:L6" si="0">AVERAGE(D5:D30)</f>
        <v>7.5882352941176467</v>
      </c>
      <c r="K6">
        <f t="shared" si="0"/>
        <v>4.7058823529411766</v>
      </c>
      <c r="L6">
        <f t="shared" si="0"/>
        <v>2.8235294117647061</v>
      </c>
      <c r="AJ6" s="33"/>
      <c r="AK6" s="33"/>
      <c r="AL6" s="33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0.50194552529182879</v>
      </c>
      <c r="K7" s="13">
        <f t="shared" ref="K7:L7" si="2">K6/$I$6</f>
        <v>0.31128404669260701</v>
      </c>
      <c r="L7" s="13">
        <f t="shared" si="2"/>
        <v>0.18677042801556423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4" t="s">
        <v>28</v>
      </c>
      <c r="AK7" s="34" t="s">
        <v>27</v>
      </c>
      <c r="AL7" s="34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('0603'!$Q3)+('0703'!$Q3)+('0803'!$Q3)+('0903'!$Q3)</f>
        <v>12</v>
      </c>
      <c r="AH8" s="14">
        <f>AG8/AG$5</f>
        <v>3</v>
      </c>
      <c r="AJ8" s="33" t="s">
        <v>18</v>
      </c>
      <c r="AK8" s="33">
        <f>('0603'!$Q3)+('0703'!$Q3)</f>
        <v>6</v>
      </c>
      <c r="AL8" s="35">
        <f>AK8/AK$5</f>
        <v>6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('0603'!$Q4)+('0703'!$Q4)+('0803'!$Q4)+('0903'!$Q4)</f>
        <v>0</v>
      </c>
      <c r="AH9" s="14">
        <f t="shared" ref="AH9:AH24" si="7">AG9/AG$5</f>
        <v>0</v>
      </c>
      <c r="AJ9" s="33" t="s">
        <v>19</v>
      </c>
      <c r="AK9" s="33">
        <f>('0603'!$Q4)+('0703'!$Q4)</f>
        <v>0</v>
      </c>
      <c r="AL9" s="35">
        <f t="shared" ref="AL9:AL24" si="8">AK9/AK$5</f>
        <v>0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('0603'!$Q5)+('0703'!$Q5)+('0803'!$Q5)+('0903'!$Q5)</f>
        <v>7</v>
      </c>
      <c r="AH10" s="14">
        <f t="shared" si="7"/>
        <v>1.75</v>
      </c>
      <c r="AJ10" s="33" t="s">
        <v>13</v>
      </c>
      <c r="AK10" s="33">
        <f>('0603'!$Q5)+('0703'!$Q5)</f>
        <v>3</v>
      </c>
      <c r="AL10" s="35">
        <f t="shared" si="8"/>
        <v>3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9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('0603'!$Q6)+('0703'!$Q6)+('0803'!$Q6)+('0903'!$Q6)</f>
        <v>1</v>
      </c>
      <c r="AH11" s="14">
        <f t="shared" si="7"/>
        <v>0.25</v>
      </c>
      <c r="AJ11" s="33" t="s">
        <v>16</v>
      </c>
      <c r="AK11" s="33">
        <f>('0603'!$Q6)+('0703'!$Q6)</f>
        <v>0</v>
      </c>
      <c r="AL11" s="35">
        <f t="shared" si="8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0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('0603'!$Q7)+('0703'!$Q7)+('0803'!$Q7)+('0903'!$Q7)</f>
        <v>1</v>
      </c>
      <c r="AH12" s="14">
        <f t="shared" si="7"/>
        <v>0.25</v>
      </c>
      <c r="AJ12" s="33" t="s">
        <v>15</v>
      </c>
      <c r="AK12" s="33">
        <f>('0603'!$Q7)+('0703'!$Q7)</f>
        <v>1</v>
      </c>
      <c r="AL12" s="35">
        <f t="shared" si="8"/>
        <v>1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1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('0603'!$Q8)+('0703'!$Q8)+('0803'!$Q8)+('0903'!$Q8)</f>
        <v>9</v>
      </c>
      <c r="AH13" s="14">
        <f t="shared" si="7"/>
        <v>2.25</v>
      </c>
      <c r="AJ13" s="33" t="s">
        <v>12</v>
      </c>
      <c r="AK13" s="33">
        <f>('0603'!$Q8)+('0703'!$Q8)</f>
        <v>8</v>
      </c>
      <c r="AL13" s="35">
        <f t="shared" si="8"/>
        <v>8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2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('0603'!$Q9)+('0703'!$Q9)+('0803'!$Q9)+('0903'!$Q9)</f>
        <v>7</v>
      </c>
      <c r="AH14" s="14">
        <f t="shared" si="7"/>
        <v>1.75</v>
      </c>
      <c r="AJ14" s="33" t="s">
        <v>9</v>
      </c>
      <c r="AK14" s="33">
        <f>('0603'!$Q9)+('0703'!$Q9)</f>
        <v>5</v>
      </c>
      <c r="AL14" s="35">
        <f t="shared" si="8"/>
        <v>5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3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('0603'!$Q10)+('0703'!$Q10)+('0803'!$Q10)+('0903'!$Q10)</f>
        <v>2</v>
      </c>
      <c r="AH15" s="14">
        <f t="shared" si="7"/>
        <v>0.5</v>
      </c>
      <c r="AJ15" s="33" t="s">
        <v>8</v>
      </c>
      <c r="AK15" s="33">
        <f>('0603'!$Q10)+('0703'!$Q10)</f>
        <v>2</v>
      </c>
      <c r="AL15" s="35">
        <f t="shared" si="8"/>
        <v>2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4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('0603'!$Q11)+('0703'!$Q11)+('0803'!$Q11)+('0903'!$Q11)</f>
        <v>1</v>
      </c>
      <c r="AH16" s="14">
        <f t="shared" si="7"/>
        <v>0.25</v>
      </c>
      <c r="AJ16" s="33" t="s">
        <v>7</v>
      </c>
      <c r="AK16" s="33">
        <f>('0603'!$Q11)+('0703'!$Q11)</f>
        <v>0</v>
      </c>
      <c r="AL16" s="35">
        <f t="shared" si="8"/>
        <v>0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5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('0603'!$Q12)+('0703'!$Q12)+('0803'!$Q12)+('0903'!$Q12)</f>
        <v>2</v>
      </c>
      <c r="AH17" s="14">
        <f t="shared" si="7"/>
        <v>0.5</v>
      </c>
      <c r="AJ17" s="33" t="s">
        <v>6</v>
      </c>
      <c r="AK17" s="33">
        <f>('0603'!$Q12)+('0703'!$Q12)</f>
        <v>2</v>
      </c>
      <c r="AL17" s="35">
        <f t="shared" si="8"/>
        <v>2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6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('0603'!$Q13)+('0703'!$Q13)+('0803'!$Q13)+('0903'!$Q13)</f>
        <v>1</v>
      </c>
      <c r="AH18" s="14">
        <f t="shared" si="7"/>
        <v>0.25</v>
      </c>
      <c r="AJ18" s="33" t="s">
        <v>5</v>
      </c>
      <c r="AK18" s="33">
        <f>('0603'!$Q13)+('0703'!$Q13)</f>
        <v>0</v>
      </c>
      <c r="AL18" s="35">
        <f t="shared" si="8"/>
        <v>0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7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('0603'!$Q14)+('0703'!$Q14)+('0803'!$Q14)+('0903'!$Q14)</f>
        <v>7</v>
      </c>
      <c r="AH19" s="14">
        <f t="shared" si="7"/>
        <v>1.75</v>
      </c>
      <c r="AJ19" s="33" t="s">
        <v>4</v>
      </c>
      <c r="AK19" s="33">
        <f>('0603'!$Q14)+('0703'!$Q14)</f>
        <v>5</v>
      </c>
      <c r="AL19" s="35">
        <f t="shared" si="8"/>
        <v>5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8">C20-D20-F20</f>
        <v>6</v>
      </c>
      <c r="F20">
        <f>MIN('0803'!$J$3:$J$5)</f>
        <v>5</v>
      </c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('0603'!$Q15)+('0703'!$Q15)+('0803'!$Q15)+('0903'!$Q15)</f>
        <v>4</v>
      </c>
      <c r="AH20" s="14">
        <f t="shared" si="7"/>
        <v>1</v>
      </c>
      <c r="AJ20" s="33" t="s">
        <v>3</v>
      </c>
      <c r="AK20" s="33">
        <f>('0603'!$Q15)+('0703'!$Q15)</f>
        <v>0</v>
      </c>
      <c r="AL20" s="35">
        <f t="shared" si="8"/>
        <v>0</v>
      </c>
    </row>
    <row r="21" spans="2:38" x14ac:dyDescent="0.45">
      <c r="B21" s="3">
        <f>'0903'!$C$2</f>
        <v>44994</v>
      </c>
      <c r="C21">
        <f>SUM('0903'!$J$3:$J$5)</f>
        <v>15</v>
      </c>
      <c r="D21">
        <f>MAX('0903'!$J$3:$J$5)</f>
        <v>10</v>
      </c>
      <c r="E21">
        <f t="shared" ref="E21" si="19">C21-D21-F21</f>
        <v>3</v>
      </c>
      <c r="F21">
        <f>MIN('0903'!$J$3:$J$5)</f>
        <v>2</v>
      </c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('0603'!$Q16)+('0703'!$Q16)+('0803'!$Q16)+('0903'!$Q16)</f>
        <v>11</v>
      </c>
      <c r="AH21" s="14">
        <f t="shared" si="7"/>
        <v>2.75</v>
      </c>
      <c r="AJ21" s="33" t="s">
        <v>2</v>
      </c>
      <c r="AK21" s="33">
        <f>('0603'!$Q16)+('0703'!$Q16)</f>
        <v>2</v>
      </c>
      <c r="AL21" s="35">
        <f t="shared" si="8"/>
        <v>2</v>
      </c>
    </row>
    <row r="22" spans="2:38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('0603'!$Q17)+('0703'!$Q17)+('0803'!$Q17)+('0903'!$Q17)</f>
        <v>3</v>
      </c>
      <c r="AH22" s="14">
        <f t="shared" si="7"/>
        <v>0.75</v>
      </c>
      <c r="AJ22" s="33" t="s">
        <v>1</v>
      </c>
      <c r="AK22" s="33">
        <f>('0603'!$Q17)+('0703'!$Q17)</f>
        <v>2</v>
      </c>
      <c r="AL22" s="35">
        <f t="shared" si="8"/>
        <v>2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('0603'!$Q18)+('0703'!$Q18)+('0803'!$Q18)+('0903'!$Q18)</f>
        <v>0</v>
      </c>
      <c r="AH23" s="14">
        <f t="shared" si="7"/>
        <v>0</v>
      </c>
      <c r="AJ23" s="33" t="s">
        <v>0</v>
      </c>
      <c r="AK23" s="33">
        <f>('0603'!$Q18)+('0703'!$Q18)</f>
        <v>0</v>
      </c>
      <c r="AL23" s="35">
        <f t="shared" si="8"/>
        <v>0</v>
      </c>
    </row>
    <row r="24" spans="2:38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('1302'!$Q19)+('1402'!$Q19)+('1602'!$Q19)</f>
        <v>0</v>
      </c>
      <c r="V24" s="14">
        <f t="shared" si="4"/>
        <v>0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('0603'!$Q19)+('0703'!$Q19)+('0803'!$Q19)+('0903'!$Q19)</f>
        <v>6</v>
      </c>
      <c r="AH24" s="14">
        <f t="shared" si="7"/>
        <v>1.5</v>
      </c>
      <c r="AJ24" s="33" t="s">
        <v>61</v>
      </c>
      <c r="AK24" s="33">
        <f>('0603'!$Q19)+('0703'!$Q19)</f>
        <v>2</v>
      </c>
      <c r="AL24" s="35">
        <f t="shared" si="8"/>
        <v>2</v>
      </c>
    </row>
    <row r="26" spans="2:38" x14ac:dyDescent="0.45">
      <c r="P26" t="s">
        <v>66</v>
      </c>
      <c r="Q26">
        <f>SUM(Q5,U5,Y5,AC5,AG5)</f>
        <v>17</v>
      </c>
      <c r="T26" s="2"/>
    </row>
    <row r="27" spans="2:38" x14ac:dyDescent="0.45">
      <c r="P27" t="s">
        <v>28</v>
      </c>
      <c r="Q27" t="s">
        <v>27</v>
      </c>
      <c r="R2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P28" t="s">
        <v>18</v>
      </c>
      <c r="Q28">
        <f>SUM(Q8,U8,Y8,AC8,AG8)</f>
        <v>33</v>
      </c>
      <c r="R28" s="14">
        <f>Q28/17</f>
        <v>1.9411764705882353</v>
      </c>
      <c r="T28" t="s">
        <v>97</v>
      </c>
      <c r="U28" s="19" t="s">
        <v>12</v>
      </c>
      <c r="V28" s="20">
        <f>R$33</f>
        <v>2</v>
      </c>
      <c r="W28" s="21">
        <f>Table1[[#This Row],[Average]]/($I$6/3)*100</f>
        <v>39.688715953307394</v>
      </c>
      <c r="Y28" s="2" t="s">
        <v>119</v>
      </c>
    </row>
    <row r="29" spans="2:38" x14ac:dyDescent="0.45">
      <c r="P29" t="s">
        <v>19</v>
      </c>
      <c r="Q29">
        <f t="shared" ref="Q29:Q44" si="20">SUM(Q9,U9,Y9,AC9,AG9)</f>
        <v>14</v>
      </c>
      <c r="R29" s="14">
        <f>Q29/(Q$26-3)</f>
        <v>1</v>
      </c>
      <c r="T29" t="s">
        <v>98</v>
      </c>
      <c r="U29" s="25" t="s">
        <v>18</v>
      </c>
      <c r="V29" s="26">
        <f>$R$28</f>
        <v>1.9411764705882353</v>
      </c>
      <c r="W29" s="27">
        <f>Table1[[#This Row],[Average]]/($I$6/3)*100</f>
        <v>38.521400778210122</v>
      </c>
      <c r="Y29" t="s">
        <v>120</v>
      </c>
    </row>
    <row r="30" spans="2:38" x14ac:dyDescent="0.45">
      <c r="P30" t="s">
        <v>13</v>
      </c>
      <c r="Q30">
        <f t="shared" si="20"/>
        <v>10</v>
      </c>
      <c r="R30" s="14">
        <f t="shared" ref="R30:R43" si="21">Q30/Q$26</f>
        <v>0.58823529411764708</v>
      </c>
      <c r="T30" t="s">
        <v>99</v>
      </c>
      <c r="U30" s="25" t="s">
        <v>2</v>
      </c>
      <c r="V30" s="26">
        <f>R$41</f>
        <v>1.8823529411764706</v>
      </c>
      <c r="W30" s="27">
        <f>Table1[[#This Row],[Average]]/($I$6/3)*100</f>
        <v>37.354085603112843</v>
      </c>
      <c r="Y30" t="s">
        <v>121</v>
      </c>
    </row>
    <row r="31" spans="2:38" x14ac:dyDescent="0.45">
      <c r="P31" t="s">
        <v>16</v>
      </c>
      <c r="Q31">
        <f t="shared" si="20"/>
        <v>6</v>
      </c>
      <c r="R31" s="14">
        <f t="shared" si="21"/>
        <v>0.35294117647058826</v>
      </c>
      <c r="T31" t="s">
        <v>100</v>
      </c>
      <c r="U31" s="19" t="s">
        <v>9</v>
      </c>
      <c r="V31" s="20">
        <f>R$34</f>
        <v>1.8235294117647058</v>
      </c>
      <c r="W31" s="21">
        <f>Table1[[#This Row],[Average]]/($I$6/3)*100</f>
        <v>36.186770428015564</v>
      </c>
    </row>
    <row r="32" spans="2:38" x14ac:dyDescent="0.45">
      <c r="P32" t="s">
        <v>15</v>
      </c>
      <c r="Q32">
        <f t="shared" si="20"/>
        <v>2</v>
      </c>
      <c r="R32" s="14">
        <f t="shared" si="21"/>
        <v>0.11764705882352941</v>
      </c>
      <c r="T32" t="s">
        <v>101</v>
      </c>
      <c r="U32" s="22" t="s">
        <v>3</v>
      </c>
      <c r="V32" s="23">
        <f>R$40</f>
        <v>1.5294117647058822</v>
      </c>
      <c r="W32" s="24">
        <f>Table1[[#This Row],[Average]]/($I$6/3)*100</f>
        <v>30.350194552529182</v>
      </c>
      <c r="Y32" t="s">
        <v>138</v>
      </c>
    </row>
    <row r="33" spans="16:27" x14ac:dyDescent="0.45">
      <c r="P33" t="s">
        <v>12</v>
      </c>
      <c r="Q33">
        <f t="shared" si="20"/>
        <v>32</v>
      </c>
      <c r="R33" s="14">
        <f>Q33/16</f>
        <v>2</v>
      </c>
      <c r="T33" t="s">
        <v>102</v>
      </c>
      <c r="U33" s="22" t="s">
        <v>4</v>
      </c>
      <c r="V33" s="23">
        <f>R$39</f>
        <v>1.4705882352941178</v>
      </c>
      <c r="W33" s="24">
        <f>Table1[[#This Row],[Average]]/($I$6/3)*100</f>
        <v>29.18287937743191</v>
      </c>
      <c r="Y33" t="s">
        <v>137</v>
      </c>
    </row>
    <row r="34" spans="16:27" x14ac:dyDescent="0.45">
      <c r="P34" t="s">
        <v>9</v>
      </c>
      <c r="Q34">
        <f t="shared" si="20"/>
        <v>31</v>
      </c>
      <c r="R34" s="14">
        <f t="shared" si="21"/>
        <v>1.8235294117647058</v>
      </c>
      <c r="T34" t="s">
        <v>103</v>
      </c>
      <c r="U34" s="22" t="s">
        <v>19</v>
      </c>
      <c r="V34" s="23">
        <f>$R$29</f>
        <v>1</v>
      </c>
      <c r="W34" s="24">
        <f>Table1[[#This Row],[Average]]/($I$6/3)*100</f>
        <v>19.844357976653697</v>
      </c>
    </row>
    <row r="35" spans="16:27" x14ac:dyDescent="0.45">
      <c r="P35" t="s">
        <v>8</v>
      </c>
      <c r="Q35">
        <f t="shared" si="20"/>
        <v>10</v>
      </c>
      <c r="R35" s="14">
        <f t="shared" si="21"/>
        <v>0.58823529411764708</v>
      </c>
      <c r="T35" t="s">
        <v>104</v>
      </c>
      <c r="U35" s="25" t="s">
        <v>61</v>
      </c>
      <c r="V35" s="26">
        <f>R$44</f>
        <v>0.75</v>
      </c>
      <c r="W35" s="27">
        <f>Table1[[#This Row],[Average]]/($I$6/3)*100</f>
        <v>14.883268482490273</v>
      </c>
    </row>
    <row r="36" spans="16:27" x14ac:dyDescent="0.45">
      <c r="P36" t="s">
        <v>7</v>
      </c>
      <c r="Q36">
        <f t="shared" si="20"/>
        <v>7</v>
      </c>
      <c r="R36" s="14">
        <f t="shared" si="21"/>
        <v>0.41176470588235292</v>
      </c>
      <c r="T36" t="s">
        <v>105</v>
      </c>
      <c r="U36" s="19" t="s">
        <v>8</v>
      </c>
      <c r="V36" s="20">
        <f>R$35</f>
        <v>0.58823529411764708</v>
      </c>
      <c r="W36" s="21">
        <f>Table1[[#This Row],[Average]]/($I$6/3)*100</f>
        <v>11.673151750972762</v>
      </c>
    </row>
    <row r="37" spans="16:27" x14ac:dyDescent="0.45">
      <c r="P37" t="s">
        <v>6</v>
      </c>
      <c r="Q37">
        <f t="shared" si="20"/>
        <v>5</v>
      </c>
      <c r="R37" s="14">
        <f t="shared" si="21"/>
        <v>0.29411764705882354</v>
      </c>
      <c r="T37" t="s">
        <v>106</v>
      </c>
      <c r="U37" s="19" t="s">
        <v>13</v>
      </c>
      <c r="V37" s="20">
        <f>R$30</f>
        <v>0.58823529411764708</v>
      </c>
      <c r="W37" s="21">
        <f>Table1[[#This Row],[Average]]/($I$6/3)*100</f>
        <v>11.673151750972762</v>
      </c>
    </row>
    <row r="38" spans="16:27" x14ac:dyDescent="0.45">
      <c r="P38" t="s">
        <v>5</v>
      </c>
      <c r="Q38">
        <f t="shared" si="20"/>
        <v>4</v>
      </c>
      <c r="R38" s="14">
        <f t="shared" si="21"/>
        <v>0.23529411764705882</v>
      </c>
      <c r="T38" t="s">
        <v>107</v>
      </c>
      <c r="U38" s="19" t="s">
        <v>7</v>
      </c>
      <c r="V38" s="20">
        <f>R$36</f>
        <v>0.41176470588235292</v>
      </c>
      <c r="W38" s="21">
        <f>Table1[[#This Row],[Average]]/($I$6/3)*100</f>
        <v>8.1712062256809332</v>
      </c>
    </row>
    <row r="39" spans="16:27" x14ac:dyDescent="0.45">
      <c r="P39" t="s">
        <v>4</v>
      </c>
      <c r="Q39">
        <f t="shared" si="20"/>
        <v>25</v>
      </c>
      <c r="R39" s="14">
        <f t="shared" si="21"/>
        <v>1.4705882352941178</v>
      </c>
      <c r="T39" t="s">
        <v>108</v>
      </c>
      <c r="U39" s="22" t="s">
        <v>1</v>
      </c>
      <c r="V39" s="23">
        <f>R$42</f>
        <v>0.41176470588235292</v>
      </c>
      <c r="W39" s="24">
        <f>Table1[[#This Row],[Average]]/($I$6/3)*100</f>
        <v>8.1712062256809332</v>
      </c>
      <c r="Z39" s="31"/>
      <c r="AA39" s="31"/>
    </row>
    <row r="40" spans="16:27" x14ac:dyDescent="0.45">
      <c r="P40" t="s">
        <v>3</v>
      </c>
      <c r="Q40">
        <f t="shared" si="20"/>
        <v>26</v>
      </c>
      <c r="R40" s="14">
        <f t="shared" si="21"/>
        <v>1.5294117647058822</v>
      </c>
      <c r="T40" t="s">
        <v>109</v>
      </c>
      <c r="U40" s="25" t="s">
        <v>16</v>
      </c>
      <c r="V40" s="26">
        <f>R$31</f>
        <v>0.35294117647058826</v>
      </c>
      <c r="W40" s="27">
        <f>Table1[[#This Row],[Average]]/($I$6/3)*100</f>
        <v>7.0038910505836576</v>
      </c>
    </row>
    <row r="41" spans="16:27" x14ac:dyDescent="0.45">
      <c r="P41" t="s">
        <v>2</v>
      </c>
      <c r="Q41">
        <f t="shared" si="20"/>
        <v>32</v>
      </c>
      <c r="R41" s="14">
        <f t="shared" si="21"/>
        <v>1.8823529411764706</v>
      </c>
      <c r="T41" t="s">
        <v>110</v>
      </c>
      <c r="U41" s="19" t="s">
        <v>6</v>
      </c>
      <c r="V41" s="20">
        <f>R$37</f>
        <v>0.29411764705882354</v>
      </c>
      <c r="W41" s="21">
        <f>Table1[[#This Row],[Average]]/($I$6/3)*100</f>
        <v>5.836575875486381</v>
      </c>
    </row>
    <row r="42" spans="16:27" x14ac:dyDescent="0.45">
      <c r="P42" t="s">
        <v>1</v>
      </c>
      <c r="Q42">
        <f t="shared" si="20"/>
        <v>7</v>
      </c>
      <c r="R42" s="14">
        <f t="shared" si="21"/>
        <v>0.41176470588235292</v>
      </c>
      <c r="T42" t="s">
        <v>111</v>
      </c>
      <c r="U42" s="22" t="s">
        <v>5</v>
      </c>
      <c r="V42" s="23">
        <f>R$38</f>
        <v>0.23529411764705882</v>
      </c>
      <c r="W42" s="24">
        <f>Table1[[#This Row],[Average]]/($I$6/3)*100</f>
        <v>4.6692607003891053</v>
      </c>
    </row>
    <row r="43" spans="16:27" x14ac:dyDescent="0.45">
      <c r="P43" t="s">
        <v>0</v>
      </c>
      <c r="Q43">
        <f t="shared" si="20"/>
        <v>3</v>
      </c>
      <c r="R43" s="14">
        <f t="shared" si="21"/>
        <v>0.17647058823529413</v>
      </c>
      <c r="T43" t="s">
        <v>112</v>
      </c>
      <c r="U43" s="25" t="s">
        <v>0</v>
      </c>
      <c r="V43" s="26">
        <f>R$43</f>
        <v>0.17647058823529413</v>
      </c>
      <c r="W43" s="27">
        <f>Table1[[#This Row],[Average]]/($I$6/3)*100</f>
        <v>3.5019455252918288</v>
      </c>
    </row>
    <row r="44" spans="16:27" x14ac:dyDescent="0.45">
      <c r="P44" t="s">
        <v>61</v>
      </c>
      <c r="Q44">
        <f t="shared" si="20"/>
        <v>9</v>
      </c>
      <c r="R44" s="14">
        <f>Q44/(Q$26-5)</f>
        <v>0.75</v>
      </c>
      <c r="T44" t="s">
        <v>113</v>
      </c>
      <c r="U44" s="28" t="s">
        <v>15</v>
      </c>
      <c r="V44" s="29">
        <f>R$32</f>
        <v>0.11764705882352941</v>
      </c>
      <c r="W44" s="30">
        <f>Table1[[#This Row],[Average]]/($I$6/3)*100</f>
        <v>2.3346303501945527</v>
      </c>
    </row>
    <row r="46" spans="16:27" x14ac:dyDescent="0.45">
      <c r="U46" t="s">
        <v>122</v>
      </c>
    </row>
    <row r="47" spans="16:27" x14ac:dyDescent="0.45">
      <c r="U47" t="s">
        <v>123</v>
      </c>
    </row>
    <row r="48" spans="16:27" x14ac:dyDescent="0.45">
      <c r="U48" t="s">
        <v>124</v>
      </c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12" si="2">IF(AND(C4="Loose Gooses",D4="Wet Willies"),"LG/WW", IF(AND(C4="Loose Gooses",D4="5 Musketeers"),"LG/5M", "None"))</f>
        <v>None</v>
      </c>
      <c r="T4" t="str">
        <f t="shared" ref="T4:T12" si="3">IF(AND(C4="Wet Willies",D4="Loose Gooses"),"WW/LG", IF(AND(C4="Wet Willies",D4="5 Musketeers"),"WW/5M", "None"))</f>
        <v>None</v>
      </c>
      <c r="U4" t="str">
        <f t="shared" ref="U4:U12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5FD5-70D9-4DC6-8665-B22C70B5881D}">
  <dimension ref="B2:U30"/>
  <sheetViews>
    <sheetView tabSelected="1" workbookViewId="0">
      <selection activeCell="P2" sqref="P2:Q19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3</v>
      </c>
      <c r="L3" s="1">
        <f>J3/(J3+K3)</f>
        <v>0.76923076923076927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2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6</v>
      </c>
      <c r="L4" s="1">
        <f t="shared" ref="L4:L5" si="0">J4/(J4+K4)</f>
        <v>0.25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2</v>
      </c>
      <c r="P5" t="s">
        <v>13</v>
      </c>
      <c r="Q5">
        <f t="shared" si="1"/>
        <v>3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3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11</v>
      </c>
      <c r="D8" t="s">
        <v>14</v>
      </c>
      <c r="E8" t="s">
        <v>4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0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18</v>
      </c>
      <c r="F10">
        <v>2</v>
      </c>
      <c r="G10">
        <v>4</v>
      </c>
      <c r="M10">
        <f>IF(AND(L5&gt;L4, L5&gt;L3), 3, IF(OR(L5&gt;L4, L5&gt;L3), 2, 1))</f>
        <v>2</v>
      </c>
      <c r="P10" t="s">
        <v>8</v>
      </c>
      <c r="Q10">
        <f t="shared" si="1"/>
        <v>0</v>
      </c>
      <c r="R10" s="32"/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10</v>
      </c>
      <c r="D11" t="s">
        <v>11</v>
      </c>
      <c r="E11" t="s">
        <v>2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13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11</v>
      </c>
      <c r="E13" t="s">
        <v>13</v>
      </c>
      <c r="F13">
        <v>2</v>
      </c>
      <c r="G13">
        <v>3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1</v>
      </c>
      <c r="G14">
        <v>1</v>
      </c>
      <c r="P14" t="s">
        <v>4</v>
      </c>
      <c r="Q14">
        <f t="shared" si="1"/>
        <v>1</v>
      </c>
      <c r="R14" s="32"/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11</v>
      </c>
      <c r="E15" t="s">
        <v>61</v>
      </c>
      <c r="F15">
        <v>2</v>
      </c>
      <c r="G15">
        <v>4</v>
      </c>
      <c r="P15" t="s">
        <v>3</v>
      </c>
      <c r="Q15">
        <f t="shared" si="1"/>
        <v>1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6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16</v>
      </c>
      <c r="C17" t="s">
        <v>10</v>
      </c>
      <c r="D17" t="s">
        <v>11</v>
      </c>
      <c r="E17" t="s">
        <v>2</v>
      </c>
      <c r="F17">
        <v>1</v>
      </c>
      <c r="G17">
        <v>1</v>
      </c>
      <c r="P17" t="s">
        <v>1</v>
      </c>
      <c r="Q17">
        <f t="shared" si="1"/>
        <v>0</v>
      </c>
      <c r="R17" s="32"/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17</v>
      </c>
      <c r="C18" t="s">
        <v>14</v>
      </c>
      <c r="D18" t="s">
        <v>10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workbookViewId="0">
      <selection activeCell="AB23" sqref="AB23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81</v>
      </c>
      <c r="G4">
        <f>SUM(C4:C30)</f>
        <v>89</v>
      </c>
      <c r="H4">
        <f>SUM(D4:D30)</f>
        <v>35.5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0.59615384615384615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0.47647058823529409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A20" s="3">
        <f>'0903'!$C$2</f>
        <v>44994</v>
      </c>
      <c r="B20" s="4">
        <f>'0903'!$J$3</f>
        <v>10</v>
      </c>
      <c r="C20" s="4">
        <f>'0903'!$K$3</f>
        <v>3</v>
      </c>
      <c r="D20" s="4">
        <f>'0903'!$M$3</f>
        <v>3</v>
      </c>
      <c r="J20">
        <f>'0903'!$Q$3</f>
        <v>2</v>
      </c>
      <c r="K20" s="9">
        <f>'0903'!$Q$16</f>
        <v>6</v>
      </c>
      <c r="L20">
        <f>'0903'!$Q$18</f>
        <v>0</v>
      </c>
      <c r="M20">
        <f>'0903'!$Q$6</f>
        <v>0</v>
      </c>
      <c r="N20">
        <f>'0903'!$Q$7</f>
        <v>0</v>
      </c>
      <c r="O20">
        <f>'0903'!Q$19</f>
        <v>2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>
        <f>COUNTIF('0903'!$S$4:$S$30, "LG/WW")</f>
        <v>5</v>
      </c>
      <c r="Y20" s="5">
        <f>COUNTIF('0903'!$T$4:$T$30, "WW/LG")</f>
        <v>2</v>
      </c>
      <c r="Z20" s="5" t="s">
        <v>2</v>
      </c>
      <c r="AA20" s="5" t="s">
        <v>13</v>
      </c>
      <c r="AC20" s="5">
        <f>COUNTIF('0903'!$S$4:$S$30, "LG/5M")</f>
        <v>5</v>
      </c>
      <c r="AD20" s="5">
        <f>COUNTIF('0903'!$U$4:$U$30, "5M/LG")</f>
        <v>1</v>
      </c>
      <c r="AE20" s="5" t="s">
        <v>2</v>
      </c>
      <c r="AF20" s="5" t="s">
        <v>3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42</v>
      </c>
      <c r="Y30" s="5">
        <f>SUM(Y4:Y29)</f>
        <v>49</v>
      </c>
      <c r="Z30" s="5"/>
      <c r="AA30" s="5"/>
      <c r="AC30" s="5">
        <f>SUM(AC4:AC29)</f>
        <v>39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33</v>
      </c>
      <c r="K31">
        <f t="shared" ref="K31:N31" si="0">SUM(K4:K30)</f>
        <v>24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10</v>
      </c>
      <c r="X31" s="10">
        <f>X30/(Y30+X30)</f>
        <v>0.46153846153846156</v>
      </c>
      <c r="AC31" s="10">
        <f>AC30/(AD30+AC30)</f>
        <v>0.49367088607594939</v>
      </c>
    </row>
    <row r="32" spans="1:32" x14ac:dyDescent="0.45">
      <c r="I32" t="s">
        <v>60</v>
      </c>
      <c r="J32">
        <f>AVERAGE(J4:J30)</f>
        <v>1.9411764705882353</v>
      </c>
      <c r="K32">
        <f>AVERAGE(K7:K30)</f>
        <v>1.7142857142857142</v>
      </c>
      <c r="L32">
        <f>AVERAGE(L7:L30)</f>
        <v>0.21428571428571427</v>
      </c>
      <c r="M32">
        <f t="shared" ref="M32:N32" si="2">AVERAGE(M4:M30)</f>
        <v>0.35294117647058826</v>
      </c>
      <c r="N32">
        <f t="shared" si="2"/>
        <v>0.11764705882352941</v>
      </c>
      <c r="O32">
        <f t="shared" ref="O32" si="3">AVERAGE(O4:O30)</f>
        <v>0.83333333333333337</v>
      </c>
      <c r="V32" s="10"/>
    </row>
  </sheetData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F21" sqref="AF21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96</v>
      </c>
      <c r="G4">
        <f>SUM(C4:C30)</f>
        <v>82</v>
      </c>
      <c r="H4">
        <f>SUM(D4:D30)</f>
        <v>35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0.5490196078431373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0.5393258426966292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A20" s="3">
        <f>'0903'!$C$2</f>
        <v>44994</v>
      </c>
      <c r="B20" s="7">
        <f>'0903'!$J$5</f>
        <v>3</v>
      </c>
      <c r="C20" s="4">
        <f>'0903'!$K$5</f>
        <v>6</v>
      </c>
      <c r="D20" s="4">
        <f>'0903'!$M$5</f>
        <v>2</v>
      </c>
      <c r="J20" t="s">
        <v>45</v>
      </c>
      <c r="K20" t="s">
        <v>45</v>
      </c>
      <c r="L20">
        <f>'0903'!$Q$10</f>
        <v>0</v>
      </c>
      <c r="M20">
        <f>'0903'!$Q$12</f>
        <v>0</v>
      </c>
      <c r="N20">
        <f>'0903'!$Q$5</f>
        <v>3</v>
      </c>
      <c r="O20">
        <f>'0903'!$Q$11</f>
        <v>0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>
        <f>COUNTIF('0903'!$T$4:$T$30, "WW/LG")</f>
        <v>2</v>
      </c>
      <c r="Y20" s="5">
        <f>COUNTIF('0903'!$S$4:$S$30, "LG/WW")</f>
        <v>5</v>
      </c>
      <c r="Z20" s="5" t="s">
        <v>13</v>
      </c>
      <c r="AA20" s="5" t="s">
        <v>2</v>
      </c>
      <c r="AC20" s="5">
        <f>COUNTIF('0903'!$T$4:$T$30, "WW/5M")</f>
        <v>1</v>
      </c>
      <c r="AD20" s="5">
        <f>COUNTIF('0903'!$U$4:$U$30, "5M/WW")</f>
        <v>1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49</v>
      </c>
      <c r="Y30" s="5">
        <f>SUM(Y4:Y29)</f>
        <v>42</v>
      </c>
      <c r="Z30" s="5"/>
      <c r="AA30" s="5"/>
      <c r="AC30" s="5">
        <f>SUM(AC4:AC29)</f>
        <v>47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11</v>
      </c>
      <c r="O31">
        <f t="shared" si="0"/>
        <v>7</v>
      </c>
      <c r="X31" s="10">
        <f>X30/(Y30+X30)</f>
        <v>0.53846153846153844</v>
      </c>
      <c r="AC31" s="10">
        <f>AC30/(AD30+AC30)</f>
        <v>0.54022988505747127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0.58823529411764708</v>
      </c>
      <c r="M32">
        <f t="shared" si="1"/>
        <v>0.29411764705882354</v>
      </c>
      <c r="N32">
        <f t="shared" si="1"/>
        <v>0.6470588235294118</v>
      </c>
      <c r="O32">
        <f t="shared" si="1"/>
        <v>0.41176470588235292</v>
      </c>
    </row>
  </sheetData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AD21" sqref="AD21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80</v>
      </c>
      <c r="G4">
        <f>SUM(C4:C30)</f>
        <v>86</v>
      </c>
      <c r="H4">
        <f>SUM(D4:D30)</f>
        <v>31.5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0.33333333333333331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0.48192771084337349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A20" s="3">
        <f>'0903'!$C$2</f>
        <v>44994</v>
      </c>
      <c r="B20" s="4">
        <f>'0903'!$J$4</f>
        <v>2</v>
      </c>
      <c r="C20" s="4">
        <f>'0903'!$K$4</f>
        <v>6</v>
      </c>
      <c r="D20" s="7">
        <f>'0903'!$M$4</f>
        <v>1</v>
      </c>
      <c r="J20">
        <f>'0903'!$Q$14</f>
        <v>1</v>
      </c>
      <c r="K20">
        <f>'0903'!$Q$15</f>
        <v>1</v>
      </c>
      <c r="L20" t="s">
        <v>45</v>
      </c>
      <c r="M20">
        <f>'0903'!$Q$17</f>
        <v>0</v>
      </c>
      <c r="N20">
        <f>'0903'!$Q$13</f>
        <v>0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>
        <f>COUNTIF('0903'!$U$4:$U$30, "5M/WW")</f>
        <v>1</v>
      </c>
      <c r="W20" s="5">
        <f>COUNTIF('0903'!$T$4:$T$30, "WW/5M")</f>
        <v>1</v>
      </c>
      <c r="X20" s="5" t="s">
        <v>4</v>
      </c>
      <c r="Y20" s="5" t="s">
        <v>13</v>
      </c>
      <c r="AA20" s="5">
        <f>COUNTIF('0903'!$U$4:$U$30, "5M/LG")</f>
        <v>1</v>
      </c>
      <c r="AB20" s="5">
        <f>COUNTIF('0903'!$S$4:$S$30, "LG/5M")</f>
        <v>5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40</v>
      </c>
      <c r="W30" s="5">
        <f>SUM(W4:W29)</f>
        <v>47</v>
      </c>
      <c r="X30" s="5"/>
      <c r="Y30" s="5"/>
      <c r="AA30" s="5">
        <f>SUM(AA4:AA29)</f>
        <v>40</v>
      </c>
      <c r="AB30" s="5">
        <f>SUM(AB4:AB29)</f>
        <v>39</v>
      </c>
      <c r="AC30" s="5"/>
      <c r="AD30" s="5"/>
    </row>
    <row r="31" spans="1:30" x14ac:dyDescent="0.45">
      <c r="I31" t="s">
        <v>59</v>
      </c>
      <c r="J31">
        <f>SUM(J4:J30)</f>
        <v>25</v>
      </c>
      <c r="K31">
        <f t="shared" ref="K31:M31" si="0">SUM(K4:K30)</f>
        <v>26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0.45977011494252873</v>
      </c>
      <c r="AA31" s="10">
        <f>AA30/(AB30+AA30)</f>
        <v>0.50632911392405067</v>
      </c>
    </row>
    <row r="32" spans="1:30" x14ac:dyDescent="0.45">
      <c r="I32" t="s">
        <v>60</v>
      </c>
      <c r="J32">
        <f>AVERAGE(J4:J30)</f>
        <v>1.4705882352941178</v>
      </c>
      <c r="K32">
        <f t="shared" ref="K32:M32" si="1">AVERAGE(K4:K30)</f>
        <v>1.5294117647058822</v>
      </c>
      <c r="L32">
        <f>AVERAGE(L7:L30)</f>
        <v>1.1000000000000001</v>
      </c>
      <c r="M32">
        <f t="shared" si="1"/>
        <v>0.41176470588235292</v>
      </c>
      <c r="N32">
        <f>AVERAGE(N7:N30)</f>
        <v>0.21428571428571427</v>
      </c>
    </row>
  </sheetData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  <vt:lpstr>0903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2023-03-09T04:34:42Z</dcterms:modified>
</cp:coreProperties>
</file>