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E56BFFB8-B328-4937-9FAA-2129B9B2C842}" xr6:coauthVersionLast="47" xr6:coauthVersionMax="47" xr10:uidLastSave="{00000000-0000-0000-0000-000000000000}"/>
  <bookViews>
    <workbookView minimized="1" xWindow="3098" yWindow="3098" windowWidth="16875" windowHeight="10522" activeTab="1" xr2:uid="{00EBB926-0127-40AF-B7AF-FD3BAC47F36A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  <sheet name="2102" sheetId="14" r:id="rId14"/>
    <sheet name="2202" sheetId="15" r:id="rId15"/>
    <sheet name="2302" sheetId="16" r:id="rId16"/>
    <sheet name="2702" sheetId="17" r:id="rId17"/>
    <sheet name="2802" sheetId="18" r:id="rId18"/>
    <sheet name="0603" sheetId="19" r:id="rId19"/>
    <sheet name="0703" sheetId="20" r:id="rId20"/>
    <sheet name="0803" sheetId="21" r:id="rId21"/>
    <sheet name="0903" sheetId="22" r:id="rId22"/>
    <sheet name="Finals 1" sheetId="23" r:id="rId23"/>
    <sheet name="Finals 2" sheetId="24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3" i="11" l="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8" i="11"/>
  <c r="R8" i="24"/>
  <c r="R3" i="24"/>
  <c r="V41" i="24"/>
  <c r="U41" i="24"/>
  <c r="T41" i="24"/>
  <c r="V40" i="24"/>
  <c r="U40" i="24"/>
  <c r="T40" i="24"/>
  <c r="V39" i="24"/>
  <c r="U39" i="24"/>
  <c r="T39" i="24"/>
  <c r="V38" i="24"/>
  <c r="U38" i="24"/>
  <c r="T38" i="24"/>
  <c r="V37" i="24"/>
  <c r="U37" i="24"/>
  <c r="T37" i="24"/>
  <c r="V36" i="24"/>
  <c r="U36" i="24"/>
  <c r="T36" i="24"/>
  <c r="V35" i="24"/>
  <c r="U35" i="24"/>
  <c r="T35" i="24"/>
  <c r="V34" i="24"/>
  <c r="U34" i="24"/>
  <c r="T34" i="24"/>
  <c r="V33" i="24"/>
  <c r="U33" i="24"/>
  <c r="T33" i="24"/>
  <c r="V32" i="24"/>
  <c r="U32" i="24"/>
  <c r="T32" i="24"/>
  <c r="V31" i="24"/>
  <c r="U31" i="24"/>
  <c r="T31" i="24"/>
  <c r="V30" i="24"/>
  <c r="U30" i="24"/>
  <c r="T30" i="24"/>
  <c r="V29" i="24"/>
  <c r="U29" i="24"/>
  <c r="T29" i="24"/>
  <c r="V28" i="24"/>
  <c r="U28" i="24"/>
  <c r="T28" i="24"/>
  <c r="V27" i="24"/>
  <c r="U27" i="24"/>
  <c r="T27" i="24"/>
  <c r="V26" i="24"/>
  <c r="U26" i="24"/>
  <c r="T26" i="24"/>
  <c r="V25" i="24"/>
  <c r="U25" i="24"/>
  <c r="T25" i="24"/>
  <c r="V24" i="24"/>
  <c r="U24" i="24"/>
  <c r="T24" i="24"/>
  <c r="V23" i="24"/>
  <c r="U23" i="24"/>
  <c r="T23" i="24"/>
  <c r="V22" i="24"/>
  <c r="U22" i="24"/>
  <c r="T22" i="24"/>
  <c r="V21" i="24"/>
  <c r="U21" i="24"/>
  <c r="T21" i="24"/>
  <c r="V20" i="24"/>
  <c r="U20" i="24"/>
  <c r="T20" i="24"/>
  <c r="V19" i="24"/>
  <c r="U19" i="24"/>
  <c r="T19" i="24"/>
  <c r="R19" i="24"/>
  <c r="V18" i="24"/>
  <c r="U18" i="24"/>
  <c r="T18" i="24"/>
  <c r="R18" i="24"/>
  <c r="V17" i="24"/>
  <c r="U17" i="24"/>
  <c r="T17" i="24"/>
  <c r="R17" i="24"/>
  <c r="V16" i="24"/>
  <c r="U16" i="24"/>
  <c r="T16" i="24"/>
  <c r="R16" i="24"/>
  <c r="V15" i="24"/>
  <c r="U15" i="24"/>
  <c r="T15" i="24"/>
  <c r="R15" i="24"/>
  <c r="V14" i="24"/>
  <c r="U14" i="24"/>
  <c r="T14" i="24"/>
  <c r="R14" i="24"/>
  <c r="V13" i="24"/>
  <c r="U13" i="24"/>
  <c r="T13" i="24"/>
  <c r="R13" i="24"/>
  <c r="V12" i="24"/>
  <c r="U12" i="24"/>
  <c r="T12" i="24"/>
  <c r="R12" i="24"/>
  <c r="V11" i="24"/>
  <c r="U11" i="24"/>
  <c r="T11" i="24"/>
  <c r="R11" i="24"/>
  <c r="V10" i="24"/>
  <c r="U10" i="24"/>
  <c r="T10" i="24"/>
  <c r="R10" i="24"/>
  <c r="V9" i="24"/>
  <c r="U9" i="24"/>
  <c r="T9" i="24"/>
  <c r="R9" i="24"/>
  <c r="V8" i="24"/>
  <c r="U8" i="24"/>
  <c r="T8" i="24"/>
  <c r="V7" i="24"/>
  <c r="U7" i="24"/>
  <c r="T7" i="24"/>
  <c r="R7" i="24"/>
  <c r="V6" i="24"/>
  <c r="U6" i="24"/>
  <c r="T6" i="24"/>
  <c r="R6" i="24"/>
  <c r="V5" i="24"/>
  <c r="U5" i="24"/>
  <c r="T5" i="24"/>
  <c r="R5" i="24"/>
  <c r="M5" i="24"/>
  <c r="N10" i="24" s="1"/>
  <c r="V4" i="24"/>
  <c r="U4" i="24"/>
  <c r="T4" i="24"/>
  <c r="R4" i="24"/>
  <c r="M4" i="24"/>
  <c r="M3" i="24"/>
  <c r="N8" i="24" s="1"/>
  <c r="N30" i="11"/>
  <c r="N31" i="11"/>
  <c r="N29" i="11"/>
  <c r="T26" i="23"/>
  <c r="U26" i="23"/>
  <c r="V26" i="23"/>
  <c r="T27" i="23"/>
  <c r="U27" i="23"/>
  <c r="V27" i="23"/>
  <c r="T28" i="23"/>
  <c r="U28" i="23"/>
  <c r="V28" i="23"/>
  <c r="T29" i="23"/>
  <c r="U29" i="23"/>
  <c r="V29" i="23"/>
  <c r="T30" i="23"/>
  <c r="U30" i="23"/>
  <c r="V30" i="23"/>
  <c r="T31" i="23"/>
  <c r="U31" i="23"/>
  <c r="V31" i="23"/>
  <c r="T32" i="23"/>
  <c r="U32" i="23"/>
  <c r="V32" i="23"/>
  <c r="T33" i="23"/>
  <c r="U33" i="23"/>
  <c r="V33" i="23"/>
  <c r="T34" i="23"/>
  <c r="U34" i="23"/>
  <c r="V34" i="23"/>
  <c r="T35" i="23"/>
  <c r="U35" i="23"/>
  <c r="V35" i="23"/>
  <c r="T36" i="23"/>
  <c r="U36" i="23"/>
  <c r="V36" i="23"/>
  <c r="T37" i="23"/>
  <c r="U37" i="23"/>
  <c r="V37" i="23"/>
  <c r="T38" i="23"/>
  <c r="U38" i="23"/>
  <c r="V38" i="23"/>
  <c r="T39" i="23"/>
  <c r="U39" i="23"/>
  <c r="V39" i="23"/>
  <c r="T40" i="23"/>
  <c r="U40" i="23"/>
  <c r="V40" i="23"/>
  <c r="T41" i="23"/>
  <c r="U41" i="23"/>
  <c r="V41" i="23"/>
  <c r="R19" i="23"/>
  <c r="R18" i="23"/>
  <c r="R17" i="23"/>
  <c r="R16" i="23"/>
  <c r="R15" i="23"/>
  <c r="R14" i="23"/>
  <c r="R13" i="23"/>
  <c r="R12" i="23"/>
  <c r="R11" i="23"/>
  <c r="R10" i="23"/>
  <c r="R9" i="23"/>
  <c r="R7" i="23"/>
  <c r="R6" i="23"/>
  <c r="R5" i="23"/>
  <c r="R4" i="23"/>
  <c r="Q26" i="11"/>
  <c r="AL8" i="11"/>
  <c r="T24" i="23"/>
  <c r="U24" i="23"/>
  <c r="V24" i="23"/>
  <c r="T25" i="23"/>
  <c r="U25" i="23"/>
  <c r="V25" i="23"/>
  <c r="V23" i="23"/>
  <c r="U23" i="23"/>
  <c r="T23" i="23"/>
  <c r="V22" i="23"/>
  <c r="U22" i="23"/>
  <c r="T22" i="23"/>
  <c r="V21" i="23"/>
  <c r="U21" i="23"/>
  <c r="T21" i="23"/>
  <c r="V20" i="23"/>
  <c r="U20" i="23"/>
  <c r="T20" i="23"/>
  <c r="V19" i="23"/>
  <c r="U19" i="23"/>
  <c r="T19" i="23"/>
  <c r="V18" i="23"/>
  <c r="U18" i="23"/>
  <c r="T18" i="23"/>
  <c r="V17" i="23"/>
  <c r="U17" i="23"/>
  <c r="T17" i="23"/>
  <c r="V16" i="23"/>
  <c r="U16" i="23"/>
  <c r="T16" i="23"/>
  <c r="V15" i="23"/>
  <c r="U15" i="23"/>
  <c r="T15" i="23"/>
  <c r="V14" i="23"/>
  <c r="U14" i="23"/>
  <c r="T14" i="23"/>
  <c r="V13" i="23"/>
  <c r="U13" i="23"/>
  <c r="T13" i="23"/>
  <c r="V12" i="23"/>
  <c r="U12" i="23"/>
  <c r="T12" i="23"/>
  <c r="V11" i="23"/>
  <c r="U11" i="23"/>
  <c r="T11" i="23"/>
  <c r="V10" i="23"/>
  <c r="U10" i="23"/>
  <c r="T10" i="23"/>
  <c r="V9" i="23"/>
  <c r="U9" i="23"/>
  <c r="T9" i="23"/>
  <c r="V8" i="23"/>
  <c r="U8" i="23"/>
  <c r="T8" i="23"/>
  <c r="V7" i="23"/>
  <c r="U7" i="23"/>
  <c r="T7" i="23"/>
  <c r="V6" i="23"/>
  <c r="U6" i="23"/>
  <c r="T6" i="23"/>
  <c r="V5" i="23"/>
  <c r="U5" i="23"/>
  <c r="T5" i="23"/>
  <c r="V4" i="23"/>
  <c r="U4" i="23"/>
  <c r="T4" i="23"/>
  <c r="U24" i="11"/>
  <c r="K20" i="3"/>
  <c r="H8" i="3"/>
  <c r="H8" i="4"/>
  <c r="A20" i="5"/>
  <c r="A20" i="4"/>
  <c r="A20" i="3"/>
  <c r="B21" i="11"/>
  <c r="U30" i="22"/>
  <c r="T30" i="22"/>
  <c r="S30" i="22"/>
  <c r="U29" i="22"/>
  <c r="T29" i="22"/>
  <c r="S29" i="22"/>
  <c r="U28" i="22"/>
  <c r="T28" i="22"/>
  <c r="S28" i="22"/>
  <c r="U27" i="22"/>
  <c r="T27" i="22"/>
  <c r="S27" i="22"/>
  <c r="U26" i="22"/>
  <c r="T26" i="22"/>
  <c r="S26" i="22"/>
  <c r="U25" i="22"/>
  <c r="T25" i="22"/>
  <c r="S25" i="22"/>
  <c r="U24" i="22"/>
  <c r="T24" i="22"/>
  <c r="S24" i="22"/>
  <c r="U23" i="22"/>
  <c r="T23" i="22"/>
  <c r="S23" i="22"/>
  <c r="U22" i="22"/>
  <c r="T22" i="22"/>
  <c r="S22" i="22"/>
  <c r="U21" i="22"/>
  <c r="T21" i="22"/>
  <c r="S21" i="22"/>
  <c r="U20" i="22"/>
  <c r="T20" i="22"/>
  <c r="S20" i="22"/>
  <c r="U19" i="22"/>
  <c r="T19" i="22"/>
  <c r="S19" i="22"/>
  <c r="Q19" i="22"/>
  <c r="AG24" i="11" s="1"/>
  <c r="U18" i="22"/>
  <c r="T18" i="22"/>
  <c r="S18" i="22"/>
  <c r="Q18" i="22"/>
  <c r="L20" i="3" s="1"/>
  <c r="U17" i="22"/>
  <c r="T17" i="22"/>
  <c r="S17" i="22"/>
  <c r="Q17" i="22"/>
  <c r="AG22" i="11" s="1"/>
  <c r="U16" i="22"/>
  <c r="T16" i="22"/>
  <c r="S16" i="22"/>
  <c r="Q16" i="22"/>
  <c r="U15" i="22"/>
  <c r="T15" i="22"/>
  <c r="S15" i="22"/>
  <c r="Q15" i="22"/>
  <c r="K20" i="5" s="1"/>
  <c r="U14" i="22"/>
  <c r="T14" i="22"/>
  <c r="S14" i="22"/>
  <c r="Q14" i="22"/>
  <c r="J20" i="5" s="1"/>
  <c r="U13" i="22"/>
  <c r="T13" i="22"/>
  <c r="S13" i="22"/>
  <c r="Q13" i="22"/>
  <c r="AG18" i="11" s="1"/>
  <c r="U12" i="22"/>
  <c r="T12" i="22"/>
  <c r="S12" i="22"/>
  <c r="Q12" i="22"/>
  <c r="AG17" i="11" s="1"/>
  <c r="U11" i="22"/>
  <c r="T11" i="22"/>
  <c r="S11" i="22"/>
  <c r="Q11" i="22"/>
  <c r="AG16" i="11" s="1"/>
  <c r="U10" i="22"/>
  <c r="T10" i="22"/>
  <c r="S10" i="22"/>
  <c r="Q10" i="22"/>
  <c r="L20" i="4" s="1"/>
  <c r="U9" i="22"/>
  <c r="T9" i="22"/>
  <c r="S9" i="22"/>
  <c r="Q9" i="22"/>
  <c r="U8" i="22"/>
  <c r="T8" i="22"/>
  <c r="S8" i="22"/>
  <c r="Q8" i="22"/>
  <c r="AG13" i="11" s="1"/>
  <c r="U7" i="22"/>
  <c r="T7" i="22"/>
  <c r="S7" i="22"/>
  <c r="Q7" i="22"/>
  <c r="N20" i="3" s="1"/>
  <c r="U6" i="22"/>
  <c r="T6" i="22"/>
  <c r="S6" i="22"/>
  <c r="Q6" i="22"/>
  <c r="M20" i="3" s="1"/>
  <c r="U5" i="22"/>
  <c r="T5" i="22"/>
  <c r="S5" i="22"/>
  <c r="Q5" i="22"/>
  <c r="AG10" i="11" s="1"/>
  <c r="K5" i="22"/>
  <c r="C20" i="4" s="1"/>
  <c r="J5" i="22"/>
  <c r="U4" i="22"/>
  <c r="T4" i="22"/>
  <c r="S4" i="22"/>
  <c r="Y20" i="4" s="1"/>
  <c r="Q4" i="22"/>
  <c r="AG9" i="11" s="1"/>
  <c r="K4" i="22"/>
  <c r="C20" i="5" s="1"/>
  <c r="J4" i="22"/>
  <c r="L4" i="22" s="1"/>
  <c r="Q3" i="22"/>
  <c r="AG8" i="11" s="1"/>
  <c r="K3" i="22"/>
  <c r="C20" i="3" s="1"/>
  <c r="J3" i="22"/>
  <c r="B20" i="3" s="1"/>
  <c r="F20" i="11"/>
  <c r="D20" i="11"/>
  <c r="C20" i="11"/>
  <c r="B20" i="11"/>
  <c r="D19" i="5"/>
  <c r="C19" i="5"/>
  <c r="B19" i="5"/>
  <c r="A19" i="5"/>
  <c r="N19" i="5"/>
  <c r="M19" i="5"/>
  <c r="K19" i="5"/>
  <c r="J19" i="5"/>
  <c r="AB19" i="5"/>
  <c r="AA19" i="5"/>
  <c r="W19" i="5"/>
  <c r="V19" i="5"/>
  <c r="AD19" i="4"/>
  <c r="AC19" i="4"/>
  <c r="Y19" i="4"/>
  <c r="X19" i="4"/>
  <c r="O19" i="4"/>
  <c r="N19" i="4"/>
  <c r="M19" i="4"/>
  <c r="L19" i="4"/>
  <c r="K19" i="4"/>
  <c r="J19" i="4"/>
  <c r="D19" i="4"/>
  <c r="C19" i="4"/>
  <c r="B19" i="4"/>
  <c r="A19" i="4"/>
  <c r="AD19" i="3"/>
  <c r="AC19" i="3"/>
  <c r="Y19" i="3"/>
  <c r="X19" i="3"/>
  <c r="O19" i="3"/>
  <c r="N19" i="3"/>
  <c r="M19" i="3"/>
  <c r="L19" i="3"/>
  <c r="K19" i="3"/>
  <c r="J19" i="3"/>
  <c r="D19" i="3"/>
  <c r="C19" i="3"/>
  <c r="B19" i="3"/>
  <c r="A19" i="3"/>
  <c r="S13" i="21"/>
  <c r="T13" i="21"/>
  <c r="U13" i="21"/>
  <c r="S14" i="21"/>
  <c r="T14" i="21"/>
  <c r="U14" i="21"/>
  <c r="S15" i="21"/>
  <c r="T15" i="21"/>
  <c r="U15" i="21"/>
  <c r="S16" i="21"/>
  <c r="T16" i="21"/>
  <c r="U16" i="21"/>
  <c r="S17" i="21"/>
  <c r="T17" i="21"/>
  <c r="U17" i="21"/>
  <c r="S18" i="21"/>
  <c r="T18" i="21"/>
  <c r="U18" i="21"/>
  <c r="S19" i="21"/>
  <c r="T19" i="21"/>
  <c r="U19" i="21"/>
  <c r="S20" i="21"/>
  <c r="T20" i="21"/>
  <c r="U20" i="21"/>
  <c r="S21" i="21"/>
  <c r="T21" i="21"/>
  <c r="U21" i="21"/>
  <c r="S22" i="21"/>
  <c r="T22" i="21"/>
  <c r="U22" i="21"/>
  <c r="S23" i="21"/>
  <c r="T23" i="21"/>
  <c r="U23" i="21"/>
  <c r="S24" i="21"/>
  <c r="T24" i="21"/>
  <c r="U24" i="21"/>
  <c r="S25" i="21"/>
  <c r="T25" i="21"/>
  <c r="U25" i="21"/>
  <c r="S26" i="21"/>
  <c r="T26" i="21"/>
  <c r="U26" i="21"/>
  <c r="S27" i="21"/>
  <c r="T27" i="21"/>
  <c r="U27" i="21"/>
  <c r="S28" i="21"/>
  <c r="T28" i="21"/>
  <c r="U28" i="21"/>
  <c r="S29" i="21"/>
  <c r="T29" i="21"/>
  <c r="U29" i="21"/>
  <c r="S30" i="21"/>
  <c r="T30" i="21"/>
  <c r="U30" i="21"/>
  <c r="Q19" i="21"/>
  <c r="Q18" i="21"/>
  <c r="Q17" i="21"/>
  <c r="Q16" i="21"/>
  <c r="Q15" i="21"/>
  <c r="Q14" i="21"/>
  <c r="Q13" i="21"/>
  <c r="U12" i="21"/>
  <c r="T12" i="21"/>
  <c r="S12" i="21"/>
  <c r="Q12" i="21"/>
  <c r="U11" i="21"/>
  <c r="T11" i="21"/>
  <c r="S11" i="21"/>
  <c r="Q11" i="21"/>
  <c r="U10" i="21"/>
  <c r="T10" i="21"/>
  <c r="S10" i="21"/>
  <c r="Q10" i="21"/>
  <c r="U9" i="21"/>
  <c r="T9" i="21"/>
  <c r="S9" i="21"/>
  <c r="Q9" i="21"/>
  <c r="U8" i="21"/>
  <c r="T8" i="21"/>
  <c r="S8" i="21"/>
  <c r="Q8" i="21"/>
  <c r="U7" i="21"/>
  <c r="T7" i="21"/>
  <c r="S7" i="21"/>
  <c r="Q7" i="21"/>
  <c r="U6" i="21"/>
  <c r="T6" i="21"/>
  <c r="S6" i="21"/>
  <c r="Q6" i="21"/>
  <c r="U5" i="21"/>
  <c r="T5" i="21"/>
  <c r="S5" i="21"/>
  <c r="Q5" i="21"/>
  <c r="K5" i="21"/>
  <c r="J5" i="21"/>
  <c r="U4" i="21"/>
  <c r="T4" i="21"/>
  <c r="S4" i="21"/>
  <c r="Q4" i="21"/>
  <c r="K4" i="21"/>
  <c r="J4" i="21"/>
  <c r="Q3" i="21"/>
  <c r="K3" i="21"/>
  <c r="J3" i="21"/>
  <c r="F19" i="11"/>
  <c r="D19" i="11"/>
  <c r="C19" i="11"/>
  <c r="B19" i="11"/>
  <c r="D18" i="5"/>
  <c r="C18" i="5"/>
  <c r="B18" i="5"/>
  <c r="A18" i="5"/>
  <c r="N18" i="5"/>
  <c r="M18" i="5"/>
  <c r="K18" i="5"/>
  <c r="J18" i="5"/>
  <c r="AB18" i="5"/>
  <c r="AA18" i="5"/>
  <c r="W18" i="5"/>
  <c r="V18" i="5"/>
  <c r="AD18" i="4"/>
  <c r="AC18" i="4"/>
  <c r="D18" i="4"/>
  <c r="C18" i="4"/>
  <c r="B18" i="4"/>
  <c r="A18" i="4"/>
  <c r="O18" i="4"/>
  <c r="N18" i="4"/>
  <c r="M18" i="4"/>
  <c r="L18" i="4"/>
  <c r="K18" i="4"/>
  <c r="J18" i="4"/>
  <c r="Y18" i="4"/>
  <c r="X18" i="4"/>
  <c r="AD18" i="3"/>
  <c r="AC18" i="3"/>
  <c r="Y18" i="3"/>
  <c r="X18" i="3"/>
  <c r="O18" i="3"/>
  <c r="N18" i="3"/>
  <c r="M18" i="3"/>
  <c r="L18" i="3"/>
  <c r="K18" i="3"/>
  <c r="J18" i="3"/>
  <c r="D18" i="3"/>
  <c r="C18" i="3"/>
  <c r="B18" i="3"/>
  <c r="A18" i="3"/>
  <c r="U30" i="20"/>
  <c r="T30" i="20"/>
  <c r="S30" i="20"/>
  <c r="U29" i="20"/>
  <c r="T29" i="20"/>
  <c r="S29" i="20"/>
  <c r="U28" i="20"/>
  <c r="T28" i="20"/>
  <c r="S28" i="20"/>
  <c r="U27" i="20"/>
  <c r="T27" i="20"/>
  <c r="S27" i="20"/>
  <c r="U26" i="20"/>
  <c r="T26" i="20"/>
  <c r="S26" i="20"/>
  <c r="U25" i="20"/>
  <c r="T25" i="20"/>
  <c r="S25" i="20"/>
  <c r="U24" i="20"/>
  <c r="T24" i="20"/>
  <c r="S24" i="20"/>
  <c r="U23" i="20"/>
  <c r="T23" i="20"/>
  <c r="S23" i="20"/>
  <c r="U22" i="20"/>
  <c r="T22" i="20"/>
  <c r="S22" i="20"/>
  <c r="U21" i="20"/>
  <c r="T21" i="20"/>
  <c r="S21" i="20"/>
  <c r="U20" i="20"/>
  <c r="T20" i="20"/>
  <c r="S20" i="20"/>
  <c r="U19" i="20"/>
  <c r="T19" i="20"/>
  <c r="S19" i="20"/>
  <c r="Q19" i="20"/>
  <c r="U18" i="20"/>
  <c r="T18" i="20"/>
  <c r="S18" i="20"/>
  <c r="Q18" i="20"/>
  <c r="U17" i="20"/>
  <c r="T17" i="20"/>
  <c r="S17" i="20"/>
  <c r="Q17" i="20"/>
  <c r="U16" i="20"/>
  <c r="T16" i="20"/>
  <c r="S16" i="20"/>
  <c r="Q16" i="20"/>
  <c r="U15" i="20"/>
  <c r="T15" i="20"/>
  <c r="S15" i="20"/>
  <c r="Q15" i="20"/>
  <c r="U14" i="20"/>
  <c r="T14" i="20"/>
  <c r="S14" i="20"/>
  <c r="Q14" i="20"/>
  <c r="U13" i="20"/>
  <c r="T13" i="20"/>
  <c r="S13" i="20"/>
  <c r="Q13" i="20"/>
  <c r="U12" i="20"/>
  <c r="T12" i="20"/>
  <c r="S12" i="20"/>
  <c r="Q12" i="20"/>
  <c r="U11" i="20"/>
  <c r="T11" i="20"/>
  <c r="S11" i="20"/>
  <c r="Q11" i="20"/>
  <c r="U10" i="20"/>
  <c r="T10" i="20"/>
  <c r="S10" i="20"/>
  <c r="Q10" i="20"/>
  <c r="U9" i="20"/>
  <c r="T9" i="20"/>
  <c r="S9" i="20"/>
  <c r="Q9" i="20"/>
  <c r="U8" i="20"/>
  <c r="T8" i="20"/>
  <c r="S8" i="20"/>
  <c r="Q8" i="20"/>
  <c r="U7" i="20"/>
  <c r="T7" i="20"/>
  <c r="S7" i="20"/>
  <c r="Q7" i="20"/>
  <c r="U6" i="20"/>
  <c r="T6" i="20"/>
  <c r="S6" i="20"/>
  <c r="Q6" i="20"/>
  <c r="U5" i="20"/>
  <c r="T5" i="20"/>
  <c r="S5" i="20"/>
  <c r="Q5" i="20"/>
  <c r="K5" i="20"/>
  <c r="J5" i="20"/>
  <c r="U4" i="20"/>
  <c r="T4" i="20"/>
  <c r="S4" i="20"/>
  <c r="Q4" i="20"/>
  <c r="K4" i="20"/>
  <c r="J4" i="20"/>
  <c r="L4" i="20" s="1"/>
  <c r="Q3" i="20"/>
  <c r="K3" i="20"/>
  <c r="J3" i="20"/>
  <c r="L3" i="20" s="1"/>
  <c r="H9" i="5"/>
  <c r="A17" i="5"/>
  <c r="H9" i="4"/>
  <c r="A17" i="4"/>
  <c r="A17" i="3"/>
  <c r="B18" i="11"/>
  <c r="U30" i="19"/>
  <c r="T30" i="19"/>
  <c r="S30" i="19"/>
  <c r="U29" i="19"/>
  <c r="T29" i="19"/>
  <c r="S29" i="19"/>
  <c r="U28" i="19"/>
  <c r="T28" i="19"/>
  <c r="S28" i="19"/>
  <c r="U27" i="19"/>
  <c r="T27" i="19"/>
  <c r="S27" i="19"/>
  <c r="U26" i="19"/>
  <c r="T26" i="19"/>
  <c r="S26" i="19"/>
  <c r="U25" i="19"/>
  <c r="T25" i="19"/>
  <c r="S25" i="19"/>
  <c r="U24" i="19"/>
  <c r="T24" i="19"/>
  <c r="S24" i="19"/>
  <c r="U23" i="19"/>
  <c r="T23" i="19"/>
  <c r="S23" i="19"/>
  <c r="U22" i="19"/>
  <c r="T22" i="19"/>
  <c r="S22" i="19"/>
  <c r="U21" i="19"/>
  <c r="T21" i="19"/>
  <c r="S21" i="19"/>
  <c r="U20" i="19"/>
  <c r="T20" i="19"/>
  <c r="S20" i="19"/>
  <c r="U19" i="19"/>
  <c r="T19" i="19"/>
  <c r="S19" i="19"/>
  <c r="Q19" i="19"/>
  <c r="O17" i="3" s="1"/>
  <c r="U18" i="19"/>
  <c r="T18" i="19"/>
  <c r="S18" i="19"/>
  <c r="Q18" i="19"/>
  <c r="U17" i="19"/>
  <c r="T17" i="19"/>
  <c r="S17" i="19"/>
  <c r="Q17" i="19"/>
  <c r="U16" i="19"/>
  <c r="T16" i="19"/>
  <c r="S16" i="19"/>
  <c r="Q16" i="19"/>
  <c r="U15" i="19"/>
  <c r="T15" i="19"/>
  <c r="S15" i="19"/>
  <c r="Q15" i="19"/>
  <c r="U14" i="19"/>
  <c r="T14" i="19"/>
  <c r="S14" i="19"/>
  <c r="Q14" i="19"/>
  <c r="J17" i="5" s="1"/>
  <c r="U13" i="19"/>
  <c r="T13" i="19"/>
  <c r="S13" i="19"/>
  <c r="Q13" i="19"/>
  <c r="N17" i="5" s="1"/>
  <c r="U12" i="19"/>
  <c r="T12" i="19"/>
  <c r="S12" i="19"/>
  <c r="Q12" i="19"/>
  <c r="M17" i="4" s="1"/>
  <c r="U11" i="19"/>
  <c r="T11" i="19"/>
  <c r="S11" i="19"/>
  <c r="Q11" i="19"/>
  <c r="U10" i="19"/>
  <c r="T10" i="19"/>
  <c r="S10" i="19"/>
  <c r="Q10" i="19"/>
  <c r="L17" i="4" s="1"/>
  <c r="U9" i="19"/>
  <c r="T9" i="19"/>
  <c r="S9" i="19"/>
  <c r="Q9" i="19"/>
  <c r="U8" i="19"/>
  <c r="T8" i="19"/>
  <c r="S8" i="19"/>
  <c r="Q8" i="19"/>
  <c r="U7" i="19"/>
  <c r="T7" i="19"/>
  <c r="S7" i="19"/>
  <c r="Q7" i="19"/>
  <c r="U6" i="19"/>
  <c r="T6" i="19"/>
  <c r="S6" i="19"/>
  <c r="Q6" i="19"/>
  <c r="M17" i="3" s="1"/>
  <c r="U5" i="19"/>
  <c r="T5" i="19"/>
  <c r="S5" i="19"/>
  <c r="Q5" i="19"/>
  <c r="N17" i="4" s="1"/>
  <c r="K5" i="19"/>
  <c r="C17" i="4" s="1"/>
  <c r="J5" i="19"/>
  <c r="B17" i="4" s="1"/>
  <c r="U4" i="19"/>
  <c r="AD17" i="4" s="1"/>
  <c r="T4" i="19"/>
  <c r="Y17" i="3" s="1"/>
  <c r="S4" i="19"/>
  <c r="AC17" i="3" s="1"/>
  <c r="Q4" i="19"/>
  <c r="K4" i="19"/>
  <c r="C17" i="5" s="1"/>
  <c r="J4" i="19"/>
  <c r="B17" i="5" s="1"/>
  <c r="Q3" i="19"/>
  <c r="J17" i="3" s="1"/>
  <c r="K3" i="19"/>
  <c r="C17" i="3" s="1"/>
  <c r="J3" i="19"/>
  <c r="C18" i="11" s="1"/>
  <c r="AB16" i="5"/>
  <c r="AA16" i="5"/>
  <c r="W16" i="5"/>
  <c r="V16" i="5"/>
  <c r="N16" i="5"/>
  <c r="M16" i="5"/>
  <c r="L16" i="5"/>
  <c r="K16" i="5"/>
  <c r="J16" i="5"/>
  <c r="D16" i="5"/>
  <c r="C16" i="5"/>
  <c r="B16" i="5"/>
  <c r="A16" i="5"/>
  <c r="AD16" i="4"/>
  <c r="AC16" i="4"/>
  <c r="Y16" i="4"/>
  <c r="X16" i="4"/>
  <c r="O16" i="4"/>
  <c r="N16" i="4"/>
  <c r="M16" i="4"/>
  <c r="L16" i="4"/>
  <c r="K16" i="4"/>
  <c r="J16" i="4"/>
  <c r="D16" i="4"/>
  <c r="C16" i="4"/>
  <c r="B16" i="4"/>
  <c r="A16" i="4"/>
  <c r="AD16" i="3"/>
  <c r="AC16" i="3"/>
  <c r="Y16" i="3"/>
  <c r="X16" i="3"/>
  <c r="O12" i="3"/>
  <c r="O13" i="3"/>
  <c r="O14" i="3"/>
  <c r="O16" i="3"/>
  <c r="O15" i="3"/>
  <c r="N16" i="3"/>
  <c r="M16" i="3"/>
  <c r="L16" i="3"/>
  <c r="K16" i="3"/>
  <c r="J16" i="3"/>
  <c r="D16" i="3"/>
  <c r="C16" i="3"/>
  <c r="B16" i="3"/>
  <c r="A16" i="3"/>
  <c r="AC9" i="11"/>
  <c r="AC10" i="11"/>
  <c r="AD10" i="11" s="1"/>
  <c r="AC11" i="11"/>
  <c r="AD11" i="11" s="1"/>
  <c r="AC12" i="11"/>
  <c r="AD12" i="11" s="1"/>
  <c r="AC13" i="11"/>
  <c r="AC14" i="11"/>
  <c r="AC15" i="11"/>
  <c r="AC16" i="11"/>
  <c r="AC17" i="11"/>
  <c r="AC18" i="11"/>
  <c r="AD18" i="11" s="1"/>
  <c r="AC19" i="11"/>
  <c r="AD19" i="11" s="1"/>
  <c r="AC20" i="11"/>
  <c r="AD20" i="11" s="1"/>
  <c r="AC21" i="11"/>
  <c r="AC22" i="11"/>
  <c r="AD22" i="11" s="1"/>
  <c r="AC23" i="11"/>
  <c r="AD23" i="11" s="1"/>
  <c r="AC24" i="11"/>
  <c r="AC8" i="11"/>
  <c r="F17" i="11"/>
  <c r="D17" i="11"/>
  <c r="C17" i="11"/>
  <c r="B17" i="11"/>
  <c r="U30" i="18"/>
  <c r="T30" i="18"/>
  <c r="S30" i="18"/>
  <c r="U29" i="18"/>
  <c r="T29" i="18"/>
  <c r="S29" i="18"/>
  <c r="U28" i="18"/>
  <c r="T28" i="18"/>
  <c r="S28" i="18"/>
  <c r="U27" i="18"/>
  <c r="T27" i="18"/>
  <c r="S27" i="18"/>
  <c r="U26" i="18"/>
  <c r="T26" i="18"/>
  <c r="S26" i="18"/>
  <c r="U25" i="18"/>
  <c r="T25" i="18"/>
  <c r="S25" i="18"/>
  <c r="U24" i="18"/>
  <c r="T24" i="18"/>
  <c r="S24" i="18"/>
  <c r="U23" i="18"/>
  <c r="T23" i="18"/>
  <c r="S23" i="18"/>
  <c r="U22" i="18"/>
  <c r="T22" i="18"/>
  <c r="S22" i="18"/>
  <c r="U21" i="18"/>
  <c r="T21" i="18"/>
  <c r="S21" i="18"/>
  <c r="U20" i="18"/>
  <c r="T20" i="18"/>
  <c r="S20" i="18"/>
  <c r="U19" i="18"/>
  <c r="T19" i="18"/>
  <c r="S19" i="18"/>
  <c r="Q19" i="18"/>
  <c r="U18" i="18"/>
  <c r="T18" i="18"/>
  <c r="S18" i="18"/>
  <c r="Q18" i="18"/>
  <c r="U17" i="18"/>
  <c r="T17" i="18"/>
  <c r="S17" i="18"/>
  <c r="Q17" i="18"/>
  <c r="U16" i="18"/>
  <c r="T16" i="18"/>
  <c r="S16" i="18"/>
  <c r="Q16" i="18"/>
  <c r="U15" i="18"/>
  <c r="T15" i="18"/>
  <c r="S15" i="18"/>
  <c r="Q15" i="18"/>
  <c r="U14" i="18"/>
  <c r="T14" i="18"/>
  <c r="S14" i="18"/>
  <c r="Q14" i="18"/>
  <c r="U13" i="18"/>
  <c r="T13" i="18"/>
  <c r="S13" i="18"/>
  <c r="Q13" i="18"/>
  <c r="U12" i="18"/>
  <c r="T12" i="18"/>
  <c r="S12" i="18"/>
  <c r="Q12" i="18"/>
  <c r="U11" i="18"/>
  <c r="T11" i="18"/>
  <c r="S11" i="18"/>
  <c r="Q11" i="18"/>
  <c r="U10" i="18"/>
  <c r="T10" i="18"/>
  <c r="S10" i="18"/>
  <c r="Q10" i="18"/>
  <c r="U9" i="18"/>
  <c r="T9" i="18"/>
  <c r="S9" i="18"/>
  <c r="Q9" i="18"/>
  <c r="U8" i="18"/>
  <c r="T8" i="18"/>
  <c r="S8" i="18"/>
  <c r="Q8" i="18"/>
  <c r="U7" i="18"/>
  <c r="T7" i="18"/>
  <c r="S7" i="18"/>
  <c r="Q7" i="18"/>
  <c r="U6" i="18"/>
  <c r="T6" i="18"/>
  <c r="S6" i="18"/>
  <c r="Q6" i="18"/>
  <c r="U5" i="18"/>
  <c r="T5" i="18"/>
  <c r="S5" i="18"/>
  <c r="Q5" i="18"/>
  <c r="K5" i="18"/>
  <c r="J5" i="18"/>
  <c r="U4" i="18"/>
  <c r="T4" i="18"/>
  <c r="S4" i="18"/>
  <c r="Q4" i="18"/>
  <c r="K4" i="18"/>
  <c r="J4" i="18"/>
  <c r="L4" i="18" s="1"/>
  <c r="Q3" i="18"/>
  <c r="K3" i="18"/>
  <c r="J3" i="18"/>
  <c r="L3" i="18" s="1"/>
  <c r="X15" i="3"/>
  <c r="Y15" i="4"/>
  <c r="X15" i="4"/>
  <c r="AB15" i="5"/>
  <c r="AA15" i="5"/>
  <c r="W15" i="5"/>
  <c r="V15" i="5"/>
  <c r="N15" i="5"/>
  <c r="M15" i="5"/>
  <c r="L15" i="5"/>
  <c r="K15" i="5"/>
  <c r="J15" i="5"/>
  <c r="D15" i="5"/>
  <c r="C15" i="5"/>
  <c r="B15" i="5"/>
  <c r="A15" i="5"/>
  <c r="AD15" i="4"/>
  <c r="AC15" i="4"/>
  <c r="O15" i="4"/>
  <c r="N15" i="4"/>
  <c r="M15" i="4"/>
  <c r="L15" i="4"/>
  <c r="K15" i="4"/>
  <c r="J15" i="4"/>
  <c r="D15" i="4"/>
  <c r="C15" i="4"/>
  <c r="B15" i="4"/>
  <c r="A15" i="4"/>
  <c r="A14" i="4"/>
  <c r="AD15" i="3"/>
  <c r="AC15" i="3"/>
  <c r="Y15" i="3"/>
  <c r="N15" i="3"/>
  <c r="M15" i="3"/>
  <c r="L15" i="3"/>
  <c r="K15" i="3"/>
  <c r="J15" i="3"/>
  <c r="D15" i="3"/>
  <c r="C15" i="3"/>
  <c r="B15" i="3"/>
  <c r="H9" i="3" s="1"/>
  <c r="A15" i="3"/>
  <c r="AD15" i="11"/>
  <c r="F16" i="11"/>
  <c r="D16" i="11"/>
  <c r="C16" i="11"/>
  <c r="B16" i="11"/>
  <c r="U30" i="17"/>
  <c r="T30" i="17"/>
  <c r="S30" i="17"/>
  <c r="U29" i="17"/>
  <c r="T29" i="17"/>
  <c r="S29" i="17"/>
  <c r="U28" i="17"/>
  <c r="T28" i="17"/>
  <c r="S28" i="17"/>
  <c r="U27" i="17"/>
  <c r="T27" i="17"/>
  <c r="S27" i="17"/>
  <c r="U26" i="17"/>
  <c r="T26" i="17"/>
  <c r="S26" i="17"/>
  <c r="U25" i="17"/>
  <c r="T25" i="17"/>
  <c r="S25" i="17"/>
  <c r="U24" i="17"/>
  <c r="T24" i="17"/>
  <c r="S24" i="17"/>
  <c r="U23" i="17"/>
  <c r="T23" i="17"/>
  <c r="S23" i="17"/>
  <c r="U22" i="17"/>
  <c r="T22" i="17"/>
  <c r="S22" i="17"/>
  <c r="U21" i="17"/>
  <c r="T21" i="17"/>
  <c r="S21" i="17"/>
  <c r="U20" i="17"/>
  <c r="T20" i="17"/>
  <c r="S20" i="17"/>
  <c r="U19" i="17"/>
  <c r="T19" i="17"/>
  <c r="S19" i="17"/>
  <c r="Q19" i="17"/>
  <c r="U18" i="17"/>
  <c r="T18" i="17"/>
  <c r="S18" i="17"/>
  <c r="Q18" i="17"/>
  <c r="U17" i="17"/>
  <c r="T17" i="17"/>
  <c r="S17" i="17"/>
  <c r="Q17" i="17"/>
  <c r="U16" i="17"/>
  <c r="T16" i="17"/>
  <c r="S16" i="17"/>
  <c r="Q16" i="17"/>
  <c r="U15" i="17"/>
  <c r="T15" i="17"/>
  <c r="S15" i="17"/>
  <c r="Q15" i="17"/>
  <c r="U14" i="17"/>
  <c r="T14" i="17"/>
  <c r="S14" i="17"/>
  <c r="Q14" i="17"/>
  <c r="U13" i="17"/>
  <c r="T13" i="17"/>
  <c r="S13" i="17"/>
  <c r="Q13" i="17"/>
  <c r="U12" i="17"/>
  <c r="T12" i="17"/>
  <c r="S12" i="17"/>
  <c r="Q12" i="17"/>
  <c r="U11" i="17"/>
  <c r="T11" i="17"/>
  <c r="S11" i="17"/>
  <c r="Q11" i="17"/>
  <c r="U10" i="17"/>
  <c r="T10" i="17"/>
  <c r="S10" i="17"/>
  <c r="Q10" i="17"/>
  <c r="U9" i="17"/>
  <c r="T9" i="17"/>
  <c r="S9" i="17"/>
  <c r="Q9" i="17"/>
  <c r="U8" i="17"/>
  <c r="T8" i="17"/>
  <c r="S8" i="17"/>
  <c r="Q8" i="17"/>
  <c r="U7" i="17"/>
  <c r="T7" i="17"/>
  <c r="S7" i="17"/>
  <c r="Q7" i="17"/>
  <c r="U6" i="17"/>
  <c r="T6" i="17"/>
  <c r="S6" i="17"/>
  <c r="Q6" i="17"/>
  <c r="U5" i="17"/>
  <c r="T5" i="17"/>
  <c r="S5" i="17"/>
  <c r="Q5" i="17"/>
  <c r="K5" i="17"/>
  <c r="J5" i="17"/>
  <c r="L5" i="17" s="1"/>
  <c r="U4" i="17"/>
  <c r="T4" i="17"/>
  <c r="S4" i="17"/>
  <c r="Q4" i="17"/>
  <c r="K4" i="17"/>
  <c r="J4" i="17"/>
  <c r="Q3" i="17"/>
  <c r="K3" i="17"/>
  <c r="J3" i="17"/>
  <c r="AB14" i="5"/>
  <c r="AA14" i="5"/>
  <c r="W14" i="5"/>
  <c r="V14" i="5"/>
  <c r="N14" i="5"/>
  <c r="M14" i="5"/>
  <c r="L14" i="5"/>
  <c r="K14" i="5"/>
  <c r="J14" i="5"/>
  <c r="D14" i="5"/>
  <c r="C14" i="5"/>
  <c r="B14" i="5"/>
  <c r="A14" i="5"/>
  <c r="AD14" i="4"/>
  <c r="AC14" i="4"/>
  <c r="Y14" i="4"/>
  <c r="X14" i="4"/>
  <c r="O14" i="4"/>
  <c r="N14" i="4"/>
  <c r="M14" i="4"/>
  <c r="L14" i="4"/>
  <c r="K14" i="4"/>
  <c r="J14" i="4"/>
  <c r="D14" i="4"/>
  <c r="C14" i="4"/>
  <c r="B14" i="4"/>
  <c r="AD14" i="3"/>
  <c r="AC14" i="3"/>
  <c r="Y14" i="3"/>
  <c r="X14" i="3"/>
  <c r="N14" i="3"/>
  <c r="M14" i="3"/>
  <c r="L14" i="3"/>
  <c r="K14" i="3"/>
  <c r="J14" i="3"/>
  <c r="D14" i="3"/>
  <c r="C14" i="3"/>
  <c r="B14" i="3"/>
  <c r="A14" i="3"/>
  <c r="Y9" i="11"/>
  <c r="Y10" i="11"/>
  <c r="Y11" i="11"/>
  <c r="Z11" i="11" s="1"/>
  <c r="Y12" i="11"/>
  <c r="Z12" i="11" s="1"/>
  <c r="Y13" i="11"/>
  <c r="Z13" i="11" s="1"/>
  <c r="Y14" i="11"/>
  <c r="Z14" i="11" s="1"/>
  <c r="Y15" i="11"/>
  <c r="Y16" i="11"/>
  <c r="Z16" i="11" s="1"/>
  <c r="Y17" i="11"/>
  <c r="Z17" i="11" s="1"/>
  <c r="Y18" i="11"/>
  <c r="Y19" i="11"/>
  <c r="Y20" i="11"/>
  <c r="Z20" i="11" s="1"/>
  <c r="Y21" i="11"/>
  <c r="Z21" i="11" s="1"/>
  <c r="Y22" i="11"/>
  <c r="Y23" i="11"/>
  <c r="Y24" i="11"/>
  <c r="Z24" i="11" s="1"/>
  <c r="Y8" i="11"/>
  <c r="Z8" i="11" s="1"/>
  <c r="F15" i="11"/>
  <c r="D15" i="11"/>
  <c r="C15" i="11"/>
  <c r="B15" i="11"/>
  <c r="M5" i="16"/>
  <c r="M10" i="16"/>
  <c r="M4" i="16"/>
  <c r="M9" i="16"/>
  <c r="M3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Q19" i="16"/>
  <c r="U18" i="16"/>
  <c r="T18" i="16"/>
  <c r="S18" i="16"/>
  <c r="Q18" i="16"/>
  <c r="U17" i="16"/>
  <c r="T17" i="16"/>
  <c r="S17" i="16"/>
  <c r="Q17" i="16"/>
  <c r="U16" i="16"/>
  <c r="T16" i="16"/>
  <c r="S16" i="16"/>
  <c r="Q16" i="16"/>
  <c r="U15" i="16"/>
  <c r="T15" i="16"/>
  <c r="S15" i="16"/>
  <c r="Q15" i="16"/>
  <c r="U14" i="16"/>
  <c r="T14" i="16"/>
  <c r="S14" i="16"/>
  <c r="Q14" i="16"/>
  <c r="U13" i="16"/>
  <c r="T13" i="16"/>
  <c r="S13" i="16"/>
  <c r="Q13" i="16"/>
  <c r="U12" i="16"/>
  <c r="T12" i="16"/>
  <c r="S12" i="16"/>
  <c r="Q12" i="16"/>
  <c r="U11" i="16"/>
  <c r="T11" i="16"/>
  <c r="S11" i="16"/>
  <c r="Q11" i="16"/>
  <c r="U10" i="16"/>
  <c r="T10" i="16"/>
  <c r="S10" i="16"/>
  <c r="Q10" i="16"/>
  <c r="U9" i="16"/>
  <c r="T9" i="16"/>
  <c r="S9" i="16"/>
  <c r="Q9" i="16"/>
  <c r="U8" i="16"/>
  <c r="T8" i="16"/>
  <c r="S8" i="16"/>
  <c r="Q8" i="16"/>
  <c r="U7" i="16"/>
  <c r="T7" i="16"/>
  <c r="S7" i="16"/>
  <c r="Q7" i="16"/>
  <c r="U6" i="16"/>
  <c r="T6" i="16"/>
  <c r="S6" i="16"/>
  <c r="Q6" i="16"/>
  <c r="U5" i="16"/>
  <c r="T5" i="16"/>
  <c r="S5" i="16"/>
  <c r="Q5" i="16"/>
  <c r="K5" i="16"/>
  <c r="J5" i="16"/>
  <c r="L5" i="16" s="1"/>
  <c r="U4" i="16"/>
  <c r="T4" i="16"/>
  <c r="S4" i="16"/>
  <c r="Q4" i="16"/>
  <c r="K4" i="16"/>
  <c r="J4" i="16"/>
  <c r="Q3" i="16"/>
  <c r="L3" i="16"/>
  <c r="K3" i="16"/>
  <c r="J3" i="16"/>
  <c r="F14" i="11"/>
  <c r="D14" i="11"/>
  <c r="C14" i="11"/>
  <c r="B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N13" i="3"/>
  <c r="M13" i="3"/>
  <c r="L13" i="3"/>
  <c r="K13" i="3"/>
  <c r="J13" i="3"/>
  <c r="D13" i="3"/>
  <c r="C13" i="3"/>
  <c r="B13" i="3"/>
  <c r="A13" i="3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Q19" i="15"/>
  <c r="U18" i="15"/>
  <c r="T18" i="15"/>
  <c r="S18" i="15"/>
  <c r="Q18" i="15"/>
  <c r="U17" i="15"/>
  <c r="T17" i="15"/>
  <c r="S17" i="15"/>
  <c r="Q17" i="15"/>
  <c r="U16" i="15"/>
  <c r="T16" i="15"/>
  <c r="S16" i="15"/>
  <c r="Q16" i="15"/>
  <c r="U15" i="15"/>
  <c r="T15" i="15"/>
  <c r="S15" i="15"/>
  <c r="Q15" i="15"/>
  <c r="U14" i="15"/>
  <c r="T14" i="15"/>
  <c r="S14" i="15"/>
  <c r="Q14" i="15"/>
  <c r="U13" i="15"/>
  <c r="T13" i="15"/>
  <c r="S13" i="15"/>
  <c r="Q13" i="15"/>
  <c r="U12" i="15"/>
  <c r="T12" i="15"/>
  <c r="S12" i="15"/>
  <c r="Q12" i="15"/>
  <c r="U11" i="15"/>
  <c r="T11" i="15"/>
  <c r="S11" i="15"/>
  <c r="Q11" i="15"/>
  <c r="U10" i="15"/>
  <c r="T10" i="15"/>
  <c r="S10" i="15"/>
  <c r="Q10" i="15"/>
  <c r="U9" i="15"/>
  <c r="T9" i="15"/>
  <c r="S9" i="15"/>
  <c r="Q9" i="15"/>
  <c r="U8" i="15"/>
  <c r="T8" i="15"/>
  <c r="S8" i="15"/>
  <c r="Q8" i="15"/>
  <c r="U7" i="15"/>
  <c r="T7" i="15"/>
  <c r="S7" i="15"/>
  <c r="Q7" i="15"/>
  <c r="U6" i="15"/>
  <c r="T6" i="15"/>
  <c r="S6" i="15"/>
  <c r="Q6" i="15"/>
  <c r="U5" i="15"/>
  <c r="T5" i="15"/>
  <c r="S5" i="15"/>
  <c r="Q5" i="15"/>
  <c r="K5" i="15"/>
  <c r="J5" i="15"/>
  <c r="U4" i="15"/>
  <c r="T4" i="15"/>
  <c r="S4" i="15"/>
  <c r="Q4" i="15"/>
  <c r="K4" i="15"/>
  <c r="J4" i="15"/>
  <c r="L4" i="15" s="1"/>
  <c r="Q3" i="15"/>
  <c r="K3" i="15"/>
  <c r="J3" i="15"/>
  <c r="L3" i="15" s="1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N12" i="3"/>
  <c r="M12" i="3"/>
  <c r="L12" i="3"/>
  <c r="K12" i="3"/>
  <c r="D12" i="3"/>
  <c r="C12" i="3"/>
  <c r="B12" i="3"/>
  <c r="A12" i="3"/>
  <c r="U30" i="14"/>
  <c r="T30" i="14"/>
  <c r="S30" i="14"/>
  <c r="U29" i="14"/>
  <c r="T29" i="14"/>
  <c r="S29" i="14"/>
  <c r="U28" i="14"/>
  <c r="T28" i="14"/>
  <c r="S28" i="14"/>
  <c r="U27" i="14"/>
  <c r="T27" i="14"/>
  <c r="S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Q19" i="14"/>
  <c r="U18" i="14"/>
  <c r="T18" i="14"/>
  <c r="S18" i="14"/>
  <c r="Q18" i="14"/>
  <c r="U17" i="14"/>
  <c r="T17" i="14"/>
  <c r="S17" i="14"/>
  <c r="Q17" i="14"/>
  <c r="U16" i="14"/>
  <c r="T16" i="14"/>
  <c r="S16" i="14"/>
  <c r="Q16" i="14"/>
  <c r="U15" i="14"/>
  <c r="T15" i="14"/>
  <c r="S15" i="14"/>
  <c r="Q15" i="14"/>
  <c r="U14" i="14"/>
  <c r="T14" i="14"/>
  <c r="S14" i="14"/>
  <c r="Q14" i="14"/>
  <c r="U13" i="14"/>
  <c r="T13" i="14"/>
  <c r="S13" i="14"/>
  <c r="Q13" i="14"/>
  <c r="U12" i="14"/>
  <c r="T12" i="14"/>
  <c r="S12" i="14"/>
  <c r="Q12" i="14"/>
  <c r="U11" i="14"/>
  <c r="T11" i="14"/>
  <c r="S11" i="14"/>
  <c r="Q11" i="14"/>
  <c r="U10" i="14"/>
  <c r="T10" i="14"/>
  <c r="S10" i="14"/>
  <c r="Q10" i="14"/>
  <c r="U9" i="14"/>
  <c r="T9" i="14"/>
  <c r="S9" i="14"/>
  <c r="Q9" i="14"/>
  <c r="U8" i="14"/>
  <c r="T8" i="14"/>
  <c r="S8" i="14"/>
  <c r="Q8" i="14"/>
  <c r="U7" i="14"/>
  <c r="T7" i="14"/>
  <c r="S7" i="14"/>
  <c r="Q7" i="14"/>
  <c r="U6" i="14"/>
  <c r="T6" i="14"/>
  <c r="S6" i="14"/>
  <c r="Q6" i="14"/>
  <c r="U5" i="14"/>
  <c r="T5" i="14"/>
  <c r="S5" i="14"/>
  <c r="Q5" i="14"/>
  <c r="K5" i="14"/>
  <c r="J5" i="14"/>
  <c r="L5" i="14" s="1"/>
  <c r="U4" i="14"/>
  <c r="T4" i="14"/>
  <c r="S4" i="14"/>
  <c r="Q4" i="14"/>
  <c r="K4" i="14"/>
  <c r="J4" i="14"/>
  <c r="L4" i="14" s="1"/>
  <c r="Q3" i="14"/>
  <c r="K3" i="14"/>
  <c r="J3" i="14"/>
  <c r="L3" i="14" s="1"/>
  <c r="Z9" i="11"/>
  <c r="Z19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Q24" i="11"/>
  <c r="R24" i="11" s="1"/>
  <c r="Q19" i="12"/>
  <c r="V24" i="11" s="1"/>
  <c r="Q9" i="11"/>
  <c r="R9" i="11" s="1"/>
  <c r="Q10" i="11"/>
  <c r="R10" i="11" s="1"/>
  <c r="Q11" i="11"/>
  <c r="R11" i="11" s="1"/>
  <c r="Q12" i="11"/>
  <c r="R12" i="1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8" i="11"/>
  <c r="R8" i="11" s="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H7" i="3" s="1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D8" i="11"/>
  <c r="D7" i="11"/>
  <c r="C10" i="11"/>
  <c r="C9" i="11"/>
  <c r="C8" i="11"/>
  <c r="E8" i="11" s="1"/>
  <c r="C7" i="11"/>
  <c r="B10" i="11"/>
  <c r="B9" i="11"/>
  <c r="B8" i="11"/>
  <c r="B7" i="11"/>
  <c r="F6" i="11"/>
  <c r="D6" i="11"/>
  <c r="C6" i="11"/>
  <c r="B6" i="11"/>
  <c r="F5" i="11"/>
  <c r="D5" i="11"/>
  <c r="C5" i="11"/>
  <c r="E5" i="11" s="1"/>
  <c r="B5" i="11"/>
  <c r="J5" i="2"/>
  <c r="L5" i="2" s="1"/>
  <c r="J3" i="2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N3" i="24" l="1"/>
  <c r="N9" i="24"/>
  <c r="E20" i="11"/>
  <c r="Q42" i="11"/>
  <c r="R42" i="11" s="1"/>
  <c r="V38" i="11" s="1"/>
  <c r="E9" i="11"/>
  <c r="E6" i="11"/>
  <c r="E7" i="11"/>
  <c r="E14" i="11"/>
  <c r="Q33" i="11"/>
  <c r="V31" i="11" s="1"/>
  <c r="V23" i="11"/>
  <c r="Q36" i="11"/>
  <c r="R36" i="11" s="1"/>
  <c r="V39" i="11" s="1"/>
  <c r="AL16" i="11"/>
  <c r="Q37" i="11"/>
  <c r="AL17" i="11"/>
  <c r="Q43" i="11"/>
  <c r="R43" i="11" s="1"/>
  <c r="V43" i="11" s="1"/>
  <c r="AL23" i="11"/>
  <c r="AL15" i="11"/>
  <c r="AL12" i="11"/>
  <c r="AL20" i="11"/>
  <c r="AL11" i="11"/>
  <c r="Q44" i="11"/>
  <c r="R44" i="11" s="1"/>
  <c r="AL24" i="11"/>
  <c r="AL19" i="11"/>
  <c r="Q30" i="11"/>
  <c r="AL10" i="11"/>
  <c r="Q38" i="11"/>
  <c r="AL18" i="11"/>
  <c r="Q29" i="11"/>
  <c r="AL9" i="11"/>
  <c r="AL13" i="11"/>
  <c r="AL21" i="11"/>
  <c r="AL14" i="11"/>
  <c r="AL22" i="11"/>
  <c r="Q28" i="11"/>
  <c r="R28" i="11" s="1"/>
  <c r="M4" i="23"/>
  <c r="M5" i="23"/>
  <c r="M3" i="23"/>
  <c r="X20" i="4"/>
  <c r="AA20" i="5"/>
  <c r="L5" i="22"/>
  <c r="AG23" i="11"/>
  <c r="AH23" i="11" s="1"/>
  <c r="AG15" i="11"/>
  <c r="Q35" i="11" s="1"/>
  <c r="O20" i="3"/>
  <c r="AC20" i="4"/>
  <c r="M20" i="5"/>
  <c r="M32" i="5" s="1"/>
  <c r="AG14" i="11"/>
  <c r="Q34" i="11" s="1"/>
  <c r="R34" i="11" s="1"/>
  <c r="X20" i="3"/>
  <c r="AD20" i="4"/>
  <c r="AD30" i="4" s="1"/>
  <c r="N20" i="5"/>
  <c r="L3" i="22"/>
  <c r="AG21" i="11"/>
  <c r="AH21" i="11" s="1"/>
  <c r="Y20" i="3"/>
  <c r="Y30" i="3" s="1"/>
  <c r="V20" i="5"/>
  <c r="V30" i="5" s="1"/>
  <c r="C21" i="11"/>
  <c r="I6" i="11" s="1"/>
  <c r="AG20" i="11"/>
  <c r="AH20" i="11" s="1"/>
  <c r="AG12" i="11"/>
  <c r="AH12" i="11" s="1"/>
  <c r="J20" i="3"/>
  <c r="AC20" i="3"/>
  <c r="M20" i="4"/>
  <c r="B20" i="5"/>
  <c r="H10" i="5" s="1"/>
  <c r="W20" i="5"/>
  <c r="D21" i="11"/>
  <c r="AG19" i="11"/>
  <c r="Q39" i="11" s="1"/>
  <c r="AG11" i="11"/>
  <c r="Q31" i="11" s="1"/>
  <c r="AD20" i="3"/>
  <c r="N20" i="4"/>
  <c r="F21" i="11"/>
  <c r="O20" i="4"/>
  <c r="AB20" i="5"/>
  <c r="AB30" i="5" s="1"/>
  <c r="B20" i="4"/>
  <c r="F4" i="4" s="1"/>
  <c r="H10" i="4"/>
  <c r="M4" i="22"/>
  <c r="D20" i="5" s="1"/>
  <c r="M9" i="22"/>
  <c r="M5" i="22"/>
  <c r="D20" i="4" s="1"/>
  <c r="M10" i="22"/>
  <c r="M8" i="22"/>
  <c r="M3" i="22"/>
  <c r="D20" i="3" s="1"/>
  <c r="L4" i="21"/>
  <c r="L3" i="21"/>
  <c r="L5" i="21"/>
  <c r="M5" i="21" s="1"/>
  <c r="M10" i="21"/>
  <c r="M4" i="21"/>
  <c r="M9" i="21"/>
  <c r="M8" i="21"/>
  <c r="M3" i="21"/>
  <c r="E19" i="11"/>
  <c r="L5" i="20"/>
  <c r="M3" i="20" s="1"/>
  <c r="M8" i="20"/>
  <c r="AH13" i="11"/>
  <c r="AH16" i="11"/>
  <c r="AH22" i="11"/>
  <c r="D18" i="11"/>
  <c r="K17" i="3"/>
  <c r="AD17" i="3"/>
  <c r="O17" i="4"/>
  <c r="M17" i="5"/>
  <c r="F18" i="11"/>
  <c r="L17" i="3"/>
  <c r="X17" i="4"/>
  <c r="AA17" i="5"/>
  <c r="AA30" i="5" s="1"/>
  <c r="Y17" i="4"/>
  <c r="AB17" i="5"/>
  <c r="B17" i="3"/>
  <c r="H10" i="3" s="1"/>
  <c r="N17" i="3"/>
  <c r="N32" i="3" s="1"/>
  <c r="AC17" i="4"/>
  <c r="AC30" i="4" s="1"/>
  <c r="J17" i="4"/>
  <c r="V17" i="5"/>
  <c r="K17" i="4"/>
  <c r="W17" i="5"/>
  <c r="X17" i="3"/>
  <c r="L3" i="19"/>
  <c r="K17" i="5"/>
  <c r="K32" i="5" s="1"/>
  <c r="L5" i="19"/>
  <c r="L4" i="19"/>
  <c r="O32" i="3"/>
  <c r="E17" i="11"/>
  <c r="L5" i="18"/>
  <c r="M8" i="18" s="1"/>
  <c r="AD8" i="11"/>
  <c r="AD14" i="11"/>
  <c r="AD16" i="11"/>
  <c r="AD17" i="11"/>
  <c r="AD9" i="11"/>
  <c r="AD21" i="11"/>
  <c r="AD24" i="11"/>
  <c r="AD13" i="11"/>
  <c r="O31" i="3"/>
  <c r="E16" i="11"/>
  <c r="L3" i="17"/>
  <c r="M8" i="17" s="1"/>
  <c r="L4" i="17"/>
  <c r="M5" i="17" s="1"/>
  <c r="M10" i="17"/>
  <c r="Z10" i="11"/>
  <c r="Z22" i="11"/>
  <c r="E15" i="11"/>
  <c r="L4" i="16"/>
  <c r="Z18" i="11"/>
  <c r="L5" i="15"/>
  <c r="M10" i="15"/>
  <c r="Z23" i="11"/>
  <c r="Z15" i="11"/>
  <c r="E13" i="11"/>
  <c r="M4" i="14"/>
  <c r="M9" i="14"/>
  <c r="M8" i="14"/>
  <c r="M3" i="14"/>
  <c r="M5" i="14"/>
  <c r="M10" i="14"/>
  <c r="E12" i="11"/>
  <c r="H8" i="5"/>
  <c r="L5" i="13"/>
  <c r="L4" i="13"/>
  <c r="E11" i="11"/>
  <c r="V19" i="11"/>
  <c r="V15" i="11"/>
  <c r="V11" i="11"/>
  <c r="L10" i="3"/>
  <c r="L31" i="3" s="1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E10" i="11"/>
  <c r="B4" i="4"/>
  <c r="L3" i="2"/>
  <c r="M5" i="2" s="1"/>
  <c r="D4" i="4" s="1"/>
  <c r="L4" i="2"/>
  <c r="N32" i="5"/>
  <c r="L32" i="5"/>
  <c r="AC30" i="3"/>
  <c r="AD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M32" i="4"/>
  <c r="L31" i="4"/>
  <c r="J32" i="4"/>
  <c r="N31" i="3"/>
  <c r="M4" i="7"/>
  <c r="M5" i="7"/>
  <c r="N32" i="4"/>
  <c r="J31" i="4"/>
  <c r="K31" i="3"/>
  <c r="J32" i="5"/>
  <c r="M31" i="3"/>
  <c r="L5" i="6"/>
  <c r="L4" i="6"/>
  <c r="L3" i="6"/>
  <c r="G4" i="4"/>
  <c r="F4" i="3"/>
  <c r="G4" i="3"/>
  <c r="G4" i="5"/>
  <c r="L6" i="11" l="1"/>
  <c r="L7" i="11" s="1"/>
  <c r="E18" i="11"/>
  <c r="K6" i="11" s="1"/>
  <c r="K7" i="11" s="1"/>
  <c r="Q40" i="11"/>
  <c r="R40" i="11" s="1"/>
  <c r="V30" i="11" s="1"/>
  <c r="W30" i="11" s="1"/>
  <c r="J6" i="11"/>
  <c r="J7" i="11" s="1"/>
  <c r="E21" i="11"/>
  <c r="V28" i="11"/>
  <c r="Q32" i="11"/>
  <c r="R32" i="11" s="1"/>
  <c r="V44" i="11" s="1"/>
  <c r="W44" i="11" s="1"/>
  <c r="Q41" i="11"/>
  <c r="R41" i="11" s="1"/>
  <c r="V32" i="11" s="1"/>
  <c r="W32" i="11" s="1"/>
  <c r="N9" i="23"/>
  <c r="N10" i="23"/>
  <c r="N3" i="23"/>
  <c r="N8" i="23"/>
  <c r="O31" i="4"/>
  <c r="AH14" i="11"/>
  <c r="M31" i="5"/>
  <c r="W30" i="5"/>
  <c r="F4" i="5"/>
  <c r="M9" i="20"/>
  <c r="M4" i="20"/>
  <c r="M10" i="20"/>
  <c r="M5" i="20"/>
  <c r="K31" i="5"/>
  <c r="M5" i="19"/>
  <c r="D17" i="4" s="1"/>
  <c r="R37" i="11"/>
  <c r="V41" i="11" s="1"/>
  <c r="W41" i="11" s="1"/>
  <c r="AH17" i="11"/>
  <c r="O32" i="4"/>
  <c r="AH24" i="11"/>
  <c r="AH8" i="11"/>
  <c r="AH11" i="11"/>
  <c r="R31" i="11"/>
  <c r="V40" i="11" s="1"/>
  <c r="W40" i="11" s="1"/>
  <c r="AH15" i="11"/>
  <c r="R35" i="11"/>
  <c r="V35" i="11" s="1"/>
  <c r="W35" i="11" s="1"/>
  <c r="AH10" i="11"/>
  <c r="R30" i="11"/>
  <c r="V36" i="11" s="1"/>
  <c r="W36" i="11" s="1"/>
  <c r="AH19" i="11"/>
  <c r="R39" i="11"/>
  <c r="V33" i="11" s="1"/>
  <c r="W33" i="11" s="1"/>
  <c r="M8" i="19"/>
  <c r="AH9" i="11"/>
  <c r="AH18" i="11"/>
  <c r="R38" i="11"/>
  <c r="V42" i="11" s="1"/>
  <c r="W42" i="11" s="1"/>
  <c r="L32" i="3"/>
  <c r="M10" i="19"/>
  <c r="M9" i="19"/>
  <c r="M3" i="19"/>
  <c r="D17" i="3" s="1"/>
  <c r="M4" i="19"/>
  <c r="D17" i="5" s="1"/>
  <c r="W43" i="11"/>
  <c r="M4" i="18"/>
  <c r="M3" i="18"/>
  <c r="M9" i="18"/>
  <c r="M10" i="18"/>
  <c r="M5" i="18"/>
  <c r="W39" i="11"/>
  <c r="W38" i="11"/>
  <c r="H13" i="3"/>
  <c r="W28" i="11"/>
  <c r="W31" i="11"/>
  <c r="M9" i="17"/>
  <c r="M4" i="17"/>
  <c r="M3" i="17"/>
  <c r="M8" i="16"/>
  <c r="H13" i="5"/>
  <c r="H13" i="4"/>
  <c r="M9" i="15"/>
  <c r="M8" i="15"/>
  <c r="X31" i="4"/>
  <c r="M9" i="13"/>
  <c r="M8" i="13"/>
  <c r="M10" i="13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M5" i="6"/>
  <c r="D5" i="4" s="1"/>
  <c r="H4" i="4" s="1"/>
  <c r="M4" i="6"/>
  <c r="D5" i="5" s="1"/>
  <c r="R29" i="11" l="1"/>
  <c r="V34" i="11" s="1"/>
  <c r="W34" i="11" s="1"/>
  <c r="V37" i="11"/>
  <c r="W37" i="11" s="1"/>
  <c r="V29" i="11"/>
  <c r="W29" i="11" s="1"/>
  <c r="H4" i="3"/>
  <c r="H4" i="5"/>
  <c r="J31" i="3"/>
  <c r="J32" i="3"/>
</calcChain>
</file>

<file path=xl/sharedStrings.xml><?xml version="1.0" encoding="utf-8"?>
<sst xmlns="http://schemas.openxmlformats.org/spreadsheetml/2006/main" count="2440" uniqueCount="166">
  <si>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</si>
  <si>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</si>
  <si>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</si>
  <si>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</si>
  <si>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</si>
  <si>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</si>
  <si>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</si>
  <si>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</si>
  <si>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</si>
  <si>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</si>
  <si>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</si>
  <si>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</si>
  <si>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</si>
  <si>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</si>
  <si>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</si>
  <si>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</si>
  <si>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</si>
  <si>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</si>
  <si>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</si>
  <si>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</si>
  <si>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</si>
  <si>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</si>
  <si>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</si>
  <si>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</si>
  <si>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</si>
  <si>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</si>
  <si>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</si>
  <si>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</si>
  <si>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</si>
  <si>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</si>
  <si>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</si>
  <si>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</si>
  <si>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</si>
  <si>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</si>
  <si>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</si>
  <si>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</si>
  <si>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</si>
  <si>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</si>
  <si>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</si>
  <si>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</si>
  <si>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</si>
  <si>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</si>
  <si>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</si>
  <si>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</si>
  <si>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</si>
  <si>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</si>
  <si>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</si>
  <si>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</si>
  <si>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</si>
  <si>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</si>
  <si>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</si>
  <si>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</si>
  <si>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</si>
  <si>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</si>
  <si>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</si>
  <si>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</si>
  <si>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</si>
  <si>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</si>
  <si>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</si>
  <si>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</si>
  <si>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</si>
  <si>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</si>
  <si>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</si>
  <si>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</si>
  <si>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</si>
  <si>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</si>
  <si>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</si>
  <si>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</si>
  <si>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</si>
  <si>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</si>
  <si>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</si>
  <si>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</si>
  <si>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</si>
  <si>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</si>
  <si>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</si>
  <si>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</si>
  <si>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</si>
  <si>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</si>
  <si>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</si>
  <si>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</si>
  <si>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</si>
  <si>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</si>
  <si>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</si>
  <si>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</si>
  <si>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</si>
  <si>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</si>
  <si>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</si>
  <si>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</si>
  <si>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</si>
  <si>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</si>
  <si>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</si>
  <si>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</si>
  <si>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</si>
  <si>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</si>
  <si>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</si>
  <si>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</si>
  <si>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</si>
  <si>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</si>
  <si>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</si>
  <si>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</si>
  <si>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</si>
  <si>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</si>
  <si>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</si>
  <si>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</si>
  <si>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</si>
  <si>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</si>
  <si>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</si>
  <si>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</si>
  <si>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</si>
  <si>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</si>
  <si>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</si>
  <si>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</si>
  <si>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</si>
  <si>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</si>
  <si>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</si>
  <si>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</si>
  <si>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</si>
  <si>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</si>
  <si>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</si>
  <si>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</si>
  <si>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</si>
  <si>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</si>
  <si>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</si>
  <si>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</si>
  <si>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</si>
  <si>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</si>
  <si>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</si>
  <si>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</si>
  <si>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</si>
  <si>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</si>
  <si>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</si>
  <si>
    <t>L/M/SamM</t>
  </si>
  <si>
    <t>SamM/L</t>
  </si>
  <si>
    <t>WEEK 4</t>
  </si>
  <si>
    <t>A/M/K</t>
  </si>
  <si>
    <t>C/W</t>
  </si>
  <si>
    <t>NBA Equivalent</t>
  </si>
  <si>
    <t>For example, if you score 3 of your teams 6 points, this is 50% of your teams. This is multiplied by the NBA's average points (100) to give 50 points.</t>
  </si>
  <si>
    <r>
      <rPr>
        <b/>
        <sz val="11"/>
        <color theme="1"/>
        <rFont val="Calibri"/>
        <family val="2"/>
        <scheme val="minor"/>
      </rPr>
      <t>NBA Equivalent</t>
    </r>
    <r>
      <rPr>
        <sz val="11"/>
        <color theme="1"/>
        <rFont val="Calibri"/>
        <family val="2"/>
        <scheme val="minor"/>
      </rPr>
      <t xml:space="preserve"> is what your points would (roughly) equal to in the NBA</t>
    </r>
  </si>
  <si>
    <t>C/SamM</t>
  </si>
  <si>
    <t>Ry/Ru</t>
  </si>
  <si>
    <t>WEEK 5</t>
  </si>
  <si>
    <t>K/A</t>
  </si>
  <si>
    <t>A/R/N</t>
  </si>
  <si>
    <t>A/C/S</t>
  </si>
  <si>
    <t>C/SM</t>
  </si>
  <si>
    <t>FINALS WEEK</t>
  </si>
  <si>
    <t>A/C</t>
  </si>
  <si>
    <t>C/SM/L</t>
  </si>
  <si>
    <t>A/C/W</t>
  </si>
  <si>
    <t>Finals 1</t>
  </si>
  <si>
    <t>1-0</t>
  </si>
  <si>
    <t>2-0</t>
  </si>
  <si>
    <t>1-1</t>
  </si>
  <si>
    <t>2-1</t>
  </si>
  <si>
    <t>3-0</t>
  </si>
  <si>
    <t>Score</t>
  </si>
  <si>
    <t>Note: Highlighted names are 3 pointers</t>
  </si>
  <si>
    <t>Ladder Points:</t>
  </si>
  <si>
    <t>Pre</t>
  </si>
  <si>
    <t>Finals 2</t>
  </si>
  <si>
    <t>Final</t>
  </si>
  <si>
    <t>Total</t>
  </si>
  <si>
    <t>ONLY HAS PRE-FINALS</t>
  </si>
  <si>
    <t>PART 2</t>
  </si>
  <si>
    <t>Willie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</si>
</sst>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0" fontId="0" fillId="4" borderId="5" xfId="0" applyFill="1" applyBorder="1"/>
    <xf numFmtId="2" fontId="0" fillId="4" borderId="1" xfId="0" applyNumberFormat="1" applyFill="1" applyBorder="1"/>
    <xf numFmtId="165" fontId="0" fillId="4" borderId="6" xfId="0" applyNumberFormat="1" applyFill="1" applyBorder="1"/>
    <xf numFmtId="0" fontId="0" fillId="6" borderId="5" xfId="0" applyFill="1" applyBorder="1"/>
    <xf numFmtId="2" fontId="0" fillId="6" borderId="1" xfId="0" applyNumberFormat="1" applyFill="1" applyBorder="1"/>
    <xf numFmtId="165" fontId="0" fillId="6" borderId="6" xfId="0" applyNumberFormat="1" applyFill="1" applyBorder="1"/>
    <xf numFmtId="0" fontId="0" fillId="5" borderId="5" xfId="0" applyFill="1" applyBorder="1"/>
    <xf numFmtId="2" fontId="0" fillId="5" borderId="1" xfId="0" applyNumberFormat="1" applyFill="1" applyBorder="1"/>
    <xf numFmtId="165" fontId="0" fillId="5" borderId="6" xfId="0" applyNumberFormat="1" applyFill="1" applyBorder="1"/>
    <xf numFmtId="0" fontId="0" fillId="5" borderId="7" xfId="0" applyFill="1" applyBorder="1"/>
    <xf numFmtId="2" fontId="0" fillId="5" borderId="8" xfId="0" applyNumberFormat="1" applyFill="1" applyBorder="1"/>
    <xf numFmtId="165" fontId="0" fillId="5" borderId="9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/>
    <xf numFmtId="16" fontId="0" fillId="0" borderId="0" xfId="0" applyNumberFormat="1" applyAlignment="1">
      <alignment horizontal="right"/>
    </xf>
    <xf numFmtId="0" fontId="2" fillId="0" borderId="0" xfId="0" applyFont="1" applyFill="1"/>
    <xf numFmtId="2" fontId="0" fillId="0" borderId="0" xfId="0" applyNumberFormat="1" applyFill="1"/>
    <xf numFmtId="0" fontId="5" fillId="0" borderId="0" xfId="0" applyFont="1"/>
  </cellXfs>
  <cellStyles count="2">
    <cellStyle name="Normal" xfId="0" builtinId="0"/>
    <cellStyle name="Percent" xfId="1" builtinId="5"/>
  </cellStyles>
  <dxfs count="4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5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0.50194552529182879</c:v>
                </c:pt>
                <c:pt idx="1">
                  <c:v>0.31128404669260701</c:v>
                </c:pt>
                <c:pt idx="2">
                  <c:v>0.18677042801556423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W44" totalsRowShown="0" headerRowDxfId="42" headerRowBorderDxfId="41" tableBorderDxfId="40" totalsRowBorderDxfId="39">
  <autoFilter ref="U27:W44" xr:uid="{6C4743A1-3F7C-43E4-BC19-131B0F06F663}"/>
  <sortState xmlns:xlrd2="http://schemas.microsoft.com/office/spreadsheetml/2017/richdata2" ref="U28:W44">
    <sortCondition descending="1" ref="V27:V44"/>
  </sortState>
  <tableColumns count="3">
    <tableColumn id="1" xr3:uid="{04F740DB-8979-4EB0-8BB1-150B560FA6CB}" name="Name" dataDxfId="38"/>
    <tableColumn id="2" xr3:uid="{7BE2DD7D-041B-42D3-BEF3-83231555EB12}" name="Average" dataDxfId="37"/>
    <tableColumn id="3" xr3:uid="{3EA0A844-2FB2-4CD6-86BD-277AC59FE2B4}" name="NBA Equivalent" dataDxfId="36">
      <calculatedColumnFormula>Table1[[#This Row],[Average]]/($I$6/3)*100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CE69-172D-4CCF-AC21-B95699B7F246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44978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8</v>
      </c>
      <c r="K4">
        <f>COUNTIF(D4:D30, "5 Musketeers")</f>
        <v>2</v>
      </c>
      <c r="L4" s="1">
        <f t="shared" ref="L4:L5" si="0">J4/(J4+K4)</f>
        <v>0.8</v>
      </c>
      <c r="M4">
        <f>IF(AND(L4&gt;L3, L4&gt;L5), 3, IF(OR(L4&gt;L3, L4&gt;L5), 2, 1))</f>
        <v>3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19</v>
      </c>
      <c r="F5">
        <v>1</v>
      </c>
      <c r="G5">
        <v>1</v>
      </c>
      <c r="I5" t="s">
        <v>17</v>
      </c>
      <c r="J5">
        <f>COUNTIF(C4:C30, "Wet Willies")</f>
        <v>1</v>
      </c>
      <c r="K5">
        <f>COUNTIF(D4:D30,"Wet Willies")</f>
        <v>6</v>
      </c>
      <c r="L5" s="1">
        <f t="shared" si="0"/>
        <v>0.14285714285714285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7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0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11</v>
      </c>
      <c r="D9" t="s">
        <v>14</v>
      </c>
      <c r="E9" t="s">
        <v>19</v>
      </c>
      <c r="F9">
        <v>2</v>
      </c>
      <c r="G9">
        <v>2</v>
      </c>
      <c r="M9">
        <f>IF(AND(L4&gt;L3, L4&gt;L5), 3, IF(OR(L4&gt;L3, L4&gt;L5), 2, 1))</f>
        <v>3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4</v>
      </c>
      <c r="G11">
        <v>3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4</v>
      </c>
      <c r="F12">
        <v>5</v>
      </c>
      <c r="G12">
        <v>3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11</v>
      </c>
      <c r="D13" t="s">
        <v>14</v>
      </c>
      <c r="E13" t="s">
        <v>1</v>
      </c>
      <c r="F13">
        <v>6</v>
      </c>
      <c r="G13">
        <v>4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B14">
        <v>11</v>
      </c>
      <c r="C14" t="s">
        <v>10</v>
      </c>
      <c r="D14" t="s">
        <v>11</v>
      </c>
      <c r="E14" t="s">
        <v>0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LG/5M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2</v>
      </c>
      <c r="G15">
        <v>5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1</v>
      </c>
      <c r="G16">
        <v>1</v>
      </c>
      <c r="P16" t="s">
        <v>2</v>
      </c>
      <c r="Q16">
        <f t="shared" si="1"/>
        <v>0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9138-29D9-42DD-A06B-2D9F115D45C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44979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4</v>
      </c>
      <c r="L3" s="1">
        <f>J3/(J3+K3)</f>
        <v>0.5</v>
      </c>
      <c r="M3">
        <v>2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4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1</v>
      </c>
      <c r="G5">
        <v>1</v>
      </c>
      <c r="I5" t="s">
        <v>17</v>
      </c>
      <c r="J5">
        <f>COUNTIF(C4:C30, "Wet Willies")</f>
        <v>4</v>
      </c>
      <c r="K5">
        <f>COUNTIF(D4:D30,"Wet Willies")</f>
        <v>4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14</v>
      </c>
      <c r="E7" t="s">
        <v>19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11</v>
      </c>
      <c r="D8" t="s">
        <v>10</v>
      </c>
      <c r="E8" t="s">
        <v>19</v>
      </c>
      <c r="F8">
        <v>2</v>
      </c>
      <c r="G8">
        <v>2</v>
      </c>
      <c r="M8">
        <f>IF(AND(L3&gt;L4, L3&gt;L5), 3, IF(OR(L3&gt;L4, L3&gt;L5), 2, 1))</f>
        <v>1</v>
      </c>
      <c r="P8" t="s">
        <v>12</v>
      </c>
      <c r="Q8">
        <f t="shared" si="1"/>
        <v>3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12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9</v>
      </c>
      <c r="F10">
        <v>2</v>
      </c>
      <c r="G10">
        <v>3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16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10</v>
      </c>
      <c r="D13" t="s">
        <v>11</v>
      </c>
      <c r="E13" t="s">
        <v>18</v>
      </c>
      <c r="F13">
        <v>2</v>
      </c>
      <c r="G13">
        <v>3</v>
      </c>
      <c r="P13" t="s">
        <v>5</v>
      </c>
      <c r="Q13">
        <f t="shared" si="1"/>
        <v>0</v>
      </c>
      <c r="S13" t="str">
        <f t="shared" si="2"/>
        <v>LG/5M</v>
      </c>
      <c r="T13" t="str">
        <f t="shared" si="3"/>
        <v>None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3</v>
      </c>
      <c r="G14">
        <v>2</v>
      </c>
      <c r="P14" t="s">
        <v>4</v>
      </c>
      <c r="Q14">
        <f t="shared" si="1"/>
        <v>1</v>
      </c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10</v>
      </c>
      <c r="E15" t="s">
        <v>4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5M/LG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0D6A-19ED-4D9D-996C-C06C45B06C98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44980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</v>
      </c>
      <c r="K3">
        <f>COUNTIF(D4:D30,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12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14</v>
      </c>
      <c r="D5" t="s">
        <v>11</v>
      </c>
      <c r="E5" t="s">
        <v>9</v>
      </c>
      <c r="F5">
        <v>2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WW/5M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11</v>
      </c>
      <c r="E7" t="s">
        <v>9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12</v>
      </c>
      <c r="F8">
        <v>5</v>
      </c>
      <c r="G8">
        <v>3</v>
      </c>
      <c r="M8">
        <f>IF(AND(L3&gt;L4, L3&gt;L5), 3, IF(OR(L3&gt;L4, L3&gt;L5), 2, 1))</f>
        <v>1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9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4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2</v>
      </c>
      <c r="F10">
        <v>1</v>
      </c>
      <c r="G10">
        <v>1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4</v>
      </c>
      <c r="F12">
        <v>2</v>
      </c>
      <c r="G12">
        <v>2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B13">
        <v>10</v>
      </c>
      <c r="C13" t="s">
        <v>11</v>
      </c>
      <c r="D13" t="s">
        <v>10</v>
      </c>
      <c r="E13" t="s">
        <v>19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7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9</v>
      </c>
      <c r="F15">
        <v>2</v>
      </c>
      <c r="G15">
        <v>3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WW/LG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1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5M/WW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2</v>
      </c>
      <c r="G17">
        <v>4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CD87-1634-48B4-88EE-E8E530948E09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4</v>
      </c>
      <c r="L4" s="1">
        <f t="shared" ref="L4:L5" si="0">J4/(J4+K4)</f>
        <v>0.55555555555555558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16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2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1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3</v>
      </c>
      <c r="F12">
        <v>2</v>
      </c>
      <c r="G12">
        <v>2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14</v>
      </c>
      <c r="D13" t="s">
        <v>11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10</v>
      </c>
      <c r="E14" t="s">
        <v>7</v>
      </c>
      <c r="F14">
        <v>2</v>
      </c>
      <c r="G14">
        <v>3</v>
      </c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4</v>
      </c>
      <c r="F15">
        <v>1</v>
      </c>
      <c r="G15">
        <v>1</v>
      </c>
      <c r="P15" t="s">
        <v>3</v>
      </c>
      <c r="Q15">
        <f t="shared" si="1"/>
        <v>3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2</v>
      </c>
      <c r="G16">
        <v>4</v>
      </c>
      <c r="P16" t="s">
        <v>2</v>
      </c>
      <c r="Q16">
        <f t="shared" si="1"/>
        <v>3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5M/LG</v>
      </c>
    </row>
    <row r="17" spans="2:21" x14ac:dyDescent="0.45">
      <c r="B17">
        <v>14</v>
      </c>
      <c r="C17" t="s">
        <v>11</v>
      </c>
      <c r="D17" t="s">
        <v>14</v>
      </c>
      <c r="E17" t="s">
        <v>3</v>
      </c>
      <c r="F17">
        <v>3</v>
      </c>
      <c r="G17">
        <v>2</v>
      </c>
      <c r="P17" t="s">
        <v>1</v>
      </c>
      <c r="Q17">
        <f t="shared" si="1"/>
        <v>0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5M/WW</v>
      </c>
    </row>
    <row r="18" spans="2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123A-27C9-403C-B73B-EFF1A3C4EDCC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3</v>
      </c>
      <c r="L3" s="1">
        <f>J3/(J3+K3)</f>
        <v>0.5714285714285714</v>
      </c>
      <c r="M3">
        <f>IF(AND(L3&gt;L4, L3&gt;L5), 3, IF(OR(L3&gt;L4, L3&gt;L5), 2, 1))</f>
        <v>3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61</v>
      </c>
      <c r="F4">
        <v>1</v>
      </c>
      <c r="G4">
        <v>1</v>
      </c>
      <c r="I4" t="s">
        <v>20</v>
      </c>
      <c r="J4">
        <f>COUNTIF(C4:C30, "5 Musketeers")</f>
        <v>3</v>
      </c>
      <c r="K4">
        <f>COUNTIF(D4:D30, "5 Musketeers")</f>
        <v>3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4</v>
      </c>
      <c r="L5" s="1">
        <f t="shared" si="0"/>
        <v>0.42857142857142855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18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1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14</v>
      </c>
      <c r="D8" t="s">
        <v>11</v>
      </c>
      <c r="E8" t="s">
        <v>6</v>
      </c>
      <c r="F8">
        <v>1</v>
      </c>
      <c r="G8">
        <v>1</v>
      </c>
      <c r="M8">
        <f>IF(AND(L3&gt;L4, L3&gt;L5), 3, IF(OR(L3&gt;L4, L3&gt;L5), 2, 1))</f>
        <v>3</v>
      </c>
      <c r="P8" t="s">
        <v>12</v>
      </c>
      <c r="Q8">
        <f t="shared" si="1"/>
        <v>2</v>
      </c>
      <c r="R8" s="32"/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61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R9" s="32"/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4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12</v>
      </c>
      <c r="F12">
        <v>2</v>
      </c>
      <c r="G12">
        <v>2</v>
      </c>
      <c r="P12" t="s">
        <v>6</v>
      </c>
      <c r="Q12">
        <f t="shared" si="1"/>
        <v>1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14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None</v>
      </c>
    </row>
    <row r="16" spans="2:21" x14ac:dyDescent="0.45"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05BC-7741-40DE-831C-01EB8B1FA2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7</v>
      </c>
      <c r="K3">
        <f>COUNTIF(D4:D30, "Loose Gooses")</f>
        <v>8</v>
      </c>
      <c r="L3" s="1">
        <f>J3/(J3+K3)</f>
        <v>0.46666666666666667</v>
      </c>
      <c r="M3">
        <f>IF(AND(L3&gt;L4, L3&gt;L5), 3, IF(OR(L3&gt;L4, L3&gt;L5), 2, 1))</f>
        <v>2</v>
      </c>
      <c r="P3" t="s">
        <v>18</v>
      </c>
      <c r="Q3">
        <f>COUNTIF($E$4:$E$27, P3)</f>
        <v>5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9</v>
      </c>
      <c r="L4" s="1">
        <f t="shared" ref="L4:L5" si="0">J4/(J4+K4)</f>
        <v>0.35714285714285715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</v>
      </c>
      <c r="F5">
        <v>1</v>
      </c>
      <c r="G5">
        <v>1</v>
      </c>
      <c r="I5" t="s">
        <v>17</v>
      </c>
      <c r="J5">
        <f>COUNTIF(C4:C30, "Wet Willies")</f>
        <v>11</v>
      </c>
      <c r="K5">
        <f>COUNTIF(D4:D30,"Wet Willies")</f>
        <v>6</v>
      </c>
      <c r="L5" s="1">
        <f t="shared" si="0"/>
        <v>0.6470588235294118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6</v>
      </c>
      <c r="F6">
        <v>1</v>
      </c>
      <c r="G6">
        <v>1</v>
      </c>
      <c r="P6" t="s">
        <v>16</v>
      </c>
      <c r="Q6">
        <f t="shared" si="1"/>
        <v>0</v>
      </c>
      <c r="R6" s="32"/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4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3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8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3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2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2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8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2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4</v>
      </c>
      <c r="F14">
        <v>2</v>
      </c>
      <c r="G14">
        <v>2</v>
      </c>
      <c r="P14" t="s">
        <v>4</v>
      </c>
      <c r="Q14">
        <f t="shared" si="1"/>
        <v>4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1</v>
      </c>
      <c r="G15">
        <v>1</v>
      </c>
      <c r="P15" t="s">
        <v>3</v>
      </c>
      <c r="Q15">
        <f t="shared" si="1"/>
        <v>0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2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10</v>
      </c>
      <c r="E19" t="s">
        <v>12</v>
      </c>
      <c r="F19">
        <v>2</v>
      </c>
      <c r="G19">
        <v>2</v>
      </c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WW/LG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11</v>
      </c>
      <c r="E20" t="s">
        <v>9</v>
      </c>
      <c r="F20">
        <v>3</v>
      </c>
      <c r="G20">
        <v>2</v>
      </c>
      <c r="S20" t="str">
        <f t="shared" si="2"/>
        <v>None</v>
      </c>
      <c r="T20" t="str">
        <f t="shared" si="3"/>
        <v>WW/5M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10</v>
      </c>
      <c r="E21" t="s">
        <v>9</v>
      </c>
      <c r="F21">
        <v>4</v>
      </c>
      <c r="G21">
        <v>3</v>
      </c>
      <c r="S21" t="str">
        <f t="shared" si="2"/>
        <v>None</v>
      </c>
      <c r="T21" t="str">
        <f t="shared" si="3"/>
        <v>WW/LG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11</v>
      </c>
      <c r="E22" t="s">
        <v>6</v>
      </c>
      <c r="F22">
        <v>5</v>
      </c>
      <c r="G22">
        <v>3</v>
      </c>
      <c r="S22" t="str">
        <f t="shared" si="2"/>
        <v>None</v>
      </c>
      <c r="T22" t="str">
        <f t="shared" si="3"/>
        <v>WW/5M</v>
      </c>
      <c r="U22" t="str">
        <f t="shared" si="4"/>
        <v>None</v>
      </c>
    </row>
    <row r="23" spans="2:21" x14ac:dyDescent="0.45">
      <c r="B23">
        <v>20</v>
      </c>
      <c r="C23" t="s">
        <v>10</v>
      </c>
      <c r="D23" t="s">
        <v>14</v>
      </c>
      <c r="E23" t="s">
        <v>18</v>
      </c>
      <c r="F23">
        <v>1</v>
      </c>
      <c r="G23">
        <v>1</v>
      </c>
      <c r="S23" t="str">
        <f t="shared" si="2"/>
        <v>LG/WW</v>
      </c>
      <c r="T23" t="str">
        <f t="shared" si="3"/>
        <v>None</v>
      </c>
      <c r="U23" t="str">
        <f t="shared" si="4"/>
        <v>None</v>
      </c>
    </row>
    <row r="24" spans="2:21" x14ac:dyDescent="0.45">
      <c r="B24">
        <v>21</v>
      </c>
      <c r="C24" t="s">
        <v>10</v>
      </c>
      <c r="D24" t="s">
        <v>11</v>
      </c>
      <c r="E24" t="s">
        <v>18</v>
      </c>
      <c r="F24">
        <v>2</v>
      </c>
      <c r="G24">
        <v>4</v>
      </c>
      <c r="S24" t="str">
        <f t="shared" si="2"/>
        <v>LG/5M</v>
      </c>
      <c r="T24" t="str">
        <f t="shared" si="3"/>
        <v>None</v>
      </c>
      <c r="U24" t="str">
        <f t="shared" si="4"/>
        <v>None</v>
      </c>
    </row>
    <row r="25" spans="2:21" x14ac:dyDescent="0.45">
      <c r="B25">
        <v>22</v>
      </c>
      <c r="C25" t="s">
        <v>14</v>
      </c>
      <c r="D25" t="s">
        <v>10</v>
      </c>
      <c r="E25" t="s">
        <v>12</v>
      </c>
      <c r="F25">
        <v>1</v>
      </c>
      <c r="G25">
        <v>1</v>
      </c>
      <c r="S25" t="str">
        <f t="shared" si="2"/>
        <v>None</v>
      </c>
      <c r="T25" t="str">
        <f t="shared" si="3"/>
        <v>WW/LG</v>
      </c>
      <c r="U25" t="str">
        <f t="shared" si="4"/>
        <v>None</v>
      </c>
    </row>
    <row r="26" spans="2:21" x14ac:dyDescent="0.45">
      <c r="B26">
        <v>23</v>
      </c>
      <c r="C26" t="s">
        <v>14</v>
      </c>
      <c r="D26" t="s">
        <v>11</v>
      </c>
      <c r="E26" t="s">
        <v>9</v>
      </c>
      <c r="F26">
        <v>2</v>
      </c>
      <c r="G26">
        <v>5</v>
      </c>
      <c r="S26" t="str">
        <f t="shared" si="2"/>
        <v>None</v>
      </c>
      <c r="T26" t="str">
        <f t="shared" si="3"/>
        <v>WW/5M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AL55"/>
  <sheetViews>
    <sheetView tabSelected="1" zoomScale="55" zoomScaleNormal="55" workbookViewId="0">
      <selection activeCell="U55" sqref="U55"/>
    </sheetView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38" x14ac:dyDescent="0.45">
      <c r="B2" s="2" t="s">
        <v>80</v>
      </c>
    </row>
    <row r="4" spans="2:38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38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4</v>
      </c>
      <c r="AB5" t="s">
        <v>133</v>
      </c>
      <c r="AC5">
        <v>2</v>
      </c>
      <c r="AF5" t="s">
        <v>141</v>
      </c>
      <c r="AG5">
        <v>4</v>
      </c>
      <c r="AJ5" s="9" t="s">
        <v>146</v>
      </c>
      <c r="AK5" s="9">
        <v>1.5</v>
      </c>
      <c r="AL5" s="9"/>
    </row>
    <row r="6" spans="2:38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15.117647058823529</v>
      </c>
      <c r="J6">
        <f t="shared" ref="J6:L6" si="0">AVERAGE(D5:D30)</f>
        <v>7.5882352941176467</v>
      </c>
      <c r="K6">
        <f t="shared" si="0"/>
        <v>4.7058823529411766</v>
      </c>
      <c r="L6">
        <f t="shared" si="0"/>
        <v>2.8235294117647061</v>
      </c>
      <c r="AJ6" s="9"/>
      <c r="AK6" s="9"/>
      <c r="AL6" s="9"/>
    </row>
    <row r="7" spans="2:38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0.50194552529182879</v>
      </c>
      <c r="K7" s="13">
        <f t="shared" ref="K7:L7" si="2">K6/$I$6</f>
        <v>0.31128404669260701</v>
      </c>
      <c r="L7" s="13">
        <f t="shared" si="2"/>
        <v>0.18677042801556423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  <c r="AB7" s="2" t="s">
        <v>28</v>
      </c>
      <c r="AC7" s="2" t="s">
        <v>27</v>
      </c>
      <c r="AD7" s="2" t="s">
        <v>90</v>
      </c>
      <c r="AF7" s="2" t="s">
        <v>28</v>
      </c>
      <c r="AG7" s="2" t="s">
        <v>27</v>
      </c>
      <c r="AH7" s="2" t="s">
        <v>90</v>
      </c>
      <c r="AJ7" s="34" t="s">
        <v>28</v>
      </c>
      <c r="AK7" s="34" t="s">
        <v>27</v>
      </c>
      <c r="AL7" s="34" t="s">
        <v>90</v>
      </c>
    </row>
    <row r="8" spans="2:38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('2002'!$Q3)+('2102'!$Q3)+('2202'!$Q3)+('2302'!$Q3)</f>
        <v>6</v>
      </c>
      <c r="Z8" s="14">
        <f>Y8/Y$5</f>
        <v>1.5</v>
      </c>
      <c r="AB8" t="s">
        <v>18</v>
      </c>
      <c r="AC8">
        <f>('2702'!$Q3)+('2802'!$Q3)</f>
        <v>3</v>
      </c>
      <c r="AD8" s="14">
        <f>AC8/AC$5</f>
        <v>1.5</v>
      </c>
      <c r="AF8" t="s">
        <v>18</v>
      </c>
      <c r="AG8">
        <f>('0603'!$Q3)+('0703'!$Q3)+('0803'!$Q3)+('0903'!$Q3)</f>
        <v>12</v>
      </c>
      <c r="AH8" s="14">
        <f>AG8/AG$5</f>
        <v>3</v>
      </c>
      <c r="AJ8" s="9" t="s">
        <v>18</v>
      </c>
      <c r="AK8" s="9">
        <f>('Finals 1'!$R3)+('Finals 2'!$R3)</f>
        <v>5</v>
      </c>
      <c r="AL8" s="35">
        <f>AK8/AK$5</f>
        <v>3.3333333333333335</v>
      </c>
    </row>
    <row r="9" spans="2:38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('2002'!$Q4)+('2102'!$Q4)+('2202'!$Q4)+('2302'!$Q4)</f>
        <v>5</v>
      </c>
      <c r="Z9" s="14">
        <f t="shared" ref="Z9:Z24" si="5">Y9/Y$5</f>
        <v>1.25</v>
      </c>
      <c r="AB9" t="s">
        <v>19</v>
      </c>
      <c r="AC9">
        <f>('2702'!$Q4)+('2802'!$Q4)</f>
        <v>0</v>
      </c>
      <c r="AD9" s="14">
        <f t="shared" ref="AD9:AD24" si="6">AC9/AC$5</f>
        <v>0</v>
      </c>
      <c r="AF9" t="s">
        <v>19</v>
      </c>
      <c r="AG9">
        <f>('0603'!$Q4)+('0703'!$Q4)+('0803'!$Q4)+('0903'!$Q4)</f>
        <v>0</v>
      </c>
      <c r="AH9" s="14">
        <f t="shared" ref="AH9:AH24" si="7">AG9/AG$5</f>
        <v>0</v>
      </c>
      <c r="AJ9" s="9" t="s">
        <v>19</v>
      </c>
      <c r="AK9" s="9">
        <f>('Finals 1'!$R4)+('Finals 2'!$R4)</f>
        <v>9</v>
      </c>
      <c r="AL9" s="35">
        <f t="shared" ref="AL9:AL24" si="8">AK9/AK$5</f>
        <v>6</v>
      </c>
    </row>
    <row r="10" spans="2:38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('2002'!$Q5)+('2102'!$Q5)+('2202'!$Q5)+('2302'!$Q5)</f>
        <v>0</v>
      </c>
      <c r="Z10" s="14">
        <f t="shared" si="5"/>
        <v>0</v>
      </c>
      <c r="AB10" t="s">
        <v>13</v>
      </c>
      <c r="AC10">
        <f>('2702'!$Q5)+('2802'!$Q5)</f>
        <v>1</v>
      </c>
      <c r="AD10" s="14">
        <f t="shared" si="6"/>
        <v>0.5</v>
      </c>
      <c r="AF10" t="s">
        <v>13</v>
      </c>
      <c r="AG10">
        <f>('0603'!$Q5)+('0703'!$Q5)+('0803'!$Q5)+('0903'!$Q5)</f>
        <v>7</v>
      </c>
      <c r="AH10" s="14">
        <f t="shared" si="7"/>
        <v>1.75</v>
      </c>
      <c r="AJ10" s="9" t="s">
        <v>13</v>
      </c>
      <c r="AK10" s="9">
        <f>('Finals 1'!$R5)+('Finals 2'!$R5)</f>
        <v>7</v>
      </c>
      <c r="AL10" s="35">
        <f t="shared" si="8"/>
        <v>4.666666666666667</v>
      </c>
    </row>
    <row r="11" spans="2:38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9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('2002'!$Q6)+('2102'!$Q6)+('2202'!$Q6)+('2302'!$Q6)</f>
        <v>1</v>
      </c>
      <c r="Z11" s="14">
        <f t="shared" si="5"/>
        <v>0.25</v>
      </c>
      <c r="AB11" t="s">
        <v>16</v>
      </c>
      <c r="AC11">
        <f>('2702'!$Q6)+('2802'!$Q6)</f>
        <v>1</v>
      </c>
      <c r="AD11" s="14">
        <f t="shared" si="6"/>
        <v>0.5</v>
      </c>
      <c r="AF11" t="s">
        <v>16</v>
      </c>
      <c r="AG11">
        <f>('0603'!$Q6)+('0703'!$Q6)+('0803'!$Q6)+('0903'!$Q6)</f>
        <v>1</v>
      </c>
      <c r="AH11" s="14">
        <f t="shared" si="7"/>
        <v>0.25</v>
      </c>
      <c r="AJ11" s="9" t="s">
        <v>16</v>
      </c>
      <c r="AK11" s="9">
        <f>('Finals 1'!$R6)+('Finals 2'!$R6)</f>
        <v>0</v>
      </c>
      <c r="AL11" s="35">
        <f t="shared" si="8"/>
        <v>0</v>
      </c>
    </row>
    <row r="12" spans="2:38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10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('2002'!$Q7)+('2102'!$Q7)+('2202'!$Q7)+('2302'!$Q7)</f>
        <v>0</v>
      </c>
      <c r="Z12" s="14">
        <f t="shared" si="5"/>
        <v>0</v>
      </c>
      <c r="AB12" t="s">
        <v>15</v>
      </c>
      <c r="AC12">
        <f>('2702'!$Q7)+('2802'!$Q7)</f>
        <v>0</v>
      </c>
      <c r="AD12" s="14">
        <f t="shared" si="6"/>
        <v>0</v>
      </c>
      <c r="AF12" t="s">
        <v>15</v>
      </c>
      <c r="AG12">
        <f>('0603'!$Q7)+('0703'!$Q7)+('0803'!$Q7)+('0903'!$Q7)</f>
        <v>1</v>
      </c>
      <c r="AH12" s="14">
        <f t="shared" si="7"/>
        <v>0.25</v>
      </c>
      <c r="AJ12" s="9" t="s">
        <v>15</v>
      </c>
      <c r="AK12" s="9">
        <f>('Finals 1'!$R7)+('Finals 2'!$R7)</f>
        <v>0</v>
      </c>
      <c r="AL12" s="35">
        <f t="shared" si="8"/>
        <v>0</v>
      </c>
    </row>
    <row r="13" spans="2:38" x14ac:dyDescent="0.45">
      <c r="B13" s="3">
        <f>'2102'!$C$2</f>
        <v>44978</v>
      </c>
      <c r="C13">
        <f>SUM('2102'!$J$3:$J$5)</f>
        <v>13</v>
      </c>
      <c r="D13">
        <f>MAX('2102'!$J$3:$J$5)</f>
        <v>8</v>
      </c>
      <c r="E13">
        <f t="shared" ref="E13" si="11">C13-D13-F13</f>
        <v>4</v>
      </c>
      <c r="F13">
        <f>MIN('2102'!$J$3:$J$5)</f>
        <v>1</v>
      </c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('2002'!$Q8)+('2102'!$Q8)+('2202'!$Q8)+('2302'!$Q8)</f>
        <v>7</v>
      </c>
      <c r="Z13" s="14">
        <f t="shared" si="5"/>
        <v>1.75</v>
      </c>
      <c r="AB13" t="s">
        <v>12</v>
      </c>
      <c r="AC13">
        <f>('2702'!$Q8)+('2802'!$Q8)</f>
        <v>2</v>
      </c>
      <c r="AD13" s="14">
        <f t="shared" si="6"/>
        <v>1</v>
      </c>
      <c r="AF13" t="s">
        <v>12</v>
      </c>
      <c r="AG13">
        <f>('0603'!$Q8)+('0703'!$Q8)+('0803'!$Q8)+('0903'!$Q8)</f>
        <v>9</v>
      </c>
      <c r="AH13" s="14">
        <f t="shared" si="7"/>
        <v>2.25</v>
      </c>
      <c r="AJ13" s="9" t="s">
        <v>12</v>
      </c>
      <c r="AK13" s="9">
        <f>('Finals 1'!$R8)+('Finals 2'!$R8)</f>
        <v>4</v>
      </c>
      <c r="AL13" s="35">
        <f t="shared" si="8"/>
        <v>2.6666666666666665</v>
      </c>
    </row>
    <row r="14" spans="2:38" x14ac:dyDescent="0.45">
      <c r="B14" s="3">
        <f>'2202'!$C$2</f>
        <v>44979</v>
      </c>
      <c r="C14">
        <f>SUM('2202'!$J$3:$J$5)</f>
        <v>12</v>
      </c>
      <c r="D14">
        <f>MAX('2202'!$J$3:$J$5)</f>
        <v>4</v>
      </c>
      <c r="E14">
        <f t="shared" ref="E14" si="12">C14-D14-F14</f>
        <v>4</v>
      </c>
      <c r="F14">
        <f>MIN('2202'!$J$3:$J$5)</f>
        <v>4</v>
      </c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('2002'!$Q9)+('2102'!$Q9)+('2202'!$Q9)+('2302'!$Q9)</f>
        <v>5</v>
      </c>
      <c r="Z14" s="14">
        <f t="shared" si="5"/>
        <v>1.25</v>
      </c>
      <c r="AB14" t="s">
        <v>9</v>
      </c>
      <c r="AC14">
        <f>('2702'!$Q9)+('2802'!$Q9)</f>
        <v>1</v>
      </c>
      <c r="AD14" s="14">
        <f t="shared" si="6"/>
        <v>0.5</v>
      </c>
      <c r="AF14" t="s">
        <v>9</v>
      </c>
      <c r="AG14">
        <f>('0603'!$Q9)+('0703'!$Q9)+('0803'!$Q9)+('0903'!$Q9)</f>
        <v>7</v>
      </c>
      <c r="AH14" s="14">
        <f t="shared" si="7"/>
        <v>1.75</v>
      </c>
      <c r="AJ14" s="9" t="s">
        <v>9</v>
      </c>
      <c r="AK14" s="9">
        <f>('Finals 1'!$R9)+('Finals 2'!$R9)</f>
        <v>8</v>
      </c>
      <c r="AL14" s="35">
        <f t="shared" si="8"/>
        <v>5.333333333333333</v>
      </c>
    </row>
    <row r="15" spans="2:38" x14ac:dyDescent="0.45">
      <c r="B15" s="3">
        <f>'2302'!$C$2</f>
        <v>44980</v>
      </c>
      <c r="C15">
        <f>SUM('2302'!$J$3:$J$5)</f>
        <v>15</v>
      </c>
      <c r="D15">
        <f>MAX('2302'!$J$3:$J$5)</f>
        <v>9</v>
      </c>
      <c r="E15">
        <f t="shared" ref="E15" si="13">C15-D15-F15</f>
        <v>5</v>
      </c>
      <c r="F15">
        <f>MIN('2302'!$J$3:$J$5)</f>
        <v>1</v>
      </c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('2002'!$Q10)+('2102'!$Q10)+('2202'!$Q10)+('2302'!$Q10)</f>
        <v>0</v>
      </c>
      <c r="Z15" s="14">
        <f t="shared" si="5"/>
        <v>0</v>
      </c>
      <c r="AB15" t="s">
        <v>8</v>
      </c>
      <c r="AC15">
        <f>('2702'!$Q10)+('2802'!$Q10)</f>
        <v>0</v>
      </c>
      <c r="AD15" s="14">
        <f t="shared" si="6"/>
        <v>0</v>
      </c>
      <c r="AF15" t="s">
        <v>8</v>
      </c>
      <c r="AG15">
        <f>('0603'!$Q10)+('0703'!$Q10)+('0803'!$Q10)+('0903'!$Q10)</f>
        <v>2</v>
      </c>
      <c r="AH15" s="14">
        <f t="shared" si="7"/>
        <v>0.5</v>
      </c>
      <c r="AJ15" s="9" t="s">
        <v>8</v>
      </c>
      <c r="AK15" s="9">
        <f>('Finals 1'!$R10)+('Finals 2'!$R10)</f>
        <v>10</v>
      </c>
      <c r="AL15" s="35">
        <f t="shared" si="8"/>
        <v>6.666666666666667</v>
      </c>
    </row>
    <row r="16" spans="2:38" x14ac:dyDescent="0.45">
      <c r="B16" s="3">
        <f>'2702'!$C$2</f>
        <v>44984</v>
      </c>
      <c r="C16">
        <f>SUM('2702'!$J$3:$J$5)</f>
        <v>14</v>
      </c>
      <c r="D16">
        <f>MAX('2702'!$J$3:$J$5)</f>
        <v>6</v>
      </c>
      <c r="E16">
        <f t="shared" ref="E16" si="14">C16-D16-F16</f>
        <v>5</v>
      </c>
      <c r="F16">
        <f>MIN('2702'!$J$3:$J$5)</f>
        <v>3</v>
      </c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('2002'!$Q11)+('2102'!$Q11)+('2202'!$Q11)+('2302'!$Q11)</f>
        <v>2</v>
      </c>
      <c r="Z16" s="14">
        <f t="shared" si="5"/>
        <v>0.5</v>
      </c>
      <c r="AB16" t="s">
        <v>7</v>
      </c>
      <c r="AC16">
        <f>('2702'!$Q11)+('2802'!$Q11)</f>
        <v>1</v>
      </c>
      <c r="AD16" s="14">
        <f t="shared" si="6"/>
        <v>0.5</v>
      </c>
      <c r="AF16" t="s">
        <v>7</v>
      </c>
      <c r="AG16">
        <f>('0603'!$Q11)+('0703'!$Q11)+('0803'!$Q11)+('0903'!$Q11)</f>
        <v>1</v>
      </c>
      <c r="AH16" s="14">
        <f t="shared" si="7"/>
        <v>0.25</v>
      </c>
      <c r="AJ16" s="9" t="s">
        <v>7</v>
      </c>
      <c r="AK16" s="9">
        <f>('Finals 1'!$R11)+('Finals 2'!$R11)</f>
        <v>0</v>
      </c>
      <c r="AL16" s="35">
        <f t="shared" si="8"/>
        <v>0</v>
      </c>
    </row>
    <row r="17" spans="2:38" x14ac:dyDescent="0.45">
      <c r="B17" s="3">
        <f>'2802'!$C$2</f>
        <v>44985</v>
      </c>
      <c r="C17">
        <f>SUM('2802'!$J$3:$J$5)</f>
        <v>10</v>
      </c>
      <c r="D17">
        <f>MAX('2802'!$J$3:$J$5)</f>
        <v>4</v>
      </c>
      <c r="E17">
        <f t="shared" ref="E17" si="15">C17-D17-F17</f>
        <v>3</v>
      </c>
      <c r="F17">
        <f>MIN('2802'!$J$3:$J$5)</f>
        <v>3</v>
      </c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('2002'!$Q12)+('2102'!$Q12)+('2202'!$Q12)+('2302'!$Q12)</f>
        <v>0</v>
      </c>
      <c r="Z17" s="14">
        <f t="shared" si="5"/>
        <v>0</v>
      </c>
      <c r="AB17" t="s">
        <v>6</v>
      </c>
      <c r="AC17">
        <f>('2702'!$Q12)+('2802'!$Q12)</f>
        <v>1</v>
      </c>
      <c r="AD17" s="14">
        <f t="shared" si="6"/>
        <v>0.5</v>
      </c>
      <c r="AF17" t="s">
        <v>6</v>
      </c>
      <c r="AG17">
        <f>('0603'!$Q12)+('0703'!$Q12)+('0803'!$Q12)+('0903'!$Q12)</f>
        <v>2</v>
      </c>
      <c r="AH17" s="14">
        <f t="shared" si="7"/>
        <v>0.5</v>
      </c>
      <c r="AJ17" s="9" t="s">
        <v>6</v>
      </c>
      <c r="AK17" s="9">
        <f>('Finals 1'!$R12)+('Finals 2'!$R12)</f>
        <v>1</v>
      </c>
      <c r="AL17" s="35">
        <f t="shared" si="8"/>
        <v>0.66666666666666663</v>
      </c>
    </row>
    <row r="18" spans="2:38" x14ac:dyDescent="0.45">
      <c r="B18" s="3">
        <f>'0603'!$C$2</f>
        <v>44991</v>
      </c>
      <c r="C18">
        <f>SUM('0603'!$J$3:$J$5)</f>
        <v>23</v>
      </c>
      <c r="D18">
        <f>MAX('0603'!$J$3:$J$5)</f>
        <v>11</v>
      </c>
      <c r="E18">
        <f t="shared" ref="E18" si="16">C18-D18-F18</f>
        <v>7</v>
      </c>
      <c r="F18">
        <f>MIN('0603'!$J$3:$J$5)</f>
        <v>5</v>
      </c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('2002'!$Q13)+('2102'!$Q13)+('2202'!$Q13)+('2302'!$Q13)</f>
        <v>1</v>
      </c>
      <c r="Z18" s="14">
        <f t="shared" si="5"/>
        <v>0.25</v>
      </c>
      <c r="AB18" t="s">
        <v>5</v>
      </c>
      <c r="AC18">
        <f>('2702'!$Q13)+('2802'!$Q13)</f>
        <v>0</v>
      </c>
      <c r="AD18" s="14">
        <f t="shared" si="6"/>
        <v>0</v>
      </c>
      <c r="AF18" t="s">
        <v>5</v>
      </c>
      <c r="AG18">
        <f>('0603'!$Q13)+('0703'!$Q13)+('0803'!$Q13)+('0903'!$Q13)</f>
        <v>1</v>
      </c>
      <c r="AH18" s="14">
        <f t="shared" si="7"/>
        <v>0.25</v>
      </c>
      <c r="AJ18" s="9" t="s">
        <v>5</v>
      </c>
      <c r="AK18" s="9">
        <f>('Finals 1'!$R13)+('Finals 2'!$R13)</f>
        <v>2</v>
      </c>
      <c r="AL18" s="35">
        <f t="shared" si="8"/>
        <v>1.3333333333333333</v>
      </c>
    </row>
    <row r="19" spans="2:38" x14ac:dyDescent="0.45">
      <c r="B19" s="3">
        <f>'0703'!$C$2</f>
        <v>44992</v>
      </c>
      <c r="C19">
        <f>SUM('0703'!$J$3:$J$5)</f>
        <v>15</v>
      </c>
      <c r="D19">
        <f>MAX('0703'!$J$3:$J$5)</f>
        <v>9</v>
      </c>
      <c r="E19">
        <f t="shared" ref="E19" si="17">C19-D19-F19</f>
        <v>4</v>
      </c>
      <c r="F19">
        <f>MIN('0703'!$J$3:$J$5)</f>
        <v>2</v>
      </c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('2002'!$Q14)+('2102'!$Q14)+('2202'!$Q14)+('2302'!$Q14)</f>
        <v>6</v>
      </c>
      <c r="Z19" s="14">
        <f t="shared" si="5"/>
        <v>1.5</v>
      </c>
      <c r="AB19" t="s">
        <v>4</v>
      </c>
      <c r="AC19">
        <f>('2702'!$Q14)+('2802'!$Q14)</f>
        <v>4</v>
      </c>
      <c r="AD19" s="14">
        <f t="shared" si="6"/>
        <v>2</v>
      </c>
      <c r="AF19" t="s">
        <v>4</v>
      </c>
      <c r="AG19">
        <f>('0603'!$Q14)+('0703'!$Q14)+('0803'!$Q14)+('0903'!$Q14)</f>
        <v>7</v>
      </c>
      <c r="AH19" s="14">
        <f t="shared" si="7"/>
        <v>1.75</v>
      </c>
      <c r="AJ19" s="9" t="s">
        <v>4</v>
      </c>
      <c r="AK19" s="9">
        <f>('Finals 1'!$R14)+('Finals 2'!$R14)</f>
        <v>7</v>
      </c>
      <c r="AL19" s="35">
        <f t="shared" si="8"/>
        <v>4.666666666666667</v>
      </c>
    </row>
    <row r="20" spans="2:38" x14ac:dyDescent="0.45">
      <c r="B20" s="3">
        <f>'0803'!$C$2</f>
        <v>44993</v>
      </c>
      <c r="C20">
        <f>SUM('0803'!$J$3:$J$5)</f>
        <v>21</v>
      </c>
      <c r="D20">
        <f>MAX('0803'!$J$3:$J$5)</f>
        <v>10</v>
      </c>
      <c r="E20">
        <f t="shared" ref="E20" si="18">C20-D20-F20</f>
        <v>6</v>
      </c>
      <c r="F20">
        <f>MIN('0803'!$J$3:$J$5)</f>
        <v>5</v>
      </c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('2002'!$Q15)+('2102'!$Q15)+('2202'!$Q15)+('2302'!$Q15)</f>
        <v>7</v>
      </c>
      <c r="Z20" s="14">
        <f t="shared" si="5"/>
        <v>1.75</v>
      </c>
      <c r="AB20" t="s">
        <v>3</v>
      </c>
      <c r="AC20">
        <f>('2702'!$Q15)+('2802'!$Q15)</f>
        <v>3</v>
      </c>
      <c r="AD20" s="14">
        <f t="shared" si="6"/>
        <v>1.5</v>
      </c>
      <c r="AF20" t="s">
        <v>3</v>
      </c>
      <c r="AG20">
        <f>('0603'!$Q15)+('0703'!$Q15)+('0803'!$Q15)+('0903'!$Q15)</f>
        <v>4</v>
      </c>
      <c r="AH20" s="14">
        <f t="shared" si="7"/>
        <v>1</v>
      </c>
      <c r="AJ20" s="9" t="s">
        <v>3</v>
      </c>
      <c r="AK20" s="9">
        <f>('Finals 1'!$R15)+('Finals 2'!$R15)</f>
        <v>11</v>
      </c>
      <c r="AL20" s="35">
        <f t="shared" si="8"/>
        <v>7.333333333333333</v>
      </c>
    </row>
    <row r="21" spans="2:38" x14ac:dyDescent="0.45">
      <c r="B21" s="3">
        <f>'0903'!$C$2</f>
        <v>44994</v>
      </c>
      <c r="C21">
        <f>SUM('0903'!$J$3:$J$5)</f>
        <v>15</v>
      </c>
      <c r="D21">
        <f>MAX('0903'!$J$3:$J$5)</f>
        <v>10</v>
      </c>
      <c r="E21">
        <f t="shared" ref="E21" si="19">C21-D21-F21</f>
        <v>3</v>
      </c>
      <c r="F21">
        <f>MIN('0903'!$J$3:$J$5)</f>
        <v>2</v>
      </c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('2002'!$Q16)+('2102'!$Q16)+('2202'!$Q16)+('2302'!$Q16)</f>
        <v>5</v>
      </c>
      <c r="Z21" s="14">
        <f t="shared" si="5"/>
        <v>1.25</v>
      </c>
      <c r="AB21" t="s">
        <v>2</v>
      </c>
      <c r="AC21">
        <f>('2702'!$Q16)+('2802'!$Q16)</f>
        <v>4</v>
      </c>
      <c r="AD21" s="14">
        <f t="shared" si="6"/>
        <v>2</v>
      </c>
      <c r="AF21" t="s">
        <v>2</v>
      </c>
      <c r="AG21">
        <f>('0603'!$Q16)+('0703'!$Q16)+('0803'!$Q16)+('0903'!$Q16)</f>
        <v>11</v>
      </c>
      <c r="AH21" s="14">
        <f t="shared" si="7"/>
        <v>2.75</v>
      </c>
      <c r="AJ21" s="9" t="s">
        <v>2</v>
      </c>
      <c r="AK21" s="9">
        <f>('Finals 1'!$R16)+('Finals 2'!$R16)</f>
        <v>0</v>
      </c>
      <c r="AL21" s="35">
        <f t="shared" si="8"/>
        <v>0</v>
      </c>
    </row>
    <row r="22" spans="2:38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('2002'!$Q17)+('2102'!$Q17)+('2202'!$Q17)+('2302'!$Q17)</f>
        <v>2</v>
      </c>
      <c r="Z22" s="14">
        <f t="shared" si="5"/>
        <v>0.5</v>
      </c>
      <c r="AB22" t="s">
        <v>1</v>
      </c>
      <c r="AC22">
        <f>('2702'!$Q17)+('2802'!$Q17)</f>
        <v>1</v>
      </c>
      <c r="AD22" s="14">
        <f t="shared" si="6"/>
        <v>0.5</v>
      </c>
      <c r="AF22" t="s">
        <v>1</v>
      </c>
      <c r="AG22">
        <f>('0603'!$Q17)+('0703'!$Q17)+('0803'!$Q17)+('0903'!$Q17)</f>
        <v>3</v>
      </c>
      <c r="AH22" s="14">
        <f t="shared" si="7"/>
        <v>0.75</v>
      </c>
      <c r="AJ22" s="9" t="s">
        <v>1</v>
      </c>
      <c r="AK22" s="9">
        <f>('Finals 1'!$R17)+('Finals 2'!$R17)</f>
        <v>1</v>
      </c>
      <c r="AL22" s="35">
        <f t="shared" si="8"/>
        <v>0.66666666666666663</v>
      </c>
    </row>
    <row r="23" spans="2:38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('2002'!$Q18)+('2102'!$Q18)+('2202'!$Q18)+('2302'!$Q18)</f>
        <v>1</v>
      </c>
      <c r="Z23" s="14">
        <f t="shared" si="5"/>
        <v>0.25</v>
      </c>
      <c r="AB23" t="s">
        <v>0</v>
      </c>
      <c r="AC23">
        <f>('2702'!$Q18)+('2802'!$Q18)</f>
        <v>0</v>
      </c>
      <c r="AD23" s="14">
        <f t="shared" si="6"/>
        <v>0</v>
      </c>
      <c r="AF23" t="s">
        <v>0</v>
      </c>
      <c r="AG23">
        <f>('0603'!$Q18)+('0703'!$Q18)+('0803'!$Q18)+('0903'!$Q18)</f>
        <v>0</v>
      </c>
      <c r="AH23" s="14">
        <f t="shared" si="7"/>
        <v>0</v>
      </c>
      <c r="AJ23" s="9" t="s">
        <v>0</v>
      </c>
      <c r="AK23" s="9">
        <f>('Finals 1'!$R18)+('Finals 2'!$R18)</f>
        <v>0</v>
      </c>
      <c r="AL23" s="35">
        <f t="shared" si="8"/>
        <v>0</v>
      </c>
    </row>
    <row r="24" spans="2:38" x14ac:dyDescent="0.45"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1</f>
        <v>1</v>
      </c>
      <c r="V24" s="14">
        <f t="shared" si="4"/>
        <v>0.33333333333333331</v>
      </c>
      <c r="X24" t="s">
        <v>61</v>
      </c>
      <c r="Y24">
        <f>('2002'!$Q19)+('2102'!$Q19)+('2202'!$Q19)+('2302'!$Q19)</f>
        <v>1</v>
      </c>
      <c r="Z24" s="14">
        <f t="shared" si="5"/>
        <v>0.25</v>
      </c>
      <c r="AB24" t="s">
        <v>61</v>
      </c>
      <c r="AC24">
        <f>('2702'!$Q19)+('2802'!$Q19)</f>
        <v>2</v>
      </c>
      <c r="AD24" s="14">
        <f t="shared" si="6"/>
        <v>1</v>
      </c>
      <c r="AF24" t="s">
        <v>61</v>
      </c>
      <c r="AG24">
        <f>('0603'!$Q19)+('0703'!$Q19)+('0803'!$Q19)+('0903'!$Q19)</f>
        <v>6</v>
      </c>
      <c r="AH24" s="14">
        <f t="shared" si="7"/>
        <v>1.5</v>
      </c>
      <c r="AJ24" s="9" t="s">
        <v>61</v>
      </c>
      <c r="AK24" s="9">
        <f>('Finals 1'!$R19)+('Finals 2'!$R19)</f>
        <v>0</v>
      </c>
      <c r="AL24" s="35">
        <f t="shared" si="8"/>
        <v>0</v>
      </c>
    </row>
    <row r="26" spans="2:38" x14ac:dyDescent="0.45">
      <c r="P26" t="s">
        <v>66</v>
      </c>
      <c r="Q26">
        <f>SUM(Q5,U5,Y5,AC5,AG5,AK5)</f>
        <v>18.5</v>
      </c>
      <c r="T26" s="2"/>
    </row>
    <row r="27" spans="2:38" x14ac:dyDescent="0.45">
      <c r="P27" t="s">
        <v>28</v>
      </c>
      <c r="Q27" t="s">
        <v>27</v>
      </c>
      <c r="R27" t="s">
        <v>90</v>
      </c>
      <c r="T27" s="2" t="s">
        <v>115</v>
      </c>
      <c r="U27" s="16" t="s">
        <v>114</v>
      </c>
      <c r="V27" s="17" t="s">
        <v>90</v>
      </c>
      <c r="W27" s="18" t="s">
        <v>136</v>
      </c>
      <c r="Y27" s="2" t="s">
        <v>118</v>
      </c>
    </row>
    <row r="28" spans="2:38" x14ac:dyDescent="0.45">
      <c r="H28" s="2" t="s">
        <v>158</v>
      </c>
      <c r="I28" s="2"/>
      <c r="J28" s="2" t="s">
        <v>159</v>
      </c>
      <c r="K28" s="2" t="s">
        <v>150</v>
      </c>
      <c r="L28" s="2" t="s">
        <v>160</v>
      </c>
      <c r="M28" s="2" t="s">
        <v>161</v>
      </c>
      <c r="N28" s="2" t="s">
        <v>162</v>
      </c>
      <c r="P28" t="s">
        <v>18</v>
      </c>
      <c r="Q28">
        <f>SUM(Q8,U8,Y8,AC8,AG8,AK8)</f>
        <v>38</v>
      </c>
      <c r="R28" s="14">
        <f>Q28/(Q26-0.5)</f>
        <v>2.1111111111111112</v>
      </c>
      <c r="T28" t="s">
        <v>97</v>
      </c>
      <c r="U28" s="19" t="s">
        <v>9</v>
      </c>
      <c r="V28" s="20">
        <f>R$34</f>
        <v>2.2285714285714286</v>
      </c>
      <c r="W28" s="21">
        <f>Table1[[#This Row],[Average]]/($I$6/3)*100</f>
        <v>44.224569205113959</v>
      </c>
      <c r="Y28" s="2" t="s">
        <v>119</v>
      </c>
    </row>
    <row r="29" spans="2:38" x14ac:dyDescent="0.45">
      <c r="H29" s="2" t="s">
        <v>10</v>
      </c>
      <c r="J29">
        <v>35.5</v>
      </c>
      <c r="K29">
        <v>1</v>
      </c>
      <c r="L29">
        <v>1</v>
      </c>
      <c r="N29">
        <f>SUM(J29:M29)</f>
        <v>37.5</v>
      </c>
      <c r="P29" t="s">
        <v>19</v>
      </c>
      <c r="Q29">
        <f t="shared" ref="Q29:Q44" si="20">SUM(Q9,U9,Y9,AC9,AG9,AK9)</f>
        <v>23</v>
      </c>
      <c r="R29" s="14">
        <f>Q29/(Q$26-3)</f>
        <v>1.4838709677419355</v>
      </c>
      <c r="T29" t="s">
        <v>98</v>
      </c>
      <c r="U29" s="25" t="s">
        <v>18</v>
      </c>
      <c r="V29" s="26">
        <f>$R$28</f>
        <v>2.1111111111111112</v>
      </c>
      <c r="W29" s="27">
        <f>Table1[[#This Row],[Average]]/($I$6/3)*100</f>
        <v>41.893644617380026</v>
      </c>
      <c r="Y29" t="s">
        <v>120</v>
      </c>
    </row>
    <row r="30" spans="2:38" x14ac:dyDescent="0.45">
      <c r="H30" s="2" t="s">
        <v>14</v>
      </c>
      <c r="J30">
        <v>35</v>
      </c>
      <c r="K30">
        <v>2.5</v>
      </c>
      <c r="L30">
        <v>2.5</v>
      </c>
      <c r="N30">
        <f>SUM(J30:M30)</f>
        <v>40</v>
      </c>
      <c r="P30" t="s">
        <v>13</v>
      </c>
      <c r="Q30">
        <f t="shared" si="20"/>
        <v>17</v>
      </c>
      <c r="R30" s="14">
        <f t="shared" ref="R30:R43" si="21">Q30/Q$26</f>
        <v>0.91891891891891897</v>
      </c>
      <c r="T30" t="s">
        <v>99</v>
      </c>
      <c r="U30" s="22" t="s">
        <v>3</v>
      </c>
      <c r="V30" s="23">
        <f>R$40</f>
        <v>2</v>
      </c>
      <c r="W30" s="24">
        <f>Table1[[#This Row],[Average]]/($I$6/3)*100</f>
        <v>39.688715953307394</v>
      </c>
      <c r="Y30" t="s">
        <v>121</v>
      </c>
    </row>
    <row r="31" spans="2:38" x14ac:dyDescent="0.45">
      <c r="H31" s="2" t="s">
        <v>11</v>
      </c>
      <c r="J31">
        <v>31.5</v>
      </c>
      <c r="K31">
        <v>4</v>
      </c>
      <c r="L31">
        <v>4</v>
      </c>
      <c r="N31">
        <f>SUM(J31:M31)</f>
        <v>39.5</v>
      </c>
      <c r="P31" t="s">
        <v>16</v>
      </c>
      <c r="Q31">
        <f t="shared" si="20"/>
        <v>6</v>
      </c>
      <c r="R31" s="14">
        <f t="shared" si="21"/>
        <v>0.32432432432432434</v>
      </c>
      <c r="T31" t="s">
        <v>100</v>
      </c>
      <c r="U31" s="19" t="s">
        <v>12</v>
      </c>
      <c r="V31" s="20">
        <f>R$33</f>
        <v>1.9459459459459461</v>
      </c>
      <c r="W31" s="21">
        <f>Table1[[#This Row],[Average]]/($I$6/3)*100</f>
        <v>38.61604795456936</v>
      </c>
    </row>
    <row r="32" spans="2:38" x14ac:dyDescent="0.45">
      <c r="P32" t="s">
        <v>15</v>
      </c>
      <c r="Q32">
        <f t="shared" si="20"/>
        <v>2</v>
      </c>
      <c r="R32" s="14">
        <f t="shared" si="21"/>
        <v>0.10810810810810811</v>
      </c>
      <c r="T32" t="s">
        <v>101</v>
      </c>
      <c r="U32" s="25" t="s">
        <v>2</v>
      </c>
      <c r="V32" s="26">
        <f>R$41</f>
        <v>1.7297297297297298</v>
      </c>
      <c r="W32" s="27">
        <f>Table1[[#This Row],[Average]]/($I$6/3)*100</f>
        <v>34.325375959617212</v>
      </c>
      <c r="Y32" t="s">
        <v>138</v>
      </c>
    </row>
    <row r="33" spans="16:27" x14ac:dyDescent="0.45">
      <c r="P33" t="s">
        <v>12</v>
      </c>
      <c r="Q33">
        <f t="shared" si="20"/>
        <v>36</v>
      </c>
      <c r="R33" s="14">
        <f>Q33/Q26</f>
        <v>1.9459459459459461</v>
      </c>
      <c r="T33" t="s">
        <v>102</v>
      </c>
      <c r="U33" s="22" t="s">
        <v>4</v>
      </c>
      <c r="V33" s="23">
        <f>R$39</f>
        <v>1.7297297297297298</v>
      </c>
      <c r="W33" s="24">
        <f>Table1[[#This Row],[Average]]/($I$6/3)*100</f>
        <v>34.325375959617212</v>
      </c>
      <c r="Y33" t="s">
        <v>137</v>
      </c>
    </row>
    <row r="34" spans="16:27" x14ac:dyDescent="0.45">
      <c r="P34" t="s">
        <v>9</v>
      </c>
      <c r="Q34">
        <f t="shared" si="20"/>
        <v>39</v>
      </c>
      <c r="R34" s="14">
        <f>Q34/(Q$26-1)</f>
        <v>2.2285714285714286</v>
      </c>
      <c r="T34" t="s">
        <v>103</v>
      </c>
      <c r="U34" s="22" t="s">
        <v>19</v>
      </c>
      <c r="V34" s="23">
        <f>$R$29</f>
        <v>1.4838709677419355</v>
      </c>
      <c r="W34" s="24">
        <f>Table1[[#This Row],[Average]]/($I$6/3)*100</f>
        <v>29.446466675034515</v>
      </c>
    </row>
    <row r="35" spans="16:27" x14ac:dyDescent="0.45">
      <c r="P35" t="s">
        <v>8</v>
      </c>
      <c r="Q35">
        <f t="shared" si="20"/>
        <v>20</v>
      </c>
      <c r="R35" s="14">
        <f t="shared" si="21"/>
        <v>1.0810810810810811</v>
      </c>
      <c r="T35" t="s">
        <v>104</v>
      </c>
      <c r="U35" s="19" t="s">
        <v>8</v>
      </c>
      <c r="V35" s="20">
        <f>R$35</f>
        <v>1.0810810810810811</v>
      </c>
      <c r="W35" s="21">
        <f>Table1[[#This Row],[Average]]/($I$6/3)*100</f>
        <v>21.453359974760755</v>
      </c>
    </row>
    <row r="36" spans="16:27" x14ac:dyDescent="0.45">
      <c r="P36" t="s">
        <v>7</v>
      </c>
      <c r="Q36">
        <f t="shared" si="20"/>
        <v>7</v>
      </c>
      <c r="R36" s="14">
        <f t="shared" si="21"/>
        <v>0.3783783783783784</v>
      </c>
      <c r="T36" t="s">
        <v>105</v>
      </c>
      <c r="U36" s="19" t="s">
        <v>13</v>
      </c>
      <c r="V36" s="20">
        <f>R$30</f>
        <v>0.91891891891891897</v>
      </c>
      <c r="W36" s="21">
        <f>Table1[[#This Row],[Average]]/($I$6/3)*100</f>
        <v>18.235355978546643</v>
      </c>
    </row>
    <row r="37" spans="16:27" x14ac:dyDescent="0.45">
      <c r="P37" t="s">
        <v>6</v>
      </c>
      <c r="Q37">
        <f t="shared" si="20"/>
        <v>6</v>
      </c>
      <c r="R37" s="14">
        <f t="shared" si="21"/>
        <v>0.32432432432432434</v>
      </c>
      <c r="T37" t="s">
        <v>106</v>
      </c>
      <c r="U37" s="25" t="s">
        <v>61</v>
      </c>
      <c r="V37" s="26">
        <f>R$44</f>
        <v>0.7407407407407407</v>
      </c>
      <c r="W37" s="27">
        <f>Table1[[#This Row],[Average]]/($I$6/3)*100</f>
        <v>14.699524427150887</v>
      </c>
    </row>
    <row r="38" spans="16:27" x14ac:dyDescent="0.45">
      <c r="P38" t="s">
        <v>5</v>
      </c>
      <c r="Q38">
        <f t="shared" si="20"/>
        <v>6</v>
      </c>
      <c r="R38" s="14">
        <f t="shared" si="21"/>
        <v>0.32432432432432434</v>
      </c>
      <c r="T38" t="s">
        <v>107</v>
      </c>
      <c r="U38" s="22" t="s">
        <v>1</v>
      </c>
      <c r="V38" s="23">
        <f>R$42</f>
        <v>0.43243243243243246</v>
      </c>
      <c r="W38" s="24">
        <f>Table1[[#This Row],[Average]]/($I$6/3)*100</f>
        <v>8.5813439899043029</v>
      </c>
    </row>
    <row r="39" spans="16:27" x14ac:dyDescent="0.45">
      <c r="P39" t="s">
        <v>4</v>
      </c>
      <c r="Q39">
        <f t="shared" si="20"/>
        <v>32</v>
      </c>
      <c r="R39" s="14">
        <f t="shared" si="21"/>
        <v>1.7297297297297298</v>
      </c>
      <c r="T39" t="s">
        <v>108</v>
      </c>
      <c r="U39" s="19" t="s">
        <v>7</v>
      </c>
      <c r="V39" s="20">
        <f>R$36</f>
        <v>0.3783783783783784</v>
      </c>
      <c r="W39" s="21">
        <f>Table1[[#This Row],[Average]]/($I$6/3)*100</f>
        <v>7.5086759911662639</v>
      </c>
      <c r="Z39" s="31"/>
      <c r="AA39" s="31"/>
    </row>
    <row r="40" spans="16:27" x14ac:dyDescent="0.45">
      <c r="P40" t="s">
        <v>3</v>
      </c>
      <c r="Q40">
        <f t="shared" si="20"/>
        <v>37</v>
      </c>
      <c r="R40" s="14">
        <f t="shared" si="21"/>
        <v>2</v>
      </c>
      <c r="T40" t="s">
        <v>109</v>
      </c>
      <c r="U40" s="25" t="s">
        <v>16</v>
      </c>
      <c r="V40" s="26">
        <f>R$31</f>
        <v>0.32432432432432434</v>
      </c>
      <c r="W40" s="27">
        <f>Table1[[#This Row],[Average]]/($I$6/3)*100</f>
        <v>6.4360079924282259</v>
      </c>
    </row>
    <row r="41" spans="16:27" x14ac:dyDescent="0.45">
      <c r="P41" t="s">
        <v>2</v>
      </c>
      <c r="Q41">
        <f t="shared" si="20"/>
        <v>32</v>
      </c>
      <c r="R41" s="14">
        <f t="shared" si="21"/>
        <v>1.7297297297297298</v>
      </c>
      <c r="T41" t="s">
        <v>110</v>
      </c>
      <c r="U41" s="19" t="s">
        <v>6</v>
      </c>
      <c r="V41" s="20">
        <f>R$37</f>
        <v>0.32432432432432434</v>
      </c>
      <c r="W41" s="21">
        <f>Table1[[#This Row],[Average]]/($I$6/3)*100</f>
        <v>6.4360079924282259</v>
      </c>
    </row>
    <row r="42" spans="16:27" x14ac:dyDescent="0.45">
      <c r="P42" t="s">
        <v>1</v>
      </c>
      <c r="Q42">
        <f t="shared" si="20"/>
        <v>8</v>
      </c>
      <c r="R42" s="14">
        <f t="shared" si="21"/>
        <v>0.43243243243243246</v>
      </c>
      <c r="T42" t="s">
        <v>111</v>
      </c>
      <c r="U42" s="22" t="s">
        <v>5</v>
      </c>
      <c r="V42" s="23">
        <f>R$38</f>
        <v>0.32432432432432434</v>
      </c>
      <c r="W42" s="24">
        <f>Table1[[#This Row],[Average]]/($I$6/3)*100</f>
        <v>6.4360079924282259</v>
      </c>
    </row>
    <row r="43" spans="16:27" x14ac:dyDescent="0.45">
      <c r="P43" t="s">
        <v>0</v>
      </c>
      <c r="Q43">
        <f t="shared" si="20"/>
        <v>3</v>
      </c>
      <c r="R43" s="14">
        <f t="shared" si="21"/>
        <v>0.16216216216216217</v>
      </c>
      <c r="T43" t="s">
        <v>112</v>
      </c>
      <c r="U43" s="25" t="s">
        <v>0</v>
      </c>
      <c r="V43" s="26">
        <f>R$43</f>
        <v>0.16216216216216217</v>
      </c>
      <c r="W43" s="27">
        <f>Table1[[#This Row],[Average]]/($I$6/3)*100</f>
        <v>3.2180039962141129</v>
      </c>
    </row>
    <row r="44" spans="16:27" x14ac:dyDescent="0.45">
      <c r="P44" t="s">
        <v>61</v>
      </c>
      <c r="Q44">
        <f t="shared" si="20"/>
        <v>10</v>
      </c>
      <c r="R44" s="14">
        <f>Q44/(Q$26-5)</f>
        <v>0.7407407407407407</v>
      </c>
      <c r="T44" t="s">
        <v>113</v>
      </c>
      <c r="U44" s="28" t="s">
        <v>15</v>
      </c>
      <c r="V44" s="29">
        <f>R$32</f>
        <v>0.10810810810810811</v>
      </c>
      <c r="W44" s="30">
        <f>Table1[[#This Row],[Average]]/($I$6/3)*100</f>
        <v>2.1453359974760757</v>
      </c>
    </row>
    <row r="46" spans="16:27" x14ac:dyDescent="0.45">
      <c r="U46" t="s">
        <v>122</v>
      </c>
    </row>
    <row r="47" spans="16:27" x14ac:dyDescent="0.45">
      <c r="U47" t="s">
        <v>123</v>
      </c>
    </row>
    <row r="48" spans="16:27" x14ac:dyDescent="0.45">
      <c r="U48" t="s">
        <v>124</v>
      </c>
    </row>
    <row r="55" spans="21:21" x14ac:dyDescent="0.45">
      <c r="U55" s="14"/>
    </row>
  </sheetData>
  <sortState xmlns:xlrd2="http://schemas.microsoft.com/office/spreadsheetml/2017/richdata2" ref="U28:V44">
    <sortCondition descending="1" ref="V37:V44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435A-4280-474C-803D-36D4BF232EA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44992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7</v>
      </c>
      <c r="L4" s="1">
        <f t="shared" ref="L4:L5" si="0">J4/(J4+K4)</f>
        <v>0.22222222222222221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None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61</v>
      </c>
      <c r="F5">
        <v>1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2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2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3</v>
      </c>
      <c r="G7">
        <v>2</v>
      </c>
      <c r="P7" t="s">
        <v>15</v>
      </c>
      <c r="Q7">
        <f t="shared" si="1"/>
        <v>1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5</v>
      </c>
      <c r="R8" s="32"/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13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3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15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12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12</v>
      </c>
      <c r="F15">
        <v>3</v>
      </c>
      <c r="G15">
        <v>2</v>
      </c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4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5</v>
      </c>
      <c r="G17">
        <v>3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6</v>
      </c>
      <c r="G18">
        <v>4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318C-54F3-43FB-AFDD-B926E7E03CC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5</v>
      </c>
      <c r="L3" s="1">
        <f>J3/(J3+K3)</f>
        <v>0.66666666666666663</v>
      </c>
      <c r="M3">
        <f>IF(AND(L3&gt;L4, L3&gt;L5), 3, IF(OR(L3&gt;L4, L3&gt;L5), 2, 1))</f>
        <v>3</v>
      </c>
      <c r="P3" t="s">
        <v>18</v>
      </c>
      <c r="Q3">
        <f>COUNTIF($E$4:$E$27, P3)</f>
        <v>4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8</v>
      </c>
      <c r="L4" s="1">
        <f t="shared" ref="L4:L5" si="0">J4/(J4+K4)</f>
        <v>0.42857142857142855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12" si="2">IF(AND(C4="Loose Gooses",D4="Wet Willies"),"LG/WW", IF(AND(C4="Loose Gooses",D4="5 Musketeers"),"LG/5M", "None"))</f>
        <v>None</v>
      </c>
      <c r="T4" t="str">
        <f t="shared" ref="T4:T12" si="3">IF(AND(C4="Wet Willies",D4="Loose Gooses"),"WW/LG", IF(AND(C4="Wet Willies",D4="5 Musketeers"),"WW/5M", "None"))</f>
        <v>None</v>
      </c>
      <c r="U4" t="str">
        <f t="shared" ref="U4:U12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5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8</v>
      </c>
      <c r="L5" s="1">
        <f t="shared" si="0"/>
        <v>0.38461538461538464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11</v>
      </c>
      <c r="D6" t="s">
        <v>14</v>
      </c>
      <c r="E6" t="s">
        <v>4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None</v>
      </c>
      <c r="T6" t="str">
        <f t="shared" si="3"/>
        <v>None</v>
      </c>
      <c r="U6" t="str">
        <f t="shared" si="4"/>
        <v>5M/WW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18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1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3</v>
      </c>
      <c r="G9">
        <v>2</v>
      </c>
      <c r="M9">
        <f>IF(AND(L4&gt;L3, L4&gt;L5), 3, IF(OR(L4&gt;L3, L4&gt;L5), 2, 1))</f>
        <v>2</v>
      </c>
      <c r="P9" t="s">
        <v>9</v>
      </c>
      <c r="Q9">
        <f t="shared" si="1"/>
        <v>2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9</v>
      </c>
      <c r="F11">
        <v>2</v>
      </c>
      <c r="G11">
        <v>3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3</v>
      </c>
      <c r="F13">
        <v>1</v>
      </c>
      <c r="G13">
        <v>1</v>
      </c>
      <c r="P13" t="s">
        <v>5</v>
      </c>
      <c r="Q13">
        <f t="shared" si="1"/>
        <v>1</v>
      </c>
      <c r="R13" s="32"/>
      <c r="S13" t="str">
        <f t="shared" ref="S13:S30" si="5">IF(AND(C13="Loose Gooses",D13="Wet Willies"),"LG/WW", IF(AND(C13="Loose Gooses",D13="5 Musketeers"),"LG/5M", "None"))</f>
        <v>None</v>
      </c>
      <c r="T13" t="str">
        <f t="shared" ref="T13:T30" si="6">IF(AND(C13="Wet Willies",D13="Loose Gooses"),"WW/LG", IF(AND(C13="Wet Willies",D13="5 Musketeers"),"WW/5M", "None"))</f>
        <v>None</v>
      </c>
      <c r="U13" t="str">
        <f t="shared" ref="U13:U30" si="7">IF(AND(C13="5 Musketeers",D13="Loose Gooses"),"5M/LG", IF(AND(C13="5 Musketeers",D13="Wet Willies"),"5M/WW", "None"))</f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5"/>
        <v>None</v>
      </c>
      <c r="T14" t="str">
        <f t="shared" si="6"/>
        <v>None</v>
      </c>
      <c r="U14" t="str">
        <f t="shared" si="7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2</v>
      </c>
      <c r="G15">
        <v>4</v>
      </c>
      <c r="P15" t="s">
        <v>3</v>
      </c>
      <c r="Q15">
        <f t="shared" si="1"/>
        <v>3</v>
      </c>
      <c r="R15" s="32"/>
      <c r="S15" t="str">
        <f t="shared" si="5"/>
        <v>LG/5M</v>
      </c>
      <c r="T15" t="str">
        <f t="shared" si="6"/>
        <v>None</v>
      </c>
      <c r="U15" t="str">
        <f t="shared" si="7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3</v>
      </c>
      <c r="R16" s="32"/>
      <c r="S16" t="str">
        <f t="shared" si="5"/>
        <v>LG/WW</v>
      </c>
      <c r="T16" t="str">
        <f t="shared" si="6"/>
        <v>None</v>
      </c>
      <c r="U16" t="str">
        <f t="shared" si="7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3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5"/>
        <v>None</v>
      </c>
      <c r="T17" t="str">
        <f t="shared" si="6"/>
        <v>None</v>
      </c>
      <c r="U17" t="str">
        <f t="shared" si="7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5"/>
        <v>None</v>
      </c>
      <c r="T18" t="str">
        <f t="shared" si="6"/>
        <v>WW/5M</v>
      </c>
      <c r="U18" t="str">
        <f t="shared" si="7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2</v>
      </c>
      <c r="F19">
        <v>1</v>
      </c>
      <c r="G19">
        <v>1</v>
      </c>
      <c r="P19" t="s">
        <v>61</v>
      </c>
      <c r="Q19">
        <f t="shared" si="1"/>
        <v>2</v>
      </c>
      <c r="R19" s="32"/>
      <c r="S19" t="str">
        <f t="shared" si="5"/>
        <v>LG/WW</v>
      </c>
      <c r="T19" t="str">
        <f t="shared" si="6"/>
        <v>None</v>
      </c>
      <c r="U19" t="str">
        <f t="shared" si="7"/>
        <v>None</v>
      </c>
    </row>
    <row r="20" spans="2:21" x14ac:dyDescent="0.45">
      <c r="B20">
        <v>17</v>
      </c>
      <c r="C20" t="s">
        <v>10</v>
      </c>
      <c r="D20" t="s">
        <v>11</v>
      </c>
      <c r="E20" t="s">
        <v>61</v>
      </c>
      <c r="F20">
        <v>2</v>
      </c>
      <c r="G20">
        <v>2</v>
      </c>
      <c r="S20" t="str">
        <f t="shared" si="5"/>
        <v>LG/5M</v>
      </c>
      <c r="T20" t="str">
        <f t="shared" si="6"/>
        <v>None</v>
      </c>
      <c r="U20" t="str">
        <f t="shared" si="7"/>
        <v>None</v>
      </c>
    </row>
    <row r="21" spans="2:21" x14ac:dyDescent="0.45">
      <c r="B21">
        <v>18</v>
      </c>
      <c r="C21" t="s">
        <v>10</v>
      </c>
      <c r="D21" t="s">
        <v>14</v>
      </c>
      <c r="E21" t="s">
        <v>2</v>
      </c>
      <c r="F21">
        <v>3</v>
      </c>
      <c r="G21">
        <v>2</v>
      </c>
      <c r="S21" t="str">
        <f t="shared" si="5"/>
        <v>LG/WW</v>
      </c>
      <c r="T21" t="str">
        <f t="shared" si="6"/>
        <v>None</v>
      </c>
      <c r="U21" t="str">
        <f t="shared" si="7"/>
        <v>None</v>
      </c>
    </row>
    <row r="22" spans="2:21" x14ac:dyDescent="0.45">
      <c r="B22">
        <v>19</v>
      </c>
      <c r="C22" t="s">
        <v>10</v>
      </c>
      <c r="D22" t="s">
        <v>11</v>
      </c>
      <c r="E22" t="s">
        <v>16</v>
      </c>
      <c r="F22">
        <v>4</v>
      </c>
      <c r="G22">
        <v>3</v>
      </c>
      <c r="S22" t="str">
        <f t="shared" si="5"/>
        <v>LG/5M</v>
      </c>
      <c r="T22" t="str">
        <f t="shared" si="6"/>
        <v>None</v>
      </c>
      <c r="U22" t="str">
        <f t="shared" si="7"/>
        <v>None</v>
      </c>
    </row>
    <row r="23" spans="2:21" x14ac:dyDescent="0.45">
      <c r="B23">
        <v>20</v>
      </c>
      <c r="C23" t="s">
        <v>14</v>
      </c>
      <c r="D23" t="s">
        <v>10</v>
      </c>
      <c r="E23" t="s">
        <v>9</v>
      </c>
      <c r="F23">
        <v>1</v>
      </c>
      <c r="G23">
        <v>1</v>
      </c>
      <c r="S23" t="str">
        <f t="shared" si="5"/>
        <v>None</v>
      </c>
      <c r="T23" t="str">
        <f t="shared" si="6"/>
        <v>WW/LG</v>
      </c>
      <c r="U23" t="str">
        <f t="shared" si="7"/>
        <v>None</v>
      </c>
    </row>
    <row r="24" spans="2:21" x14ac:dyDescent="0.45">
      <c r="B24">
        <v>21</v>
      </c>
      <c r="C24" t="s">
        <v>14</v>
      </c>
      <c r="D24" t="s">
        <v>11</v>
      </c>
      <c r="E24" t="s">
        <v>7</v>
      </c>
      <c r="F24">
        <v>2</v>
      </c>
      <c r="G24">
        <v>4</v>
      </c>
      <c r="S24" t="str">
        <f t="shared" si="5"/>
        <v>None</v>
      </c>
      <c r="T24" t="str">
        <f t="shared" si="6"/>
        <v>WW/5M</v>
      </c>
      <c r="U24" t="str">
        <f t="shared" si="7"/>
        <v>None</v>
      </c>
    </row>
    <row r="25" spans="2:21" x14ac:dyDescent="0.45">
      <c r="S25" t="str">
        <f t="shared" si="5"/>
        <v>None</v>
      </c>
      <c r="T25" t="str">
        <f t="shared" si="6"/>
        <v>None</v>
      </c>
      <c r="U25" t="str">
        <f t="shared" si="7"/>
        <v>None</v>
      </c>
    </row>
    <row r="26" spans="2:21" x14ac:dyDescent="0.45">
      <c r="S26" t="str">
        <f t="shared" si="5"/>
        <v>None</v>
      </c>
      <c r="T26" t="str">
        <f t="shared" si="6"/>
        <v>None</v>
      </c>
      <c r="U26" t="str">
        <f t="shared" si="7"/>
        <v>None</v>
      </c>
    </row>
    <row r="27" spans="2:21" x14ac:dyDescent="0.45">
      <c r="S27" t="str">
        <f t="shared" si="5"/>
        <v>None</v>
      </c>
      <c r="T27" t="str">
        <f t="shared" si="6"/>
        <v>None</v>
      </c>
      <c r="U27" t="str">
        <f t="shared" si="7"/>
        <v>None</v>
      </c>
    </row>
    <row r="28" spans="2:21" x14ac:dyDescent="0.45">
      <c r="S28" t="str">
        <f t="shared" si="5"/>
        <v>None</v>
      </c>
      <c r="T28" t="str">
        <f t="shared" si="6"/>
        <v>None</v>
      </c>
      <c r="U28" t="str">
        <f t="shared" si="7"/>
        <v>None</v>
      </c>
    </row>
    <row r="29" spans="2:21" x14ac:dyDescent="0.45">
      <c r="S29" t="str">
        <f t="shared" si="5"/>
        <v>None</v>
      </c>
      <c r="T29" t="str">
        <f t="shared" si="6"/>
        <v>None</v>
      </c>
      <c r="U29" t="str">
        <f t="shared" si="7"/>
        <v>None</v>
      </c>
    </row>
    <row r="30" spans="2:21" x14ac:dyDescent="0.45">
      <c r="S30" t="str">
        <f t="shared" si="5"/>
        <v>None</v>
      </c>
      <c r="T30" t="str">
        <f t="shared" si="6"/>
        <v>None</v>
      </c>
      <c r="U30" t="str">
        <f t="shared" si="7"/>
        <v>None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5FD5-70D9-4DC6-8665-B22C70B5881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3</v>
      </c>
      <c r="L3" s="1">
        <f>J3/(J3+K3)</f>
        <v>0.76923076923076927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2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6</v>
      </c>
      <c r="L4" s="1">
        <f t="shared" ref="L4:L5" si="0">J4/(J4+K4)</f>
        <v>0.25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2</v>
      </c>
      <c r="P5" t="s">
        <v>13</v>
      </c>
      <c r="Q5">
        <f t="shared" si="1"/>
        <v>3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3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11</v>
      </c>
      <c r="D8" t="s">
        <v>14</v>
      </c>
      <c r="E8" t="s">
        <v>4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0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18</v>
      </c>
      <c r="F10">
        <v>2</v>
      </c>
      <c r="G10">
        <v>4</v>
      </c>
      <c r="M10">
        <f>IF(AND(L5&gt;L4, L5&gt;L3), 3, IF(OR(L5&gt;L4, L5&gt;L3), 2, 1))</f>
        <v>2</v>
      </c>
      <c r="P10" t="s">
        <v>8</v>
      </c>
      <c r="Q10">
        <f t="shared" si="1"/>
        <v>0</v>
      </c>
      <c r="R10" s="32"/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10</v>
      </c>
      <c r="D11" t="s">
        <v>11</v>
      </c>
      <c r="E11" t="s">
        <v>2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13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11</v>
      </c>
      <c r="E13" t="s">
        <v>13</v>
      </c>
      <c r="F13">
        <v>2</v>
      </c>
      <c r="G13">
        <v>3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1</v>
      </c>
      <c r="G14">
        <v>1</v>
      </c>
      <c r="P14" t="s">
        <v>4</v>
      </c>
      <c r="Q14">
        <f t="shared" si="1"/>
        <v>1</v>
      </c>
      <c r="R14" s="32"/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11</v>
      </c>
      <c r="E15" t="s">
        <v>61</v>
      </c>
      <c r="F15">
        <v>2</v>
      </c>
      <c r="G15">
        <v>4</v>
      </c>
      <c r="P15" t="s">
        <v>3</v>
      </c>
      <c r="Q15">
        <f t="shared" si="1"/>
        <v>1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6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16</v>
      </c>
      <c r="C17" t="s">
        <v>10</v>
      </c>
      <c r="D17" t="s">
        <v>11</v>
      </c>
      <c r="E17" t="s">
        <v>2</v>
      </c>
      <c r="F17">
        <v>1</v>
      </c>
      <c r="G17">
        <v>1</v>
      </c>
      <c r="P17" t="s">
        <v>1</v>
      </c>
      <c r="Q17">
        <f t="shared" si="1"/>
        <v>0</v>
      </c>
      <c r="R17" s="32"/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17</v>
      </c>
      <c r="C18" t="s">
        <v>14</v>
      </c>
      <c r="D18" t="s">
        <v>10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3080-3342-47C2-BF71-23EEBC472503}">
  <dimension ref="B2:V42"/>
  <sheetViews>
    <sheetView zoomScale="70" zoomScaleNormal="70" workbookViewId="0">
      <selection activeCell="P42" sqref="A1:XFD104857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2" x14ac:dyDescent="0.45">
      <c r="B2" t="s">
        <v>33</v>
      </c>
      <c r="C2" s="33" t="s">
        <v>150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</row>
    <row r="3" spans="2:22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1</v>
      </c>
      <c r="L3">
        <v>8</v>
      </c>
      <c r="M3" s="1">
        <f>K3/(K3+L3)</f>
        <v>0.1111111111111111</v>
      </c>
      <c r="N3">
        <f>IF(AND(M3&gt;M4, M3&gt;M5), 3, IF(OR(M3&gt;M4, M3&gt;M5), 2, 1))</f>
        <v>1</v>
      </c>
      <c r="Q3" t="s">
        <v>18</v>
      </c>
      <c r="R3">
        <v>2</v>
      </c>
      <c r="S3" s="32"/>
      <c r="T3" s="2" t="s">
        <v>21</v>
      </c>
      <c r="U3" s="2" t="s">
        <v>17</v>
      </c>
      <c r="V3" s="2" t="s">
        <v>20</v>
      </c>
    </row>
    <row r="4" spans="2:22" x14ac:dyDescent="0.45">
      <c r="B4">
        <v>1</v>
      </c>
      <c r="C4" t="s">
        <v>11</v>
      </c>
      <c r="D4" t="s">
        <v>10</v>
      </c>
      <c r="E4" t="s">
        <v>151</v>
      </c>
      <c r="F4" t="s">
        <v>19</v>
      </c>
      <c r="G4">
        <v>0</v>
      </c>
      <c r="H4">
        <v>0</v>
      </c>
      <c r="J4" t="s">
        <v>20</v>
      </c>
      <c r="K4">
        <v>9</v>
      </c>
      <c r="L4">
        <v>4</v>
      </c>
      <c r="M4" s="1">
        <f t="shared" ref="M4:M5" si="0">K4/(K4+L4)</f>
        <v>0.69230769230769229</v>
      </c>
      <c r="N4">
        <v>4</v>
      </c>
      <c r="Q4" t="s">
        <v>19</v>
      </c>
      <c r="R4">
        <f>COUNTIF($F$4:$F$50, Q4)</f>
        <v>6</v>
      </c>
      <c r="S4" s="32"/>
      <c r="T4" t="str">
        <f t="shared" ref="T4:T23" si="1">IF(AND(C4="Loose Gooses",D4="Wet Willies"),"LG/WW", IF(AND(C4="Loose Gooses",D4="5 Musketeers"),"LG/5M", "None"))</f>
        <v>None</v>
      </c>
      <c r="U4" t="str">
        <f t="shared" ref="U4:U23" si="2">IF(AND(C4="Wet Willies",D4="Loose Gooses"),"WW/LG", IF(AND(C4="Wet Willies",D4="5 Musketeers"),"WW/5M", "None"))</f>
        <v>None</v>
      </c>
      <c r="V4" t="str">
        <f t="shared" ref="V4:V23" si="3">IF(AND(C4="5 Musketeers",D4="Loose Gooses"),"5M/LG", IF(AND(C4="5 Musketeers",D4="Wet Willies"),"5M/WW", "None"))</f>
        <v>5M/LG</v>
      </c>
    </row>
    <row r="5" spans="2:22" x14ac:dyDescent="0.45">
      <c r="B5" s="2">
        <v>1</v>
      </c>
      <c r="C5" s="2" t="s">
        <v>11</v>
      </c>
      <c r="D5" s="2" t="s">
        <v>10</v>
      </c>
      <c r="E5" s="2" t="s">
        <v>152</v>
      </c>
      <c r="F5" t="s">
        <v>19</v>
      </c>
      <c r="G5">
        <v>0</v>
      </c>
      <c r="H5">
        <v>0</v>
      </c>
      <c r="J5" t="s">
        <v>17</v>
      </c>
      <c r="K5">
        <v>7</v>
      </c>
      <c r="L5">
        <v>5</v>
      </c>
      <c r="M5" s="1">
        <f t="shared" si="0"/>
        <v>0.58333333333333337</v>
      </c>
      <c r="N5">
        <v>2.5</v>
      </c>
      <c r="Q5" t="s">
        <v>13</v>
      </c>
      <c r="R5">
        <f>COUNTIF($F$4:$F$50, Q5)</f>
        <v>5</v>
      </c>
      <c r="S5" s="32"/>
      <c r="T5" t="str">
        <f t="shared" si="1"/>
        <v>None</v>
      </c>
      <c r="U5" t="str">
        <f t="shared" si="2"/>
        <v>None</v>
      </c>
      <c r="V5" t="str">
        <f t="shared" si="3"/>
        <v>5M/LG</v>
      </c>
    </row>
    <row r="6" spans="2:22" x14ac:dyDescent="0.45">
      <c r="B6">
        <v>2</v>
      </c>
      <c r="C6" t="s">
        <v>11</v>
      </c>
      <c r="D6" t="s">
        <v>14</v>
      </c>
      <c r="E6" t="s">
        <v>151</v>
      </c>
      <c r="F6" t="s">
        <v>19</v>
      </c>
      <c r="G6">
        <v>1</v>
      </c>
      <c r="H6">
        <v>0</v>
      </c>
      <c r="Q6" t="s">
        <v>16</v>
      </c>
      <c r="R6">
        <f>COUNTIF($F$4:$F$50, Q6)</f>
        <v>0</v>
      </c>
      <c r="S6" s="32"/>
      <c r="T6" t="str">
        <f t="shared" si="1"/>
        <v>None</v>
      </c>
      <c r="U6" t="str">
        <f t="shared" si="2"/>
        <v>None</v>
      </c>
      <c r="V6" t="str">
        <f t="shared" si="3"/>
        <v>5M/WW</v>
      </c>
    </row>
    <row r="7" spans="2:22" x14ac:dyDescent="0.45">
      <c r="B7" s="2">
        <v>2</v>
      </c>
      <c r="C7" s="2" t="s">
        <v>11</v>
      </c>
      <c r="D7" s="2" t="s">
        <v>14</v>
      </c>
      <c r="E7" s="2" t="s">
        <v>152</v>
      </c>
      <c r="F7" t="s">
        <v>4</v>
      </c>
      <c r="G7">
        <v>1</v>
      </c>
      <c r="H7">
        <v>0</v>
      </c>
      <c r="Q7" t="s">
        <v>15</v>
      </c>
      <c r="R7">
        <f>COUNTIF($F$4:$F$50, Q7)</f>
        <v>0</v>
      </c>
      <c r="S7" s="32"/>
      <c r="T7" t="str">
        <f t="shared" si="1"/>
        <v>None</v>
      </c>
      <c r="U7" t="str">
        <f t="shared" si="2"/>
        <v>None</v>
      </c>
      <c r="V7" t="str">
        <f t="shared" si="3"/>
        <v>5M/WW</v>
      </c>
    </row>
    <row r="8" spans="2:22" x14ac:dyDescent="0.45">
      <c r="B8">
        <v>3</v>
      </c>
      <c r="C8" t="s">
        <v>11</v>
      </c>
      <c r="D8" t="s">
        <v>10</v>
      </c>
      <c r="E8" t="s">
        <v>151</v>
      </c>
      <c r="F8" t="s">
        <v>3</v>
      </c>
      <c r="G8">
        <v>2</v>
      </c>
      <c r="H8">
        <v>1</v>
      </c>
      <c r="N8">
        <f>IF(AND(M3&gt;M4, M3&gt;M5), 3, IF(OR(M3&gt;M4, M3&gt;M5), 2, 1))</f>
        <v>1</v>
      </c>
      <c r="Q8" t="s">
        <v>12</v>
      </c>
      <c r="R8">
        <v>1</v>
      </c>
      <c r="S8" s="32"/>
      <c r="T8" t="str">
        <f t="shared" si="1"/>
        <v>None</v>
      </c>
      <c r="U8" t="str">
        <f t="shared" si="2"/>
        <v>None</v>
      </c>
      <c r="V8" t="str">
        <f t="shared" si="3"/>
        <v>5M/LG</v>
      </c>
    </row>
    <row r="9" spans="2:22" x14ac:dyDescent="0.45">
      <c r="B9" s="2">
        <v>3</v>
      </c>
      <c r="C9" s="2" t="s">
        <v>11</v>
      </c>
      <c r="D9" s="2" t="s">
        <v>10</v>
      </c>
      <c r="E9" s="2" t="s">
        <v>152</v>
      </c>
      <c r="F9" t="s">
        <v>3</v>
      </c>
      <c r="G9">
        <v>2</v>
      </c>
      <c r="H9">
        <v>1</v>
      </c>
      <c r="N9">
        <f>IF(AND(M4&gt;M3, M4&gt;M5), 3, IF(OR(M4&gt;M3, M4&gt;M5), 2, 1))</f>
        <v>3</v>
      </c>
      <c r="Q9" t="s">
        <v>9</v>
      </c>
      <c r="R9">
        <f t="shared" ref="R9:R19" si="4">COUNTIF($F$4:$F$50, Q9)</f>
        <v>4</v>
      </c>
      <c r="S9" s="32"/>
      <c r="T9" t="str">
        <f t="shared" si="1"/>
        <v>None</v>
      </c>
      <c r="U9" t="str">
        <f t="shared" si="2"/>
        <v>None</v>
      </c>
      <c r="V9" t="str">
        <f t="shared" si="3"/>
        <v>5M/LG</v>
      </c>
    </row>
    <row r="10" spans="2:22" x14ac:dyDescent="0.45">
      <c r="B10">
        <v>4</v>
      </c>
      <c r="C10" t="s">
        <v>11</v>
      </c>
      <c r="D10" t="s">
        <v>14</v>
      </c>
      <c r="E10" t="s">
        <v>151</v>
      </c>
      <c r="F10" t="s">
        <v>3</v>
      </c>
      <c r="G10">
        <v>3</v>
      </c>
      <c r="H10">
        <v>1</v>
      </c>
      <c r="N10">
        <f>IF(AND(M5&gt;M4, M5&gt;M3), 3, IF(OR(M5&gt;M4, M5&gt;M3), 2, 1))</f>
        <v>2</v>
      </c>
      <c r="Q10" t="s">
        <v>8</v>
      </c>
      <c r="R10">
        <f t="shared" si="4"/>
        <v>6</v>
      </c>
      <c r="S10" s="32"/>
      <c r="T10" t="str">
        <f t="shared" si="1"/>
        <v>None</v>
      </c>
      <c r="U10" t="str">
        <f t="shared" si="2"/>
        <v>None</v>
      </c>
      <c r="V10" t="str">
        <f t="shared" si="3"/>
        <v>5M/WW</v>
      </c>
    </row>
    <row r="11" spans="2:22" x14ac:dyDescent="0.45">
      <c r="B11">
        <v>4</v>
      </c>
      <c r="C11" t="s">
        <v>14</v>
      </c>
      <c r="D11" t="s">
        <v>11</v>
      </c>
      <c r="E11" t="s">
        <v>153</v>
      </c>
      <c r="F11" s="2" t="s">
        <v>8</v>
      </c>
      <c r="G11">
        <v>3</v>
      </c>
      <c r="H11">
        <v>1</v>
      </c>
      <c r="Q11" t="s">
        <v>7</v>
      </c>
      <c r="R11">
        <f t="shared" si="4"/>
        <v>0</v>
      </c>
      <c r="S11" s="32"/>
      <c r="T11" t="str">
        <f t="shared" si="1"/>
        <v>None</v>
      </c>
      <c r="U11" t="str">
        <f t="shared" si="2"/>
        <v>WW/5M</v>
      </c>
      <c r="V11" t="str">
        <f t="shared" si="3"/>
        <v>None</v>
      </c>
    </row>
    <row r="12" spans="2:22" x14ac:dyDescent="0.45">
      <c r="B12" s="2">
        <v>4</v>
      </c>
      <c r="C12" s="2" t="s">
        <v>14</v>
      </c>
      <c r="D12" s="2" t="s">
        <v>11</v>
      </c>
      <c r="E12" s="2" t="s">
        <v>154</v>
      </c>
      <c r="F12" s="2" t="s">
        <v>8</v>
      </c>
      <c r="G12">
        <v>3</v>
      </c>
      <c r="H12">
        <v>1</v>
      </c>
      <c r="Q12" t="s">
        <v>6</v>
      </c>
      <c r="R12">
        <f t="shared" si="4"/>
        <v>1</v>
      </c>
      <c r="S12" s="32"/>
      <c r="T12" t="str">
        <f t="shared" si="1"/>
        <v>None</v>
      </c>
      <c r="U12" t="str">
        <f t="shared" si="2"/>
        <v>WW/5M</v>
      </c>
      <c r="V12" t="str">
        <f t="shared" si="3"/>
        <v>None</v>
      </c>
    </row>
    <row r="13" spans="2:22" x14ac:dyDescent="0.45">
      <c r="B13">
        <v>5</v>
      </c>
      <c r="C13" t="s">
        <v>14</v>
      </c>
      <c r="D13" t="s">
        <v>10</v>
      </c>
      <c r="E13" t="s">
        <v>151</v>
      </c>
      <c r="F13" t="s">
        <v>9</v>
      </c>
      <c r="G13">
        <v>1</v>
      </c>
      <c r="H13">
        <v>2</v>
      </c>
      <c r="Q13" t="s">
        <v>5</v>
      </c>
      <c r="R13">
        <f t="shared" si="4"/>
        <v>2</v>
      </c>
      <c r="S13" s="32"/>
      <c r="T13" t="str">
        <f t="shared" si="1"/>
        <v>None</v>
      </c>
      <c r="U13" t="str">
        <f t="shared" si="2"/>
        <v>WW/LG</v>
      </c>
      <c r="V13" t="str">
        <f t="shared" si="3"/>
        <v>None</v>
      </c>
    </row>
    <row r="14" spans="2:22" x14ac:dyDescent="0.45">
      <c r="B14" s="2">
        <v>5</v>
      </c>
      <c r="C14" s="2" t="s">
        <v>14</v>
      </c>
      <c r="D14" s="2" t="s">
        <v>10</v>
      </c>
      <c r="E14" s="2" t="s">
        <v>152</v>
      </c>
      <c r="F14" t="s">
        <v>9</v>
      </c>
      <c r="G14">
        <v>1</v>
      </c>
      <c r="H14">
        <v>2</v>
      </c>
      <c r="Q14" t="s">
        <v>4</v>
      </c>
      <c r="R14">
        <f t="shared" si="4"/>
        <v>4</v>
      </c>
      <c r="S14" s="32"/>
      <c r="T14" t="str">
        <f t="shared" si="1"/>
        <v>None</v>
      </c>
      <c r="U14" t="str">
        <f t="shared" si="2"/>
        <v>WW/LG</v>
      </c>
      <c r="V14" t="str">
        <f t="shared" si="3"/>
        <v>None</v>
      </c>
    </row>
    <row r="15" spans="2:22" x14ac:dyDescent="0.45">
      <c r="B15">
        <v>6</v>
      </c>
      <c r="C15" t="s">
        <v>14</v>
      </c>
      <c r="D15" t="s">
        <v>11</v>
      </c>
      <c r="E15" t="s">
        <v>151</v>
      </c>
      <c r="F15" t="s">
        <v>8</v>
      </c>
      <c r="G15">
        <v>2</v>
      </c>
      <c r="H15">
        <v>1</v>
      </c>
      <c r="Q15" t="s">
        <v>3</v>
      </c>
      <c r="R15">
        <f t="shared" si="4"/>
        <v>7</v>
      </c>
      <c r="S15" s="32"/>
      <c r="T15" t="str">
        <f t="shared" si="1"/>
        <v>None</v>
      </c>
      <c r="U15" t="str">
        <f t="shared" si="2"/>
        <v>WW/5M</v>
      </c>
      <c r="V15" t="str">
        <f t="shared" si="3"/>
        <v>None</v>
      </c>
    </row>
    <row r="16" spans="2:22" x14ac:dyDescent="0.45">
      <c r="B16">
        <v>6</v>
      </c>
      <c r="C16" t="s">
        <v>14</v>
      </c>
      <c r="D16" t="s">
        <v>11</v>
      </c>
      <c r="E16" t="s">
        <v>152</v>
      </c>
      <c r="F16" s="2" t="s">
        <v>13</v>
      </c>
      <c r="G16">
        <v>2</v>
      </c>
      <c r="H16">
        <v>1</v>
      </c>
      <c r="Q16" t="s">
        <v>2</v>
      </c>
      <c r="R16">
        <f t="shared" si="4"/>
        <v>0</v>
      </c>
      <c r="S16" s="32"/>
      <c r="T16" t="str">
        <f t="shared" si="1"/>
        <v>None</v>
      </c>
      <c r="U16" t="str">
        <f t="shared" si="2"/>
        <v>WW/5M</v>
      </c>
      <c r="V16" t="str">
        <f t="shared" si="3"/>
        <v>None</v>
      </c>
    </row>
    <row r="17" spans="2:22" x14ac:dyDescent="0.45">
      <c r="B17" s="2">
        <v>6</v>
      </c>
      <c r="C17" s="2" t="s">
        <v>14</v>
      </c>
      <c r="D17" s="2" t="s">
        <v>11</v>
      </c>
      <c r="E17" s="2" t="s">
        <v>155</v>
      </c>
      <c r="F17" s="2" t="s">
        <v>13</v>
      </c>
      <c r="G17">
        <v>2</v>
      </c>
      <c r="H17">
        <v>1</v>
      </c>
      <c r="Q17" t="s">
        <v>1</v>
      </c>
      <c r="R17">
        <f t="shared" si="4"/>
        <v>0</v>
      </c>
      <c r="S17" s="32"/>
      <c r="T17" t="str">
        <f t="shared" si="1"/>
        <v>None</v>
      </c>
      <c r="U17" t="str">
        <f t="shared" si="2"/>
        <v>WW/5M</v>
      </c>
      <c r="V17" t="str">
        <f t="shared" si="3"/>
        <v>None</v>
      </c>
    </row>
    <row r="18" spans="2:22" x14ac:dyDescent="0.45">
      <c r="B18">
        <v>7</v>
      </c>
      <c r="C18" t="s">
        <v>14</v>
      </c>
      <c r="D18" t="s">
        <v>10</v>
      </c>
      <c r="E18" t="s">
        <v>151</v>
      </c>
      <c r="F18" t="s">
        <v>9</v>
      </c>
      <c r="G18">
        <v>3</v>
      </c>
      <c r="H18">
        <v>3</v>
      </c>
      <c r="Q18" t="s">
        <v>0</v>
      </c>
      <c r="R18">
        <f t="shared" si="4"/>
        <v>0</v>
      </c>
      <c r="S18" s="32"/>
      <c r="T18" t="str">
        <f t="shared" si="1"/>
        <v>None</v>
      </c>
      <c r="U18" t="str">
        <f t="shared" si="2"/>
        <v>WW/LG</v>
      </c>
      <c r="V18" t="str">
        <f t="shared" si="3"/>
        <v>None</v>
      </c>
    </row>
    <row r="19" spans="2:22" x14ac:dyDescent="0.45">
      <c r="B19" s="2">
        <v>7</v>
      </c>
      <c r="C19" s="2" t="s">
        <v>14</v>
      </c>
      <c r="D19" s="2" t="s">
        <v>10</v>
      </c>
      <c r="E19" s="2" t="s">
        <v>152</v>
      </c>
      <c r="F19" t="s">
        <v>6</v>
      </c>
      <c r="G19">
        <v>3</v>
      </c>
      <c r="H19">
        <v>3</v>
      </c>
      <c r="Q19" t="s">
        <v>61</v>
      </c>
      <c r="R19">
        <f t="shared" si="4"/>
        <v>0</v>
      </c>
      <c r="S19" s="32"/>
      <c r="T19" t="str">
        <f t="shared" si="1"/>
        <v>None</v>
      </c>
      <c r="U19" t="str">
        <f t="shared" si="2"/>
        <v>WW/LG</v>
      </c>
      <c r="V19" t="str">
        <f t="shared" si="3"/>
        <v>None</v>
      </c>
    </row>
    <row r="20" spans="2:22" x14ac:dyDescent="0.45">
      <c r="B20">
        <v>8</v>
      </c>
      <c r="C20" t="s">
        <v>11</v>
      </c>
      <c r="D20" t="s">
        <v>14</v>
      </c>
      <c r="E20" t="s">
        <v>151</v>
      </c>
      <c r="F20" t="s">
        <v>5</v>
      </c>
      <c r="G20">
        <v>4</v>
      </c>
      <c r="H20">
        <v>2</v>
      </c>
      <c r="T20" t="str">
        <f t="shared" si="1"/>
        <v>None</v>
      </c>
      <c r="U20" t="str">
        <f t="shared" si="2"/>
        <v>None</v>
      </c>
      <c r="V20" t="str">
        <f t="shared" si="3"/>
        <v>5M/WW</v>
      </c>
    </row>
    <row r="21" spans="2:22" x14ac:dyDescent="0.45">
      <c r="B21" s="2">
        <v>8</v>
      </c>
      <c r="C21" s="2" t="s">
        <v>11</v>
      </c>
      <c r="D21" s="2" t="s">
        <v>14</v>
      </c>
      <c r="E21" s="2" t="s">
        <v>152</v>
      </c>
      <c r="F21" t="s">
        <v>4</v>
      </c>
      <c r="G21">
        <v>4</v>
      </c>
      <c r="H21">
        <v>2</v>
      </c>
      <c r="T21" t="str">
        <f t="shared" si="1"/>
        <v>None</v>
      </c>
      <c r="U21" t="str">
        <f t="shared" si="2"/>
        <v>None</v>
      </c>
      <c r="V21" t="str">
        <f t="shared" si="3"/>
        <v>5M/WW</v>
      </c>
    </row>
    <row r="22" spans="2:22" x14ac:dyDescent="0.45">
      <c r="B22">
        <v>9</v>
      </c>
      <c r="C22" t="s">
        <v>11</v>
      </c>
      <c r="D22" t="s">
        <v>10</v>
      </c>
      <c r="E22" t="s">
        <v>151</v>
      </c>
      <c r="F22" t="s">
        <v>4</v>
      </c>
      <c r="G22">
        <v>1</v>
      </c>
      <c r="H22">
        <v>4</v>
      </c>
      <c r="T22" t="str">
        <f t="shared" si="1"/>
        <v>None</v>
      </c>
      <c r="U22" t="str">
        <f t="shared" si="2"/>
        <v>None</v>
      </c>
      <c r="V22" t="str">
        <f t="shared" si="3"/>
        <v>5M/LG</v>
      </c>
    </row>
    <row r="23" spans="2:22" x14ac:dyDescent="0.45">
      <c r="B23" s="2">
        <v>9</v>
      </c>
      <c r="C23" s="2" t="s">
        <v>11</v>
      </c>
      <c r="D23" s="2" t="s">
        <v>10</v>
      </c>
      <c r="E23" s="2" t="s">
        <v>152</v>
      </c>
      <c r="F23" t="s">
        <v>4</v>
      </c>
      <c r="G23">
        <v>1</v>
      </c>
      <c r="H23">
        <v>4</v>
      </c>
      <c r="T23" t="str">
        <f t="shared" si="1"/>
        <v>None</v>
      </c>
      <c r="U23" t="str">
        <f t="shared" si="2"/>
        <v>None</v>
      </c>
      <c r="V23" t="str">
        <f t="shared" si="3"/>
        <v>5M/LG</v>
      </c>
    </row>
    <row r="24" spans="2:22" x14ac:dyDescent="0.45">
      <c r="B24">
        <v>10</v>
      </c>
      <c r="C24" t="s">
        <v>11</v>
      </c>
      <c r="D24" t="s">
        <v>14</v>
      </c>
      <c r="E24" t="s">
        <v>151</v>
      </c>
      <c r="F24" t="s">
        <v>3</v>
      </c>
      <c r="G24">
        <v>2</v>
      </c>
      <c r="H24">
        <v>1</v>
      </c>
      <c r="T24" t="str">
        <f t="shared" ref="T24:T25" si="5">IF(AND(C24="Loose Gooses",D24="Wet Willies"),"LG/WW", IF(AND(C24="Loose Gooses",D24="5 Musketeers"),"LG/5M", "None"))</f>
        <v>None</v>
      </c>
      <c r="U24" t="str">
        <f t="shared" ref="U24:U25" si="6">IF(AND(C24="Wet Willies",D24="Loose Gooses"),"WW/LG", IF(AND(C24="Wet Willies",D24="5 Musketeers"),"WW/5M", "None"))</f>
        <v>None</v>
      </c>
      <c r="V24" t="str">
        <f t="shared" ref="V24:V25" si="7">IF(AND(C24="5 Musketeers",D24="Loose Gooses"),"5M/LG", IF(AND(C24="5 Musketeers",D24="Wet Willies"),"5M/WW", "None"))</f>
        <v>5M/WW</v>
      </c>
    </row>
    <row r="25" spans="2:22" x14ac:dyDescent="0.45">
      <c r="B25" s="2">
        <v>10</v>
      </c>
      <c r="C25" s="2" t="s">
        <v>11</v>
      </c>
      <c r="D25" s="2" t="s">
        <v>14</v>
      </c>
      <c r="E25" s="2" t="s">
        <v>152</v>
      </c>
      <c r="F25" t="s">
        <v>3</v>
      </c>
      <c r="G25">
        <v>2</v>
      </c>
      <c r="H25">
        <v>1</v>
      </c>
      <c r="T25" t="str">
        <f t="shared" si="5"/>
        <v>None</v>
      </c>
      <c r="U25" t="str">
        <f t="shared" si="6"/>
        <v>None</v>
      </c>
      <c r="V25" t="str">
        <f t="shared" si="7"/>
        <v>5M/WW</v>
      </c>
    </row>
    <row r="26" spans="2:22" x14ac:dyDescent="0.45">
      <c r="B26" t="s">
        <v>164</v>
      </c>
      <c r="J26" t="s">
        <v>157</v>
      </c>
      <c r="T26" t="str">
        <f t="shared" ref="T26:T41" si="8">IF(AND(C27="Loose Gooses",D27="Wet Willies"),"LG/WW", IF(AND(C27="Loose Gooses",D27="5 Musketeers"),"LG/5M", "None"))</f>
        <v>None</v>
      </c>
      <c r="U26" t="str">
        <f t="shared" ref="U26:U41" si="9">IF(AND(C27="Wet Willies",D27="Loose Gooses"),"WW/LG", IF(AND(C27="Wet Willies",D27="5 Musketeers"),"WW/5M", "None"))</f>
        <v>None</v>
      </c>
      <c r="V26" t="str">
        <f t="shared" ref="V26:V41" si="10">IF(AND(C27="5 Musketeers",D27="Loose Gooses"),"5M/LG", IF(AND(C27="5 Musketeers",D27="Wet Willies"),"5M/WW", "None"))</f>
        <v>5M/LG</v>
      </c>
    </row>
    <row r="27" spans="2:22" x14ac:dyDescent="0.45">
      <c r="B27">
        <v>11</v>
      </c>
      <c r="C27" t="s">
        <v>11</v>
      </c>
      <c r="D27" t="s">
        <v>10</v>
      </c>
      <c r="E27" t="s">
        <v>151</v>
      </c>
      <c r="F27" t="s">
        <v>19</v>
      </c>
      <c r="G27">
        <v>0</v>
      </c>
      <c r="H27">
        <v>0</v>
      </c>
      <c r="T27" t="str">
        <f t="shared" si="8"/>
        <v>None</v>
      </c>
      <c r="U27" t="str">
        <f t="shared" si="9"/>
        <v>None</v>
      </c>
      <c r="V27" t="str">
        <f t="shared" si="10"/>
        <v>5M/LG</v>
      </c>
    </row>
    <row r="28" spans="2:22" x14ac:dyDescent="0.45">
      <c r="B28" s="2">
        <v>11</v>
      </c>
      <c r="C28" s="2" t="s">
        <v>11</v>
      </c>
      <c r="D28" s="2" t="s">
        <v>10</v>
      </c>
      <c r="E28" t="s">
        <v>152</v>
      </c>
      <c r="F28" t="s">
        <v>3</v>
      </c>
      <c r="G28">
        <v>0</v>
      </c>
      <c r="H28">
        <v>0</v>
      </c>
      <c r="T28" t="str">
        <f t="shared" si="8"/>
        <v>None</v>
      </c>
      <c r="U28" t="str">
        <f t="shared" si="9"/>
        <v>WW/5M</v>
      </c>
      <c r="V28" t="str">
        <f t="shared" si="10"/>
        <v>None</v>
      </c>
    </row>
    <row r="29" spans="2:22" x14ac:dyDescent="0.45">
      <c r="B29">
        <v>12</v>
      </c>
      <c r="C29" t="s">
        <v>14</v>
      </c>
      <c r="D29" t="s">
        <v>11</v>
      </c>
      <c r="E29" t="s">
        <v>151</v>
      </c>
      <c r="F29" t="s">
        <v>12</v>
      </c>
      <c r="G29">
        <v>1</v>
      </c>
      <c r="H29">
        <v>0</v>
      </c>
      <c r="T29" t="str">
        <f t="shared" si="8"/>
        <v>None</v>
      </c>
      <c r="U29" t="str">
        <f t="shared" si="9"/>
        <v>WW/5M</v>
      </c>
      <c r="V29" t="str">
        <f t="shared" si="10"/>
        <v>None</v>
      </c>
    </row>
    <row r="30" spans="2:22" x14ac:dyDescent="0.45">
      <c r="B30" s="2">
        <v>12</v>
      </c>
      <c r="C30" s="2" t="s">
        <v>14</v>
      </c>
      <c r="D30" s="2" t="s">
        <v>11</v>
      </c>
      <c r="E30" t="s">
        <v>152</v>
      </c>
      <c r="F30" t="s">
        <v>8</v>
      </c>
      <c r="G30">
        <v>1</v>
      </c>
      <c r="H30">
        <v>0</v>
      </c>
      <c r="T30" t="str">
        <f t="shared" si="8"/>
        <v>None</v>
      </c>
      <c r="U30" t="str">
        <f t="shared" si="9"/>
        <v>WW/LG</v>
      </c>
      <c r="V30" t="str">
        <f t="shared" si="10"/>
        <v>None</v>
      </c>
    </row>
    <row r="31" spans="2:22" x14ac:dyDescent="0.45">
      <c r="B31">
        <v>13</v>
      </c>
      <c r="C31" t="s">
        <v>14</v>
      </c>
      <c r="D31" t="s">
        <v>10</v>
      </c>
      <c r="E31" t="s">
        <v>151</v>
      </c>
      <c r="F31" s="2" t="s">
        <v>8</v>
      </c>
      <c r="G31">
        <v>1</v>
      </c>
      <c r="H31">
        <v>1</v>
      </c>
      <c r="T31" t="str">
        <f t="shared" si="8"/>
        <v>None</v>
      </c>
      <c r="U31" t="str">
        <f t="shared" si="9"/>
        <v>WW/LG</v>
      </c>
      <c r="V31" t="str">
        <f t="shared" si="10"/>
        <v>None</v>
      </c>
    </row>
    <row r="32" spans="2:22" x14ac:dyDescent="0.45">
      <c r="B32" s="2">
        <v>13</v>
      </c>
      <c r="C32" s="2" t="s">
        <v>14</v>
      </c>
      <c r="D32" s="2" t="s">
        <v>10</v>
      </c>
      <c r="E32" t="s">
        <v>152</v>
      </c>
      <c r="F32" s="2" t="s">
        <v>8</v>
      </c>
      <c r="G32">
        <v>1</v>
      </c>
      <c r="H32">
        <v>1</v>
      </c>
      <c r="T32" t="str">
        <f t="shared" si="8"/>
        <v>None</v>
      </c>
      <c r="U32" t="str">
        <f t="shared" si="9"/>
        <v>None</v>
      </c>
      <c r="V32" t="str">
        <f t="shared" si="10"/>
        <v>5M/WW</v>
      </c>
    </row>
    <row r="33" spans="2:22" x14ac:dyDescent="0.45">
      <c r="B33">
        <v>14</v>
      </c>
      <c r="C33" t="s">
        <v>11</v>
      </c>
      <c r="D33" t="s">
        <v>14</v>
      </c>
      <c r="E33" t="s">
        <v>151</v>
      </c>
      <c r="F33" t="s">
        <v>5</v>
      </c>
      <c r="G33">
        <v>2</v>
      </c>
      <c r="H33">
        <v>1</v>
      </c>
      <c r="T33" t="str">
        <f t="shared" si="8"/>
        <v>None</v>
      </c>
      <c r="U33" t="str">
        <f t="shared" si="9"/>
        <v>None</v>
      </c>
      <c r="V33" t="str">
        <f t="shared" si="10"/>
        <v>5M/WW</v>
      </c>
    </row>
    <row r="34" spans="2:22" x14ac:dyDescent="0.45">
      <c r="B34" s="2">
        <v>14</v>
      </c>
      <c r="C34" s="2" t="s">
        <v>11</v>
      </c>
      <c r="D34" s="2" t="s">
        <v>14</v>
      </c>
      <c r="E34" t="s">
        <v>152</v>
      </c>
      <c r="F34" t="s">
        <v>19</v>
      </c>
      <c r="G34">
        <v>2</v>
      </c>
      <c r="H34">
        <v>1</v>
      </c>
      <c r="T34" t="str">
        <f t="shared" si="8"/>
        <v>LG/5M</v>
      </c>
      <c r="U34" t="str">
        <f t="shared" si="9"/>
        <v>None</v>
      </c>
      <c r="V34" t="str">
        <f t="shared" si="10"/>
        <v>None</v>
      </c>
    </row>
    <row r="35" spans="2:22" x14ac:dyDescent="0.45">
      <c r="B35">
        <v>15</v>
      </c>
      <c r="C35" t="s">
        <v>10</v>
      </c>
      <c r="D35" t="s">
        <v>11</v>
      </c>
      <c r="E35" t="s">
        <v>151</v>
      </c>
      <c r="F35" s="2" t="s">
        <v>18</v>
      </c>
      <c r="G35">
        <v>1</v>
      </c>
      <c r="H35">
        <v>2</v>
      </c>
      <c r="T35" t="str">
        <f t="shared" si="8"/>
        <v>LG/5M</v>
      </c>
      <c r="U35" t="str">
        <f t="shared" si="9"/>
        <v>None</v>
      </c>
      <c r="V35" t="str">
        <f t="shared" si="10"/>
        <v>None</v>
      </c>
    </row>
    <row r="36" spans="2:22" x14ac:dyDescent="0.45">
      <c r="B36" s="2">
        <v>15</v>
      </c>
      <c r="C36" s="2" t="s">
        <v>10</v>
      </c>
      <c r="D36" s="2" t="s">
        <v>11</v>
      </c>
      <c r="E36" t="s">
        <v>152</v>
      </c>
      <c r="F36" s="2" t="s">
        <v>18</v>
      </c>
      <c r="G36">
        <v>1</v>
      </c>
      <c r="H36">
        <v>2</v>
      </c>
      <c r="T36" t="str">
        <f t="shared" si="8"/>
        <v>None</v>
      </c>
      <c r="U36" t="str">
        <f t="shared" si="9"/>
        <v>WW/LG</v>
      </c>
      <c r="V36" t="str">
        <f t="shared" si="10"/>
        <v>None</v>
      </c>
    </row>
    <row r="37" spans="2:22" x14ac:dyDescent="0.45">
      <c r="B37">
        <v>16</v>
      </c>
      <c r="C37" t="s">
        <v>14</v>
      </c>
      <c r="D37" t="s">
        <v>10</v>
      </c>
      <c r="E37" t="s">
        <v>151</v>
      </c>
      <c r="F37" t="s">
        <v>9</v>
      </c>
      <c r="G37">
        <v>1</v>
      </c>
      <c r="H37">
        <v>1</v>
      </c>
      <c r="T37" t="str">
        <f t="shared" si="8"/>
        <v>None</v>
      </c>
      <c r="U37" t="str">
        <f t="shared" si="9"/>
        <v>WW/LG</v>
      </c>
      <c r="V37" t="str">
        <f t="shared" si="10"/>
        <v>None</v>
      </c>
    </row>
    <row r="38" spans="2:22" x14ac:dyDescent="0.45">
      <c r="B38">
        <v>16</v>
      </c>
      <c r="C38" t="s">
        <v>14</v>
      </c>
      <c r="D38" t="s">
        <v>10</v>
      </c>
      <c r="E38" t="s">
        <v>152</v>
      </c>
      <c r="F38" s="2" t="s">
        <v>13</v>
      </c>
      <c r="G38">
        <v>1</v>
      </c>
      <c r="H38">
        <v>1</v>
      </c>
      <c r="T38" t="str">
        <f t="shared" si="8"/>
        <v>None</v>
      </c>
      <c r="U38" t="str">
        <f t="shared" si="9"/>
        <v>WW/LG</v>
      </c>
      <c r="V38" t="str">
        <f t="shared" si="10"/>
        <v>None</v>
      </c>
    </row>
    <row r="39" spans="2:22" x14ac:dyDescent="0.45">
      <c r="B39" s="2">
        <v>16</v>
      </c>
      <c r="C39" s="2" t="s">
        <v>14</v>
      </c>
      <c r="D39" s="2" t="s">
        <v>10</v>
      </c>
      <c r="E39" t="s">
        <v>155</v>
      </c>
      <c r="F39" s="2" t="s">
        <v>13</v>
      </c>
      <c r="G39">
        <v>1</v>
      </c>
      <c r="H39">
        <v>1</v>
      </c>
      <c r="T39" t="str">
        <f t="shared" si="8"/>
        <v>None</v>
      </c>
      <c r="U39" t="str">
        <f t="shared" si="9"/>
        <v>WW/5M</v>
      </c>
      <c r="V39" t="str">
        <f t="shared" si="10"/>
        <v>None</v>
      </c>
    </row>
    <row r="40" spans="2:22" x14ac:dyDescent="0.45">
      <c r="B40">
        <v>17</v>
      </c>
      <c r="C40" t="s">
        <v>14</v>
      </c>
      <c r="D40" t="s">
        <v>11</v>
      </c>
      <c r="E40" t="s">
        <v>151</v>
      </c>
      <c r="F40" t="s">
        <v>13</v>
      </c>
      <c r="G40">
        <v>1</v>
      </c>
      <c r="H40">
        <v>1</v>
      </c>
      <c r="T40" t="str">
        <f t="shared" si="8"/>
        <v>None</v>
      </c>
      <c r="U40" t="str">
        <f t="shared" si="9"/>
        <v>None</v>
      </c>
      <c r="V40" t="str">
        <f t="shared" si="10"/>
        <v>5M/WW</v>
      </c>
    </row>
    <row r="41" spans="2:22" x14ac:dyDescent="0.45">
      <c r="B41">
        <v>17</v>
      </c>
      <c r="C41" t="s">
        <v>11</v>
      </c>
      <c r="D41" t="s">
        <v>14</v>
      </c>
      <c r="E41" t="s">
        <v>153</v>
      </c>
      <c r="F41" t="s">
        <v>19</v>
      </c>
      <c r="G41">
        <v>1</v>
      </c>
      <c r="H41">
        <v>1</v>
      </c>
      <c r="T41" t="str">
        <f t="shared" si="8"/>
        <v>None</v>
      </c>
      <c r="U41" t="str">
        <f t="shared" si="9"/>
        <v>None</v>
      </c>
      <c r="V41" t="str">
        <f t="shared" si="10"/>
        <v>5M/WW</v>
      </c>
    </row>
    <row r="42" spans="2:22" x14ac:dyDescent="0.45">
      <c r="B42" s="2">
        <v>17</v>
      </c>
      <c r="C42" s="2" t="s">
        <v>11</v>
      </c>
      <c r="D42" s="2" t="s">
        <v>14</v>
      </c>
      <c r="E42" t="s">
        <v>154</v>
      </c>
      <c r="F42" t="s">
        <v>3</v>
      </c>
      <c r="G42">
        <v>1</v>
      </c>
      <c r="H42">
        <v>1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1D8F-8A0F-4368-9CC4-D7444B51C861}">
  <dimension ref="B2:V42"/>
  <sheetViews>
    <sheetView zoomScale="85" zoomScaleNormal="85" workbookViewId="0">
      <selection activeCell="L15" sqref="L15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2" x14ac:dyDescent="0.45">
      <c r="B2" t="s">
        <v>33</v>
      </c>
      <c r="C2" s="33" t="s">
        <v>160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</row>
    <row r="3" spans="2:22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1</v>
      </c>
      <c r="L3">
        <v>8</v>
      </c>
      <c r="M3" s="1">
        <f>K3/(K3+L3)</f>
        <v>0.1111111111111111</v>
      </c>
      <c r="N3">
        <f>IF(AND(M3&gt;M4, M3&gt;M5), 3, IF(OR(M3&gt;M4, M3&gt;M5), 2, 1))</f>
        <v>1</v>
      </c>
      <c r="Q3" t="s">
        <v>18</v>
      </c>
      <c r="R3">
        <f t="shared" ref="R3:R8" si="0">COUNTIF($F$4:$F$50, Q3)</f>
        <v>3</v>
      </c>
      <c r="S3" s="32"/>
      <c r="T3" s="2" t="s">
        <v>21</v>
      </c>
      <c r="U3" s="2" t="s">
        <v>17</v>
      </c>
      <c r="V3" s="2" t="s">
        <v>20</v>
      </c>
    </row>
    <row r="4" spans="2:22" x14ac:dyDescent="0.45">
      <c r="B4">
        <v>1</v>
      </c>
      <c r="C4" t="s">
        <v>11</v>
      </c>
      <c r="D4" t="s">
        <v>10</v>
      </c>
      <c r="E4" t="s">
        <v>151</v>
      </c>
      <c r="F4" t="s">
        <v>4</v>
      </c>
      <c r="G4">
        <v>0</v>
      </c>
      <c r="H4">
        <v>0</v>
      </c>
      <c r="J4" t="s">
        <v>20</v>
      </c>
      <c r="K4">
        <v>9</v>
      </c>
      <c r="L4">
        <v>4</v>
      </c>
      <c r="M4" s="1">
        <f t="shared" ref="M4:M5" si="1">K4/(K4+L4)</f>
        <v>0.69230769230769229</v>
      </c>
      <c r="N4">
        <v>4</v>
      </c>
      <c r="Q4" t="s">
        <v>19</v>
      </c>
      <c r="R4">
        <f t="shared" si="0"/>
        <v>3</v>
      </c>
      <c r="S4" s="32"/>
      <c r="T4" t="str">
        <f t="shared" ref="T4:T25" si="2">IF(AND(C4="Loose Gooses",D4="Wet Willies"),"LG/WW", IF(AND(C4="Loose Gooses",D4="5 Musketeers"),"LG/5M", "None"))</f>
        <v>None</v>
      </c>
      <c r="U4" t="str">
        <f t="shared" ref="U4:U25" si="3">IF(AND(C4="Wet Willies",D4="Loose Gooses"),"WW/LG", IF(AND(C4="Wet Willies",D4="5 Musketeers"),"WW/5M", "None"))</f>
        <v>None</v>
      </c>
      <c r="V4" t="str">
        <f t="shared" ref="V4:V25" si="4">IF(AND(C4="5 Musketeers",D4="Loose Gooses"),"5M/LG", IF(AND(C4="5 Musketeers",D4="Wet Willies"),"5M/WW", "None"))</f>
        <v>5M/LG</v>
      </c>
    </row>
    <row r="5" spans="2:22" x14ac:dyDescent="0.45">
      <c r="B5" s="2">
        <v>1</v>
      </c>
      <c r="C5" s="2" t="s">
        <v>11</v>
      </c>
      <c r="D5" s="2" t="s">
        <v>10</v>
      </c>
      <c r="E5" t="s">
        <v>152</v>
      </c>
      <c r="F5" t="s">
        <v>19</v>
      </c>
      <c r="G5">
        <v>0</v>
      </c>
      <c r="H5">
        <v>0</v>
      </c>
      <c r="J5" t="s">
        <v>17</v>
      </c>
      <c r="K5">
        <v>7</v>
      </c>
      <c r="L5">
        <v>5</v>
      </c>
      <c r="M5" s="1">
        <f t="shared" si="1"/>
        <v>0.58333333333333337</v>
      </c>
      <c r="N5">
        <v>2.5</v>
      </c>
      <c r="Q5" t="s">
        <v>13</v>
      </c>
      <c r="R5">
        <f t="shared" si="0"/>
        <v>2</v>
      </c>
      <c r="S5" s="32"/>
      <c r="T5" t="str">
        <f t="shared" si="2"/>
        <v>None</v>
      </c>
      <c r="U5" t="str">
        <f t="shared" si="3"/>
        <v>None</v>
      </c>
      <c r="V5" t="str">
        <f t="shared" si="4"/>
        <v>5M/LG</v>
      </c>
    </row>
    <row r="6" spans="2:22" x14ac:dyDescent="0.45">
      <c r="B6">
        <v>2</v>
      </c>
      <c r="C6" t="s">
        <v>11</v>
      </c>
      <c r="D6" t="s">
        <v>14</v>
      </c>
      <c r="E6" t="s">
        <v>151</v>
      </c>
      <c r="F6" t="s">
        <v>3</v>
      </c>
      <c r="G6">
        <v>1</v>
      </c>
      <c r="H6">
        <v>0</v>
      </c>
      <c r="Q6" t="s">
        <v>16</v>
      </c>
      <c r="R6">
        <f t="shared" si="0"/>
        <v>0</v>
      </c>
      <c r="S6" s="32"/>
      <c r="T6" t="str">
        <f t="shared" si="2"/>
        <v>None</v>
      </c>
      <c r="U6" t="str">
        <f t="shared" si="3"/>
        <v>None</v>
      </c>
      <c r="V6" t="str">
        <f t="shared" si="4"/>
        <v>5M/WW</v>
      </c>
    </row>
    <row r="7" spans="2:22" x14ac:dyDescent="0.45">
      <c r="B7" s="2">
        <v>2</v>
      </c>
      <c r="C7" s="2" t="s">
        <v>11</v>
      </c>
      <c r="D7" s="2" t="s">
        <v>14</v>
      </c>
      <c r="E7" t="s">
        <v>152</v>
      </c>
      <c r="F7" t="s">
        <v>3</v>
      </c>
      <c r="G7">
        <v>1</v>
      </c>
      <c r="H7">
        <v>0</v>
      </c>
      <c r="Q7" t="s">
        <v>15</v>
      </c>
      <c r="R7">
        <f t="shared" si="0"/>
        <v>0</v>
      </c>
      <c r="S7" s="32"/>
      <c r="T7" t="str">
        <f t="shared" si="2"/>
        <v>None</v>
      </c>
      <c r="U7" t="str">
        <f t="shared" si="3"/>
        <v>None</v>
      </c>
      <c r="V7" t="str">
        <f t="shared" si="4"/>
        <v>5M/WW</v>
      </c>
    </row>
    <row r="8" spans="2:22" x14ac:dyDescent="0.45">
      <c r="B8">
        <v>3</v>
      </c>
      <c r="C8" t="s">
        <v>11</v>
      </c>
      <c r="D8" t="s">
        <v>10</v>
      </c>
      <c r="E8" t="s">
        <v>151</v>
      </c>
      <c r="F8" t="s">
        <v>19</v>
      </c>
      <c r="G8">
        <v>2</v>
      </c>
      <c r="H8">
        <v>1</v>
      </c>
      <c r="N8">
        <f>IF(AND(M3&gt;M4, M3&gt;M5), 3, IF(OR(M3&gt;M4, M3&gt;M5), 2, 1))</f>
        <v>1</v>
      </c>
      <c r="Q8" t="s">
        <v>12</v>
      </c>
      <c r="R8">
        <f t="shared" si="0"/>
        <v>3</v>
      </c>
      <c r="S8" s="32"/>
      <c r="T8" t="str">
        <f t="shared" si="2"/>
        <v>None</v>
      </c>
      <c r="U8" t="str">
        <f t="shared" si="3"/>
        <v>None</v>
      </c>
      <c r="V8" t="str">
        <f t="shared" si="4"/>
        <v>5M/LG</v>
      </c>
    </row>
    <row r="9" spans="2:22" x14ac:dyDescent="0.45">
      <c r="B9" s="2">
        <v>3</v>
      </c>
      <c r="C9" s="2" t="s">
        <v>11</v>
      </c>
      <c r="D9" s="2" t="s">
        <v>10</v>
      </c>
      <c r="E9" t="s">
        <v>152</v>
      </c>
      <c r="F9" t="s">
        <v>19</v>
      </c>
      <c r="G9">
        <v>2</v>
      </c>
      <c r="H9">
        <v>1</v>
      </c>
      <c r="N9">
        <f>IF(AND(M4&gt;M3, M4&gt;M5), 3, IF(OR(M4&gt;M3, M4&gt;M5), 2, 1))</f>
        <v>3</v>
      </c>
      <c r="Q9" t="s">
        <v>9</v>
      </c>
      <c r="R9">
        <f t="shared" ref="R9:R19" si="5">COUNTIF($F$4:$F$50, Q9)</f>
        <v>4</v>
      </c>
      <c r="S9" s="32"/>
      <c r="T9" t="str">
        <f t="shared" si="2"/>
        <v>None</v>
      </c>
      <c r="U9" t="str">
        <f t="shared" si="3"/>
        <v>None</v>
      </c>
      <c r="V9" t="str">
        <f t="shared" si="4"/>
        <v>5M/LG</v>
      </c>
    </row>
    <row r="10" spans="2:22" x14ac:dyDescent="0.45">
      <c r="B10">
        <v>4</v>
      </c>
      <c r="C10" t="s">
        <v>14</v>
      </c>
      <c r="D10" t="s">
        <v>11</v>
      </c>
      <c r="E10" t="s">
        <v>151</v>
      </c>
      <c r="F10" s="2" t="s">
        <v>8</v>
      </c>
      <c r="G10">
        <v>3</v>
      </c>
      <c r="H10">
        <v>1</v>
      </c>
      <c r="N10">
        <f>IF(AND(M5&gt;M4, M5&gt;M3), 3, IF(OR(M5&gt;M4, M5&gt;M3), 2, 1))</f>
        <v>2</v>
      </c>
      <c r="Q10" t="s">
        <v>8</v>
      </c>
      <c r="R10">
        <f t="shared" si="5"/>
        <v>4</v>
      </c>
      <c r="S10" s="32"/>
      <c r="T10" t="str">
        <f t="shared" si="2"/>
        <v>None</v>
      </c>
      <c r="U10" t="str">
        <f t="shared" si="3"/>
        <v>WW/5M</v>
      </c>
      <c r="V10" t="str">
        <f t="shared" si="4"/>
        <v>None</v>
      </c>
    </row>
    <row r="11" spans="2:22" x14ac:dyDescent="0.45">
      <c r="B11" s="2">
        <v>4</v>
      </c>
      <c r="C11" s="2" t="s">
        <v>14</v>
      </c>
      <c r="D11" s="2" t="s">
        <v>11</v>
      </c>
      <c r="E11" t="s">
        <v>152</v>
      </c>
      <c r="F11" s="2" t="s">
        <v>8</v>
      </c>
      <c r="G11">
        <v>3</v>
      </c>
      <c r="H11">
        <v>1</v>
      </c>
      <c r="Q11" t="s">
        <v>7</v>
      </c>
      <c r="R11">
        <f t="shared" si="5"/>
        <v>0</v>
      </c>
      <c r="S11" s="32"/>
      <c r="T11" t="str">
        <f t="shared" si="2"/>
        <v>None</v>
      </c>
      <c r="U11" t="str">
        <f t="shared" si="3"/>
        <v>WW/5M</v>
      </c>
      <c r="V11" t="str">
        <f t="shared" si="4"/>
        <v>None</v>
      </c>
    </row>
    <row r="12" spans="2:22" x14ac:dyDescent="0.45">
      <c r="B12">
        <v>5</v>
      </c>
      <c r="C12" t="s">
        <v>14</v>
      </c>
      <c r="D12" t="s">
        <v>10</v>
      </c>
      <c r="E12" t="s">
        <v>151</v>
      </c>
      <c r="F12" t="s">
        <v>9</v>
      </c>
      <c r="G12">
        <v>1</v>
      </c>
      <c r="H12">
        <v>2</v>
      </c>
      <c r="Q12" t="s">
        <v>6</v>
      </c>
      <c r="R12">
        <f t="shared" si="5"/>
        <v>0</v>
      </c>
      <c r="S12" s="32"/>
      <c r="T12" t="str">
        <f t="shared" si="2"/>
        <v>None</v>
      </c>
      <c r="U12" t="str">
        <f t="shared" si="3"/>
        <v>WW/LG</v>
      </c>
      <c r="V12" t="str">
        <f t="shared" si="4"/>
        <v>None</v>
      </c>
    </row>
    <row r="13" spans="2:22" x14ac:dyDescent="0.45">
      <c r="B13" s="2">
        <v>5</v>
      </c>
      <c r="C13" s="2" t="s">
        <v>14</v>
      </c>
      <c r="D13" s="2" t="s">
        <v>10</v>
      </c>
      <c r="E13" t="s">
        <v>152</v>
      </c>
      <c r="F13" t="s">
        <v>165</v>
      </c>
      <c r="G13">
        <v>1</v>
      </c>
      <c r="H13">
        <v>2</v>
      </c>
      <c r="Q13" t="s">
        <v>5</v>
      </c>
      <c r="R13">
        <f t="shared" si="5"/>
        <v>0</v>
      </c>
      <c r="S13" s="32"/>
      <c r="T13" t="str">
        <f t="shared" si="2"/>
        <v>None</v>
      </c>
      <c r="U13" t="str">
        <f t="shared" si="3"/>
        <v>WW/LG</v>
      </c>
      <c r="V13" t="str">
        <f t="shared" si="4"/>
        <v>None</v>
      </c>
    </row>
    <row r="14" spans="2:22" x14ac:dyDescent="0.45">
      <c r="B14">
        <v>6</v>
      </c>
      <c r="C14" t="s">
        <v>14</v>
      </c>
      <c r="D14" t="s">
        <v>11</v>
      </c>
      <c r="E14" t="s">
        <v>151</v>
      </c>
      <c r="F14" t="s">
        <v>9</v>
      </c>
      <c r="G14">
        <v>2</v>
      </c>
      <c r="H14">
        <v>1</v>
      </c>
      <c r="Q14" t="s">
        <v>4</v>
      </c>
      <c r="R14">
        <f t="shared" si="5"/>
        <v>3</v>
      </c>
      <c r="S14" s="32"/>
      <c r="T14" t="str">
        <f t="shared" si="2"/>
        <v>None</v>
      </c>
      <c r="U14" t="str">
        <f t="shared" si="3"/>
        <v>WW/5M</v>
      </c>
      <c r="V14" t="str">
        <f t="shared" si="4"/>
        <v>None</v>
      </c>
    </row>
    <row r="15" spans="2:22" x14ac:dyDescent="0.45">
      <c r="B15">
        <v>6</v>
      </c>
      <c r="C15" t="s">
        <v>11</v>
      </c>
      <c r="D15" t="s">
        <v>14</v>
      </c>
      <c r="E15" t="s">
        <v>153</v>
      </c>
      <c r="F15" t="s">
        <v>3</v>
      </c>
      <c r="G15">
        <v>2</v>
      </c>
      <c r="H15">
        <v>1</v>
      </c>
      <c r="Q15" t="s">
        <v>3</v>
      </c>
      <c r="R15">
        <f t="shared" si="5"/>
        <v>4</v>
      </c>
      <c r="S15" s="32"/>
      <c r="T15" t="str">
        <f t="shared" si="2"/>
        <v>None</v>
      </c>
      <c r="U15" t="str">
        <f t="shared" si="3"/>
        <v>None</v>
      </c>
      <c r="V15" t="str">
        <f t="shared" si="4"/>
        <v>5M/WW</v>
      </c>
    </row>
    <row r="16" spans="2:22" x14ac:dyDescent="0.45">
      <c r="B16" s="2">
        <v>6</v>
      </c>
      <c r="C16" s="2" t="s">
        <v>14</v>
      </c>
      <c r="D16" s="2" t="s">
        <v>11</v>
      </c>
      <c r="E16" t="s">
        <v>154</v>
      </c>
      <c r="F16" t="s">
        <v>8</v>
      </c>
      <c r="G16">
        <v>2</v>
      </c>
      <c r="H16">
        <v>1</v>
      </c>
      <c r="Q16" t="s">
        <v>2</v>
      </c>
      <c r="R16">
        <f t="shared" si="5"/>
        <v>0</v>
      </c>
      <c r="S16" s="32"/>
      <c r="T16" t="str">
        <f t="shared" si="2"/>
        <v>None</v>
      </c>
      <c r="U16" t="str">
        <f t="shared" si="3"/>
        <v>WW/5M</v>
      </c>
      <c r="V16" t="str">
        <f t="shared" si="4"/>
        <v>None</v>
      </c>
    </row>
    <row r="17" spans="2:22" x14ac:dyDescent="0.45">
      <c r="B17">
        <v>7</v>
      </c>
      <c r="C17" t="s">
        <v>14</v>
      </c>
      <c r="D17" t="s">
        <v>10</v>
      </c>
      <c r="E17" t="s">
        <v>151</v>
      </c>
      <c r="F17" t="s">
        <v>12</v>
      </c>
      <c r="G17">
        <v>3</v>
      </c>
      <c r="H17">
        <v>3</v>
      </c>
      <c r="Q17" t="s">
        <v>1</v>
      </c>
      <c r="R17">
        <f t="shared" si="5"/>
        <v>1</v>
      </c>
      <c r="S17" s="32"/>
      <c r="T17" t="str">
        <f t="shared" si="2"/>
        <v>None</v>
      </c>
      <c r="U17" t="str">
        <f t="shared" si="3"/>
        <v>WW/LG</v>
      </c>
      <c r="V17" t="str">
        <f t="shared" si="4"/>
        <v>None</v>
      </c>
    </row>
    <row r="18" spans="2:22" x14ac:dyDescent="0.45">
      <c r="B18" s="2">
        <v>7</v>
      </c>
      <c r="C18" s="2" t="s">
        <v>14</v>
      </c>
      <c r="D18" s="2" t="s">
        <v>10</v>
      </c>
      <c r="E18" t="s">
        <v>152</v>
      </c>
      <c r="F18" t="s">
        <v>8</v>
      </c>
      <c r="G18">
        <v>3</v>
      </c>
      <c r="H18">
        <v>3</v>
      </c>
      <c r="Q18" t="s">
        <v>0</v>
      </c>
      <c r="R18">
        <f t="shared" si="5"/>
        <v>0</v>
      </c>
      <c r="S18" s="32"/>
      <c r="T18" t="str">
        <f t="shared" si="2"/>
        <v>None</v>
      </c>
      <c r="U18" t="str">
        <f t="shared" si="3"/>
        <v>WW/LG</v>
      </c>
      <c r="V18" t="str">
        <f t="shared" si="4"/>
        <v>None</v>
      </c>
    </row>
    <row r="19" spans="2:22" x14ac:dyDescent="0.45">
      <c r="B19">
        <v>8</v>
      </c>
      <c r="C19" t="s">
        <v>11</v>
      </c>
      <c r="D19" t="s">
        <v>14</v>
      </c>
      <c r="E19" t="s">
        <v>151</v>
      </c>
      <c r="F19" t="s">
        <v>4</v>
      </c>
      <c r="G19">
        <v>4</v>
      </c>
      <c r="H19">
        <v>2</v>
      </c>
      <c r="Q19" t="s">
        <v>61</v>
      </c>
      <c r="R19">
        <f t="shared" si="5"/>
        <v>0</v>
      </c>
      <c r="S19" s="32"/>
      <c r="T19" t="str">
        <f t="shared" si="2"/>
        <v>None</v>
      </c>
      <c r="U19" t="str">
        <f t="shared" si="3"/>
        <v>None</v>
      </c>
      <c r="V19" t="str">
        <f t="shared" si="4"/>
        <v>5M/WW</v>
      </c>
    </row>
    <row r="20" spans="2:22" x14ac:dyDescent="0.45">
      <c r="B20" s="2">
        <v>8</v>
      </c>
      <c r="C20" s="2" t="s">
        <v>11</v>
      </c>
      <c r="D20" s="2" t="s">
        <v>14</v>
      </c>
      <c r="E20" t="s">
        <v>152</v>
      </c>
      <c r="F20" t="s">
        <v>3</v>
      </c>
      <c r="G20">
        <v>4</v>
      </c>
      <c r="H20">
        <v>2</v>
      </c>
      <c r="T20" t="str">
        <f t="shared" si="2"/>
        <v>None</v>
      </c>
      <c r="U20" t="str">
        <f t="shared" si="3"/>
        <v>None</v>
      </c>
      <c r="V20" t="str">
        <f t="shared" si="4"/>
        <v>5M/WW</v>
      </c>
    </row>
    <row r="21" spans="2:22" x14ac:dyDescent="0.45">
      <c r="B21">
        <v>9</v>
      </c>
      <c r="C21" t="s">
        <v>11</v>
      </c>
      <c r="D21" t="s">
        <v>10</v>
      </c>
      <c r="E21" t="s">
        <v>151</v>
      </c>
      <c r="F21" t="s">
        <v>1</v>
      </c>
      <c r="G21">
        <v>1</v>
      </c>
      <c r="H21">
        <v>4</v>
      </c>
      <c r="T21" t="str">
        <f t="shared" si="2"/>
        <v>None</v>
      </c>
      <c r="U21" t="str">
        <f t="shared" si="3"/>
        <v>None</v>
      </c>
      <c r="V21" t="str">
        <f t="shared" si="4"/>
        <v>5M/LG</v>
      </c>
    </row>
    <row r="22" spans="2:22" x14ac:dyDescent="0.45">
      <c r="B22" s="2">
        <v>9</v>
      </c>
      <c r="C22" s="2" t="s">
        <v>11</v>
      </c>
      <c r="D22" s="2" t="s">
        <v>10</v>
      </c>
      <c r="E22" t="s">
        <v>152</v>
      </c>
      <c r="F22" t="s">
        <v>4</v>
      </c>
      <c r="G22">
        <v>1</v>
      </c>
      <c r="H22">
        <v>4</v>
      </c>
      <c r="T22" t="str">
        <f t="shared" si="2"/>
        <v>None</v>
      </c>
      <c r="U22" t="str">
        <f t="shared" si="3"/>
        <v>None</v>
      </c>
      <c r="V22" t="str">
        <f t="shared" si="4"/>
        <v>5M/LG</v>
      </c>
    </row>
    <row r="23" spans="2:22" x14ac:dyDescent="0.45">
      <c r="B23">
        <v>10</v>
      </c>
      <c r="C23" t="s">
        <v>14</v>
      </c>
      <c r="D23" t="s">
        <v>11</v>
      </c>
      <c r="E23" t="s">
        <v>151</v>
      </c>
      <c r="F23" s="2" t="s">
        <v>13</v>
      </c>
      <c r="G23">
        <v>2</v>
      </c>
      <c r="H23">
        <v>1</v>
      </c>
      <c r="T23" t="str">
        <f t="shared" si="2"/>
        <v>None</v>
      </c>
      <c r="U23" t="str">
        <f t="shared" si="3"/>
        <v>WW/5M</v>
      </c>
      <c r="V23" t="str">
        <f t="shared" si="4"/>
        <v>None</v>
      </c>
    </row>
    <row r="24" spans="2:22" x14ac:dyDescent="0.45">
      <c r="B24" s="2">
        <v>10</v>
      </c>
      <c r="C24" s="2" t="s">
        <v>14</v>
      </c>
      <c r="D24" s="2" t="s">
        <v>11</v>
      </c>
      <c r="E24" t="s">
        <v>152</v>
      </c>
      <c r="F24" s="2" t="s">
        <v>13</v>
      </c>
      <c r="G24">
        <v>2</v>
      </c>
      <c r="H24">
        <v>1</v>
      </c>
      <c r="T24" t="str">
        <f t="shared" si="2"/>
        <v>None</v>
      </c>
      <c r="U24" t="str">
        <f t="shared" si="3"/>
        <v>WW/5M</v>
      </c>
      <c r="V24" t="str">
        <f t="shared" si="4"/>
        <v>None</v>
      </c>
    </row>
    <row r="25" spans="2:22" x14ac:dyDescent="0.45">
      <c r="B25">
        <v>11</v>
      </c>
      <c r="C25" t="s">
        <v>10</v>
      </c>
      <c r="D25" t="s">
        <v>14</v>
      </c>
      <c r="E25" t="s">
        <v>151</v>
      </c>
      <c r="F25" t="s">
        <v>18</v>
      </c>
      <c r="G25">
        <v>1</v>
      </c>
      <c r="H25">
        <v>5</v>
      </c>
      <c r="T25" t="str">
        <f t="shared" si="2"/>
        <v>LG/WW</v>
      </c>
      <c r="U25" t="str">
        <f t="shared" si="3"/>
        <v>None</v>
      </c>
      <c r="V25" t="str">
        <f t="shared" si="4"/>
        <v>None</v>
      </c>
    </row>
    <row r="26" spans="2:22" x14ac:dyDescent="0.45">
      <c r="B26">
        <v>11</v>
      </c>
      <c r="C26" t="s">
        <v>14</v>
      </c>
      <c r="D26" t="s">
        <v>10</v>
      </c>
      <c r="E26" t="s">
        <v>153</v>
      </c>
      <c r="F26" t="s">
        <v>12</v>
      </c>
      <c r="G26">
        <v>1</v>
      </c>
      <c r="H26">
        <v>5</v>
      </c>
      <c r="J26" t="s">
        <v>157</v>
      </c>
      <c r="T26" t="str">
        <f t="shared" ref="T26:T41" si="6">IF(AND(C27="Loose Gooses",D27="Wet Willies"),"LG/WW", IF(AND(C27="Loose Gooses",D27="5 Musketeers"),"LG/5M", "None"))</f>
        <v>None</v>
      </c>
      <c r="U26" t="str">
        <f t="shared" ref="U26:U41" si="7">IF(AND(C27="Wet Willies",D27="Loose Gooses"),"WW/LG", IF(AND(C27="Wet Willies",D27="5 Musketeers"),"WW/5M", "None"))</f>
        <v>WW/LG</v>
      </c>
      <c r="V26" t="str">
        <f t="shared" ref="V26:V41" si="8">IF(AND(C27="5 Musketeers",D27="Loose Gooses"),"5M/LG", IF(AND(C27="5 Musketeers",D27="Wet Willies"),"5M/WW", "None"))</f>
        <v>None</v>
      </c>
    </row>
    <row r="27" spans="2:22" x14ac:dyDescent="0.45">
      <c r="B27" s="2">
        <v>11</v>
      </c>
      <c r="C27" s="2" t="s">
        <v>14</v>
      </c>
      <c r="D27" s="2" t="s">
        <v>10</v>
      </c>
      <c r="E27" t="s">
        <v>154</v>
      </c>
      <c r="F27" t="s">
        <v>9</v>
      </c>
      <c r="G27">
        <v>1</v>
      </c>
      <c r="H27">
        <v>5</v>
      </c>
      <c r="T27" t="str">
        <f t="shared" si="6"/>
        <v>None</v>
      </c>
      <c r="U27" t="str">
        <f t="shared" si="7"/>
        <v>WW/5M</v>
      </c>
      <c r="V27" t="str">
        <f t="shared" si="8"/>
        <v>None</v>
      </c>
    </row>
    <row r="28" spans="2:22" x14ac:dyDescent="0.45">
      <c r="B28">
        <v>12</v>
      </c>
      <c r="C28" t="s">
        <v>14</v>
      </c>
      <c r="D28" t="s">
        <v>11</v>
      </c>
      <c r="E28" t="s">
        <v>151</v>
      </c>
      <c r="F28" t="s">
        <v>9</v>
      </c>
      <c r="G28">
        <v>2</v>
      </c>
      <c r="H28">
        <v>1</v>
      </c>
      <c r="T28" t="str">
        <f t="shared" si="6"/>
        <v>None</v>
      </c>
      <c r="U28" t="str">
        <f t="shared" si="7"/>
        <v>WW/5M</v>
      </c>
      <c r="V28" t="str">
        <f t="shared" si="8"/>
        <v>None</v>
      </c>
    </row>
    <row r="29" spans="2:22" x14ac:dyDescent="0.45">
      <c r="B29" s="2">
        <v>12</v>
      </c>
      <c r="C29" s="2" t="s">
        <v>14</v>
      </c>
      <c r="D29" s="2" t="s">
        <v>11</v>
      </c>
      <c r="E29" t="s">
        <v>152</v>
      </c>
      <c r="F29" t="s">
        <v>12</v>
      </c>
      <c r="G29">
        <v>2</v>
      </c>
      <c r="H29">
        <v>1</v>
      </c>
      <c r="T29" t="str">
        <f t="shared" si="6"/>
        <v>LG/WW</v>
      </c>
      <c r="U29" t="str">
        <f t="shared" si="7"/>
        <v>None</v>
      </c>
      <c r="V29" t="str">
        <f t="shared" si="8"/>
        <v>None</v>
      </c>
    </row>
    <row r="30" spans="2:22" x14ac:dyDescent="0.45">
      <c r="B30">
        <v>13</v>
      </c>
      <c r="C30" t="s">
        <v>10</v>
      </c>
      <c r="D30" t="s">
        <v>14</v>
      </c>
      <c r="E30" t="s">
        <v>151</v>
      </c>
      <c r="F30" s="2" t="s">
        <v>18</v>
      </c>
      <c r="G30">
        <v>3</v>
      </c>
      <c r="H30">
        <v>6</v>
      </c>
      <c r="T30" t="str">
        <f t="shared" si="6"/>
        <v>LG/WW</v>
      </c>
      <c r="U30" t="str">
        <f t="shared" si="7"/>
        <v>None</v>
      </c>
      <c r="V30" t="str">
        <f t="shared" si="8"/>
        <v>None</v>
      </c>
    </row>
    <row r="31" spans="2:22" x14ac:dyDescent="0.45">
      <c r="B31" s="2">
        <v>13</v>
      </c>
      <c r="C31" s="2" t="s">
        <v>10</v>
      </c>
      <c r="D31" s="2" t="s">
        <v>14</v>
      </c>
      <c r="E31" t="s">
        <v>152</v>
      </c>
      <c r="F31" s="2" t="s">
        <v>18</v>
      </c>
      <c r="G31">
        <v>3</v>
      </c>
      <c r="H31">
        <v>6</v>
      </c>
      <c r="T31" t="str">
        <f t="shared" si="6"/>
        <v>None</v>
      </c>
      <c r="U31" t="str">
        <f t="shared" si="7"/>
        <v>None</v>
      </c>
      <c r="V31" t="str">
        <f t="shared" si="8"/>
        <v>None</v>
      </c>
    </row>
    <row r="32" spans="2:22" x14ac:dyDescent="0.45">
      <c r="B32" s="2" t="s">
        <v>164</v>
      </c>
      <c r="C32" s="2"/>
      <c r="D32" s="2"/>
      <c r="F32" s="2"/>
      <c r="T32" t="str">
        <f t="shared" si="6"/>
        <v>None</v>
      </c>
      <c r="U32" t="str">
        <f t="shared" si="7"/>
        <v>None</v>
      </c>
      <c r="V32" t="str">
        <f t="shared" si="8"/>
        <v>None</v>
      </c>
    </row>
    <row r="33" spans="2:22" x14ac:dyDescent="0.45">
      <c r="T33" t="str">
        <f t="shared" si="6"/>
        <v>None</v>
      </c>
      <c r="U33" t="str">
        <f t="shared" si="7"/>
        <v>None</v>
      </c>
      <c r="V33" t="str">
        <f t="shared" si="8"/>
        <v>None</v>
      </c>
    </row>
    <row r="34" spans="2:22" x14ac:dyDescent="0.45">
      <c r="B34" s="2"/>
      <c r="C34" s="2"/>
      <c r="D34" s="2"/>
      <c r="T34" t="str">
        <f>IF(AND(C35="Loose Gooses",D35="Wet Willies"),"LG/WW", IF(AND(C35="Loose Gooses",D35="5 Musketeers"),"LG/5M", "None"))</f>
        <v>None</v>
      </c>
      <c r="U34" t="str">
        <f>IF(AND(C35="Wet Willies",D35="Loose Gooses"),"WW/LG", IF(AND(C35="Wet Willies",D35="5 Musketeers"),"WW/5M", "None"))</f>
        <v>None</v>
      </c>
      <c r="V34" t="str">
        <f>IF(AND(C35="5 Musketeers",D35="Loose Gooses"),"5M/LG", IF(AND(C35="5 Musketeers",D35="Wet Willies"),"5M/WW", "None"))</f>
        <v>None</v>
      </c>
    </row>
    <row r="35" spans="2:22" x14ac:dyDescent="0.45">
      <c r="F35" s="2"/>
      <c r="T35" t="str">
        <f t="shared" si="6"/>
        <v>None</v>
      </c>
      <c r="U35" t="str">
        <f t="shared" si="7"/>
        <v>None</v>
      </c>
      <c r="V35" t="str">
        <f t="shared" si="8"/>
        <v>None</v>
      </c>
    </row>
    <row r="36" spans="2:22" x14ac:dyDescent="0.45">
      <c r="B36" s="2"/>
      <c r="C36" s="2"/>
      <c r="D36" s="2"/>
      <c r="F36" s="2"/>
      <c r="T36" t="str">
        <f t="shared" si="6"/>
        <v>None</v>
      </c>
      <c r="U36" t="str">
        <f t="shared" si="7"/>
        <v>None</v>
      </c>
      <c r="V36" t="str">
        <f t="shared" si="8"/>
        <v>None</v>
      </c>
    </row>
    <row r="37" spans="2:22" x14ac:dyDescent="0.45">
      <c r="T37" t="str">
        <f t="shared" si="6"/>
        <v>None</v>
      </c>
      <c r="U37" t="str">
        <f t="shared" si="7"/>
        <v>None</v>
      </c>
      <c r="V37" t="str">
        <f t="shared" si="8"/>
        <v>None</v>
      </c>
    </row>
    <row r="38" spans="2:22" x14ac:dyDescent="0.45">
      <c r="F38" s="2"/>
      <c r="T38" t="str">
        <f t="shared" si="6"/>
        <v>None</v>
      </c>
      <c r="U38" t="str">
        <f t="shared" si="7"/>
        <v>None</v>
      </c>
      <c r="V38" t="str">
        <f t="shared" si="8"/>
        <v>None</v>
      </c>
    </row>
    <row r="39" spans="2:22" x14ac:dyDescent="0.45">
      <c r="B39" s="2"/>
      <c r="C39" s="2"/>
      <c r="D39" s="2"/>
      <c r="F39" s="2"/>
      <c r="T39" t="str">
        <f t="shared" si="6"/>
        <v>None</v>
      </c>
      <c r="U39" t="str">
        <f t="shared" si="7"/>
        <v>None</v>
      </c>
      <c r="V39" t="str">
        <f t="shared" si="8"/>
        <v>None</v>
      </c>
    </row>
    <row r="40" spans="2:22" x14ac:dyDescent="0.45">
      <c r="T40" t="str">
        <f t="shared" si="6"/>
        <v>None</v>
      </c>
      <c r="U40" t="str">
        <f t="shared" si="7"/>
        <v>None</v>
      </c>
      <c r="V40" t="str">
        <f t="shared" si="8"/>
        <v>None</v>
      </c>
    </row>
    <row r="41" spans="2:22" x14ac:dyDescent="0.45">
      <c r="T41" t="str">
        <f t="shared" si="6"/>
        <v>None</v>
      </c>
      <c r="U41" t="str">
        <f t="shared" si="7"/>
        <v>None</v>
      </c>
      <c r="V41" t="str">
        <f t="shared" si="8"/>
        <v>None</v>
      </c>
    </row>
    <row r="42" spans="2:22" x14ac:dyDescent="0.45">
      <c r="B42" s="2"/>
      <c r="C42" s="2"/>
      <c r="D42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zoomScale="70" zoomScaleNormal="70" workbookViewId="0">
      <selection activeCell="A23" sqref="A23:F25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81</v>
      </c>
      <c r="G4">
        <f>SUM(C4:C30)</f>
        <v>89</v>
      </c>
      <c r="H4">
        <f>SUM(D4:D30)</f>
        <v>35.5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0.4375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>
        <f>SUM(B15:B16)/(SUM(B15:B16)+SUM(C15:C16))</f>
        <v>0.58823529411764708</v>
      </c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>
        <f>SUM(B17:B20)/(SUM(B17:B20)+SUM(C17:C20))</f>
        <v>0.59615384615384615</v>
      </c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A12" s="3">
        <f>'2102'!$C$2</f>
        <v>44978</v>
      </c>
      <c r="B12" s="4">
        <f>'2102'!$J$3</f>
        <v>4</v>
      </c>
      <c r="C12" s="4">
        <f>'2102'!$K$3</f>
        <v>5</v>
      </c>
      <c r="D12" s="4">
        <f>'2102'!$M$3</f>
        <v>2</v>
      </c>
      <c r="G12" t="s">
        <v>78</v>
      </c>
      <c r="H12" s="11"/>
      <c r="J12">
        <f>'2102'!$Q$3</f>
        <v>3</v>
      </c>
      <c r="K12" s="9">
        <f>'2102'!$Q$16</f>
        <v>0</v>
      </c>
      <c r="L12">
        <f>'2102'!$Q$18</f>
        <v>1</v>
      </c>
      <c r="M12">
        <f>'2102'!$Q$6</f>
        <v>0</v>
      </c>
      <c r="N12">
        <f>'2102'!$Q$7</f>
        <v>0</v>
      </c>
      <c r="O12">
        <f>'2102'!Q19</f>
        <v>0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>
        <f>COUNTIF('2102'!$S$4:$S$30, "LG/WW")</f>
        <v>3</v>
      </c>
      <c r="Y12" s="5">
        <f>COUNTIF('2102'!$T$4:$T$30, "WW/LG")</f>
        <v>0</v>
      </c>
      <c r="Z12" s="5" t="s">
        <v>18</v>
      </c>
      <c r="AA12" s="5" t="s">
        <v>45</v>
      </c>
      <c r="AC12" s="5">
        <f>COUNTIF('2102'!$S$4:$S$30, "LG/5M")</f>
        <v>1</v>
      </c>
      <c r="AD12" s="5">
        <f>COUNTIF('2102'!$U$4:$U$30, "5M/LG")</f>
        <v>5</v>
      </c>
      <c r="AE12" s="5" t="s">
        <v>0</v>
      </c>
      <c r="AF12" s="5" t="s">
        <v>3</v>
      </c>
    </row>
    <row r="13" spans="1:32" x14ac:dyDescent="0.45">
      <c r="A13" s="3">
        <f>'2202'!$C$2</f>
        <v>44979</v>
      </c>
      <c r="B13" s="4">
        <f>'2202'!$J$3</f>
        <v>4</v>
      </c>
      <c r="C13" s="4">
        <f>'2202'!$K$3</f>
        <v>4</v>
      </c>
      <c r="D13" s="4">
        <f>'2202'!$M$3</f>
        <v>2</v>
      </c>
      <c r="G13" t="s">
        <v>79</v>
      </c>
      <c r="H13" s="12">
        <f>F4/(G4+F4)</f>
        <v>0.47647058823529409</v>
      </c>
      <c r="J13">
        <f>'2202'!$Q$3</f>
        <v>1</v>
      </c>
      <c r="K13" s="9">
        <f>'2202'!$Q$16</f>
        <v>2</v>
      </c>
      <c r="L13">
        <f>'2202'!$Q$18</f>
        <v>0</v>
      </c>
      <c r="M13">
        <f>'2202'!$Q$6</f>
        <v>1</v>
      </c>
      <c r="N13">
        <f>'2202'!$Q$7</f>
        <v>0</v>
      </c>
      <c r="O13">
        <f>'2202'!Q19</f>
        <v>0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>
        <f>COUNTIF('2202'!$S$4:$S$30, "LG/WW")</f>
        <v>2</v>
      </c>
      <c r="Y13" s="5">
        <f>COUNTIF('2202'!$T$4:$T$30, "WW/LG")</f>
        <v>2</v>
      </c>
      <c r="Z13" s="5" t="s">
        <v>127</v>
      </c>
      <c r="AA13" s="5" t="s">
        <v>128</v>
      </c>
      <c r="AC13" s="5">
        <f>COUNTIF('2202'!$S$4:$S$30, "LG/5M")</f>
        <v>2</v>
      </c>
      <c r="AD13" s="5">
        <f>COUNTIF('2202'!$U$4:$U$30, "5M/LG")</f>
        <v>2</v>
      </c>
      <c r="AE13" s="5" t="s">
        <v>93</v>
      </c>
      <c r="AF13" s="5" t="s">
        <v>129</v>
      </c>
    </row>
    <row r="14" spans="1:32" x14ac:dyDescent="0.45">
      <c r="A14" s="3">
        <f>'2302'!$C$2</f>
        <v>44980</v>
      </c>
      <c r="B14" s="4">
        <f>'2302'!$J$3</f>
        <v>1</v>
      </c>
      <c r="C14" s="4">
        <f>'2302'!$K$3</f>
        <v>7</v>
      </c>
      <c r="D14" s="4">
        <f>'2302'!$M$3</f>
        <v>1</v>
      </c>
      <c r="J14">
        <f>'2302'!$Q$3</f>
        <v>0</v>
      </c>
      <c r="K14" s="9">
        <f>'2302'!$Q$16</f>
        <v>1</v>
      </c>
      <c r="L14">
        <f>'2302'!$Q$18</f>
        <v>0</v>
      </c>
      <c r="M14">
        <f>'2302'!$Q$6</f>
        <v>0</v>
      </c>
      <c r="N14">
        <f>'2302'!$Q$7</f>
        <v>0</v>
      </c>
      <c r="O14">
        <f>'2302'!Q19</f>
        <v>0</v>
      </c>
      <c r="Q14" s="5" t="s">
        <v>45</v>
      </c>
      <c r="R14" s="5">
        <v>1</v>
      </c>
      <c r="S14" s="5" t="s">
        <v>45</v>
      </c>
      <c r="T14" s="5" t="s">
        <v>45</v>
      </c>
      <c r="U14" s="5" t="s">
        <v>45</v>
      </c>
      <c r="V14" s="5" t="s">
        <v>45</v>
      </c>
      <c r="X14" s="5">
        <f>COUNTIF('2302'!$S$4:$S$30, "LG/WW")</f>
        <v>1</v>
      </c>
      <c r="Y14" s="5">
        <f>COUNTIF('2302'!$T$4:$T$30, "WW/LG")</f>
        <v>4</v>
      </c>
      <c r="Z14" s="5" t="s">
        <v>2</v>
      </c>
      <c r="AA14" s="5" t="s">
        <v>12</v>
      </c>
      <c r="AC14" s="5">
        <f>COUNTIF('2302'!$S$4:$S$30, "LG/5M")</f>
        <v>0</v>
      </c>
      <c r="AD14" s="5">
        <f>COUNTIF('2302'!$U$4:$U$30, "5M/LG")</f>
        <v>3</v>
      </c>
      <c r="AE14" s="5" t="s">
        <v>45</v>
      </c>
      <c r="AF14" s="5" t="s">
        <v>131</v>
      </c>
    </row>
    <row r="15" spans="1:32" x14ac:dyDescent="0.45">
      <c r="A15" s="3">
        <f>'2702'!$C$2</f>
        <v>44984</v>
      </c>
      <c r="B15" s="4">
        <f>'2702'!$J$3</f>
        <v>6</v>
      </c>
      <c r="C15" s="4">
        <f>'2702'!$K$3</f>
        <v>4</v>
      </c>
      <c r="D15" s="4">
        <f>'2702'!$M$3</f>
        <v>3</v>
      </c>
      <c r="J15">
        <f>'2702'!$Q$3</f>
        <v>2</v>
      </c>
      <c r="K15" s="9">
        <f>'2702'!$Q$16</f>
        <v>3</v>
      </c>
      <c r="L15">
        <f>'2702'!$Q$18</f>
        <v>0</v>
      </c>
      <c r="M15">
        <f>'2702'!$Q$6</f>
        <v>1</v>
      </c>
      <c r="N15">
        <f>'2702'!$Q$7</f>
        <v>0</v>
      </c>
      <c r="O15">
        <f>'2702'!Q19</f>
        <v>0</v>
      </c>
      <c r="Q15" s="5">
        <v>1</v>
      </c>
      <c r="R15" s="5">
        <v>2</v>
      </c>
      <c r="S15" s="5" t="s">
        <v>45</v>
      </c>
      <c r="T15" s="5">
        <v>1</v>
      </c>
      <c r="U15" s="5" t="s">
        <v>45</v>
      </c>
      <c r="V15" s="5" t="s">
        <v>45</v>
      </c>
      <c r="X15" s="5">
        <f>COUNTIF('2702'!$S$4:$S$30, "LG/WW")</f>
        <v>3</v>
      </c>
      <c r="Y15" s="5">
        <f>COUNTIF('2702'!$T$4:$T$30, "WW/LG")</f>
        <v>2</v>
      </c>
      <c r="Z15" s="5" t="s">
        <v>134</v>
      </c>
      <c r="AA15" s="5" t="s">
        <v>135</v>
      </c>
      <c r="AC15" s="5">
        <f>COUNTIF('2702'!$S$4:$S$30, "LG/5M")</f>
        <v>3</v>
      </c>
      <c r="AD15" s="5">
        <f>COUNTIF('2702'!$U$4:$U$30, "5M/LG")</f>
        <v>2</v>
      </c>
      <c r="AE15" s="5" t="s">
        <v>2</v>
      </c>
      <c r="AF15" s="5" t="s">
        <v>3</v>
      </c>
    </row>
    <row r="16" spans="1:32" x14ac:dyDescent="0.45">
      <c r="A16" s="3">
        <f>'2802'!$C$2</f>
        <v>44985</v>
      </c>
      <c r="B16" s="4">
        <f>'2802'!$J$3</f>
        <v>4</v>
      </c>
      <c r="C16" s="4">
        <f>'2802'!$K$3</f>
        <v>3</v>
      </c>
      <c r="D16" s="4">
        <f>'2802'!$M$3</f>
        <v>3</v>
      </c>
      <c r="J16">
        <f>'2802'!$Q$3</f>
        <v>1</v>
      </c>
      <c r="K16" s="9">
        <f>'2802'!$Q$16</f>
        <v>1</v>
      </c>
      <c r="L16">
        <f>'2802'!$Q$18</f>
        <v>0</v>
      </c>
      <c r="M16">
        <f>'2802'!$Q$6</f>
        <v>0</v>
      </c>
      <c r="N16">
        <f>'2802'!$Q$7</f>
        <v>0</v>
      </c>
      <c r="O16">
        <f>'2802'!Q$19</f>
        <v>2</v>
      </c>
      <c r="Q16" s="5">
        <v>1</v>
      </c>
      <c r="R16" s="5">
        <v>1</v>
      </c>
      <c r="S16" s="5" t="s">
        <v>45</v>
      </c>
      <c r="T16" s="5" t="s">
        <v>45</v>
      </c>
      <c r="U16" s="5" t="s">
        <v>45</v>
      </c>
      <c r="V16" s="5">
        <v>1</v>
      </c>
      <c r="X16" s="5">
        <f>COUNTIF('2802'!$S$4:$S$30, "LG/WW")</f>
        <v>3</v>
      </c>
      <c r="Y16" s="5">
        <f>COUNTIF('2802'!$T$4:$T$30, "WW/LG")</f>
        <v>1</v>
      </c>
      <c r="Z16" s="5" t="s">
        <v>61</v>
      </c>
      <c r="AA16" s="5" t="s">
        <v>12</v>
      </c>
      <c r="AC16" s="5">
        <f>COUNTIF('2802'!$S$4:$S$30, "LG/5M")</f>
        <v>1</v>
      </c>
      <c r="AD16" s="5">
        <f>COUNTIF('2802'!$U$4:$U$30, "5M/LG")</f>
        <v>2</v>
      </c>
      <c r="AE16" s="5" t="s">
        <v>2</v>
      </c>
      <c r="AF16" s="5" t="s">
        <v>139</v>
      </c>
    </row>
    <row r="17" spans="1:32" x14ac:dyDescent="0.45">
      <c r="A17" s="3">
        <f>'0603'!$C$2</f>
        <v>44991</v>
      </c>
      <c r="B17" s="4">
        <f>'0603'!$J$3</f>
        <v>7</v>
      </c>
      <c r="C17" s="4">
        <f>'0603'!$K$3</f>
        <v>8</v>
      </c>
      <c r="D17" s="4">
        <f>'0603'!$M$3</f>
        <v>2</v>
      </c>
      <c r="J17">
        <f>'0603'!$Q$3</f>
        <v>5</v>
      </c>
      <c r="K17" s="9">
        <f>'0603'!$Q$16</f>
        <v>1</v>
      </c>
      <c r="L17">
        <f>'0603'!$Q$18</f>
        <v>0</v>
      </c>
      <c r="M17">
        <f>'0603'!$Q$6</f>
        <v>0</v>
      </c>
      <c r="N17">
        <f>'0603'!$Q$7</f>
        <v>0</v>
      </c>
      <c r="O17">
        <f>'0603'!Q$19</f>
        <v>1</v>
      </c>
      <c r="Q17" s="5">
        <v>2</v>
      </c>
      <c r="R17" s="5">
        <v>1</v>
      </c>
      <c r="S17" s="5" t="s">
        <v>45</v>
      </c>
      <c r="T17" s="5" t="s">
        <v>45</v>
      </c>
      <c r="U17" s="5" t="s">
        <v>45</v>
      </c>
      <c r="V17" s="5">
        <v>1</v>
      </c>
      <c r="X17" s="5">
        <f>COUNTIF('0603'!$S$4:$S$30, "LG/WW")</f>
        <v>5</v>
      </c>
      <c r="Y17" s="5">
        <f>COUNTIF('0603'!$T$4:$T$30, "WW/LG")</f>
        <v>4</v>
      </c>
      <c r="Z17" s="5" t="s">
        <v>18</v>
      </c>
      <c r="AA17" s="5" t="s">
        <v>12</v>
      </c>
      <c r="AC17" s="5">
        <f>COUNTIF('0603'!$S$4:$S$30, "LG/5M")</f>
        <v>2</v>
      </c>
      <c r="AD17" s="5">
        <f>COUNTIF('0603'!$U$4:$U$30, "5M/LG")</f>
        <v>4</v>
      </c>
      <c r="AE17" s="5" t="s">
        <v>142</v>
      </c>
      <c r="AF17" s="5" t="s">
        <v>4</v>
      </c>
    </row>
    <row r="18" spans="1:32" x14ac:dyDescent="0.45">
      <c r="A18" s="3">
        <f>'0703'!$C$2</f>
        <v>44992</v>
      </c>
      <c r="B18" s="4">
        <f>'0703'!$J$3</f>
        <v>4</v>
      </c>
      <c r="C18" s="4">
        <f>'0703'!$K$3</f>
        <v>5</v>
      </c>
      <c r="D18" s="4">
        <f>'0703'!$M$3</f>
        <v>2</v>
      </c>
      <c r="J18">
        <f>'0703'!$Q$3</f>
        <v>1</v>
      </c>
      <c r="K18" s="9">
        <f>'0703'!$Q$16</f>
        <v>1</v>
      </c>
      <c r="L18">
        <f>'0703'!$Q$18</f>
        <v>0</v>
      </c>
      <c r="M18">
        <f>'0703'!$Q$6</f>
        <v>0</v>
      </c>
      <c r="N18">
        <f>'0703'!$Q$7</f>
        <v>1</v>
      </c>
      <c r="O18">
        <f>'0703'!Q$19</f>
        <v>1</v>
      </c>
      <c r="Q18" s="5">
        <v>1</v>
      </c>
      <c r="R18" s="5">
        <v>1</v>
      </c>
      <c r="S18" s="5" t="s">
        <v>45</v>
      </c>
      <c r="T18" s="5" t="s">
        <v>45</v>
      </c>
      <c r="U18" s="5">
        <v>1</v>
      </c>
      <c r="V18" s="5">
        <v>1</v>
      </c>
      <c r="X18" s="5">
        <f>COUNTIF('0703'!$S$4:$S$30, "LG/WW")</f>
        <v>1</v>
      </c>
      <c r="Y18" s="5">
        <f>COUNTIF('0703'!$T$4:$T$30, "WW/LG")</f>
        <v>5</v>
      </c>
      <c r="Z18" s="5" t="s">
        <v>2</v>
      </c>
      <c r="AA18" s="5" t="s">
        <v>12</v>
      </c>
      <c r="AC18" s="5">
        <f>COUNTIF('0703'!$S$4:$S$30, "LG/5M")</f>
        <v>3</v>
      </c>
      <c r="AD18" s="5">
        <f>COUNTIF('0703'!$U$4:$U$30, "5M/LG")</f>
        <v>0</v>
      </c>
      <c r="AE18" s="5" t="s">
        <v>144</v>
      </c>
      <c r="AF18" s="5" t="s">
        <v>45</v>
      </c>
    </row>
    <row r="19" spans="1:32" x14ac:dyDescent="0.45">
      <c r="A19" s="3">
        <f>'0803'!$C$2</f>
        <v>44993</v>
      </c>
      <c r="B19" s="4">
        <f>'0803'!$J$3</f>
        <v>10</v>
      </c>
      <c r="C19" s="4">
        <f>'0803'!$K$3</f>
        <v>5</v>
      </c>
      <c r="D19" s="4">
        <f>'0803'!$M$3</f>
        <v>3</v>
      </c>
      <c r="J19">
        <f>'0803'!$Q$3</f>
        <v>4</v>
      </c>
      <c r="K19" s="9">
        <f>'0803'!$Q$16</f>
        <v>3</v>
      </c>
      <c r="L19">
        <f>'0803'!$Q$18</f>
        <v>0</v>
      </c>
      <c r="M19">
        <f>'0803'!$Q$6</f>
        <v>1</v>
      </c>
      <c r="N19">
        <f>'0803'!$Q$7</f>
        <v>0</v>
      </c>
      <c r="O19">
        <f>'0803'!Q$19</f>
        <v>2</v>
      </c>
      <c r="Q19" s="5">
        <v>3</v>
      </c>
      <c r="R19" s="5">
        <v>1</v>
      </c>
      <c r="S19" s="5" t="s">
        <v>45</v>
      </c>
      <c r="T19" s="5">
        <v>1</v>
      </c>
      <c r="U19" s="5" t="s">
        <v>45</v>
      </c>
      <c r="V19" s="5">
        <v>1</v>
      </c>
      <c r="X19" s="5">
        <f>COUNTIF('0803'!$S$4:$S$30, "LG/WW")</f>
        <v>5</v>
      </c>
      <c r="Y19" s="5">
        <f>COUNTIF('0803'!$T$4:$T$30, "WW/LG")</f>
        <v>2</v>
      </c>
      <c r="Z19" s="5" t="s">
        <v>93</v>
      </c>
      <c r="AA19" s="5" t="s">
        <v>128</v>
      </c>
      <c r="AC19" s="5">
        <f>COUNTIF('0803'!$S$4:$S$30, "LG/5M")</f>
        <v>5</v>
      </c>
      <c r="AD19" s="5">
        <f>COUNTIF('0803'!$U$4:$U$30, "5M/LG")</f>
        <v>3</v>
      </c>
      <c r="AE19" s="5" t="s">
        <v>147</v>
      </c>
      <c r="AF19" s="5" t="s">
        <v>3</v>
      </c>
    </row>
    <row r="20" spans="1:32" x14ac:dyDescent="0.45">
      <c r="A20" s="3">
        <f>'0903'!$C$2</f>
        <v>44994</v>
      </c>
      <c r="B20" s="4">
        <f>'0903'!$J$3</f>
        <v>10</v>
      </c>
      <c r="C20" s="4">
        <f>'0903'!$K$3</f>
        <v>3</v>
      </c>
      <c r="D20" s="4">
        <f>'0903'!$M$3</f>
        <v>3</v>
      </c>
      <c r="J20">
        <f>'0903'!$Q$3</f>
        <v>2</v>
      </c>
      <c r="K20" s="9">
        <f>'0903'!$Q$16</f>
        <v>6</v>
      </c>
      <c r="L20">
        <f>'0903'!$Q$18</f>
        <v>0</v>
      </c>
      <c r="M20">
        <f>'0903'!$Q$6</f>
        <v>0</v>
      </c>
      <c r="N20">
        <f>'0903'!$Q$7</f>
        <v>0</v>
      </c>
      <c r="O20">
        <f>'0903'!Q$19</f>
        <v>2</v>
      </c>
      <c r="Q20" s="5">
        <v>1</v>
      </c>
      <c r="R20" s="5">
        <v>3</v>
      </c>
      <c r="S20" s="5" t="s">
        <v>45</v>
      </c>
      <c r="T20" s="5" t="s">
        <v>45</v>
      </c>
      <c r="U20" s="5" t="s">
        <v>45</v>
      </c>
      <c r="V20" s="5">
        <v>2</v>
      </c>
      <c r="X20" s="5">
        <f>COUNTIF('0903'!$S$4:$S$30, "LG/WW")</f>
        <v>5</v>
      </c>
      <c r="Y20" s="5">
        <f>COUNTIF('0903'!$T$4:$T$30, "WW/LG")</f>
        <v>2</v>
      </c>
      <c r="Z20" s="5" t="s">
        <v>2</v>
      </c>
      <c r="AA20" s="5" t="s">
        <v>13</v>
      </c>
      <c r="AC20" s="5">
        <f>COUNTIF('0903'!$S$4:$S$30, "LG/5M")</f>
        <v>5</v>
      </c>
      <c r="AD20" s="5">
        <f>COUNTIF('0903'!$U$4:$U$30, "5M/LG")</f>
        <v>1</v>
      </c>
      <c r="AE20" s="5" t="s">
        <v>2</v>
      </c>
      <c r="AF20" s="5" t="s">
        <v>3</v>
      </c>
    </row>
    <row r="21" spans="1:32" x14ac:dyDescent="0.45">
      <c r="A21" s="3"/>
      <c r="B21" s="4"/>
      <c r="C21" s="4"/>
      <c r="D21" s="4"/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36" t="s">
        <v>163</v>
      </c>
      <c r="B23" s="36"/>
      <c r="C23" s="36"/>
      <c r="D23" s="36"/>
      <c r="E23" s="36"/>
      <c r="F23" s="36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36"/>
      <c r="B24" s="36"/>
      <c r="C24" s="36"/>
      <c r="D24" s="36"/>
      <c r="E24" s="36"/>
      <c r="F24" s="36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A25" s="36"/>
      <c r="B25" s="36"/>
      <c r="C25" s="36"/>
      <c r="D25" s="36"/>
      <c r="E25" s="36"/>
      <c r="F25" s="36"/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42</v>
      </c>
      <c r="Y30" s="5">
        <f>SUM(Y4:Y29)</f>
        <v>49</v>
      </c>
      <c r="Z30" s="5"/>
      <c r="AA30" s="5"/>
      <c r="AC30" s="5">
        <f>SUM(AC4:AC29)</f>
        <v>39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33</v>
      </c>
      <c r="K31">
        <f t="shared" ref="K31:N31" si="0">SUM(K4:K30)</f>
        <v>24</v>
      </c>
      <c r="L31">
        <f t="shared" si="0"/>
        <v>6</v>
      </c>
      <c r="M31">
        <f t="shared" si="0"/>
        <v>6</v>
      </c>
      <c r="N31">
        <f t="shared" si="0"/>
        <v>2</v>
      </c>
      <c r="O31">
        <f t="shared" ref="O31" si="1">SUM(O4:O30)</f>
        <v>10</v>
      </c>
      <c r="X31" s="10">
        <f>X30/(Y30+X30)</f>
        <v>0.46153846153846156</v>
      </c>
      <c r="AC31" s="10">
        <f>AC30/(AD30+AC30)</f>
        <v>0.49367088607594939</v>
      </c>
    </row>
    <row r="32" spans="1:32" x14ac:dyDescent="0.45">
      <c r="I32" t="s">
        <v>60</v>
      </c>
      <c r="J32">
        <f>AVERAGE(J4:J30)</f>
        <v>1.9411764705882353</v>
      </c>
      <c r="K32">
        <f>AVERAGE(K7:K30)</f>
        <v>1.7142857142857142</v>
      </c>
      <c r="L32">
        <f>AVERAGE(L7:L30)</f>
        <v>0.21428571428571427</v>
      </c>
      <c r="M32">
        <f t="shared" ref="M32:N32" si="2">AVERAGE(M4:M30)</f>
        <v>0.35294117647058826</v>
      </c>
      <c r="N32">
        <f t="shared" si="2"/>
        <v>0.11764705882352941</v>
      </c>
      <c r="O32">
        <f t="shared" ref="O32" si="3">AVERAGE(O4:O30)</f>
        <v>0.83333333333333337</v>
      </c>
      <c r="V32" s="10"/>
    </row>
  </sheetData>
  <mergeCells count="1">
    <mergeCell ref="A23:F25"/>
  </mergeCells>
  <conditionalFormatting sqref="H7">
    <cfRule type="cellIs" dxfId="35" priority="11" operator="equal">
      <formula>$H$6</formula>
    </cfRule>
    <cfRule type="cellIs" dxfId="34" priority="12" operator="lessThan">
      <formula>$H$6</formula>
    </cfRule>
    <cfRule type="cellIs" dxfId="33" priority="13" operator="greaterThan">
      <formula>$H$6</formula>
    </cfRule>
  </conditionalFormatting>
  <conditionalFormatting sqref="H8">
    <cfRule type="cellIs" dxfId="32" priority="4" operator="lessThan">
      <formula>$H$7</formula>
    </cfRule>
    <cfRule type="cellIs" dxfId="31" priority="8" operator="equal">
      <formula>$H$6</formula>
    </cfRule>
    <cfRule type="cellIs" dxfId="30" priority="9" operator="lessThan">
      <formula>$H$6</formula>
    </cfRule>
    <cfRule type="cellIs" dxfId="29" priority="10" operator="greaterThan">
      <formula>$H$6</formula>
    </cfRule>
  </conditionalFormatting>
  <conditionalFormatting sqref="H9">
    <cfRule type="cellIs" dxfId="28" priority="5" operator="equal">
      <formula>$H$6</formula>
    </cfRule>
    <cfRule type="cellIs" dxfId="27" priority="6" operator="lessThan">
      <formula>$H$6</formula>
    </cfRule>
    <cfRule type="cellIs" dxfId="26" priority="7" operator="greaterThan">
      <formula>$H$6</formula>
    </cfRule>
  </conditionalFormatting>
  <conditionalFormatting sqref="H10">
    <cfRule type="cellIs" dxfId="25" priority="1" operator="equal">
      <formula>$H$6</formula>
    </cfRule>
    <cfRule type="cellIs" dxfId="24" priority="2" operator="lessThan">
      <formula>$H$6</formula>
    </cfRule>
    <cfRule type="cellIs" dxfId="23" priority="3" operator="greaterThan">
      <formula>$H$6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A22" sqref="A22:F24"/>
    </sheetView>
  </sheetViews>
  <sheetFormatPr defaultRowHeight="14.25" x14ac:dyDescent="0.45"/>
  <sheetData>
    <row r="2" spans="1:32" ht="14.25" customHeight="1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ht="14.25" customHeight="1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96</v>
      </c>
      <c r="G4">
        <f>SUM(C4:C30)</f>
        <v>82</v>
      </c>
      <c r="H4">
        <f>SUM(D4:D30)</f>
        <v>35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0.4375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>
        <f>SUM(B15:B16)/(SUM(B15:B16)+SUM(C15:C16))</f>
        <v>0.375</v>
      </c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>
        <f>SUM(B17:B20)/(SUM(B17:B20)+SUM(C17:C20))</f>
        <v>0.5490196078431373</v>
      </c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J11" s="15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A12" s="3">
        <f>'2102'!$C$2</f>
        <v>44978</v>
      </c>
      <c r="B12" s="7">
        <f>'2102'!$J$5</f>
        <v>1</v>
      </c>
      <c r="C12" s="4">
        <f>'2102'!$K$5</f>
        <v>6</v>
      </c>
      <c r="D12" s="4">
        <f>'2102'!$M$5</f>
        <v>1</v>
      </c>
      <c r="G12" t="s">
        <v>78</v>
      </c>
      <c r="H12" s="11"/>
      <c r="J12">
        <f>'2102'!$Q$8</f>
        <v>0</v>
      </c>
      <c r="K12" s="15" t="s">
        <v>45</v>
      </c>
      <c r="L12">
        <f>'2102'!$Q$10</f>
        <v>0</v>
      </c>
      <c r="M12">
        <f>'2102'!$Q$12</f>
        <v>0</v>
      </c>
      <c r="N12">
        <f>'2102'!$Q$5</f>
        <v>0</v>
      </c>
      <c r="O12">
        <f>'2102'!$Q$11</f>
        <v>1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>
        <f>COUNTIF('2102'!$T$4:$T$30, "WW/LG")</f>
        <v>0</v>
      </c>
      <c r="Y12" s="5">
        <f>COUNTIF('2102'!$S$4:$S$30, "LG/WW")</f>
        <v>3</v>
      </c>
      <c r="Z12" s="5" t="s">
        <v>45</v>
      </c>
      <c r="AA12" s="5" t="s">
        <v>18</v>
      </c>
      <c r="AC12" s="5">
        <f>COUNTIF('2102'!$T$4:$T$30, "WW/5M")</f>
        <v>1</v>
      </c>
      <c r="AD12" s="5">
        <f>COUNTIF('2102'!$U$4:$U$30, "5M/WW")</f>
        <v>3</v>
      </c>
      <c r="AE12" s="5" t="s">
        <v>7</v>
      </c>
      <c r="AF12" s="5" t="s">
        <v>125</v>
      </c>
    </row>
    <row r="13" spans="1:32" x14ac:dyDescent="0.45">
      <c r="A13" s="3">
        <f>'2202'!$C$2</f>
        <v>44979</v>
      </c>
      <c r="B13" s="7">
        <f>'2202'!$J$5</f>
        <v>4</v>
      </c>
      <c r="C13" s="4">
        <f>'2202'!$K$5</f>
        <v>4</v>
      </c>
      <c r="D13" s="4">
        <f>'2202'!$M$5</f>
        <v>2</v>
      </c>
      <c r="G13" t="s">
        <v>79</v>
      </c>
      <c r="H13" s="12">
        <f>F4/(G4+F4)</f>
        <v>0.5393258426966292</v>
      </c>
      <c r="J13">
        <f>'2202'!$Q$8</f>
        <v>3</v>
      </c>
      <c r="K13">
        <f>'2202'!$Q$9</f>
        <v>1</v>
      </c>
      <c r="L13">
        <f>'2202'!$Q$10</f>
        <v>0</v>
      </c>
      <c r="M13">
        <f>'2202'!$Q$12</f>
        <v>0</v>
      </c>
      <c r="N13">
        <f>'2202'!$Q$5</f>
        <v>0</v>
      </c>
      <c r="O13">
        <f>'2202'!$Q$11</f>
        <v>0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>
        <f>COUNTIF('2202'!$T$4:$T$30, "WW/LG")</f>
        <v>2</v>
      </c>
      <c r="Y13" s="5">
        <f>COUNTIF('2202'!$S$4:$S$30, "LG/WW")</f>
        <v>2</v>
      </c>
      <c r="Z13" s="5" t="s">
        <v>128</v>
      </c>
      <c r="AA13" s="5" t="s">
        <v>127</v>
      </c>
      <c r="AC13" s="5">
        <f>COUNTIF('2202'!$T$4:$T$30, "WW/5M")</f>
        <v>2</v>
      </c>
      <c r="AD13" s="5">
        <f>COUNTIF('2202'!$U$4:$U$30, "5M/WW")</f>
        <v>2</v>
      </c>
      <c r="AE13" s="5" t="s">
        <v>12</v>
      </c>
      <c r="AF13" s="5" t="s">
        <v>130</v>
      </c>
    </row>
    <row r="14" spans="1:32" x14ac:dyDescent="0.45">
      <c r="A14" s="3">
        <f>'2302'!$C$2</f>
        <v>44980</v>
      </c>
      <c r="B14" s="7">
        <f>'2302'!$J$5</f>
        <v>9</v>
      </c>
      <c r="C14" s="4">
        <f>'2302'!$K$5</f>
        <v>3</v>
      </c>
      <c r="D14" s="4">
        <f>'2302'!$M$5</f>
        <v>3</v>
      </c>
      <c r="J14">
        <f>'2302'!$Q$8</f>
        <v>4</v>
      </c>
      <c r="K14">
        <f>'2302'!$Q$9</f>
        <v>4</v>
      </c>
      <c r="L14">
        <f>'2302'!$Q$10</f>
        <v>0</v>
      </c>
      <c r="M14">
        <f>'2302'!$Q$12</f>
        <v>0</v>
      </c>
      <c r="N14">
        <f>'2302'!$Q$5</f>
        <v>0</v>
      </c>
      <c r="O14">
        <f>'2302'!$Q$11</f>
        <v>1</v>
      </c>
      <c r="Q14" s="5">
        <v>1</v>
      </c>
      <c r="R14" s="5">
        <v>1</v>
      </c>
      <c r="S14" s="5" t="s">
        <v>45</v>
      </c>
      <c r="T14" s="5" t="s">
        <v>45</v>
      </c>
      <c r="U14" s="5" t="s">
        <v>45</v>
      </c>
      <c r="V14" s="5">
        <v>1</v>
      </c>
      <c r="X14" s="5">
        <f>COUNTIF('2302'!$T$4:$T$30, "WW/LG")</f>
        <v>4</v>
      </c>
      <c r="Y14" s="5">
        <f>COUNTIF('2302'!$S$4:$S$30, "LG/WW")</f>
        <v>1</v>
      </c>
      <c r="Z14" s="5" t="s">
        <v>12</v>
      </c>
      <c r="AA14" s="5" t="s">
        <v>2</v>
      </c>
      <c r="AC14" s="5">
        <f>COUNTIF('2302'!$T$4:$T$30, "WW/5M")</f>
        <v>5</v>
      </c>
      <c r="AD14" s="5">
        <f>COUNTIF('2302'!$U$4:$U$30, "5M/WW")</f>
        <v>2</v>
      </c>
      <c r="AE14" s="5" t="s">
        <v>9</v>
      </c>
      <c r="AF14" s="5" t="s">
        <v>132</v>
      </c>
    </row>
    <row r="15" spans="1:32" x14ac:dyDescent="0.45">
      <c r="A15" s="3">
        <f>'2702'!$C$2</f>
        <v>44984</v>
      </c>
      <c r="B15" s="7">
        <f>'2702'!$J$5</f>
        <v>3</v>
      </c>
      <c r="C15" s="4">
        <f>'2702'!$K$5</f>
        <v>6</v>
      </c>
      <c r="D15" s="4">
        <f>'2702'!$M$5</f>
        <v>1</v>
      </c>
      <c r="J15">
        <f>'2702'!$Q$8</f>
        <v>0</v>
      </c>
      <c r="K15">
        <f>'2702'!$Q$9</f>
        <v>1</v>
      </c>
      <c r="L15">
        <f>'2702'!$Q$10</f>
        <v>0</v>
      </c>
      <c r="M15">
        <f>'2702'!$Q$12</f>
        <v>0</v>
      </c>
      <c r="N15">
        <f>'2702'!$Q$5</f>
        <v>1</v>
      </c>
      <c r="O15">
        <f>'2702'!$Q$11</f>
        <v>1</v>
      </c>
      <c r="Q15" s="5" t="s">
        <v>45</v>
      </c>
      <c r="R15" s="5">
        <v>1</v>
      </c>
      <c r="S15" s="5" t="s">
        <v>45</v>
      </c>
      <c r="T15" s="5" t="s">
        <v>45</v>
      </c>
      <c r="U15" s="5">
        <v>1</v>
      </c>
      <c r="V15" s="5">
        <v>1</v>
      </c>
      <c r="X15" s="5">
        <f>COUNTIF('2702'!$T$4:$T$30, "WW/LG")</f>
        <v>2</v>
      </c>
      <c r="Y15" s="5">
        <f>COUNTIF('2702'!$S$4:$S$30, "LG/WW")</f>
        <v>3</v>
      </c>
      <c r="Z15" s="5" t="s">
        <v>135</v>
      </c>
      <c r="AA15" s="5" t="s">
        <v>134</v>
      </c>
      <c r="AC15" s="5">
        <f>COUNTIF('2702'!$T$4:$T$30, "WW/5M")</f>
        <v>1</v>
      </c>
      <c r="AD15" s="5">
        <f>COUNTIF('2702'!$U$4:$U$30, "5M/WW")</f>
        <v>3</v>
      </c>
      <c r="AE15" s="5" t="s">
        <v>9</v>
      </c>
      <c r="AF15" s="5" t="s">
        <v>4</v>
      </c>
    </row>
    <row r="16" spans="1:32" x14ac:dyDescent="0.45">
      <c r="A16" s="3">
        <f>'2802'!$C$2</f>
        <v>44985</v>
      </c>
      <c r="B16" s="7">
        <f>'2802'!$J$5</f>
        <v>3</v>
      </c>
      <c r="C16" s="4">
        <f>'2802'!$K$5</f>
        <v>4</v>
      </c>
      <c r="D16" s="4">
        <f>'2802'!$M$5</f>
        <v>1</v>
      </c>
      <c r="J16">
        <f>'2802'!$Q$8</f>
        <v>2</v>
      </c>
      <c r="K16">
        <f>'2802'!$Q$9</f>
        <v>0</v>
      </c>
      <c r="L16">
        <f>'2802'!$Q$10</f>
        <v>0</v>
      </c>
      <c r="M16">
        <f>'2802'!$Q$12</f>
        <v>1</v>
      </c>
      <c r="N16">
        <f>'2802'!$Q$5</f>
        <v>0</v>
      </c>
      <c r="O16">
        <f>'2802'!$Q$11</f>
        <v>0</v>
      </c>
      <c r="Q16" s="5">
        <v>2</v>
      </c>
      <c r="R16" s="5" t="s">
        <v>45</v>
      </c>
      <c r="S16" s="5" t="s">
        <v>45</v>
      </c>
      <c r="T16" s="5">
        <v>1</v>
      </c>
      <c r="U16" s="5" t="s">
        <v>45</v>
      </c>
      <c r="V16" s="5" t="s">
        <v>45</v>
      </c>
      <c r="X16" s="5">
        <f>COUNTIF('2802'!$T$4:$T$30, "WW/LG")</f>
        <v>1</v>
      </c>
      <c r="Y16" s="5">
        <f>COUNTIF('2802'!$S$4:$S$30, "LG/WW")</f>
        <v>3</v>
      </c>
      <c r="Z16" s="5" t="s">
        <v>12</v>
      </c>
      <c r="AA16" s="5" t="s">
        <v>61</v>
      </c>
      <c r="AC16" s="5">
        <f>COUNTIF('2802'!$T$4:$T$30, "WW/5M")</f>
        <v>2</v>
      </c>
      <c r="AD16" s="5">
        <f>COUNTIF('2802'!$U$4:$U$30, "5M/WW")</f>
        <v>1</v>
      </c>
      <c r="AE16" s="5" t="s">
        <v>140</v>
      </c>
      <c r="AF16" s="5" t="s">
        <v>4</v>
      </c>
    </row>
    <row r="17" spans="1:32" x14ac:dyDescent="0.45">
      <c r="A17" s="3">
        <f>'0603'!$C$2</f>
        <v>44991</v>
      </c>
      <c r="B17" s="7">
        <f>'0603'!$J$5</f>
        <v>11</v>
      </c>
      <c r="C17" s="4">
        <f>'0603'!$K$5</f>
        <v>6</v>
      </c>
      <c r="D17" s="4">
        <f>'0603'!$M$5</f>
        <v>3</v>
      </c>
      <c r="J17">
        <f>'0603'!$Q$8</f>
        <v>3</v>
      </c>
      <c r="K17">
        <f>'0603'!$Q$9</f>
        <v>3</v>
      </c>
      <c r="L17">
        <f>'0603'!$Q$10</f>
        <v>2</v>
      </c>
      <c r="M17">
        <f>'0603'!$Q$12</f>
        <v>2</v>
      </c>
      <c r="N17">
        <f>'0603'!$Q$5</f>
        <v>1</v>
      </c>
      <c r="O17">
        <f>'0603'!$Q$11</f>
        <v>0</v>
      </c>
      <c r="Q17" s="5">
        <v>2</v>
      </c>
      <c r="R17" s="5">
        <v>2</v>
      </c>
      <c r="S17" s="5">
        <v>1</v>
      </c>
      <c r="T17" s="5">
        <v>1</v>
      </c>
      <c r="U17" s="5">
        <v>1</v>
      </c>
      <c r="V17" s="5" t="s">
        <v>45</v>
      </c>
      <c r="X17" s="5">
        <f>COUNTIF('0603'!$T$4:$T$30, "WW/LG")</f>
        <v>4</v>
      </c>
      <c r="Y17" s="5">
        <f>COUNTIF('0603'!$S$4:$S$30, "LG/WW")</f>
        <v>5</v>
      </c>
      <c r="Z17" s="5" t="s">
        <v>12</v>
      </c>
      <c r="AA17" s="5" t="s">
        <v>18</v>
      </c>
      <c r="AC17" s="5">
        <f>COUNTIF('0603'!$T$4:$T$30, "WW/5M")</f>
        <v>7</v>
      </c>
      <c r="AD17" s="5">
        <f>COUNTIF('0603'!$U$4:$U$30, "5M/WW")</f>
        <v>1</v>
      </c>
      <c r="AE17" s="5" t="s">
        <v>143</v>
      </c>
      <c r="AF17" s="5" t="s">
        <v>4</v>
      </c>
    </row>
    <row r="18" spans="1:32" x14ac:dyDescent="0.45">
      <c r="A18" s="3">
        <f>'0703'!$C$2</f>
        <v>44992</v>
      </c>
      <c r="B18" s="7">
        <f>'0703'!$J$5</f>
        <v>9</v>
      </c>
      <c r="C18" s="4">
        <f>'0703'!$K$5</f>
        <v>3</v>
      </c>
      <c r="D18" s="4">
        <f>'0703'!$M$5</f>
        <v>3</v>
      </c>
      <c r="J18">
        <f>'0703'!$Q$8</f>
        <v>5</v>
      </c>
      <c r="K18">
        <f>'0703'!$Q$9</f>
        <v>2</v>
      </c>
      <c r="L18">
        <f>'0703'!$Q$10</f>
        <v>0</v>
      </c>
      <c r="M18">
        <f>'0703'!$Q$12</f>
        <v>0</v>
      </c>
      <c r="N18">
        <f>'0703'!$Q$5</f>
        <v>2</v>
      </c>
      <c r="O18">
        <f>'0703'!$Q$11</f>
        <v>0</v>
      </c>
      <c r="Q18" s="5">
        <v>2</v>
      </c>
      <c r="R18" s="5">
        <v>1</v>
      </c>
      <c r="S18" s="5" t="s">
        <v>45</v>
      </c>
      <c r="T18" s="5" t="s">
        <v>45</v>
      </c>
      <c r="U18" s="5">
        <v>2</v>
      </c>
      <c r="V18" s="5" t="s">
        <v>45</v>
      </c>
      <c r="X18" s="5">
        <f>COUNTIF('0703'!$T$4:$T$30, "WW/LG")</f>
        <v>5</v>
      </c>
      <c r="Y18" s="5">
        <f>COUNTIF('0703'!$S$4:$S$30, "LG/WW")</f>
        <v>1</v>
      </c>
      <c r="Z18" s="5" t="s">
        <v>12</v>
      </c>
      <c r="AA18" s="5" t="s">
        <v>2</v>
      </c>
      <c r="AC18" s="5">
        <f>COUNTIF('0703'!$T$4:$T$30, "WW/5M")</f>
        <v>4</v>
      </c>
      <c r="AD18" s="5">
        <f>COUNTIF('0703'!$U$4:$U$30, "5M/WW")</f>
        <v>2</v>
      </c>
      <c r="AE18" s="5" t="s">
        <v>12</v>
      </c>
      <c r="AF18" s="5" t="s">
        <v>145</v>
      </c>
    </row>
    <row r="19" spans="1:32" x14ac:dyDescent="0.45">
      <c r="A19" s="3">
        <f>'0803'!$C$2</f>
        <v>44993</v>
      </c>
      <c r="B19" s="7">
        <f>'0803'!$J$5</f>
        <v>5</v>
      </c>
      <c r="C19" s="4">
        <f>'0803'!$K$5</f>
        <v>8</v>
      </c>
      <c r="D19" s="4">
        <f>'0803'!$M$5</f>
        <v>1</v>
      </c>
      <c r="J19">
        <f>'0803'!$Q$8</f>
        <v>1</v>
      </c>
      <c r="K19">
        <f>'0803'!$Q$9</f>
        <v>2</v>
      </c>
      <c r="L19">
        <f>'0803'!$Q$10</f>
        <v>0</v>
      </c>
      <c r="M19">
        <f>'0803'!$Q$12</f>
        <v>0</v>
      </c>
      <c r="N19">
        <f>'0803'!$Q$5</f>
        <v>1</v>
      </c>
      <c r="O19">
        <f>'0803'!$Q$11</f>
        <v>1</v>
      </c>
      <c r="Q19" s="5">
        <v>1</v>
      </c>
      <c r="R19" s="5">
        <v>1</v>
      </c>
      <c r="S19" s="5" t="s">
        <v>45</v>
      </c>
      <c r="T19" s="5" t="s">
        <v>45</v>
      </c>
      <c r="U19" s="5">
        <v>1</v>
      </c>
      <c r="V19" s="5">
        <v>1</v>
      </c>
      <c r="X19" s="5">
        <f>COUNTIF('0803'!$T$4:$T$30, "WW/LG")</f>
        <v>2</v>
      </c>
      <c r="Y19" s="5">
        <f>COUNTIF('0803'!$S$4:$S$30, "LG/WW")</f>
        <v>5</v>
      </c>
      <c r="Z19" s="5" t="s">
        <v>128</v>
      </c>
      <c r="AA19" s="5" t="s">
        <v>93</v>
      </c>
      <c r="AC19" s="5">
        <f>COUNTIF('0803'!$T$4:$T$30, "WW/5M")</f>
        <v>3</v>
      </c>
      <c r="AD19" s="5">
        <f>COUNTIF('0803'!$U$4:$U$30, "5M/WW")</f>
        <v>3</v>
      </c>
      <c r="AE19" s="5" t="s">
        <v>149</v>
      </c>
      <c r="AF19" s="5" t="s">
        <v>148</v>
      </c>
    </row>
    <row r="20" spans="1:32" x14ac:dyDescent="0.45">
      <c r="A20" s="3">
        <f>'0903'!$C$2</f>
        <v>44994</v>
      </c>
      <c r="B20" s="7">
        <f>'0903'!$J$5</f>
        <v>3</v>
      </c>
      <c r="C20" s="4">
        <f>'0903'!$K$5</f>
        <v>6</v>
      </c>
      <c r="D20" s="4">
        <f>'0903'!$M$5</f>
        <v>2</v>
      </c>
      <c r="J20" t="s">
        <v>45</v>
      </c>
      <c r="K20" t="s">
        <v>45</v>
      </c>
      <c r="L20">
        <f>'0903'!$Q$10</f>
        <v>0</v>
      </c>
      <c r="M20">
        <f>'0903'!$Q$12</f>
        <v>0</v>
      </c>
      <c r="N20">
        <f>'0903'!$Q$5</f>
        <v>3</v>
      </c>
      <c r="O20">
        <f>'0903'!$Q$11</f>
        <v>0</v>
      </c>
      <c r="Q20" s="5" t="s">
        <v>45</v>
      </c>
      <c r="R20" s="5" t="s">
        <v>45</v>
      </c>
      <c r="S20" s="5" t="s">
        <v>45</v>
      </c>
      <c r="T20" s="5" t="s">
        <v>45</v>
      </c>
      <c r="U20" s="5">
        <v>2</v>
      </c>
      <c r="V20" s="5" t="s">
        <v>45</v>
      </c>
      <c r="X20" s="5">
        <f>COUNTIF('0903'!$T$4:$T$30, "WW/LG")</f>
        <v>2</v>
      </c>
      <c r="Y20" s="5">
        <f>COUNTIF('0903'!$S$4:$S$30, "LG/WW")</f>
        <v>5</v>
      </c>
      <c r="Z20" s="5" t="s">
        <v>13</v>
      </c>
      <c r="AA20" s="5" t="s">
        <v>2</v>
      </c>
      <c r="AC20" s="5">
        <f>COUNTIF('0903'!$T$4:$T$30, "WW/5M")</f>
        <v>1</v>
      </c>
      <c r="AD20" s="5">
        <f>COUNTIF('0903'!$U$4:$U$30, "5M/WW")</f>
        <v>1</v>
      </c>
      <c r="AE20" s="5" t="s">
        <v>13</v>
      </c>
      <c r="AF20" s="5" t="s">
        <v>4</v>
      </c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A22" s="36" t="s">
        <v>163</v>
      </c>
      <c r="B22" s="36"/>
      <c r="C22" s="36"/>
      <c r="D22" s="36"/>
      <c r="E22" s="36"/>
      <c r="F22" s="36"/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36"/>
      <c r="B23" s="36"/>
      <c r="C23" s="36"/>
      <c r="D23" s="36"/>
      <c r="E23" s="36"/>
      <c r="F23" s="36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36"/>
      <c r="B24" s="36"/>
      <c r="C24" s="36"/>
      <c r="D24" s="36"/>
      <c r="E24" s="36"/>
      <c r="F24" s="36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49</v>
      </c>
      <c r="Y30" s="5">
        <f>SUM(Y4:Y29)</f>
        <v>42</v>
      </c>
      <c r="Z30" s="5"/>
      <c r="AA30" s="5"/>
      <c r="AC30" s="5">
        <f>SUM(AC4:AC29)</f>
        <v>47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32</v>
      </c>
      <c r="K31">
        <f t="shared" ref="K31:O31" si="0">SUM(K4:K30)</f>
        <v>31</v>
      </c>
      <c r="L31">
        <f t="shared" si="0"/>
        <v>10</v>
      </c>
      <c r="M31">
        <f t="shared" si="0"/>
        <v>5</v>
      </c>
      <c r="N31">
        <f t="shared" si="0"/>
        <v>11</v>
      </c>
      <c r="O31">
        <f t="shared" si="0"/>
        <v>7</v>
      </c>
      <c r="X31" s="10">
        <f>X30/(Y30+X30)</f>
        <v>0.53846153846153844</v>
      </c>
      <c r="AC31" s="10">
        <f>AC30/(AD30+AC30)</f>
        <v>0.54022988505747127</v>
      </c>
    </row>
    <row r="32" spans="1:32" x14ac:dyDescent="0.45">
      <c r="I32" t="s">
        <v>60</v>
      </c>
      <c r="J32">
        <f>AVERAGE(J4:J30)</f>
        <v>2.1333333333333333</v>
      </c>
      <c r="K32">
        <f t="shared" ref="K32:O32" si="1">AVERAGE(K4:K30)</f>
        <v>2.0666666666666669</v>
      </c>
      <c r="L32">
        <f t="shared" si="1"/>
        <v>0.58823529411764708</v>
      </c>
      <c r="M32">
        <f t="shared" si="1"/>
        <v>0.29411764705882354</v>
      </c>
      <c r="N32">
        <f t="shared" si="1"/>
        <v>0.6470588235294118</v>
      </c>
      <c r="O32">
        <f t="shared" si="1"/>
        <v>0.41176470588235292</v>
      </c>
    </row>
  </sheetData>
  <mergeCells count="1">
    <mergeCell ref="A22:F24"/>
  </mergeCells>
  <conditionalFormatting sqref="H7">
    <cfRule type="cellIs" dxfId="22" priority="10" operator="equal">
      <formula>$H$6</formula>
    </cfRule>
    <cfRule type="cellIs" dxfId="21" priority="11" operator="lessThan">
      <formula>$H$6</formula>
    </cfRule>
    <cfRule type="cellIs" dxfId="20" priority="12" operator="greaterThan">
      <formula>$H$6</formula>
    </cfRule>
  </conditionalFormatting>
  <conditionalFormatting sqref="H8">
    <cfRule type="cellIs" dxfId="19" priority="7" operator="equal">
      <formula>$H$6</formula>
    </cfRule>
    <cfRule type="cellIs" dxfId="18" priority="8" operator="lessThan">
      <formula>$H$6</formula>
    </cfRule>
    <cfRule type="cellIs" dxfId="17" priority="9" operator="greaterThan">
      <formula>$H$6</formula>
    </cfRule>
  </conditionalFormatting>
  <conditionalFormatting sqref="H9">
    <cfRule type="cellIs" dxfId="16" priority="4" operator="equal">
      <formula>$H$6</formula>
    </cfRule>
    <cfRule type="cellIs" dxfId="15" priority="5" operator="lessThan">
      <formula>$H$6</formula>
    </cfRule>
    <cfRule type="cellIs" dxfId="14" priority="6" operator="greaterThan">
      <formula>$H$6</formula>
    </cfRule>
  </conditionalFormatting>
  <conditionalFormatting sqref="H10">
    <cfRule type="cellIs" dxfId="13" priority="1" operator="equal">
      <formula>$H$6</formula>
    </cfRule>
    <cfRule type="cellIs" dxfId="12" priority="2" operator="lessThan">
      <formula>$H$6</formula>
    </cfRule>
    <cfRule type="cellIs" dxfId="11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A22" sqref="A22:F24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80</v>
      </c>
      <c r="G4">
        <f>SUM(C4:C30)</f>
        <v>86</v>
      </c>
      <c r="H4">
        <f>SUM(D4:D30)</f>
        <v>31.5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0.61764705882352944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>
        <f>SUM(B15:B16)/(SUM(B15:B16)+SUM(C15:C16))</f>
        <v>0.53333333333333333</v>
      </c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>
        <f>SUM(B17:B20)/(SUM(B17:B20)+SUM(C17:C20))</f>
        <v>0.33333333333333331</v>
      </c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A12" s="3">
        <f>'2102'!$C$2</f>
        <v>44978</v>
      </c>
      <c r="B12" s="4">
        <f>'2102'!$J$4</f>
        <v>8</v>
      </c>
      <c r="C12" s="4">
        <f>'2102'!$K$4</f>
        <v>2</v>
      </c>
      <c r="D12" s="7">
        <f>'2102'!$M$4</f>
        <v>3</v>
      </c>
      <c r="G12" t="s">
        <v>78</v>
      </c>
      <c r="H12" s="11"/>
      <c r="J12">
        <f>'2102'!$Q$14</f>
        <v>2</v>
      </c>
      <c r="K12">
        <f>'2102'!$Q$15</f>
        <v>3</v>
      </c>
      <c r="L12">
        <f>'2102'!$Q$4</f>
        <v>2</v>
      </c>
      <c r="M12">
        <f>'2102'!$Q$17</f>
        <v>1</v>
      </c>
      <c r="N12">
        <f>'2102'!$Q$13</f>
        <v>0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>
        <f>COUNTIF('2102'!$U$4:$U$30, "5M/WW")</f>
        <v>3</v>
      </c>
      <c r="W12" s="5">
        <f>COUNTIF('2102'!$T$4:$T$30, "WW/5M")</f>
        <v>1</v>
      </c>
      <c r="X12" s="5" t="s">
        <v>126</v>
      </c>
      <c r="Y12" s="5" t="s">
        <v>7</v>
      </c>
      <c r="AA12" s="5">
        <f>COUNTIF('2102'!$U$4:$U$30, "5M/LG")</f>
        <v>5</v>
      </c>
      <c r="AB12" s="5">
        <f>COUNTIF('2102'!$S$4:$S$30, "LG/5M")</f>
        <v>1</v>
      </c>
      <c r="AC12" s="5" t="s">
        <v>0</v>
      </c>
      <c r="AD12" s="5" t="s">
        <v>3</v>
      </c>
    </row>
    <row r="13" spans="1:30" x14ac:dyDescent="0.45">
      <c r="A13" s="3">
        <f>'2202'!$C$2</f>
        <v>44979</v>
      </c>
      <c r="B13" s="4">
        <f>'2202'!$J$4</f>
        <v>4</v>
      </c>
      <c r="C13" s="4">
        <f>'2202'!$K$4</f>
        <v>4</v>
      </c>
      <c r="D13" s="7">
        <f>'2202'!$M$4</f>
        <v>2</v>
      </c>
      <c r="G13" t="s">
        <v>79</v>
      </c>
      <c r="H13" s="12">
        <f>F4/(G4+F4)</f>
        <v>0.48192771084337349</v>
      </c>
      <c r="J13">
        <f>'2202'!$Q$14</f>
        <v>1</v>
      </c>
      <c r="K13">
        <f>'2202'!$Q$15</f>
        <v>1</v>
      </c>
      <c r="L13">
        <f>'2202'!$Q$4</f>
        <v>2</v>
      </c>
      <c r="M13">
        <f>'2202'!$Q$17</f>
        <v>0</v>
      </c>
      <c r="N13">
        <f>'2202'!$Q$13</f>
        <v>0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>
        <f>COUNTIF('2202'!$U$4:$U$30, "5M/WW")</f>
        <v>2</v>
      </c>
      <c r="W13" s="5">
        <f>COUNTIF('2202'!$T$4:$T$30, "WW/5M")</f>
        <v>2</v>
      </c>
      <c r="X13" s="5" t="s">
        <v>130</v>
      </c>
      <c r="Y13" s="5" t="s">
        <v>12</v>
      </c>
      <c r="AA13" s="5">
        <f>COUNTIF('2202'!$U$4:$U$30, "5M/LG")</f>
        <v>2</v>
      </c>
      <c r="AB13" s="5">
        <f>COUNTIF('2202'!$S$4:$S$30, "LG/5M")</f>
        <v>2</v>
      </c>
      <c r="AC13" s="5" t="s">
        <v>129</v>
      </c>
      <c r="AD13" s="5" t="s">
        <v>93</v>
      </c>
    </row>
    <row r="14" spans="1:30" x14ac:dyDescent="0.45">
      <c r="A14" s="3">
        <f>'2302'!$C$2</f>
        <v>44980</v>
      </c>
      <c r="B14" s="4">
        <f>'2302'!$J$4</f>
        <v>5</v>
      </c>
      <c r="C14" s="4">
        <f>'2302'!$K$4</f>
        <v>5</v>
      </c>
      <c r="D14" s="7">
        <f>'2302'!$M$4</f>
        <v>2</v>
      </c>
      <c r="J14">
        <f>'2302'!$Q$14</f>
        <v>2</v>
      </c>
      <c r="K14">
        <f>'2302'!$Q$15</f>
        <v>2</v>
      </c>
      <c r="L14">
        <f>'2302'!$Q$4</f>
        <v>1</v>
      </c>
      <c r="M14">
        <f>'2302'!$Q$17</f>
        <v>0</v>
      </c>
      <c r="N14">
        <f>'2302'!$Q$13</f>
        <v>0</v>
      </c>
      <c r="P14" s="5">
        <v>1</v>
      </c>
      <c r="Q14" s="5">
        <v>1</v>
      </c>
      <c r="R14" s="5">
        <v>1</v>
      </c>
      <c r="S14" s="5" t="s">
        <v>45</v>
      </c>
      <c r="T14" s="5" t="s">
        <v>45</v>
      </c>
      <c r="V14" s="5">
        <f>COUNTIF('2302'!$U$4:$U$30, "5M/WW")</f>
        <v>2</v>
      </c>
      <c r="W14" s="5">
        <f>COUNTIF('2302'!$T$4:$T$30, "WW/5M")</f>
        <v>5</v>
      </c>
      <c r="X14" s="5" t="s">
        <v>132</v>
      </c>
      <c r="Y14" s="5" t="s">
        <v>9</v>
      </c>
      <c r="AA14" s="5">
        <f>COUNTIF('2302'!$U$4:$U$30, "5M/LG")</f>
        <v>3</v>
      </c>
      <c r="AB14" s="5">
        <f>COUNTIF('2302'!$S$4:$S$30, "LG/5M")</f>
        <v>0</v>
      </c>
      <c r="AC14" s="5" t="s">
        <v>131</v>
      </c>
      <c r="AD14" s="5" t="s">
        <v>45</v>
      </c>
    </row>
    <row r="15" spans="1:30" x14ac:dyDescent="0.45">
      <c r="A15" s="3">
        <f>'2702'!$C$2</f>
        <v>44984</v>
      </c>
      <c r="B15" s="4">
        <f>'2702'!$J$4</f>
        <v>5</v>
      </c>
      <c r="C15" s="4">
        <f>'2702'!$K$4</f>
        <v>4</v>
      </c>
      <c r="D15" s="7">
        <f>'2702'!$M$4</f>
        <v>2</v>
      </c>
      <c r="J15">
        <f>'2702'!$Q$14</f>
        <v>2</v>
      </c>
      <c r="K15">
        <f>'2702'!$Q$15</f>
        <v>3</v>
      </c>
      <c r="L15">
        <f>'2702'!$Q$4</f>
        <v>0</v>
      </c>
      <c r="M15">
        <f>'2702'!$Q$17</f>
        <v>0</v>
      </c>
      <c r="N15">
        <f>'2702'!$Q$13</f>
        <v>0</v>
      </c>
      <c r="P15" s="5">
        <v>1</v>
      </c>
      <c r="Q15" s="5">
        <v>2</v>
      </c>
      <c r="R15" s="5" t="s">
        <v>45</v>
      </c>
      <c r="S15" s="5" t="s">
        <v>45</v>
      </c>
      <c r="T15" s="5" t="s">
        <v>45</v>
      </c>
      <c r="V15" s="5">
        <f>COUNTIF('2702'!$U$4:$U$30, "5M/WW")</f>
        <v>3</v>
      </c>
      <c r="W15" s="5">
        <f>COUNTIF('2702'!$T$4:$T$30, "WW/5M")</f>
        <v>1</v>
      </c>
      <c r="X15" s="5" t="s">
        <v>4</v>
      </c>
      <c r="Y15" s="5" t="s">
        <v>9</v>
      </c>
      <c r="AA15" s="5">
        <f>COUNTIF('2702'!$U$4:$U$30, "5M/LG")</f>
        <v>2</v>
      </c>
      <c r="AB15" s="5">
        <f>COUNTIF('2702'!$S$4:$S$30, "LG/5M")</f>
        <v>3</v>
      </c>
      <c r="AC15" s="5" t="s">
        <v>3</v>
      </c>
      <c r="AD15" s="5" t="s">
        <v>2</v>
      </c>
    </row>
    <row r="16" spans="1:30" x14ac:dyDescent="0.45">
      <c r="A16" s="3">
        <f>'2802'!$C$2</f>
        <v>44985</v>
      </c>
      <c r="B16" s="4">
        <f>'2802'!$J$4</f>
        <v>3</v>
      </c>
      <c r="C16" s="4">
        <f>'2802'!$K$4</f>
        <v>3</v>
      </c>
      <c r="D16" s="7">
        <f>'2802'!$M$4</f>
        <v>2</v>
      </c>
      <c r="J16">
        <f>'2802'!$Q$14</f>
        <v>2</v>
      </c>
      <c r="K16">
        <f>'2802'!$Q$15</f>
        <v>0</v>
      </c>
      <c r="L16">
        <f>'2802'!$Q$4</f>
        <v>0</v>
      </c>
      <c r="M16">
        <f>'2802'!$Q$17</f>
        <v>1</v>
      </c>
      <c r="N16">
        <f>'2802'!$Q$13</f>
        <v>0</v>
      </c>
      <c r="P16" s="5">
        <v>1</v>
      </c>
      <c r="Q16" s="5" t="s">
        <v>45</v>
      </c>
      <c r="R16" s="5" t="s">
        <v>45</v>
      </c>
      <c r="S16" s="5">
        <v>1</v>
      </c>
      <c r="T16" s="5" t="s">
        <v>45</v>
      </c>
      <c r="V16" s="5">
        <f>COUNTIF('2802'!$U$4:$U$30, "5M/WW")</f>
        <v>1</v>
      </c>
      <c r="W16" s="5">
        <f>COUNTIF('2802'!$T$4:$T$30, "WW/5M")</f>
        <v>2</v>
      </c>
      <c r="X16" s="5" t="s">
        <v>4</v>
      </c>
      <c r="Y16" s="5" t="s">
        <v>140</v>
      </c>
      <c r="AA16" s="5">
        <f>COUNTIF('2802'!$U$4:$U$30, "5M/LG")</f>
        <v>2</v>
      </c>
      <c r="AB16" s="5">
        <f>COUNTIF('2802'!$S$4:$S$30, "LG/5M")</f>
        <v>1</v>
      </c>
      <c r="AC16" s="5" t="s">
        <v>139</v>
      </c>
      <c r="AD16" s="5" t="s">
        <v>2</v>
      </c>
    </row>
    <row r="17" spans="1:30" x14ac:dyDescent="0.45">
      <c r="A17" s="3">
        <f>'0603'!$C$2</f>
        <v>44991</v>
      </c>
      <c r="B17" s="4">
        <f>'0603'!$J$4</f>
        <v>5</v>
      </c>
      <c r="C17" s="4">
        <f>'0603'!$K$4</f>
        <v>9</v>
      </c>
      <c r="D17" s="7">
        <f>'0603'!$M$4</f>
        <v>1</v>
      </c>
      <c r="J17">
        <f>'0603'!$Q$14</f>
        <v>4</v>
      </c>
      <c r="K17">
        <f>'0603'!$Q$15</f>
        <v>0</v>
      </c>
      <c r="L17" t="s">
        <v>45</v>
      </c>
      <c r="M17">
        <f>'0603'!$Q$17</f>
        <v>1</v>
      </c>
      <c r="N17">
        <f>'0603'!$Q$13</f>
        <v>0</v>
      </c>
      <c r="P17" s="5">
        <v>2</v>
      </c>
      <c r="Q17" s="5" t="s">
        <v>45</v>
      </c>
      <c r="R17" s="5" t="s">
        <v>45</v>
      </c>
      <c r="S17" s="5">
        <v>1</v>
      </c>
      <c r="T17" s="5" t="s">
        <v>45</v>
      </c>
      <c r="V17" s="5">
        <f>COUNTIF('0603'!$U$4:$U$30, "5M/WW")</f>
        <v>1</v>
      </c>
      <c r="W17" s="5">
        <f>COUNTIF('0603'!$T$4:$T$30, "WW/5M")</f>
        <v>7</v>
      </c>
      <c r="X17" s="5" t="s">
        <v>4</v>
      </c>
      <c r="Y17" s="5" t="s">
        <v>143</v>
      </c>
      <c r="AA17" s="5">
        <f>COUNTIF('0603'!$U$4:$U$30, "5M/LG")</f>
        <v>4</v>
      </c>
      <c r="AB17" s="5">
        <f>COUNTIF('0603'!$S$4:$S$30, "LG/5M")</f>
        <v>2</v>
      </c>
      <c r="AC17" s="5" t="s">
        <v>4</v>
      </c>
      <c r="AD17" s="5" t="s">
        <v>142</v>
      </c>
    </row>
    <row r="18" spans="1:30" x14ac:dyDescent="0.45">
      <c r="A18" s="3">
        <f>'0703'!$C$2</f>
        <v>44992</v>
      </c>
      <c r="B18" s="4">
        <f>'0703'!$J$4</f>
        <v>2</v>
      </c>
      <c r="C18" s="4">
        <f>'0703'!$K$4</f>
        <v>7</v>
      </c>
      <c r="D18" s="7">
        <f>'0703'!$M$4</f>
        <v>1</v>
      </c>
      <c r="J18">
        <f>'0703'!$Q$14</f>
        <v>1</v>
      </c>
      <c r="K18">
        <f>'0703'!$Q$15</f>
        <v>0</v>
      </c>
      <c r="L18" t="s">
        <v>45</v>
      </c>
      <c r="M18">
        <f>'0703'!$Q$17</f>
        <v>1</v>
      </c>
      <c r="N18">
        <f>'0703'!$Q$13</f>
        <v>0</v>
      </c>
      <c r="P18" s="5">
        <v>1</v>
      </c>
      <c r="Q18" s="5" t="s">
        <v>45</v>
      </c>
      <c r="R18" s="5" t="s">
        <v>45</v>
      </c>
      <c r="S18" s="5">
        <v>1</v>
      </c>
      <c r="T18" s="5" t="s">
        <v>45</v>
      </c>
      <c r="V18" s="5">
        <f>COUNTIF('0703'!$U$4:$U$30, "5M/WW")</f>
        <v>2</v>
      </c>
      <c r="W18" s="5">
        <f>COUNTIF('0703'!$T$4:$T$30, "WW/5M")</f>
        <v>4</v>
      </c>
      <c r="X18" s="5" t="s">
        <v>145</v>
      </c>
      <c r="Y18" s="5" t="s">
        <v>12</v>
      </c>
      <c r="AA18" s="5">
        <f>COUNTIF('0703'!$U$4:$U$30, "5M/LG")</f>
        <v>0</v>
      </c>
      <c r="AB18" s="5">
        <f>COUNTIF('0703'!$S$4:$S$30, "LG/5M")</f>
        <v>3</v>
      </c>
      <c r="AC18" s="5" t="s">
        <v>45</v>
      </c>
      <c r="AD18" s="5" t="s">
        <v>63</v>
      </c>
    </row>
    <row r="19" spans="1:30" x14ac:dyDescent="0.45">
      <c r="A19" s="3">
        <f>'0803'!$C$2</f>
        <v>44993</v>
      </c>
      <c r="B19" s="4">
        <f>'0803'!$J$4</f>
        <v>6</v>
      </c>
      <c r="C19" s="4">
        <f>'0803'!$K$4</f>
        <v>8</v>
      </c>
      <c r="D19" s="7">
        <f>'0803'!$M$4</f>
        <v>2</v>
      </c>
      <c r="J19">
        <f>'0803'!$Q$14</f>
        <v>1</v>
      </c>
      <c r="K19">
        <f>'0803'!$Q$15</f>
        <v>3</v>
      </c>
      <c r="L19" t="s">
        <v>45</v>
      </c>
      <c r="M19">
        <f>'0803'!$Q$17</f>
        <v>1</v>
      </c>
      <c r="N19">
        <f>'0803'!$Q$13</f>
        <v>1</v>
      </c>
      <c r="P19" s="5">
        <v>1</v>
      </c>
      <c r="Q19" s="5">
        <v>2</v>
      </c>
      <c r="R19" s="5" t="s">
        <v>45</v>
      </c>
      <c r="S19" s="5">
        <v>1</v>
      </c>
      <c r="T19" s="5">
        <v>1</v>
      </c>
      <c r="V19" s="5">
        <f>COUNTIF('0803'!$U$4:$U$30, "5M/WW")</f>
        <v>3</v>
      </c>
      <c r="W19" s="5">
        <f>COUNTIF('0803'!$T$4:$T$30, "WW/5M")</f>
        <v>3</v>
      </c>
      <c r="X19" s="5" t="s">
        <v>148</v>
      </c>
      <c r="Y19" s="5" t="s">
        <v>149</v>
      </c>
      <c r="AA19" s="5">
        <f>COUNTIF('0803'!$U$4:$U$30, "5M/LG")</f>
        <v>3</v>
      </c>
      <c r="AB19" s="5">
        <f>COUNTIF('0803'!$S$4:$S$30, "LG/5M")</f>
        <v>5</v>
      </c>
      <c r="AC19" s="5" t="s">
        <v>147</v>
      </c>
      <c r="AD19" s="5" t="s">
        <v>3</v>
      </c>
    </row>
    <row r="20" spans="1:30" x14ac:dyDescent="0.45">
      <c r="A20" s="3">
        <f>'0903'!$C$2</f>
        <v>44994</v>
      </c>
      <c r="B20" s="4">
        <f>'0903'!$J$4</f>
        <v>2</v>
      </c>
      <c r="C20" s="4">
        <f>'0903'!$K$4</f>
        <v>6</v>
      </c>
      <c r="D20" s="7">
        <f>'0903'!$M$4</f>
        <v>1</v>
      </c>
      <c r="J20">
        <f>'0903'!$Q$14</f>
        <v>1</v>
      </c>
      <c r="K20">
        <f>'0903'!$Q$15</f>
        <v>1</v>
      </c>
      <c r="L20" t="s">
        <v>45</v>
      </c>
      <c r="M20">
        <f>'0903'!$Q$17</f>
        <v>0</v>
      </c>
      <c r="N20">
        <f>'0903'!$Q$13</f>
        <v>0</v>
      </c>
      <c r="P20" s="5">
        <v>1</v>
      </c>
      <c r="Q20" s="5">
        <v>1</v>
      </c>
      <c r="R20" s="5" t="s">
        <v>45</v>
      </c>
      <c r="S20" s="5" t="s">
        <v>45</v>
      </c>
      <c r="T20" s="5" t="s">
        <v>45</v>
      </c>
      <c r="V20" s="5">
        <f>COUNTIF('0903'!$U$4:$U$30, "5M/WW")</f>
        <v>1</v>
      </c>
      <c r="W20" s="5">
        <f>COUNTIF('0903'!$T$4:$T$30, "WW/5M")</f>
        <v>1</v>
      </c>
      <c r="X20" s="5" t="s">
        <v>4</v>
      </c>
      <c r="Y20" s="5" t="s">
        <v>13</v>
      </c>
      <c r="AA20" s="5">
        <f>COUNTIF('0903'!$U$4:$U$30, "5M/LG")</f>
        <v>1</v>
      </c>
      <c r="AB20" s="5">
        <f>COUNTIF('0903'!$S$4:$S$30, "LG/5M")</f>
        <v>5</v>
      </c>
      <c r="AC20" s="5" t="s">
        <v>3</v>
      </c>
      <c r="AD20" s="5" t="s">
        <v>2</v>
      </c>
    </row>
    <row r="21" spans="1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1:30" x14ac:dyDescent="0.45">
      <c r="A22" s="36" t="s">
        <v>163</v>
      </c>
      <c r="B22" s="36"/>
      <c r="C22" s="36"/>
      <c r="D22" s="36"/>
      <c r="E22" s="36"/>
      <c r="F22" s="36"/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1:30" x14ac:dyDescent="0.45">
      <c r="A23" s="36"/>
      <c r="B23" s="36"/>
      <c r="C23" s="36"/>
      <c r="D23" s="36"/>
      <c r="E23" s="36"/>
      <c r="F23" s="36"/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1:30" x14ac:dyDescent="0.45">
      <c r="A24" s="36"/>
      <c r="B24" s="36"/>
      <c r="C24" s="36"/>
      <c r="D24" s="36"/>
      <c r="E24" s="36"/>
      <c r="F24" s="36"/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1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1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1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1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1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1:30" x14ac:dyDescent="0.45">
      <c r="P30" s="5"/>
      <c r="Q30" s="5"/>
      <c r="R30" s="5"/>
      <c r="S30" s="5"/>
      <c r="T30" s="5"/>
      <c r="U30" t="s">
        <v>66</v>
      </c>
      <c r="V30" s="5">
        <f>SUM(V4:V29)</f>
        <v>40</v>
      </c>
      <c r="W30" s="5">
        <f>SUM(W4:W29)</f>
        <v>47</v>
      </c>
      <c r="X30" s="5"/>
      <c r="Y30" s="5"/>
      <c r="AA30" s="5">
        <f>SUM(AA4:AA29)</f>
        <v>40</v>
      </c>
      <c r="AB30" s="5">
        <f>SUM(AB4:AB29)</f>
        <v>39</v>
      </c>
      <c r="AC30" s="5"/>
      <c r="AD30" s="5"/>
    </row>
    <row r="31" spans="1:30" x14ac:dyDescent="0.45">
      <c r="I31" t="s">
        <v>59</v>
      </c>
      <c r="J31">
        <f>SUM(J4:J30)</f>
        <v>25</v>
      </c>
      <c r="K31">
        <f t="shared" ref="K31:M31" si="0">SUM(K4:K30)</f>
        <v>26</v>
      </c>
      <c r="L31">
        <f>SUM(L7:L30)</f>
        <v>11</v>
      </c>
      <c r="M31">
        <f t="shared" si="0"/>
        <v>7</v>
      </c>
      <c r="N31">
        <f>SUM(N7:N30)</f>
        <v>3</v>
      </c>
      <c r="V31" s="10">
        <f>V30/(W30+V30)</f>
        <v>0.45977011494252873</v>
      </c>
      <c r="AA31" s="10">
        <f>AA30/(AB30+AA30)</f>
        <v>0.50632911392405067</v>
      </c>
    </row>
    <row r="32" spans="1:30" x14ac:dyDescent="0.45">
      <c r="I32" t="s">
        <v>60</v>
      </c>
      <c r="J32">
        <f>AVERAGE(J4:J30)</f>
        <v>1.4705882352941178</v>
      </c>
      <c r="K32">
        <f t="shared" ref="K32:M32" si="1">AVERAGE(K4:K30)</f>
        <v>1.5294117647058822</v>
      </c>
      <c r="L32">
        <f>AVERAGE(L7:L30)</f>
        <v>1.1000000000000001</v>
      </c>
      <c r="M32">
        <f t="shared" si="1"/>
        <v>0.41176470588235292</v>
      </c>
      <c r="N32">
        <f>AVERAGE(N7:N30)</f>
        <v>0.21428571428571427</v>
      </c>
    </row>
  </sheetData>
  <mergeCells count="1">
    <mergeCell ref="A22:F24"/>
  </mergeCells>
  <conditionalFormatting sqref="H7">
    <cfRule type="cellIs" dxfId="10" priority="12" operator="equal">
      <formula>$H$6</formula>
    </cfRule>
    <cfRule type="cellIs" dxfId="9" priority="13" operator="lessThan">
      <formula>$H$6</formula>
    </cfRule>
    <cfRule type="cellIs" dxfId="8" priority="14" operator="greaterThan">
      <formula>$H$6</formula>
    </cfRule>
  </conditionalFormatting>
  <conditionalFormatting sqref="H9">
    <cfRule type="cellIs" dxfId="7" priority="4" operator="greaterThan">
      <formula>$H$8</formula>
    </cfRule>
    <cfRule type="cellIs" dxfId="6" priority="5" operator="lessThan">
      <formula>$H$8</formula>
    </cfRule>
    <cfRule type="cellIs" dxfId="5" priority="9" operator="equal">
      <formula>$H$8</formula>
    </cfRule>
  </conditionalFormatting>
  <conditionalFormatting sqref="H8">
    <cfRule type="cellIs" dxfId="4" priority="10" operator="lessThan">
      <formula>$H$7</formula>
    </cfRule>
    <cfRule type="cellIs" dxfId="3" priority="11" operator="greaterThan">
      <formula>$H$7</formula>
    </cfRule>
  </conditionalFormatting>
  <conditionalFormatting sqref="H10">
    <cfRule type="cellIs" dxfId="2" priority="1" operator="greaterThan">
      <formula>$H$8</formula>
    </cfRule>
    <cfRule type="cellIs" dxfId="1" priority="2" operator="lessThan">
      <formula>$H$8</formula>
    </cfRule>
    <cfRule type="cellIs" dxfId="0" priority="3" operator="equal">
      <formula>$H$8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  <vt:lpstr>2102</vt:lpstr>
      <vt:lpstr>2202</vt:lpstr>
      <vt:lpstr>2302</vt:lpstr>
      <vt:lpstr>2702</vt:lpstr>
      <vt:lpstr>2802</vt:lpstr>
      <vt:lpstr>0603</vt:lpstr>
      <vt:lpstr>0703</vt:lpstr>
      <vt:lpstr>0803</vt:lpstr>
      <vt:lpstr>0903</vt:lpstr>
      <vt:lpstr>Finals 1</vt:lpstr>
      <vt:lpstr>Finals 2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2023-03-15T08:29:12Z</dcterms:modified>
</cp:coreProperties>
</file>