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011445\Documents\GitHub\basketballrepo\"/>
    </mc:Choice>
  </mc:AlternateContent>
  <xr:revisionPtr revIDLastSave="0" documentId="13_ncr:1_{503D9141-8F59-4493-875E-983134E009BB}" xr6:coauthVersionLast="47" xr6:coauthVersionMax="47" xr10:uidLastSave="{00000000-0000-0000-0000-000000000000}"/>
  <bookViews>
    <workbookView xWindow="-98" yWindow="-98" windowWidth="22695" windowHeight="14595" firstSheet="10" activeTab="24" xr2:uid="{00EBB926-0127-40AF-B7AF-FD3BAC47F36A}"/>
  </bookViews>
  <sheets>
    <sheet name="READ ME" sheetId="1" r:id="rId1"/>
    <sheet name="Stats Global" sheetId="11" r:id="rId2"/>
    <sheet name="Statistics LG" sheetId="3" r:id="rId3"/>
    <sheet name="Statistics WW" sheetId="4" r:id="rId4"/>
    <sheet name="Statistics 5M" sheetId="5" r:id="rId5"/>
    <sheet name="602" sheetId="2" r:id="rId6"/>
    <sheet name="702" sheetId="6" r:id="rId7"/>
    <sheet name="802" sheetId="7" r:id="rId8"/>
    <sheet name="1002" sheetId="8" r:id="rId9"/>
    <sheet name="1302" sheetId="9" r:id="rId10"/>
    <sheet name="1402" sheetId="10" r:id="rId11"/>
    <sheet name="1602" sheetId="12" r:id="rId12"/>
    <sheet name="2002" sheetId="13" r:id="rId13"/>
    <sheet name="2102" sheetId="14" r:id="rId14"/>
    <sheet name="2202" sheetId="15" r:id="rId15"/>
    <sheet name="2302" sheetId="16" r:id="rId16"/>
    <sheet name="2702" sheetId="17" r:id="rId17"/>
    <sheet name="2802" sheetId="18" r:id="rId18"/>
    <sheet name="0603" sheetId="19" r:id="rId19"/>
    <sheet name="0703" sheetId="20" r:id="rId20"/>
    <sheet name="0803" sheetId="21" r:id="rId21"/>
    <sheet name="0903" sheetId="22" r:id="rId22"/>
    <sheet name="Finals 1" sheetId="23" r:id="rId23"/>
    <sheet name="Finals 2" sheetId="24" r:id="rId24"/>
    <sheet name="Grand Finale" sheetId="25" r:id="rId2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48" i="11" l="1"/>
  <c r="T49" i="11"/>
  <c r="T50" i="11"/>
  <c r="T51" i="11"/>
  <c r="T52" i="11"/>
  <c r="T53" i="11"/>
  <c r="T54" i="11"/>
  <c r="T55" i="11"/>
  <c r="T56" i="11"/>
  <c r="T57" i="11"/>
  <c r="T58" i="11"/>
  <c r="T59" i="11"/>
  <c r="T60" i="11"/>
  <c r="T61" i="11"/>
  <c r="T62" i="11"/>
  <c r="T63" i="11"/>
  <c r="T64" i="11"/>
  <c r="O30" i="11"/>
  <c r="O31" i="11"/>
  <c r="O29" i="11"/>
  <c r="N33" i="11"/>
  <c r="B24" i="11"/>
  <c r="R4" i="25"/>
  <c r="R5" i="25"/>
  <c r="R6" i="25"/>
  <c r="R7" i="25"/>
  <c r="AK12" i="11" s="1"/>
  <c r="R8" i="25"/>
  <c r="R9" i="25"/>
  <c r="R10" i="25"/>
  <c r="R11" i="25"/>
  <c r="AK16" i="11" s="1"/>
  <c r="R12" i="25"/>
  <c r="R13" i="25"/>
  <c r="R14" i="25"/>
  <c r="R15" i="25"/>
  <c r="AK20" i="11" s="1"/>
  <c r="R16" i="25"/>
  <c r="R17" i="25"/>
  <c r="R18" i="25"/>
  <c r="R19" i="25"/>
  <c r="AK24" i="11" s="1"/>
  <c r="R3" i="25"/>
  <c r="AK8" i="11" s="1"/>
  <c r="AL8" i="11" s="1"/>
  <c r="AK9" i="11"/>
  <c r="AK10" i="11"/>
  <c r="AK11" i="11"/>
  <c r="AK13" i="11"/>
  <c r="AK14" i="11"/>
  <c r="AK15" i="11"/>
  <c r="AK17" i="11"/>
  <c r="AK18" i="11"/>
  <c r="AK19" i="11"/>
  <c r="AK21" i="11"/>
  <c r="AK22" i="11"/>
  <c r="AK23" i="11"/>
  <c r="N5" i="25"/>
  <c r="N4" i="25"/>
  <c r="N3" i="25"/>
  <c r="V45" i="25"/>
  <c r="U45" i="25"/>
  <c r="T45" i="25"/>
  <c r="V44" i="25"/>
  <c r="U44" i="25"/>
  <c r="T44" i="25"/>
  <c r="V43" i="25"/>
  <c r="U43" i="25"/>
  <c r="T43" i="25"/>
  <c r="V42" i="25"/>
  <c r="U42" i="25"/>
  <c r="T42" i="25"/>
  <c r="V41" i="25"/>
  <c r="U41" i="25"/>
  <c r="T41" i="25"/>
  <c r="V40" i="25"/>
  <c r="U40" i="25"/>
  <c r="T40" i="25"/>
  <c r="V39" i="25"/>
  <c r="U39" i="25"/>
  <c r="T39" i="25"/>
  <c r="V38" i="25"/>
  <c r="U38" i="25"/>
  <c r="T38" i="25"/>
  <c r="V37" i="25"/>
  <c r="U37" i="25"/>
  <c r="T37" i="25"/>
  <c r="V36" i="25"/>
  <c r="U36" i="25"/>
  <c r="T36" i="25"/>
  <c r="V35" i="25"/>
  <c r="U35" i="25"/>
  <c r="T35" i="25"/>
  <c r="V34" i="25"/>
  <c r="U34" i="25"/>
  <c r="T34" i="25"/>
  <c r="V33" i="25"/>
  <c r="U33" i="25"/>
  <c r="T33" i="25"/>
  <c r="V32" i="25"/>
  <c r="U32" i="25"/>
  <c r="T32" i="25"/>
  <c r="V31" i="25"/>
  <c r="U31" i="25"/>
  <c r="T31" i="25"/>
  <c r="V30" i="25"/>
  <c r="U30" i="25"/>
  <c r="T30" i="25"/>
  <c r="V29" i="25"/>
  <c r="U29" i="25"/>
  <c r="T29" i="25"/>
  <c r="V28" i="25"/>
  <c r="U28" i="25"/>
  <c r="T28" i="25"/>
  <c r="V27" i="25"/>
  <c r="U27" i="25"/>
  <c r="T27" i="25"/>
  <c r="V26" i="25"/>
  <c r="U26" i="25"/>
  <c r="T26" i="25"/>
  <c r="V25" i="25"/>
  <c r="U25" i="25"/>
  <c r="T25" i="25"/>
  <c r="V24" i="25"/>
  <c r="U24" i="25"/>
  <c r="T24" i="25"/>
  <c r="V23" i="25"/>
  <c r="U23" i="25"/>
  <c r="T23" i="25"/>
  <c r="V22" i="25"/>
  <c r="U22" i="25"/>
  <c r="T22" i="25"/>
  <c r="V21" i="25"/>
  <c r="U21" i="25"/>
  <c r="T21" i="25"/>
  <c r="V20" i="25"/>
  <c r="U20" i="25"/>
  <c r="T20" i="25"/>
  <c r="V19" i="25"/>
  <c r="U19" i="25"/>
  <c r="T19" i="25"/>
  <c r="V18" i="25"/>
  <c r="U18" i="25"/>
  <c r="T18" i="25"/>
  <c r="V17" i="25"/>
  <c r="U17" i="25"/>
  <c r="T17" i="25"/>
  <c r="V16" i="25"/>
  <c r="U16" i="25"/>
  <c r="T16" i="25"/>
  <c r="V15" i="25"/>
  <c r="U15" i="25"/>
  <c r="T15" i="25"/>
  <c r="V14" i="25"/>
  <c r="U14" i="25"/>
  <c r="T14" i="25"/>
  <c r="V13" i="25"/>
  <c r="U13" i="25"/>
  <c r="T13" i="25"/>
  <c r="V12" i="25"/>
  <c r="U12" i="25"/>
  <c r="T12" i="25"/>
  <c r="V11" i="25"/>
  <c r="U11" i="25"/>
  <c r="T11" i="25"/>
  <c r="V10" i="25"/>
  <c r="U10" i="25"/>
  <c r="T10" i="25"/>
  <c r="V9" i="25"/>
  <c r="U9" i="25"/>
  <c r="T9" i="25"/>
  <c r="V8" i="25"/>
  <c r="U8" i="25"/>
  <c r="T8" i="25"/>
  <c r="V7" i="25"/>
  <c r="U7" i="25"/>
  <c r="T7" i="25"/>
  <c r="V6" i="25"/>
  <c r="U6" i="25"/>
  <c r="T6" i="25"/>
  <c r="V5" i="25"/>
  <c r="U5" i="25"/>
  <c r="T5" i="25"/>
  <c r="M5" i="25"/>
  <c r="V4" i="25"/>
  <c r="U4" i="25"/>
  <c r="T4" i="25"/>
  <c r="M4" i="25"/>
  <c r="M3" i="25"/>
  <c r="T20" i="23"/>
  <c r="U20" i="23"/>
  <c r="V20" i="23"/>
  <c r="T21" i="23"/>
  <c r="U21" i="23"/>
  <c r="V21" i="23"/>
  <c r="T22" i="23"/>
  <c r="U22" i="23"/>
  <c r="V22" i="23"/>
  <c r="T23" i="23"/>
  <c r="U23" i="23"/>
  <c r="V23" i="23"/>
  <c r="T24" i="23"/>
  <c r="U24" i="23"/>
  <c r="V24" i="23"/>
  <c r="T25" i="23"/>
  <c r="U25" i="23"/>
  <c r="V25" i="23"/>
  <c r="T26" i="23"/>
  <c r="U26" i="23"/>
  <c r="V26" i="23"/>
  <c r="T27" i="23"/>
  <c r="U27" i="23"/>
  <c r="V27" i="23"/>
  <c r="T28" i="23"/>
  <c r="U28" i="23"/>
  <c r="V28" i="23"/>
  <c r="T29" i="23"/>
  <c r="U29" i="23"/>
  <c r="V29" i="23"/>
  <c r="T30" i="23"/>
  <c r="U30" i="23"/>
  <c r="V30" i="23"/>
  <c r="T31" i="23"/>
  <c r="U31" i="23"/>
  <c r="V31" i="23"/>
  <c r="T32" i="23"/>
  <c r="U32" i="23"/>
  <c r="V32" i="23"/>
  <c r="T33" i="23"/>
  <c r="U33" i="23"/>
  <c r="V33" i="23"/>
  <c r="T34" i="23"/>
  <c r="U34" i="23"/>
  <c r="V34" i="23"/>
  <c r="T35" i="23"/>
  <c r="U35" i="23"/>
  <c r="V35" i="23"/>
  <c r="T36" i="23"/>
  <c r="U36" i="23"/>
  <c r="V36" i="23"/>
  <c r="T37" i="23"/>
  <c r="U37" i="23"/>
  <c r="V37" i="23"/>
  <c r="T38" i="23"/>
  <c r="U38" i="23"/>
  <c r="V38" i="23"/>
  <c r="T39" i="23"/>
  <c r="U39" i="23"/>
  <c r="V39" i="23"/>
  <c r="T40" i="23"/>
  <c r="U40" i="23"/>
  <c r="V40" i="23"/>
  <c r="T41" i="23"/>
  <c r="U41" i="23"/>
  <c r="V41" i="23"/>
  <c r="T42" i="23"/>
  <c r="U42" i="23"/>
  <c r="V42" i="23"/>
  <c r="T26" i="24"/>
  <c r="U26" i="24"/>
  <c r="V26" i="24"/>
  <c r="T27" i="24"/>
  <c r="U27" i="24"/>
  <c r="V27" i="24"/>
  <c r="T28" i="24"/>
  <c r="U28" i="24"/>
  <c r="V28" i="24"/>
  <c r="T29" i="24"/>
  <c r="U29" i="24"/>
  <c r="V29" i="24"/>
  <c r="T30" i="24"/>
  <c r="U30" i="24"/>
  <c r="V30" i="24"/>
  <c r="T31" i="24"/>
  <c r="U31" i="24"/>
  <c r="V31" i="24"/>
  <c r="T32" i="24"/>
  <c r="U32" i="24"/>
  <c r="V32" i="24"/>
  <c r="T33" i="24"/>
  <c r="U33" i="24"/>
  <c r="V33" i="24"/>
  <c r="T34" i="24"/>
  <c r="U34" i="24"/>
  <c r="V34" i="24"/>
  <c r="T35" i="24"/>
  <c r="U35" i="24"/>
  <c r="V35" i="24"/>
  <c r="T36" i="24"/>
  <c r="U36" i="24"/>
  <c r="V36" i="24"/>
  <c r="T37" i="24"/>
  <c r="U37" i="24"/>
  <c r="V37" i="24"/>
  <c r="T38" i="24"/>
  <c r="U38" i="24"/>
  <c r="V38" i="24"/>
  <c r="T39" i="24"/>
  <c r="U39" i="24"/>
  <c r="V39" i="24"/>
  <c r="T40" i="24"/>
  <c r="U40" i="24"/>
  <c r="V40" i="24"/>
  <c r="T41" i="24"/>
  <c r="U41" i="24"/>
  <c r="V41" i="24"/>
  <c r="T42" i="24"/>
  <c r="U42" i="24"/>
  <c r="V42" i="24"/>
  <c r="T43" i="24"/>
  <c r="U43" i="24"/>
  <c r="V43" i="24"/>
  <c r="T44" i="24"/>
  <c r="U44" i="24"/>
  <c r="V44" i="24"/>
  <c r="T45" i="24"/>
  <c r="U45" i="24"/>
  <c r="V45" i="24"/>
  <c r="Q49" i="11"/>
  <c r="Q50" i="11"/>
  <c r="Q51" i="11"/>
  <c r="Q52" i="11"/>
  <c r="Q53" i="11"/>
  <c r="Q54" i="11"/>
  <c r="Q55" i="11"/>
  <c r="Q56" i="11"/>
  <c r="Q57" i="11"/>
  <c r="Q58" i="11"/>
  <c r="Q59" i="11"/>
  <c r="Q60" i="11"/>
  <c r="Q61" i="11"/>
  <c r="Q62" i="11"/>
  <c r="Q63" i="11"/>
  <c r="Q64" i="11"/>
  <c r="Q48" i="11"/>
  <c r="R8" i="24"/>
  <c r="R3" i="24"/>
  <c r="V25" i="24"/>
  <c r="U25" i="24"/>
  <c r="T25" i="24"/>
  <c r="V24" i="24"/>
  <c r="U24" i="24"/>
  <c r="T24" i="24"/>
  <c r="V23" i="24"/>
  <c r="U23" i="24"/>
  <c r="T23" i="24"/>
  <c r="V22" i="24"/>
  <c r="U22" i="24"/>
  <c r="T22" i="24"/>
  <c r="V21" i="24"/>
  <c r="U21" i="24"/>
  <c r="T21" i="24"/>
  <c r="V20" i="24"/>
  <c r="U20" i="24"/>
  <c r="T20" i="24"/>
  <c r="V19" i="24"/>
  <c r="U19" i="24"/>
  <c r="T19" i="24"/>
  <c r="R19" i="24"/>
  <c r="V18" i="24"/>
  <c r="U18" i="24"/>
  <c r="T18" i="24"/>
  <c r="R18" i="24"/>
  <c r="V17" i="24"/>
  <c r="U17" i="24"/>
  <c r="T17" i="24"/>
  <c r="R17" i="24"/>
  <c r="V16" i="24"/>
  <c r="U16" i="24"/>
  <c r="T16" i="24"/>
  <c r="R16" i="24"/>
  <c r="V15" i="24"/>
  <c r="U15" i="24"/>
  <c r="T15" i="24"/>
  <c r="R15" i="24"/>
  <c r="V14" i="24"/>
  <c r="U14" i="24"/>
  <c r="T14" i="24"/>
  <c r="R14" i="24"/>
  <c r="V13" i="24"/>
  <c r="U13" i="24"/>
  <c r="T13" i="24"/>
  <c r="R13" i="24"/>
  <c r="V12" i="24"/>
  <c r="U12" i="24"/>
  <c r="T12" i="24"/>
  <c r="R12" i="24"/>
  <c r="V11" i="24"/>
  <c r="U11" i="24"/>
  <c r="T11" i="24"/>
  <c r="R11" i="24"/>
  <c r="V10" i="24"/>
  <c r="U10" i="24"/>
  <c r="T10" i="24"/>
  <c r="R10" i="24"/>
  <c r="V9" i="24"/>
  <c r="U9" i="24"/>
  <c r="T9" i="24"/>
  <c r="R9" i="24"/>
  <c r="V8" i="24"/>
  <c r="U8" i="24"/>
  <c r="T8" i="24"/>
  <c r="V7" i="24"/>
  <c r="U7" i="24"/>
  <c r="T7" i="24"/>
  <c r="R7" i="24"/>
  <c r="V6" i="24"/>
  <c r="U6" i="24"/>
  <c r="T6" i="24"/>
  <c r="R6" i="24"/>
  <c r="V5" i="24"/>
  <c r="U5" i="24"/>
  <c r="T5" i="24"/>
  <c r="R5" i="24"/>
  <c r="M5" i="24"/>
  <c r="V4" i="24"/>
  <c r="U4" i="24"/>
  <c r="T4" i="24"/>
  <c r="R4" i="24"/>
  <c r="M4" i="24"/>
  <c r="M3" i="24"/>
  <c r="N30" i="11"/>
  <c r="N31" i="11"/>
  <c r="N29" i="11"/>
  <c r="R19" i="23"/>
  <c r="R18" i="23"/>
  <c r="R17" i="23"/>
  <c r="R16" i="23"/>
  <c r="R15" i="23"/>
  <c r="R14" i="23"/>
  <c r="R13" i="23"/>
  <c r="R12" i="23"/>
  <c r="R11" i="23"/>
  <c r="R10" i="23"/>
  <c r="R9" i="23"/>
  <c r="R7" i="23"/>
  <c r="R6" i="23"/>
  <c r="R5" i="23"/>
  <c r="R4" i="23"/>
  <c r="Q26" i="11"/>
  <c r="V19" i="23"/>
  <c r="U19" i="23"/>
  <c r="T19" i="23"/>
  <c r="V18" i="23"/>
  <c r="U18" i="23"/>
  <c r="T18" i="23"/>
  <c r="V17" i="23"/>
  <c r="U17" i="23"/>
  <c r="T17" i="23"/>
  <c r="V16" i="23"/>
  <c r="U16" i="23"/>
  <c r="T16" i="23"/>
  <c r="V15" i="23"/>
  <c r="U15" i="23"/>
  <c r="T15" i="23"/>
  <c r="V14" i="23"/>
  <c r="U14" i="23"/>
  <c r="T14" i="23"/>
  <c r="V13" i="23"/>
  <c r="U13" i="23"/>
  <c r="T13" i="23"/>
  <c r="V12" i="23"/>
  <c r="U12" i="23"/>
  <c r="T12" i="23"/>
  <c r="V11" i="23"/>
  <c r="U11" i="23"/>
  <c r="T11" i="23"/>
  <c r="V10" i="23"/>
  <c r="U10" i="23"/>
  <c r="T10" i="23"/>
  <c r="V9" i="23"/>
  <c r="U9" i="23"/>
  <c r="T9" i="23"/>
  <c r="V8" i="23"/>
  <c r="U8" i="23"/>
  <c r="T8" i="23"/>
  <c r="V7" i="23"/>
  <c r="U7" i="23"/>
  <c r="T7" i="23"/>
  <c r="V6" i="23"/>
  <c r="U6" i="23"/>
  <c r="T6" i="23"/>
  <c r="V5" i="23"/>
  <c r="U5" i="23"/>
  <c r="T5" i="23"/>
  <c r="V4" i="23"/>
  <c r="U4" i="23"/>
  <c r="T4" i="23"/>
  <c r="U24" i="11"/>
  <c r="K20" i="3"/>
  <c r="H8" i="3"/>
  <c r="H8" i="4"/>
  <c r="A20" i="5"/>
  <c r="A20" i="4"/>
  <c r="A20" i="3"/>
  <c r="B21" i="11"/>
  <c r="U30" i="22"/>
  <c r="T30" i="22"/>
  <c r="S30" i="22"/>
  <c r="U29" i="22"/>
  <c r="T29" i="22"/>
  <c r="S29" i="22"/>
  <c r="U28" i="22"/>
  <c r="T28" i="22"/>
  <c r="S28" i="22"/>
  <c r="U27" i="22"/>
  <c r="T27" i="22"/>
  <c r="S27" i="22"/>
  <c r="U26" i="22"/>
  <c r="T26" i="22"/>
  <c r="S26" i="22"/>
  <c r="U25" i="22"/>
  <c r="T25" i="22"/>
  <c r="S25" i="22"/>
  <c r="U24" i="22"/>
  <c r="T24" i="22"/>
  <c r="S24" i="22"/>
  <c r="U23" i="22"/>
  <c r="T23" i="22"/>
  <c r="S23" i="22"/>
  <c r="U22" i="22"/>
  <c r="T22" i="22"/>
  <c r="S22" i="22"/>
  <c r="U21" i="22"/>
  <c r="T21" i="22"/>
  <c r="S21" i="22"/>
  <c r="U20" i="22"/>
  <c r="T20" i="22"/>
  <c r="S20" i="22"/>
  <c r="U19" i="22"/>
  <c r="T19" i="22"/>
  <c r="S19" i="22"/>
  <c r="Q19" i="22"/>
  <c r="AG24" i="11" s="1"/>
  <c r="U18" i="22"/>
  <c r="T18" i="22"/>
  <c r="S18" i="22"/>
  <c r="Q18" i="22"/>
  <c r="L20" i="3" s="1"/>
  <c r="U17" i="22"/>
  <c r="T17" i="22"/>
  <c r="S17" i="22"/>
  <c r="Q17" i="22"/>
  <c r="AG22" i="11" s="1"/>
  <c r="U16" i="22"/>
  <c r="T16" i="22"/>
  <c r="S16" i="22"/>
  <c r="Q16" i="22"/>
  <c r="U15" i="22"/>
  <c r="T15" i="22"/>
  <c r="S15" i="22"/>
  <c r="Q15" i="22"/>
  <c r="K20" i="5" s="1"/>
  <c r="U14" i="22"/>
  <c r="T14" i="22"/>
  <c r="S14" i="22"/>
  <c r="Q14" i="22"/>
  <c r="J20" i="5" s="1"/>
  <c r="U13" i="22"/>
  <c r="T13" i="22"/>
  <c r="S13" i="22"/>
  <c r="Q13" i="22"/>
  <c r="AG18" i="11" s="1"/>
  <c r="U12" i="22"/>
  <c r="T12" i="22"/>
  <c r="S12" i="22"/>
  <c r="Q12" i="22"/>
  <c r="AG17" i="11" s="1"/>
  <c r="U11" i="22"/>
  <c r="T11" i="22"/>
  <c r="S11" i="22"/>
  <c r="Q11" i="22"/>
  <c r="AG16" i="11" s="1"/>
  <c r="U10" i="22"/>
  <c r="T10" i="22"/>
  <c r="S10" i="22"/>
  <c r="Q10" i="22"/>
  <c r="L20" i="4" s="1"/>
  <c r="U9" i="22"/>
  <c r="T9" i="22"/>
  <c r="S9" i="22"/>
  <c r="Q9" i="22"/>
  <c r="U8" i="22"/>
  <c r="T8" i="22"/>
  <c r="S8" i="22"/>
  <c r="Q8" i="22"/>
  <c r="AG13" i="11" s="1"/>
  <c r="U7" i="22"/>
  <c r="T7" i="22"/>
  <c r="S7" i="22"/>
  <c r="Q7" i="22"/>
  <c r="N20" i="3" s="1"/>
  <c r="U6" i="22"/>
  <c r="T6" i="22"/>
  <c r="S6" i="22"/>
  <c r="Q6" i="22"/>
  <c r="M20" i="3" s="1"/>
  <c r="U5" i="22"/>
  <c r="T5" i="22"/>
  <c r="S5" i="22"/>
  <c r="Q5" i="22"/>
  <c r="AG10" i="11" s="1"/>
  <c r="K5" i="22"/>
  <c r="C20" i="4" s="1"/>
  <c r="J5" i="22"/>
  <c r="U4" i="22"/>
  <c r="T4" i="22"/>
  <c r="S4" i="22"/>
  <c r="Y20" i="4" s="1"/>
  <c r="Q4" i="22"/>
  <c r="AG9" i="11" s="1"/>
  <c r="K4" i="22"/>
  <c r="C20" i="5" s="1"/>
  <c r="J4" i="22"/>
  <c r="L4" i="22" s="1"/>
  <c r="Q3" i="22"/>
  <c r="AG8" i="11" s="1"/>
  <c r="K3" i="22"/>
  <c r="C20" i="3" s="1"/>
  <c r="J3" i="22"/>
  <c r="B20" i="3" s="1"/>
  <c r="F20" i="11"/>
  <c r="D20" i="11"/>
  <c r="C20" i="11"/>
  <c r="B20" i="11"/>
  <c r="D19" i="5"/>
  <c r="C19" i="5"/>
  <c r="B19" i="5"/>
  <c r="A19" i="5"/>
  <c r="N19" i="5"/>
  <c r="M19" i="5"/>
  <c r="K19" i="5"/>
  <c r="J19" i="5"/>
  <c r="AB19" i="5"/>
  <c r="AA19" i="5"/>
  <c r="W19" i="5"/>
  <c r="V19" i="5"/>
  <c r="AD19" i="4"/>
  <c r="AC19" i="4"/>
  <c r="Y19" i="4"/>
  <c r="X19" i="4"/>
  <c r="O19" i="4"/>
  <c r="N19" i="4"/>
  <c r="M19" i="4"/>
  <c r="L19" i="4"/>
  <c r="K19" i="4"/>
  <c r="J19" i="4"/>
  <c r="D19" i="4"/>
  <c r="C19" i="4"/>
  <c r="B19" i="4"/>
  <c r="A19" i="4"/>
  <c r="AD19" i="3"/>
  <c r="AC19" i="3"/>
  <c r="Y19" i="3"/>
  <c r="X19" i="3"/>
  <c r="O19" i="3"/>
  <c r="N19" i="3"/>
  <c r="M19" i="3"/>
  <c r="L19" i="3"/>
  <c r="K19" i="3"/>
  <c r="J19" i="3"/>
  <c r="D19" i="3"/>
  <c r="C19" i="3"/>
  <c r="B19" i="3"/>
  <c r="A19" i="3"/>
  <c r="S13" i="21"/>
  <c r="T13" i="21"/>
  <c r="U13" i="21"/>
  <c r="S14" i="21"/>
  <c r="T14" i="21"/>
  <c r="U14" i="21"/>
  <c r="S15" i="21"/>
  <c r="T15" i="21"/>
  <c r="U15" i="21"/>
  <c r="S16" i="21"/>
  <c r="T16" i="21"/>
  <c r="U16" i="21"/>
  <c r="S17" i="21"/>
  <c r="T17" i="21"/>
  <c r="U17" i="21"/>
  <c r="S18" i="21"/>
  <c r="T18" i="21"/>
  <c r="U18" i="21"/>
  <c r="S19" i="21"/>
  <c r="T19" i="21"/>
  <c r="U19" i="21"/>
  <c r="S20" i="21"/>
  <c r="T20" i="21"/>
  <c r="U20" i="21"/>
  <c r="S21" i="21"/>
  <c r="T21" i="21"/>
  <c r="U21" i="21"/>
  <c r="S22" i="21"/>
  <c r="T22" i="21"/>
  <c r="U22" i="21"/>
  <c r="S23" i="21"/>
  <c r="T23" i="21"/>
  <c r="U23" i="21"/>
  <c r="S24" i="21"/>
  <c r="T24" i="21"/>
  <c r="U24" i="21"/>
  <c r="S25" i="21"/>
  <c r="T25" i="21"/>
  <c r="U25" i="21"/>
  <c r="S26" i="21"/>
  <c r="T26" i="21"/>
  <c r="U26" i="21"/>
  <c r="S27" i="21"/>
  <c r="T27" i="21"/>
  <c r="U27" i="21"/>
  <c r="S28" i="21"/>
  <c r="T28" i="21"/>
  <c r="U28" i="21"/>
  <c r="S29" i="21"/>
  <c r="T29" i="21"/>
  <c r="U29" i="21"/>
  <c r="S30" i="21"/>
  <c r="T30" i="21"/>
  <c r="U30" i="21"/>
  <c r="Q19" i="21"/>
  <c r="Q18" i="21"/>
  <c r="Q17" i="21"/>
  <c r="Q16" i="21"/>
  <c r="Q15" i="21"/>
  <c r="Q14" i="21"/>
  <c r="Q13" i="21"/>
  <c r="U12" i="21"/>
  <c r="T12" i="21"/>
  <c r="S12" i="21"/>
  <c r="Q12" i="21"/>
  <c r="U11" i="21"/>
  <c r="T11" i="21"/>
  <c r="S11" i="21"/>
  <c r="Q11" i="21"/>
  <c r="U10" i="21"/>
  <c r="T10" i="21"/>
  <c r="S10" i="21"/>
  <c r="Q10" i="21"/>
  <c r="U9" i="21"/>
  <c r="T9" i="21"/>
  <c r="S9" i="21"/>
  <c r="Q9" i="21"/>
  <c r="U8" i="21"/>
  <c r="T8" i="21"/>
  <c r="S8" i="21"/>
  <c r="Q8" i="21"/>
  <c r="U7" i="21"/>
  <c r="T7" i="21"/>
  <c r="S7" i="21"/>
  <c r="Q7" i="21"/>
  <c r="U6" i="21"/>
  <c r="T6" i="21"/>
  <c r="S6" i="21"/>
  <c r="Q6" i="21"/>
  <c r="U5" i="21"/>
  <c r="T5" i="21"/>
  <c r="S5" i="21"/>
  <c r="Q5" i="21"/>
  <c r="K5" i="21"/>
  <c r="J5" i="21"/>
  <c r="U4" i="21"/>
  <c r="T4" i="21"/>
  <c r="S4" i="21"/>
  <c r="Q4" i="21"/>
  <c r="K4" i="21"/>
  <c r="J4" i="21"/>
  <c r="Q3" i="21"/>
  <c r="K3" i="21"/>
  <c r="J3" i="21"/>
  <c r="F19" i="11"/>
  <c r="D19" i="11"/>
  <c r="C19" i="11"/>
  <c r="B19" i="11"/>
  <c r="D18" i="5"/>
  <c r="C18" i="5"/>
  <c r="B18" i="5"/>
  <c r="A18" i="5"/>
  <c r="N18" i="5"/>
  <c r="M18" i="5"/>
  <c r="K18" i="5"/>
  <c r="J18" i="5"/>
  <c r="AB18" i="5"/>
  <c r="AA18" i="5"/>
  <c r="W18" i="5"/>
  <c r="V18" i="5"/>
  <c r="AD18" i="4"/>
  <c r="AC18" i="4"/>
  <c r="D18" i="4"/>
  <c r="C18" i="4"/>
  <c r="B18" i="4"/>
  <c r="A18" i="4"/>
  <c r="O18" i="4"/>
  <c r="N18" i="4"/>
  <c r="M18" i="4"/>
  <c r="L18" i="4"/>
  <c r="K18" i="4"/>
  <c r="J18" i="4"/>
  <c r="Y18" i="4"/>
  <c r="X18" i="4"/>
  <c r="AD18" i="3"/>
  <c r="AC18" i="3"/>
  <c r="Y18" i="3"/>
  <c r="X18" i="3"/>
  <c r="O18" i="3"/>
  <c r="N18" i="3"/>
  <c r="M18" i="3"/>
  <c r="L18" i="3"/>
  <c r="K18" i="3"/>
  <c r="J18" i="3"/>
  <c r="D18" i="3"/>
  <c r="C18" i="3"/>
  <c r="B18" i="3"/>
  <c r="A18" i="3"/>
  <c r="U30" i="20"/>
  <c r="T30" i="20"/>
  <c r="S30" i="20"/>
  <c r="U29" i="20"/>
  <c r="T29" i="20"/>
  <c r="S29" i="20"/>
  <c r="U28" i="20"/>
  <c r="T28" i="20"/>
  <c r="S28" i="20"/>
  <c r="U27" i="20"/>
  <c r="T27" i="20"/>
  <c r="S27" i="20"/>
  <c r="U26" i="20"/>
  <c r="T26" i="20"/>
  <c r="S26" i="20"/>
  <c r="U25" i="20"/>
  <c r="T25" i="20"/>
  <c r="S25" i="20"/>
  <c r="U24" i="20"/>
  <c r="T24" i="20"/>
  <c r="S24" i="20"/>
  <c r="U23" i="20"/>
  <c r="T23" i="20"/>
  <c r="S23" i="20"/>
  <c r="U22" i="20"/>
  <c r="T22" i="20"/>
  <c r="S22" i="20"/>
  <c r="U21" i="20"/>
  <c r="T21" i="20"/>
  <c r="S21" i="20"/>
  <c r="U20" i="20"/>
  <c r="T20" i="20"/>
  <c r="S20" i="20"/>
  <c r="U19" i="20"/>
  <c r="T19" i="20"/>
  <c r="S19" i="20"/>
  <c r="Q19" i="20"/>
  <c r="U18" i="20"/>
  <c r="T18" i="20"/>
  <c r="S18" i="20"/>
  <c r="Q18" i="20"/>
  <c r="U17" i="20"/>
  <c r="T17" i="20"/>
  <c r="S17" i="20"/>
  <c r="Q17" i="20"/>
  <c r="U16" i="20"/>
  <c r="T16" i="20"/>
  <c r="S16" i="20"/>
  <c r="Q16" i="20"/>
  <c r="U15" i="20"/>
  <c r="T15" i="20"/>
  <c r="S15" i="20"/>
  <c r="Q15" i="20"/>
  <c r="U14" i="20"/>
  <c r="T14" i="20"/>
  <c r="S14" i="20"/>
  <c r="Q14" i="20"/>
  <c r="U13" i="20"/>
  <c r="T13" i="20"/>
  <c r="S13" i="20"/>
  <c r="Q13" i="20"/>
  <c r="U12" i="20"/>
  <c r="T12" i="20"/>
  <c r="S12" i="20"/>
  <c r="Q12" i="20"/>
  <c r="U11" i="20"/>
  <c r="T11" i="20"/>
  <c r="S11" i="20"/>
  <c r="Q11" i="20"/>
  <c r="U10" i="20"/>
  <c r="T10" i="20"/>
  <c r="S10" i="20"/>
  <c r="Q10" i="20"/>
  <c r="U9" i="20"/>
  <c r="T9" i="20"/>
  <c r="S9" i="20"/>
  <c r="Q9" i="20"/>
  <c r="U8" i="20"/>
  <c r="T8" i="20"/>
  <c r="S8" i="20"/>
  <c r="Q8" i="20"/>
  <c r="U7" i="20"/>
  <c r="T7" i="20"/>
  <c r="S7" i="20"/>
  <c r="Q7" i="20"/>
  <c r="U6" i="20"/>
  <c r="T6" i="20"/>
  <c r="S6" i="20"/>
  <c r="Q6" i="20"/>
  <c r="U5" i="20"/>
  <c r="T5" i="20"/>
  <c r="S5" i="20"/>
  <c r="Q5" i="20"/>
  <c r="K5" i="20"/>
  <c r="J5" i="20"/>
  <c r="U4" i="20"/>
  <c r="T4" i="20"/>
  <c r="S4" i="20"/>
  <c r="Q4" i="20"/>
  <c r="K4" i="20"/>
  <c r="J4" i="20"/>
  <c r="L4" i="20" s="1"/>
  <c r="Q3" i="20"/>
  <c r="K3" i="20"/>
  <c r="J3" i="20"/>
  <c r="L3" i="20" s="1"/>
  <c r="H9" i="5"/>
  <c r="A17" i="5"/>
  <c r="H9" i="4"/>
  <c r="A17" i="4"/>
  <c r="A17" i="3"/>
  <c r="B18" i="11"/>
  <c r="U30" i="19"/>
  <c r="T30" i="19"/>
  <c r="S30" i="19"/>
  <c r="U29" i="19"/>
  <c r="T29" i="19"/>
  <c r="S29" i="19"/>
  <c r="U28" i="19"/>
  <c r="T28" i="19"/>
  <c r="S28" i="19"/>
  <c r="U27" i="19"/>
  <c r="T27" i="19"/>
  <c r="S27" i="19"/>
  <c r="U26" i="19"/>
  <c r="T26" i="19"/>
  <c r="S26" i="19"/>
  <c r="U25" i="19"/>
  <c r="T25" i="19"/>
  <c r="S25" i="19"/>
  <c r="U24" i="19"/>
  <c r="T24" i="19"/>
  <c r="S24" i="19"/>
  <c r="U23" i="19"/>
  <c r="T23" i="19"/>
  <c r="S23" i="19"/>
  <c r="U22" i="19"/>
  <c r="T22" i="19"/>
  <c r="S22" i="19"/>
  <c r="U21" i="19"/>
  <c r="T21" i="19"/>
  <c r="S21" i="19"/>
  <c r="U20" i="19"/>
  <c r="T20" i="19"/>
  <c r="S20" i="19"/>
  <c r="U19" i="19"/>
  <c r="T19" i="19"/>
  <c r="S19" i="19"/>
  <c r="Q19" i="19"/>
  <c r="O17" i="3" s="1"/>
  <c r="U18" i="19"/>
  <c r="T18" i="19"/>
  <c r="S18" i="19"/>
  <c r="Q18" i="19"/>
  <c r="U17" i="19"/>
  <c r="T17" i="19"/>
  <c r="S17" i="19"/>
  <c r="Q17" i="19"/>
  <c r="U16" i="19"/>
  <c r="T16" i="19"/>
  <c r="S16" i="19"/>
  <c r="Q16" i="19"/>
  <c r="U15" i="19"/>
  <c r="T15" i="19"/>
  <c r="S15" i="19"/>
  <c r="Q15" i="19"/>
  <c r="U14" i="19"/>
  <c r="T14" i="19"/>
  <c r="S14" i="19"/>
  <c r="Q14" i="19"/>
  <c r="J17" i="5" s="1"/>
  <c r="U13" i="19"/>
  <c r="T13" i="19"/>
  <c r="S13" i="19"/>
  <c r="Q13" i="19"/>
  <c r="N17" i="5" s="1"/>
  <c r="U12" i="19"/>
  <c r="T12" i="19"/>
  <c r="S12" i="19"/>
  <c r="Q12" i="19"/>
  <c r="M17" i="4" s="1"/>
  <c r="U11" i="19"/>
  <c r="T11" i="19"/>
  <c r="S11" i="19"/>
  <c r="Q11" i="19"/>
  <c r="U10" i="19"/>
  <c r="T10" i="19"/>
  <c r="S10" i="19"/>
  <c r="Q10" i="19"/>
  <c r="L17" i="4" s="1"/>
  <c r="U9" i="19"/>
  <c r="T9" i="19"/>
  <c r="S9" i="19"/>
  <c r="Q9" i="19"/>
  <c r="U8" i="19"/>
  <c r="T8" i="19"/>
  <c r="S8" i="19"/>
  <c r="Q8" i="19"/>
  <c r="U7" i="19"/>
  <c r="T7" i="19"/>
  <c r="S7" i="19"/>
  <c r="Q7" i="19"/>
  <c r="U6" i="19"/>
  <c r="T6" i="19"/>
  <c r="S6" i="19"/>
  <c r="Q6" i="19"/>
  <c r="M17" i="3" s="1"/>
  <c r="U5" i="19"/>
  <c r="T5" i="19"/>
  <c r="S5" i="19"/>
  <c r="Q5" i="19"/>
  <c r="N17" i="4" s="1"/>
  <c r="K5" i="19"/>
  <c r="C17" i="4" s="1"/>
  <c r="J5" i="19"/>
  <c r="B17" i="4" s="1"/>
  <c r="U4" i="19"/>
  <c r="AD17" i="4" s="1"/>
  <c r="T4" i="19"/>
  <c r="Y17" i="3" s="1"/>
  <c r="S4" i="19"/>
  <c r="AC17" i="3" s="1"/>
  <c r="Q4" i="19"/>
  <c r="K4" i="19"/>
  <c r="C17" i="5" s="1"/>
  <c r="J4" i="19"/>
  <c r="B17" i="5" s="1"/>
  <c r="Q3" i="19"/>
  <c r="J17" i="3" s="1"/>
  <c r="K3" i="19"/>
  <c r="C17" i="3" s="1"/>
  <c r="J3" i="19"/>
  <c r="C18" i="11" s="1"/>
  <c r="AB16" i="5"/>
  <c r="AA16" i="5"/>
  <c r="W16" i="5"/>
  <c r="V16" i="5"/>
  <c r="N16" i="5"/>
  <c r="M16" i="5"/>
  <c r="L16" i="5"/>
  <c r="K16" i="5"/>
  <c r="J16" i="5"/>
  <c r="D16" i="5"/>
  <c r="C16" i="5"/>
  <c r="B16" i="5"/>
  <c r="A16" i="5"/>
  <c r="AD16" i="4"/>
  <c r="AC16" i="4"/>
  <c r="Y16" i="4"/>
  <c r="X16" i="4"/>
  <c r="O16" i="4"/>
  <c r="N16" i="4"/>
  <c r="M16" i="4"/>
  <c r="L16" i="4"/>
  <c r="K16" i="4"/>
  <c r="J16" i="4"/>
  <c r="D16" i="4"/>
  <c r="C16" i="4"/>
  <c r="B16" i="4"/>
  <c r="A16" i="4"/>
  <c r="AD16" i="3"/>
  <c r="AC16" i="3"/>
  <c r="Y16" i="3"/>
  <c r="X16" i="3"/>
  <c r="O12" i="3"/>
  <c r="O13" i="3"/>
  <c r="O14" i="3"/>
  <c r="O16" i="3"/>
  <c r="O15" i="3"/>
  <c r="N16" i="3"/>
  <c r="M16" i="3"/>
  <c r="L16" i="3"/>
  <c r="K16" i="3"/>
  <c r="J16" i="3"/>
  <c r="D16" i="3"/>
  <c r="C16" i="3"/>
  <c r="B16" i="3"/>
  <c r="A16" i="3"/>
  <c r="AC9" i="11"/>
  <c r="AC10" i="11"/>
  <c r="AD10" i="11" s="1"/>
  <c r="AC11" i="11"/>
  <c r="AD11" i="11" s="1"/>
  <c r="AC12" i="11"/>
  <c r="AD12" i="11" s="1"/>
  <c r="AC13" i="11"/>
  <c r="AC14" i="11"/>
  <c r="AC15" i="11"/>
  <c r="AC16" i="11"/>
  <c r="AC17" i="11"/>
  <c r="AC18" i="11"/>
  <c r="AD18" i="11" s="1"/>
  <c r="AC19" i="11"/>
  <c r="AD19" i="11" s="1"/>
  <c r="AC20" i="11"/>
  <c r="AD20" i="11" s="1"/>
  <c r="AC21" i="11"/>
  <c r="AC22" i="11"/>
  <c r="AD22" i="11" s="1"/>
  <c r="AC23" i="11"/>
  <c r="AD23" i="11" s="1"/>
  <c r="AC24" i="11"/>
  <c r="AC8" i="11"/>
  <c r="F17" i="11"/>
  <c r="D17" i="11"/>
  <c r="C17" i="11"/>
  <c r="B17" i="11"/>
  <c r="U30" i="18"/>
  <c r="T30" i="18"/>
  <c r="S30" i="18"/>
  <c r="U29" i="18"/>
  <c r="T29" i="18"/>
  <c r="S29" i="18"/>
  <c r="U28" i="18"/>
  <c r="T28" i="18"/>
  <c r="S28" i="18"/>
  <c r="U27" i="18"/>
  <c r="T27" i="18"/>
  <c r="S27" i="18"/>
  <c r="U26" i="18"/>
  <c r="T26" i="18"/>
  <c r="S26" i="18"/>
  <c r="U25" i="18"/>
  <c r="T25" i="18"/>
  <c r="S25" i="18"/>
  <c r="U24" i="18"/>
  <c r="T24" i="18"/>
  <c r="S24" i="18"/>
  <c r="U23" i="18"/>
  <c r="T23" i="18"/>
  <c r="S23" i="18"/>
  <c r="U22" i="18"/>
  <c r="T22" i="18"/>
  <c r="S22" i="18"/>
  <c r="U21" i="18"/>
  <c r="T21" i="18"/>
  <c r="S21" i="18"/>
  <c r="U20" i="18"/>
  <c r="T20" i="18"/>
  <c r="S20" i="18"/>
  <c r="U19" i="18"/>
  <c r="T19" i="18"/>
  <c r="S19" i="18"/>
  <c r="Q19" i="18"/>
  <c r="U18" i="18"/>
  <c r="T18" i="18"/>
  <c r="S18" i="18"/>
  <c r="Q18" i="18"/>
  <c r="U17" i="18"/>
  <c r="T17" i="18"/>
  <c r="S17" i="18"/>
  <c r="Q17" i="18"/>
  <c r="U16" i="18"/>
  <c r="T16" i="18"/>
  <c r="S16" i="18"/>
  <c r="Q16" i="18"/>
  <c r="U15" i="18"/>
  <c r="T15" i="18"/>
  <c r="S15" i="18"/>
  <c r="Q15" i="18"/>
  <c r="U14" i="18"/>
  <c r="T14" i="18"/>
  <c r="S14" i="18"/>
  <c r="Q14" i="18"/>
  <c r="U13" i="18"/>
  <c r="T13" i="18"/>
  <c r="S13" i="18"/>
  <c r="Q13" i="18"/>
  <c r="U12" i="18"/>
  <c r="T12" i="18"/>
  <c r="S12" i="18"/>
  <c r="Q12" i="18"/>
  <c r="U11" i="18"/>
  <c r="T11" i="18"/>
  <c r="S11" i="18"/>
  <c r="Q11" i="18"/>
  <c r="U10" i="18"/>
  <c r="T10" i="18"/>
  <c r="S10" i="18"/>
  <c r="Q10" i="18"/>
  <c r="U9" i="18"/>
  <c r="T9" i="18"/>
  <c r="S9" i="18"/>
  <c r="Q9" i="18"/>
  <c r="U8" i="18"/>
  <c r="T8" i="18"/>
  <c r="S8" i="18"/>
  <c r="Q8" i="18"/>
  <c r="U7" i="18"/>
  <c r="T7" i="18"/>
  <c r="S7" i="18"/>
  <c r="Q7" i="18"/>
  <c r="U6" i="18"/>
  <c r="T6" i="18"/>
  <c r="S6" i="18"/>
  <c r="Q6" i="18"/>
  <c r="U5" i="18"/>
  <c r="T5" i="18"/>
  <c r="S5" i="18"/>
  <c r="Q5" i="18"/>
  <c r="K5" i="18"/>
  <c r="J5" i="18"/>
  <c r="U4" i="18"/>
  <c r="T4" i="18"/>
  <c r="S4" i="18"/>
  <c r="Q4" i="18"/>
  <c r="K4" i="18"/>
  <c r="J4" i="18"/>
  <c r="L4" i="18" s="1"/>
  <c r="Q3" i="18"/>
  <c r="K3" i="18"/>
  <c r="J3" i="18"/>
  <c r="L3" i="18" s="1"/>
  <c r="X15" i="3"/>
  <c r="Y15" i="4"/>
  <c r="X15" i="4"/>
  <c r="AB15" i="5"/>
  <c r="AA15" i="5"/>
  <c r="W15" i="5"/>
  <c r="V15" i="5"/>
  <c r="N15" i="5"/>
  <c r="M15" i="5"/>
  <c r="L15" i="5"/>
  <c r="K15" i="5"/>
  <c r="J15" i="5"/>
  <c r="D15" i="5"/>
  <c r="C15" i="5"/>
  <c r="B15" i="5"/>
  <c r="A15" i="5"/>
  <c r="AD15" i="4"/>
  <c r="AC15" i="4"/>
  <c r="O15" i="4"/>
  <c r="N15" i="4"/>
  <c r="M15" i="4"/>
  <c r="L15" i="4"/>
  <c r="K15" i="4"/>
  <c r="J15" i="4"/>
  <c r="D15" i="4"/>
  <c r="C15" i="4"/>
  <c r="B15" i="4"/>
  <c r="A15" i="4"/>
  <c r="A14" i="4"/>
  <c r="AD15" i="3"/>
  <c r="AC15" i="3"/>
  <c r="Y15" i="3"/>
  <c r="N15" i="3"/>
  <c r="M15" i="3"/>
  <c r="L15" i="3"/>
  <c r="K15" i="3"/>
  <c r="J15" i="3"/>
  <c r="D15" i="3"/>
  <c r="C15" i="3"/>
  <c r="B15" i="3"/>
  <c r="H9" i="3" s="1"/>
  <c r="A15" i="3"/>
  <c r="AD15" i="11"/>
  <c r="F16" i="11"/>
  <c r="D16" i="11"/>
  <c r="C16" i="11"/>
  <c r="B16" i="11"/>
  <c r="U30" i="17"/>
  <c r="T30" i="17"/>
  <c r="S30" i="17"/>
  <c r="U29" i="17"/>
  <c r="T29" i="17"/>
  <c r="S29" i="17"/>
  <c r="U28" i="17"/>
  <c r="T28" i="17"/>
  <c r="S28" i="17"/>
  <c r="U27" i="17"/>
  <c r="T27" i="17"/>
  <c r="S27" i="17"/>
  <c r="U26" i="17"/>
  <c r="T26" i="17"/>
  <c r="S26" i="17"/>
  <c r="U25" i="17"/>
  <c r="T25" i="17"/>
  <c r="S25" i="17"/>
  <c r="U24" i="17"/>
  <c r="T24" i="17"/>
  <c r="S24" i="17"/>
  <c r="U23" i="17"/>
  <c r="T23" i="17"/>
  <c r="S23" i="17"/>
  <c r="U22" i="17"/>
  <c r="T22" i="17"/>
  <c r="S22" i="17"/>
  <c r="U21" i="17"/>
  <c r="T21" i="17"/>
  <c r="S21" i="17"/>
  <c r="U20" i="17"/>
  <c r="T20" i="17"/>
  <c r="S20" i="17"/>
  <c r="U19" i="17"/>
  <c r="T19" i="17"/>
  <c r="S19" i="17"/>
  <c r="Q19" i="17"/>
  <c r="U18" i="17"/>
  <c r="T18" i="17"/>
  <c r="S18" i="17"/>
  <c r="Q18" i="17"/>
  <c r="U17" i="17"/>
  <c r="T17" i="17"/>
  <c r="S17" i="17"/>
  <c r="Q17" i="17"/>
  <c r="U16" i="17"/>
  <c r="T16" i="17"/>
  <c r="S16" i="17"/>
  <c r="Q16" i="17"/>
  <c r="U15" i="17"/>
  <c r="T15" i="17"/>
  <c r="S15" i="17"/>
  <c r="Q15" i="17"/>
  <c r="U14" i="17"/>
  <c r="T14" i="17"/>
  <c r="S14" i="17"/>
  <c r="Q14" i="17"/>
  <c r="U13" i="17"/>
  <c r="T13" i="17"/>
  <c r="S13" i="17"/>
  <c r="Q13" i="17"/>
  <c r="U12" i="17"/>
  <c r="T12" i="17"/>
  <c r="S12" i="17"/>
  <c r="Q12" i="17"/>
  <c r="U11" i="17"/>
  <c r="T11" i="17"/>
  <c r="S11" i="17"/>
  <c r="Q11" i="17"/>
  <c r="U10" i="17"/>
  <c r="T10" i="17"/>
  <c r="S10" i="17"/>
  <c r="Q10" i="17"/>
  <c r="U9" i="17"/>
  <c r="T9" i="17"/>
  <c r="S9" i="17"/>
  <c r="Q9" i="17"/>
  <c r="U8" i="17"/>
  <c r="T8" i="17"/>
  <c r="S8" i="17"/>
  <c r="Q8" i="17"/>
  <c r="U7" i="17"/>
  <c r="T7" i="17"/>
  <c r="S7" i="17"/>
  <c r="Q7" i="17"/>
  <c r="U6" i="17"/>
  <c r="T6" i="17"/>
  <c r="S6" i="17"/>
  <c r="Q6" i="17"/>
  <c r="U5" i="17"/>
  <c r="T5" i="17"/>
  <c r="S5" i="17"/>
  <c r="Q5" i="17"/>
  <c r="K5" i="17"/>
  <c r="J5" i="17"/>
  <c r="L5" i="17" s="1"/>
  <c r="U4" i="17"/>
  <c r="T4" i="17"/>
  <c r="S4" i="17"/>
  <c r="Q4" i="17"/>
  <c r="K4" i="17"/>
  <c r="J4" i="17"/>
  <c r="Q3" i="17"/>
  <c r="K3" i="17"/>
  <c r="J3" i="17"/>
  <c r="AB14" i="5"/>
  <c r="AA14" i="5"/>
  <c r="W14" i="5"/>
  <c r="V14" i="5"/>
  <c r="N14" i="5"/>
  <c r="M14" i="5"/>
  <c r="L14" i="5"/>
  <c r="K14" i="5"/>
  <c r="J14" i="5"/>
  <c r="D14" i="5"/>
  <c r="C14" i="5"/>
  <c r="B14" i="5"/>
  <c r="A14" i="5"/>
  <c r="AD14" i="4"/>
  <c r="AC14" i="4"/>
  <c r="Y14" i="4"/>
  <c r="X14" i="4"/>
  <c r="O14" i="4"/>
  <c r="N14" i="4"/>
  <c r="M14" i="4"/>
  <c r="L14" i="4"/>
  <c r="K14" i="4"/>
  <c r="J14" i="4"/>
  <c r="D14" i="4"/>
  <c r="C14" i="4"/>
  <c r="B14" i="4"/>
  <c r="AD14" i="3"/>
  <c r="AC14" i="3"/>
  <c r="Y14" i="3"/>
  <c r="X14" i="3"/>
  <c r="N14" i="3"/>
  <c r="M14" i="3"/>
  <c r="L14" i="3"/>
  <c r="K14" i="3"/>
  <c r="J14" i="3"/>
  <c r="D14" i="3"/>
  <c r="C14" i="3"/>
  <c r="B14" i="3"/>
  <c r="A14" i="3"/>
  <c r="Y9" i="11"/>
  <c r="Y10" i="11"/>
  <c r="Y11" i="11"/>
  <c r="Z11" i="11" s="1"/>
  <c r="Y12" i="11"/>
  <c r="Z12" i="11" s="1"/>
  <c r="Y13" i="11"/>
  <c r="Z13" i="11" s="1"/>
  <c r="Y14" i="11"/>
  <c r="Z14" i="11" s="1"/>
  <c r="Y15" i="11"/>
  <c r="Y16" i="11"/>
  <c r="Z16" i="11" s="1"/>
  <c r="Y17" i="11"/>
  <c r="Z17" i="11" s="1"/>
  <c r="Y18" i="11"/>
  <c r="Y19" i="11"/>
  <c r="Y20" i="11"/>
  <c r="Z20" i="11" s="1"/>
  <c r="Y21" i="11"/>
  <c r="Z21" i="11" s="1"/>
  <c r="Y22" i="11"/>
  <c r="Y23" i="11"/>
  <c r="Y24" i="11"/>
  <c r="Z24" i="11" s="1"/>
  <c r="Y8" i="11"/>
  <c r="Z8" i="11" s="1"/>
  <c r="F15" i="11"/>
  <c r="D15" i="11"/>
  <c r="C15" i="11"/>
  <c r="B15" i="11"/>
  <c r="M5" i="16"/>
  <c r="M10" i="16"/>
  <c r="M4" i="16"/>
  <c r="M9" i="16"/>
  <c r="M3" i="16"/>
  <c r="U30" i="16"/>
  <c r="T30" i="16"/>
  <c r="S30" i="16"/>
  <c r="U29" i="16"/>
  <c r="T29" i="16"/>
  <c r="S29" i="16"/>
  <c r="U28" i="16"/>
  <c r="T28" i="16"/>
  <c r="S28" i="16"/>
  <c r="U27" i="16"/>
  <c r="T27" i="16"/>
  <c r="S27" i="16"/>
  <c r="U26" i="16"/>
  <c r="T26" i="16"/>
  <c r="S26" i="16"/>
  <c r="U25" i="16"/>
  <c r="T25" i="16"/>
  <c r="S25" i="16"/>
  <c r="U24" i="16"/>
  <c r="T24" i="16"/>
  <c r="S24" i="16"/>
  <c r="U23" i="16"/>
  <c r="T23" i="16"/>
  <c r="S23" i="16"/>
  <c r="U22" i="16"/>
  <c r="T22" i="16"/>
  <c r="S22" i="16"/>
  <c r="U21" i="16"/>
  <c r="T21" i="16"/>
  <c r="S21" i="16"/>
  <c r="U20" i="16"/>
  <c r="T20" i="16"/>
  <c r="S20" i="16"/>
  <c r="U19" i="16"/>
  <c r="T19" i="16"/>
  <c r="S19" i="16"/>
  <c r="Q19" i="16"/>
  <c r="U18" i="16"/>
  <c r="T18" i="16"/>
  <c r="S18" i="16"/>
  <c r="Q18" i="16"/>
  <c r="U17" i="16"/>
  <c r="T17" i="16"/>
  <c r="S17" i="16"/>
  <c r="Q17" i="16"/>
  <c r="U16" i="16"/>
  <c r="T16" i="16"/>
  <c r="S16" i="16"/>
  <c r="Q16" i="16"/>
  <c r="U15" i="16"/>
  <c r="T15" i="16"/>
  <c r="S15" i="16"/>
  <c r="Q15" i="16"/>
  <c r="U14" i="16"/>
  <c r="T14" i="16"/>
  <c r="S14" i="16"/>
  <c r="Q14" i="16"/>
  <c r="U13" i="16"/>
  <c r="T13" i="16"/>
  <c r="S13" i="16"/>
  <c r="Q13" i="16"/>
  <c r="U12" i="16"/>
  <c r="T12" i="16"/>
  <c r="S12" i="16"/>
  <c r="Q12" i="16"/>
  <c r="U11" i="16"/>
  <c r="T11" i="16"/>
  <c r="S11" i="16"/>
  <c r="Q11" i="16"/>
  <c r="U10" i="16"/>
  <c r="T10" i="16"/>
  <c r="S10" i="16"/>
  <c r="Q10" i="16"/>
  <c r="U9" i="16"/>
  <c r="T9" i="16"/>
  <c r="S9" i="16"/>
  <c r="Q9" i="16"/>
  <c r="U8" i="16"/>
  <c r="T8" i="16"/>
  <c r="S8" i="16"/>
  <c r="Q8" i="16"/>
  <c r="U7" i="16"/>
  <c r="T7" i="16"/>
  <c r="S7" i="16"/>
  <c r="Q7" i="16"/>
  <c r="U6" i="16"/>
  <c r="T6" i="16"/>
  <c r="S6" i="16"/>
  <c r="Q6" i="16"/>
  <c r="U5" i="16"/>
  <c r="T5" i="16"/>
  <c r="S5" i="16"/>
  <c r="Q5" i="16"/>
  <c r="K5" i="16"/>
  <c r="J5" i="16"/>
  <c r="L5" i="16" s="1"/>
  <c r="U4" i="16"/>
  <c r="T4" i="16"/>
  <c r="S4" i="16"/>
  <c r="Q4" i="16"/>
  <c r="K4" i="16"/>
  <c r="J4" i="16"/>
  <c r="Q3" i="16"/>
  <c r="L3" i="16"/>
  <c r="K3" i="16"/>
  <c r="J3" i="16"/>
  <c r="F14" i="11"/>
  <c r="D14" i="11"/>
  <c r="C14" i="11"/>
  <c r="B14" i="11"/>
  <c r="AB13" i="5"/>
  <c r="AA13" i="5"/>
  <c r="W13" i="5"/>
  <c r="V13" i="5"/>
  <c r="N13" i="5"/>
  <c r="M13" i="5"/>
  <c r="L13" i="5"/>
  <c r="K13" i="5"/>
  <c r="J13" i="5"/>
  <c r="D13" i="5"/>
  <c r="C13" i="5"/>
  <c r="B13" i="5"/>
  <c r="A13" i="5"/>
  <c r="AD13" i="4"/>
  <c r="AC13" i="4"/>
  <c r="Y13" i="4"/>
  <c r="X13" i="4"/>
  <c r="O13" i="4"/>
  <c r="N13" i="4"/>
  <c r="M13" i="4"/>
  <c r="L13" i="4"/>
  <c r="K13" i="4"/>
  <c r="J13" i="4"/>
  <c r="D13" i="4"/>
  <c r="C13" i="4"/>
  <c r="B13" i="4"/>
  <c r="A13" i="4"/>
  <c r="AD13" i="3"/>
  <c r="AC13" i="3"/>
  <c r="Y13" i="3"/>
  <c r="X13" i="3"/>
  <c r="N13" i="3"/>
  <c r="M13" i="3"/>
  <c r="L13" i="3"/>
  <c r="K13" i="3"/>
  <c r="J13" i="3"/>
  <c r="D13" i="3"/>
  <c r="C13" i="3"/>
  <c r="B13" i="3"/>
  <c r="A13" i="3"/>
  <c r="U30" i="15"/>
  <c r="T30" i="15"/>
  <c r="S30" i="15"/>
  <c r="U29" i="15"/>
  <c r="T29" i="15"/>
  <c r="S29" i="15"/>
  <c r="U28" i="15"/>
  <c r="T28" i="15"/>
  <c r="S28" i="15"/>
  <c r="U27" i="15"/>
  <c r="T27" i="15"/>
  <c r="S27" i="15"/>
  <c r="U26" i="15"/>
  <c r="T26" i="15"/>
  <c r="S26" i="15"/>
  <c r="U25" i="15"/>
  <c r="T25" i="15"/>
  <c r="S25" i="15"/>
  <c r="U24" i="15"/>
  <c r="T24" i="15"/>
  <c r="S24" i="15"/>
  <c r="U23" i="15"/>
  <c r="T23" i="15"/>
  <c r="S23" i="15"/>
  <c r="U22" i="15"/>
  <c r="T22" i="15"/>
  <c r="S22" i="15"/>
  <c r="U21" i="15"/>
  <c r="T21" i="15"/>
  <c r="S21" i="15"/>
  <c r="U20" i="15"/>
  <c r="T20" i="15"/>
  <c r="S20" i="15"/>
  <c r="U19" i="15"/>
  <c r="T19" i="15"/>
  <c r="S19" i="15"/>
  <c r="Q19" i="15"/>
  <c r="U18" i="15"/>
  <c r="T18" i="15"/>
  <c r="S18" i="15"/>
  <c r="Q18" i="15"/>
  <c r="U17" i="15"/>
  <c r="T17" i="15"/>
  <c r="S17" i="15"/>
  <c r="Q17" i="15"/>
  <c r="U16" i="15"/>
  <c r="T16" i="15"/>
  <c r="S16" i="15"/>
  <c r="Q16" i="15"/>
  <c r="U15" i="15"/>
  <c r="T15" i="15"/>
  <c r="S15" i="15"/>
  <c r="Q15" i="15"/>
  <c r="U14" i="15"/>
  <c r="T14" i="15"/>
  <c r="S14" i="15"/>
  <c r="Q14" i="15"/>
  <c r="U13" i="15"/>
  <c r="T13" i="15"/>
  <c r="S13" i="15"/>
  <c r="Q13" i="15"/>
  <c r="U12" i="15"/>
  <c r="T12" i="15"/>
  <c r="S12" i="15"/>
  <c r="Q12" i="15"/>
  <c r="U11" i="15"/>
  <c r="T11" i="15"/>
  <c r="S11" i="15"/>
  <c r="Q11" i="15"/>
  <c r="U10" i="15"/>
  <c r="T10" i="15"/>
  <c r="S10" i="15"/>
  <c r="Q10" i="15"/>
  <c r="U9" i="15"/>
  <c r="T9" i="15"/>
  <c r="S9" i="15"/>
  <c r="Q9" i="15"/>
  <c r="U8" i="15"/>
  <c r="T8" i="15"/>
  <c r="S8" i="15"/>
  <c r="Q8" i="15"/>
  <c r="U7" i="15"/>
  <c r="T7" i="15"/>
  <c r="S7" i="15"/>
  <c r="Q7" i="15"/>
  <c r="U6" i="15"/>
  <c r="T6" i="15"/>
  <c r="S6" i="15"/>
  <c r="Q6" i="15"/>
  <c r="U5" i="15"/>
  <c r="T5" i="15"/>
  <c r="S5" i="15"/>
  <c r="Q5" i="15"/>
  <c r="K5" i="15"/>
  <c r="J5" i="15"/>
  <c r="U4" i="15"/>
  <c r="T4" i="15"/>
  <c r="S4" i="15"/>
  <c r="Q4" i="15"/>
  <c r="K4" i="15"/>
  <c r="J4" i="15"/>
  <c r="L4" i="15" s="1"/>
  <c r="Q3" i="15"/>
  <c r="K3" i="15"/>
  <c r="J3" i="15"/>
  <c r="L3" i="15" s="1"/>
  <c r="B4" i="3"/>
  <c r="B6" i="3"/>
  <c r="F13" i="11"/>
  <c r="D13" i="11"/>
  <c r="C13" i="11"/>
  <c r="B13" i="11"/>
  <c r="AB12" i="5"/>
  <c r="AA12" i="5"/>
  <c r="W12" i="5"/>
  <c r="V12" i="5"/>
  <c r="N12" i="5"/>
  <c r="M12" i="5"/>
  <c r="L12" i="5"/>
  <c r="K12" i="5"/>
  <c r="J12" i="5"/>
  <c r="D12" i="5"/>
  <c r="C12" i="5"/>
  <c r="B12" i="5"/>
  <c r="A12" i="5"/>
  <c r="AD12" i="4"/>
  <c r="AC12" i="4"/>
  <c r="Y12" i="4"/>
  <c r="X12" i="4"/>
  <c r="O12" i="4"/>
  <c r="N12" i="4"/>
  <c r="M12" i="4"/>
  <c r="L12" i="4"/>
  <c r="J12" i="4"/>
  <c r="D12" i="4"/>
  <c r="C12" i="4"/>
  <c r="B12" i="4"/>
  <c r="A12" i="4"/>
  <c r="AD12" i="3"/>
  <c r="AC12" i="3"/>
  <c r="Y12" i="3"/>
  <c r="X12" i="3"/>
  <c r="J12" i="3"/>
  <c r="N12" i="3"/>
  <c r="M12" i="3"/>
  <c r="L12" i="3"/>
  <c r="K12" i="3"/>
  <c r="D12" i="3"/>
  <c r="C12" i="3"/>
  <c r="B12" i="3"/>
  <c r="A12" i="3"/>
  <c r="U30" i="14"/>
  <c r="T30" i="14"/>
  <c r="S30" i="14"/>
  <c r="U29" i="14"/>
  <c r="T29" i="14"/>
  <c r="S29" i="14"/>
  <c r="U28" i="14"/>
  <c r="T28" i="14"/>
  <c r="S28" i="14"/>
  <c r="U27" i="14"/>
  <c r="T27" i="14"/>
  <c r="S27" i="14"/>
  <c r="U26" i="14"/>
  <c r="T26" i="14"/>
  <c r="S26" i="14"/>
  <c r="U25" i="14"/>
  <c r="T25" i="14"/>
  <c r="S25" i="14"/>
  <c r="U24" i="14"/>
  <c r="T24" i="14"/>
  <c r="S24" i="14"/>
  <c r="U23" i="14"/>
  <c r="T23" i="14"/>
  <c r="S23" i="14"/>
  <c r="U22" i="14"/>
  <c r="T22" i="14"/>
  <c r="S22" i="14"/>
  <c r="U21" i="14"/>
  <c r="T21" i="14"/>
  <c r="S21" i="14"/>
  <c r="U20" i="14"/>
  <c r="T20" i="14"/>
  <c r="S20" i="14"/>
  <c r="U19" i="14"/>
  <c r="T19" i="14"/>
  <c r="S19" i="14"/>
  <c r="Q19" i="14"/>
  <c r="U18" i="14"/>
  <c r="T18" i="14"/>
  <c r="S18" i="14"/>
  <c r="Q18" i="14"/>
  <c r="U17" i="14"/>
  <c r="T17" i="14"/>
  <c r="S17" i="14"/>
  <c r="Q17" i="14"/>
  <c r="U16" i="14"/>
  <c r="T16" i="14"/>
  <c r="S16" i="14"/>
  <c r="Q16" i="14"/>
  <c r="U15" i="14"/>
  <c r="T15" i="14"/>
  <c r="S15" i="14"/>
  <c r="Q15" i="14"/>
  <c r="U14" i="14"/>
  <c r="T14" i="14"/>
  <c r="S14" i="14"/>
  <c r="Q14" i="14"/>
  <c r="U13" i="14"/>
  <c r="T13" i="14"/>
  <c r="S13" i="14"/>
  <c r="Q13" i="14"/>
  <c r="U12" i="14"/>
  <c r="T12" i="14"/>
  <c r="S12" i="14"/>
  <c r="Q12" i="14"/>
  <c r="U11" i="14"/>
  <c r="T11" i="14"/>
  <c r="S11" i="14"/>
  <c r="Q11" i="14"/>
  <c r="U10" i="14"/>
  <c r="T10" i="14"/>
  <c r="S10" i="14"/>
  <c r="Q10" i="14"/>
  <c r="U9" i="14"/>
  <c r="T9" i="14"/>
  <c r="S9" i="14"/>
  <c r="Q9" i="14"/>
  <c r="U8" i="14"/>
  <c r="T8" i="14"/>
  <c r="S8" i="14"/>
  <c r="Q8" i="14"/>
  <c r="U7" i="14"/>
  <c r="T7" i="14"/>
  <c r="S7" i="14"/>
  <c r="Q7" i="14"/>
  <c r="U6" i="14"/>
  <c r="T6" i="14"/>
  <c r="S6" i="14"/>
  <c r="Q6" i="14"/>
  <c r="U5" i="14"/>
  <c r="T5" i="14"/>
  <c r="S5" i="14"/>
  <c r="Q5" i="14"/>
  <c r="K5" i="14"/>
  <c r="J5" i="14"/>
  <c r="L5" i="14" s="1"/>
  <c r="U4" i="14"/>
  <c r="T4" i="14"/>
  <c r="S4" i="14"/>
  <c r="Q4" i="14"/>
  <c r="K4" i="14"/>
  <c r="J4" i="14"/>
  <c r="L4" i="14" s="1"/>
  <c r="Q3" i="14"/>
  <c r="K3" i="14"/>
  <c r="J3" i="14"/>
  <c r="L3" i="14" s="1"/>
  <c r="Z9" i="11"/>
  <c r="Z19" i="11"/>
  <c r="U9" i="11"/>
  <c r="U10" i="11"/>
  <c r="U11" i="11"/>
  <c r="U12" i="11"/>
  <c r="U13" i="11"/>
  <c r="U14" i="11"/>
  <c r="U15" i="11"/>
  <c r="U16" i="11"/>
  <c r="U17" i="11"/>
  <c r="U18" i="11"/>
  <c r="U19" i="11"/>
  <c r="U20" i="11"/>
  <c r="U21" i="11"/>
  <c r="U22" i="11"/>
  <c r="U23" i="11"/>
  <c r="U8" i="11"/>
  <c r="F12" i="11"/>
  <c r="D12" i="11"/>
  <c r="C12" i="11"/>
  <c r="B12" i="11"/>
  <c r="AB11" i="5"/>
  <c r="AA11" i="5"/>
  <c r="W11" i="5"/>
  <c r="V11" i="5"/>
  <c r="N11" i="5"/>
  <c r="M11" i="5"/>
  <c r="L11" i="5"/>
  <c r="K11" i="5"/>
  <c r="J11" i="5"/>
  <c r="D11" i="5"/>
  <c r="C11" i="5"/>
  <c r="B11" i="5"/>
  <c r="A11" i="5"/>
  <c r="H7" i="5"/>
  <c r="H6" i="5"/>
  <c r="AD11" i="4"/>
  <c r="AC11" i="4"/>
  <c r="Y11" i="4"/>
  <c r="X11" i="4"/>
  <c r="D11" i="4"/>
  <c r="C11" i="4"/>
  <c r="B11" i="4"/>
  <c r="A11" i="4"/>
  <c r="H7" i="4"/>
  <c r="H6" i="4"/>
  <c r="AD11" i="3"/>
  <c r="AC11" i="3"/>
  <c r="Y11" i="3"/>
  <c r="X11" i="3"/>
  <c r="O11" i="3"/>
  <c r="N11" i="3"/>
  <c r="M11" i="3"/>
  <c r="L11" i="3"/>
  <c r="K11" i="3"/>
  <c r="J11" i="3"/>
  <c r="B11" i="3"/>
  <c r="D11" i="3"/>
  <c r="C11" i="3"/>
  <c r="A11" i="3"/>
  <c r="M5" i="13"/>
  <c r="M4" i="13"/>
  <c r="M3" i="13"/>
  <c r="U30" i="13"/>
  <c r="T30" i="13"/>
  <c r="S30" i="13"/>
  <c r="U29" i="13"/>
  <c r="T29" i="13"/>
  <c r="S29" i="13"/>
  <c r="U28" i="13"/>
  <c r="T28" i="13"/>
  <c r="S28" i="13"/>
  <c r="U27" i="13"/>
  <c r="T27" i="13"/>
  <c r="S27" i="13"/>
  <c r="U26" i="13"/>
  <c r="T26" i="13"/>
  <c r="S26" i="13"/>
  <c r="U25" i="13"/>
  <c r="T25" i="13"/>
  <c r="S25" i="13"/>
  <c r="U24" i="13"/>
  <c r="T24" i="13"/>
  <c r="S24" i="13"/>
  <c r="U23" i="13"/>
  <c r="T23" i="13"/>
  <c r="S23" i="13"/>
  <c r="U22" i="13"/>
  <c r="T22" i="13"/>
  <c r="S22" i="13"/>
  <c r="U21" i="13"/>
  <c r="T21" i="13"/>
  <c r="S21" i="13"/>
  <c r="U20" i="13"/>
  <c r="T20" i="13"/>
  <c r="S20" i="13"/>
  <c r="U19" i="13"/>
  <c r="T19" i="13"/>
  <c r="S19" i="13"/>
  <c r="Q19" i="13"/>
  <c r="U18" i="13"/>
  <c r="T18" i="13"/>
  <c r="S18" i="13"/>
  <c r="Q18" i="13"/>
  <c r="U17" i="13"/>
  <c r="T17" i="13"/>
  <c r="S17" i="13"/>
  <c r="Q17" i="13"/>
  <c r="U16" i="13"/>
  <c r="T16" i="13"/>
  <c r="S16" i="13"/>
  <c r="Q16" i="13"/>
  <c r="U15" i="13"/>
  <c r="T15" i="13"/>
  <c r="S15" i="13"/>
  <c r="Q15" i="13"/>
  <c r="U14" i="13"/>
  <c r="T14" i="13"/>
  <c r="S14" i="13"/>
  <c r="Q14" i="13"/>
  <c r="U13" i="13"/>
  <c r="T13" i="13"/>
  <c r="S13" i="13"/>
  <c r="Q13" i="13"/>
  <c r="U12" i="13"/>
  <c r="T12" i="13"/>
  <c r="S12" i="13"/>
  <c r="Q12" i="13"/>
  <c r="U11" i="13"/>
  <c r="T11" i="13"/>
  <c r="S11" i="13"/>
  <c r="Q11" i="13"/>
  <c r="U10" i="13"/>
  <c r="T10" i="13"/>
  <c r="S10" i="13"/>
  <c r="Q10" i="13"/>
  <c r="U9" i="13"/>
  <c r="T9" i="13"/>
  <c r="S9" i="13"/>
  <c r="Q9" i="13"/>
  <c r="U8" i="13"/>
  <c r="T8" i="13"/>
  <c r="S8" i="13"/>
  <c r="Q8" i="13"/>
  <c r="U7" i="13"/>
  <c r="T7" i="13"/>
  <c r="S7" i="13"/>
  <c r="Q7" i="13"/>
  <c r="U6" i="13"/>
  <c r="T6" i="13"/>
  <c r="S6" i="13"/>
  <c r="Q6" i="13"/>
  <c r="U5" i="13"/>
  <c r="T5" i="13"/>
  <c r="S5" i="13"/>
  <c r="Q5" i="13"/>
  <c r="K5" i="13"/>
  <c r="J5" i="13"/>
  <c r="U4" i="13"/>
  <c r="T4" i="13"/>
  <c r="S4" i="13"/>
  <c r="Q4" i="13"/>
  <c r="K4" i="13"/>
  <c r="J4" i="13"/>
  <c r="Q3" i="13"/>
  <c r="K3" i="13"/>
  <c r="J3" i="13"/>
  <c r="L3" i="13" s="1"/>
  <c r="F11" i="11"/>
  <c r="D11" i="11"/>
  <c r="C11" i="11"/>
  <c r="B11" i="11"/>
  <c r="Q24" i="11"/>
  <c r="R24" i="11" s="1"/>
  <c r="Q19" i="12"/>
  <c r="V24" i="11" s="1"/>
  <c r="Q9" i="11"/>
  <c r="R9" i="11" s="1"/>
  <c r="Q10" i="11"/>
  <c r="R10" i="11" s="1"/>
  <c r="Q11" i="11"/>
  <c r="R11" i="11" s="1"/>
  <c r="Q12" i="11"/>
  <c r="R12" i="11"/>
  <c r="Q13" i="11"/>
  <c r="R13" i="11" s="1"/>
  <c r="Q14" i="11"/>
  <c r="R14" i="11" s="1"/>
  <c r="Q15" i="11"/>
  <c r="R15" i="11" s="1"/>
  <c r="Q16" i="11"/>
  <c r="R16" i="11" s="1"/>
  <c r="Q17" i="11"/>
  <c r="R17" i="11" s="1"/>
  <c r="Q18" i="11"/>
  <c r="R18" i="11" s="1"/>
  <c r="Q19" i="11"/>
  <c r="R19" i="11" s="1"/>
  <c r="Q20" i="11"/>
  <c r="R20" i="11" s="1"/>
  <c r="Q21" i="11"/>
  <c r="R21" i="11" s="1"/>
  <c r="Q22" i="11"/>
  <c r="R22" i="11" s="1"/>
  <c r="Q23" i="11"/>
  <c r="R23" i="11" s="1"/>
  <c r="Q8" i="11"/>
  <c r="R8" i="11" s="1"/>
  <c r="AB10" i="5"/>
  <c r="AA10" i="5"/>
  <c r="W10" i="5"/>
  <c r="V10" i="5"/>
  <c r="D10" i="5"/>
  <c r="C10" i="5"/>
  <c r="B10" i="5"/>
  <c r="A10" i="5"/>
  <c r="AD10" i="4"/>
  <c r="AC10" i="4"/>
  <c r="Y10" i="4"/>
  <c r="X10" i="4"/>
  <c r="D10" i="4"/>
  <c r="C10" i="4"/>
  <c r="B10" i="4"/>
  <c r="A10" i="4"/>
  <c r="AD10" i="3"/>
  <c r="AC10" i="3"/>
  <c r="Y10" i="3"/>
  <c r="X10" i="3"/>
  <c r="D10" i="3"/>
  <c r="C10" i="3"/>
  <c r="B10" i="3"/>
  <c r="H7" i="3" s="1"/>
  <c r="A10" i="3"/>
  <c r="M10" i="12"/>
  <c r="M9" i="12"/>
  <c r="M8" i="12"/>
  <c r="U30" i="12"/>
  <c r="T30" i="12"/>
  <c r="S30" i="12"/>
  <c r="U29" i="12"/>
  <c r="T29" i="12"/>
  <c r="S29" i="12"/>
  <c r="U28" i="12"/>
  <c r="T28" i="12"/>
  <c r="S28" i="12"/>
  <c r="U27" i="12"/>
  <c r="T27" i="12"/>
  <c r="S27" i="12"/>
  <c r="U26" i="12"/>
  <c r="T26" i="12"/>
  <c r="S26" i="12"/>
  <c r="U25" i="12"/>
  <c r="T25" i="12"/>
  <c r="S25" i="12"/>
  <c r="U24" i="12"/>
  <c r="T24" i="12"/>
  <c r="S24" i="12"/>
  <c r="U23" i="12"/>
  <c r="T23" i="12"/>
  <c r="S23" i="12"/>
  <c r="U22" i="12"/>
  <c r="T22" i="12"/>
  <c r="S22" i="12"/>
  <c r="U21" i="12"/>
  <c r="T21" i="12"/>
  <c r="S21" i="12"/>
  <c r="U20" i="12"/>
  <c r="T20" i="12"/>
  <c r="S20" i="12"/>
  <c r="U19" i="12"/>
  <c r="T19" i="12"/>
  <c r="S19" i="12"/>
  <c r="U18" i="12"/>
  <c r="T18" i="12"/>
  <c r="S18" i="12"/>
  <c r="Q18" i="12"/>
  <c r="U17" i="12"/>
  <c r="T17" i="12"/>
  <c r="S17" i="12"/>
  <c r="Q17" i="12"/>
  <c r="M10" i="5" s="1"/>
  <c r="U16" i="12"/>
  <c r="T16" i="12"/>
  <c r="S16" i="12"/>
  <c r="Q16" i="12"/>
  <c r="K10" i="3" s="1"/>
  <c r="U15" i="12"/>
  <c r="T15" i="12"/>
  <c r="S15" i="12"/>
  <c r="Q15" i="12"/>
  <c r="K10" i="5" s="1"/>
  <c r="U14" i="12"/>
  <c r="T14" i="12"/>
  <c r="S14" i="12"/>
  <c r="Q14" i="12"/>
  <c r="J10" i="5" s="1"/>
  <c r="U13" i="12"/>
  <c r="T13" i="12"/>
  <c r="S13" i="12"/>
  <c r="Q13" i="12"/>
  <c r="N10" i="5" s="1"/>
  <c r="U12" i="12"/>
  <c r="T12" i="12"/>
  <c r="S12" i="12"/>
  <c r="Q12" i="12"/>
  <c r="M10" i="4" s="1"/>
  <c r="U11" i="12"/>
  <c r="T11" i="12"/>
  <c r="S11" i="12"/>
  <c r="Q11" i="12"/>
  <c r="O10" i="4" s="1"/>
  <c r="U10" i="12"/>
  <c r="T10" i="12"/>
  <c r="S10" i="12"/>
  <c r="Q10" i="12"/>
  <c r="L10" i="4" s="1"/>
  <c r="U9" i="12"/>
  <c r="T9" i="12"/>
  <c r="S9" i="12"/>
  <c r="Q9" i="12"/>
  <c r="K10" i="4" s="1"/>
  <c r="U8" i="12"/>
  <c r="T8" i="12"/>
  <c r="S8" i="12"/>
  <c r="Q8" i="12"/>
  <c r="J10" i="4" s="1"/>
  <c r="U7" i="12"/>
  <c r="T7" i="12"/>
  <c r="S7" i="12"/>
  <c r="Q7" i="12"/>
  <c r="N10" i="3" s="1"/>
  <c r="U6" i="12"/>
  <c r="T6" i="12"/>
  <c r="S6" i="12"/>
  <c r="Q6" i="12"/>
  <c r="M10" i="3" s="1"/>
  <c r="U5" i="12"/>
  <c r="T5" i="12"/>
  <c r="S5" i="12"/>
  <c r="Q5" i="12"/>
  <c r="N10" i="4" s="1"/>
  <c r="K5" i="12"/>
  <c r="J5" i="12"/>
  <c r="L5" i="12" s="1"/>
  <c r="U4" i="12"/>
  <c r="T4" i="12"/>
  <c r="S4" i="12"/>
  <c r="Q4" i="12"/>
  <c r="L10" i="5" s="1"/>
  <c r="K4" i="12"/>
  <c r="J4" i="12"/>
  <c r="L4" i="12" s="1"/>
  <c r="Q3" i="12"/>
  <c r="J10" i="3" s="1"/>
  <c r="K3" i="12"/>
  <c r="J3" i="12"/>
  <c r="L3" i="12" s="1"/>
  <c r="F10" i="11"/>
  <c r="F9" i="11"/>
  <c r="F8" i="11"/>
  <c r="F7" i="11"/>
  <c r="D10" i="11"/>
  <c r="D9" i="11"/>
  <c r="D8" i="11"/>
  <c r="D7" i="11"/>
  <c r="C10" i="11"/>
  <c r="C9" i="11"/>
  <c r="C8" i="11"/>
  <c r="E8" i="11" s="1"/>
  <c r="C7" i="11"/>
  <c r="B10" i="11"/>
  <c r="B9" i="11"/>
  <c r="B8" i="11"/>
  <c r="B7" i="11"/>
  <c r="F6" i="11"/>
  <c r="D6" i="11"/>
  <c r="C6" i="11"/>
  <c r="B6" i="11"/>
  <c r="F5" i="11"/>
  <c r="D5" i="11"/>
  <c r="C5" i="11"/>
  <c r="E5" i="11" s="1"/>
  <c r="B5" i="11"/>
  <c r="J5" i="2"/>
  <c r="L5" i="2" s="1"/>
  <c r="J3" i="2"/>
  <c r="J4" i="2"/>
  <c r="B4" i="5" s="1"/>
  <c r="AB9" i="5"/>
  <c r="AA9" i="5"/>
  <c r="W9" i="5"/>
  <c r="V9" i="5"/>
  <c r="N9" i="5"/>
  <c r="M9" i="5"/>
  <c r="L9" i="5"/>
  <c r="K9" i="5"/>
  <c r="J9" i="5"/>
  <c r="D9" i="5"/>
  <c r="C9" i="5"/>
  <c r="B9" i="5"/>
  <c r="A9" i="5"/>
  <c r="AD9" i="4"/>
  <c r="AC9" i="4"/>
  <c r="Y9" i="4"/>
  <c r="X9" i="4"/>
  <c r="O9" i="4"/>
  <c r="N9" i="4"/>
  <c r="M9" i="4"/>
  <c r="L9" i="4"/>
  <c r="K9" i="4"/>
  <c r="J9" i="4"/>
  <c r="D9" i="4"/>
  <c r="C9" i="4"/>
  <c r="B9" i="4"/>
  <c r="A9" i="4"/>
  <c r="AD9" i="3"/>
  <c r="AC9" i="3"/>
  <c r="Y9" i="3"/>
  <c r="X9" i="3"/>
  <c r="N9" i="3"/>
  <c r="M9" i="3"/>
  <c r="L9" i="3"/>
  <c r="K9" i="3"/>
  <c r="J9" i="3"/>
  <c r="D9" i="3"/>
  <c r="C9" i="3"/>
  <c r="B9" i="3"/>
  <c r="A9" i="3"/>
  <c r="U18" i="10"/>
  <c r="U19" i="10"/>
  <c r="T18" i="10"/>
  <c r="T19" i="10"/>
  <c r="S18" i="10"/>
  <c r="S19" i="10"/>
  <c r="M3" i="8"/>
  <c r="D7" i="3" s="1"/>
  <c r="U30" i="10"/>
  <c r="T30" i="10"/>
  <c r="S30" i="10"/>
  <c r="U29" i="10"/>
  <c r="T29" i="10"/>
  <c r="S29" i="10"/>
  <c r="U28" i="10"/>
  <c r="T28" i="10"/>
  <c r="S28" i="10"/>
  <c r="U27" i="10"/>
  <c r="T27" i="10"/>
  <c r="S27" i="10"/>
  <c r="U26" i="10"/>
  <c r="T26" i="10"/>
  <c r="S26" i="10"/>
  <c r="U25" i="10"/>
  <c r="T25" i="10"/>
  <c r="S25" i="10"/>
  <c r="U24" i="10"/>
  <c r="T24" i="10"/>
  <c r="S24" i="10"/>
  <c r="U23" i="10"/>
  <c r="T23" i="10"/>
  <c r="S23" i="10"/>
  <c r="U22" i="10"/>
  <c r="T22" i="10"/>
  <c r="S22" i="10"/>
  <c r="U21" i="10"/>
  <c r="T21" i="10"/>
  <c r="S21" i="10"/>
  <c r="U20" i="10"/>
  <c r="T20" i="10"/>
  <c r="S20" i="10"/>
  <c r="Q18" i="10"/>
  <c r="U17" i="10"/>
  <c r="T17" i="10"/>
  <c r="S17" i="10"/>
  <c r="Q17" i="10"/>
  <c r="U16" i="10"/>
  <c r="T16" i="10"/>
  <c r="S16" i="10"/>
  <c r="Q16" i="10"/>
  <c r="U15" i="10"/>
  <c r="T15" i="10"/>
  <c r="S15" i="10"/>
  <c r="Q15" i="10"/>
  <c r="U14" i="10"/>
  <c r="T14" i="10"/>
  <c r="S14" i="10"/>
  <c r="Q14" i="10"/>
  <c r="U13" i="10"/>
  <c r="T13" i="10"/>
  <c r="S13" i="10"/>
  <c r="Q13" i="10"/>
  <c r="U12" i="10"/>
  <c r="T12" i="10"/>
  <c r="S12" i="10"/>
  <c r="Q12" i="10"/>
  <c r="U11" i="10"/>
  <c r="T11" i="10"/>
  <c r="S11" i="10"/>
  <c r="Q11" i="10"/>
  <c r="U10" i="10"/>
  <c r="T10" i="10"/>
  <c r="S10" i="10"/>
  <c r="Q10" i="10"/>
  <c r="U9" i="10"/>
  <c r="T9" i="10"/>
  <c r="S9" i="10"/>
  <c r="Q9" i="10"/>
  <c r="U8" i="10"/>
  <c r="T8" i="10"/>
  <c r="S8" i="10"/>
  <c r="Q8" i="10"/>
  <c r="U7" i="10"/>
  <c r="T7" i="10"/>
  <c r="S7" i="10"/>
  <c r="Q7" i="10"/>
  <c r="U6" i="10"/>
  <c r="T6" i="10"/>
  <c r="S6" i="10"/>
  <c r="Q6" i="10"/>
  <c r="U5" i="10"/>
  <c r="T5" i="10"/>
  <c r="S5" i="10"/>
  <c r="Q5" i="10"/>
  <c r="K5" i="10"/>
  <c r="J5" i="10"/>
  <c r="U4" i="10"/>
  <c r="T4" i="10"/>
  <c r="S4" i="10"/>
  <c r="Q4" i="10"/>
  <c r="K4" i="10"/>
  <c r="J4" i="10"/>
  <c r="Q3" i="10"/>
  <c r="K3" i="10"/>
  <c r="J3" i="10"/>
  <c r="D8" i="3"/>
  <c r="D8" i="4"/>
  <c r="AB8" i="5"/>
  <c r="AA8" i="5"/>
  <c r="W8" i="5"/>
  <c r="V8" i="5"/>
  <c r="K8" i="5"/>
  <c r="D8" i="5"/>
  <c r="C8" i="5"/>
  <c r="B8" i="5"/>
  <c r="A8" i="5"/>
  <c r="AD8" i="4"/>
  <c r="AC8" i="4"/>
  <c r="Y8" i="4"/>
  <c r="X8" i="4"/>
  <c r="K8" i="4"/>
  <c r="C8" i="4"/>
  <c r="B8" i="4"/>
  <c r="A8" i="4"/>
  <c r="AD8" i="3"/>
  <c r="AC8" i="3"/>
  <c r="Y8" i="3"/>
  <c r="X8" i="3"/>
  <c r="N8" i="3"/>
  <c r="C8" i="3"/>
  <c r="B8" i="3"/>
  <c r="A8" i="3"/>
  <c r="U30" i="9"/>
  <c r="T30" i="9"/>
  <c r="S30" i="9"/>
  <c r="U29" i="9"/>
  <c r="T29" i="9"/>
  <c r="S29" i="9"/>
  <c r="U28" i="9"/>
  <c r="T28" i="9"/>
  <c r="S28" i="9"/>
  <c r="U27" i="9"/>
  <c r="T27" i="9"/>
  <c r="S27" i="9"/>
  <c r="U26" i="9"/>
  <c r="T26" i="9"/>
  <c r="S26" i="9"/>
  <c r="U25" i="9"/>
  <c r="T25" i="9"/>
  <c r="S25" i="9"/>
  <c r="U24" i="9"/>
  <c r="T24" i="9"/>
  <c r="S24" i="9"/>
  <c r="U23" i="9"/>
  <c r="T23" i="9"/>
  <c r="S23" i="9"/>
  <c r="U22" i="9"/>
  <c r="T22" i="9"/>
  <c r="S22" i="9"/>
  <c r="U21" i="9"/>
  <c r="T21" i="9"/>
  <c r="S21" i="9"/>
  <c r="U20" i="9"/>
  <c r="T20" i="9"/>
  <c r="S20" i="9"/>
  <c r="U19" i="9"/>
  <c r="T19" i="9"/>
  <c r="S19" i="9"/>
  <c r="U18" i="9"/>
  <c r="T18" i="9"/>
  <c r="S18" i="9"/>
  <c r="Q18" i="9"/>
  <c r="L8" i="3" s="1"/>
  <c r="U17" i="9"/>
  <c r="T17" i="9"/>
  <c r="S17" i="9"/>
  <c r="Q17" i="9"/>
  <c r="M8" i="5" s="1"/>
  <c r="U16" i="9"/>
  <c r="T16" i="9"/>
  <c r="S16" i="9"/>
  <c r="Q16" i="9"/>
  <c r="K8" i="3" s="1"/>
  <c r="U15" i="9"/>
  <c r="T15" i="9"/>
  <c r="S15" i="9"/>
  <c r="Q15" i="9"/>
  <c r="U14" i="9"/>
  <c r="T14" i="9"/>
  <c r="S14" i="9"/>
  <c r="Q14" i="9"/>
  <c r="J8" i="5" s="1"/>
  <c r="U13" i="9"/>
  <c r="T13" i="9"/>
  <c r="S13" i="9"/>
  <c r="Q13" i="9"/>
  <c r="N8" i="5" s="1"/>
  <c r="U12" i="9"/>
  <c r="T12" i="9"/>
  <c r="S12" i="9"/>
  <c r="Q12" i="9"/>
  <c r="M8" i="4" s="1"/>
  <c r="U11" i="9"/>
  <c r="T11" i="9"/>
  <c r="S11" i="9"/>
  <c r="Q11" i="9"/>
  <c r="O8" i="4" s="1"/>
  <c r="U10" i="9"/>
  <c r="T10" i="9"/>
  <c r="S10" i="9"/>
  <c r="Q10" i="9"/>
  <c r="L8" i="4" s="1"/>
  <c r="U9" i="9"/>
  <c r="T9" i="9"/>
  <c r="S9" i="9"/>
  <c r="Q9" i="9"/>
  <c r="U8" i="9"/>
  <c r="T8" i="9"/>
  <c r="S8" i="9"/>
  <c r="Q8" i="9"/>
  <c r="J8" i="4" s="1"/>
  <c r="U7" i="9"/>
  <c r="T7" i="9"/>
  <c r="S7" i="9"/>
  <c r="Q7" i="9"/>
  <c r="U6" i="9"/>
  <c r="T6" i="9"/>
  <c r="S6" i="9"/>
  <c r="Q6" i="9"/>
  <c r="M8" i="3" s="1"/>
  <c r="U5" i="9"/>
  <c r="T5" i="9"/>
  <c r="S5" i="9"/>
  <c r="Q5" i="9"/>
  <c r="N8" i="4" s="1"/>
  <c r="K5" i="9"/>
  <c r="J5" i="9"/>
  <c r="U4" i="9"/>
  <c r="T4" i="9"/>
  <c r="S4" i="9"/>
  <c r="Q4" i="9"/>
  <c r="L8" i="5" s="1"/>
  <c r="K4" i="9"/>
  <c r="J4" i="9"/>
  <c r="Q3" i="9"/>
  <c r="J8" i="3" s="1"/>
  <c r="K3" i="9"/>
  <c r="J3" i="9"/>
  <c r="Y7" i="4"/>
  <c r="X7" i="4"/>
  <c r="AB7" i="5"/>
  <c r="AA7" i="5"/>
  <c r="W7" i="5"/>
  <c r="V7" i="5"/>
  <c r="N7" i="5"/>
  <c r="L7" i="5"/>
  <c r="M7" i="5"/>
  <c r="K7" i="5"/>
  <c r="J7" i="5"/>
  <c r="D7" i="5"/>
  <c r="C7" i="5"/>
  <c r="B7" i="5"/>
  <c r="A7" i="5"/>
  <c r="AD7" i="4"/>
  <c r="AC7" i="4"/>
  <c r="O7" i="4"/>
  <c r="N7" i="4"/>
  <c r="M7" i="4"/>
  <c r="L7" i="4"/>
  <c r="K7" i="4"/>
  <c r="J7" i="4"/>
  <c r="D7" i="4"/>
  <c r="C7" i="4"/>
  <c r="B7" i="4"/>
  <c r="A7" i="4"/>
  <c r="AD7" i="3"/>
  <c r="AC7" i="3"/>
  <c r="Y7" i="3"/>
  <c r="X7" i="3"/>
  <c r="L7" i="3"/>
  <c r="K7" i="3"/>
  <c r="N7" i="3"/>
  <c r="M7" i="3"/>
  <c r="J7" i="3"/>
  <c r="C7" i="3"/>
  <c r="B7" i="3"/>
  <c r="A7" i="3"/>
  <c r="U30" i="8"/>
  <c r="T30" i="8"/>
  <c r="S30" i="8"/>
  <c r="U29" i="8"/>
  <c r="T29" i="8"/>
  <c r="S29" i="8"/>
  <c r="U28" i="8"/>
  <c r="T28" i="8"/>
  <c r="S28" i="8"/>
  <c r="U27" i="8"/>
  <c r="T27" i="8"/>
  <c r="S27" i="8"/>
  <c r="U26" i="8"/>
  <c r="T26" i="8"/>
  <c r="S26" i="8"/>
  <c r="U25" i="8"/>
  <c r="T25" i="8"/>
  <c r="S25" i="8"/>
  <c r="U24" i="8"/>
  <c r="T24" i="8"/>
  <c r="S24" i="8"/>
  <c r="U23" i="8"/>
  <c r="T23" i="8"/>
  <c r="S23" i="8"/>
  <c r="U22" i="8"/>
  <c r="T22" i="8"/>
  <c r="S22" i="8"/>
  <c r="U21" i="8"/>
  <c r="T21" i="8"/>
  <c r="S21" i="8"/>
  <c r="U20" i="8"/>
  <c r="T20" i="8"/>
  <c r="S20" i="8"/>
  <c r="U19" i="8"/>
  <c r="T19" i="8"/>
  <c r="S19" i="8"/>
  <c r="U18" i="8"/>
  <c r="T18" i="8"/>
  <c r="S18" i="8"/>
  <c r="Q18" i="8"/>
  <c r="U17" i="8"/>
  <c r="T17" i="8"/>
  <c r="S17" i="8"/>
  <c r="Q17" i="8"/>
  <c r="U16" i="8"/>
  <c r="T16" i="8"/>
  <c r="S16" i="8"/>
  <c r="Q16" i="8"/>
  <c r="U15" i="8"/>
  <c r="T15" i="8"/>
  <c r="S15" i="8"/>
  <c r="Q15" i="8"/>
  <c r="U14" i="8"/>
  <c r="T14" i="8"/>
  <c r="S14" i="8"/>
  <c r="Q14" i="8"/>
  <c r="U13" i="8"/>
  <c r="T13" i="8"/>
  <c r="S13" i="8"/>
  <c r="Q13" i="8"/>
  <c r="U12" i="8"/>
  <c r="T12" i="8"/>
  <c r="S12" i="8"/>
  <c r="Q12" i="8"/>
  <c r="U11" i="8"/>
  <c r="T11" i="8"/>
  <c r="S11" i="8"/>
  <c r="Q11" i="8"/>
  <c r="U10" i="8"/>
  <c r="T10" i="8"/>
  <c r="S10" i="8"/>
  <c r="Q10" i="8"/>
  <c r="U9" i="8"/>
  <c r="T9" i="8"/>
  <c r="S9" i="8"/>
  <c r="Q9" i="8"/>
  <c r="U8" i="8"/>
  <c r="T8" i="8"/>
  <c r="S8" i="8"/>
  <c r="Q8" i="8"/>
  <c r="U7" i="8"/>
  <c r="T7" i="8"/>
  <c r="S7" i="8"/>
  <c r="Q7" i="8"/>
  <c r="U6" i="8"/>
  <c r="T6" i="8"/>
  <c r="S6" i="8"/>
  <c r="Q6" i="8"/>
  <c r="U5" i="8"/>
  <c r="T5" i="8"/>
  <c r="S5" i="8"/>
  <c r="Q5" i="8"/>
  <c r="K5" i="8"/>
  <c r="J5" i="8"/>
  <c r="U4" i="8"/>
  <c r="T4" i="8"/>
  <c r="S4" i="8"/>
  <c r="Q4" i="8"/>
  <c r="K4" i="8"/>
  <c r="J4" i="8"/>
  <c r="L4" i="8" s="1"/>
  <c r="Q3" i="8"/>
  <c r="K3" i="8"/>
  <c r="J3" i="8"/>
  <c r="L3" i="8" s="1"/>
  <c r="N6" i="4"/>
  <c r="K6" i="3"/>
  <c r="AB6" i="5"/>
  <c r="AA6" i="5"/>
  <c r="W6" i="5"/>
  <c r="V6" i="5"/>
  <c r="N6" i="5"/>
  <c r="M6" i="5"/>
  <c r="L6" i="5"/>
  <c r="K6" i="5"/>
  <c r="J6" i="5"/>
  <c r="D6" i="5"/>
  <c r="C6" i="5"/>
  <c r="B6" i="5"/>
  <c r="A6" i="5"/>
  <c r="AD6" i="4"/>
  <c r="AC6" i="4"/>
  <c r="Y6" i="4"/>
  <c r="X6" i="4"/>
  <c r="O6" i="4"/>
  <c r="M6" i="4"/>
  <c r="L6" i="4"/>
  <c r="K6" i="4"/>
  <c r="J6" i="4"/>
  <c r="D6" i="4"/>
  <c r="C6" i="4"/>
  <c r="B6" i="4"/>
  <c r="A6" i="4"/>
  <c r="AD6" i="3"/>
  <c r="AC6" i="3"/>
  <c r="Y6" i="3"/>
  <c r="X6" i="3"/>
  <c r="N6" i="3"/>
  <c r="M6" i="3"/>
  <c r="L6" i="3"/>
  <c r="J6" i="3"/>
  <c r="D6" i="3"/>
  <c r="C6" i="3"/>
  <c r="A6" i="3"/>
  <c r="U30" i="7"/>
  <c r="T30" i="7"/>
  <c r="S30" i="7"/>
  <c r="U29" i="7"/>
  <c r="T29" i="7"/>
  <c r="S29" i="7"/>
  <c r="U28" i="7"/>
  <c r="T28" i="7"/>
  <c r="S28" i="7"/>
  <c r="U27" i="7"/>
  <c r="T27" i="7"/>
  <c r="S27" i="7"/>
  <c r="U26" i="7"/>
  <c r="T26" i="7"/>
  <c r="S26" i="7"/>
  <c r="U25" i="7"/>
  <c r="T25" i="7"/>
  <c r="S25" i="7"/>
  <c r="U24" i="7"/>
  <c r="T24" i="7"/>
  <c r="S24" i="7"/>
  <c r="U23" i="7"/>
  <c r="T23" i="7"/>
  <c r="S23" i="7"/>
  <c r="U22" i="7"/>
  <c r="T22" i="7"/>
  <c r="S22" i="7"/>
  <c r="U21" i="7"/>
  <c r="T21" i="7"/>
  <c r="S21" i="7"/>
  <c r="U20" i="7"/>
  <c r="T20" i="7"/>
  <c r="S20" i="7"/>
  <c r="U19" i="7"/>
  <c r="T19" i="7"/>
  <c r="S19" i="7"/>
  <c r="U18" i="7"/>
  <c r="T18" i="7"/>
  <c r="S18" i="7"/>
  <c r="Q18" i="7"/>
  <c r="U17" i="7"/>
  <c r="T17" i="7"/>
  <c r="S17" i="7"/>
  <c r="Q17" i="7"/>
  <c r="U16" i="7"/>
  <c r="T16" i="7"/>
  <c r="S16" i="7"/>
  <c r="Q16" i="7"/>
  <c r="U15" i="7"/>
  <c r="T15" i="7"/>
  <c r="S15" i="7"/>
  <c r="Q15" i="7"/>
  <c r="U14" i="7"/>
  <c r="T14" i="7"/>
  <c r="S14" i="7"/>
  <c r="Q14" i="7"/>
  <c r="U13" i="7"/>
  <c r="T13" i="7"/>
  <c r="S13" i="7"/>
  <c r="Q13" i="7"/>
  <c r="U12" i="7"/>
  <c r="T12" i="7"/>
  <c r="S12" i="7"/>
  <c r="Q12" i="7"/>
  <c r="U11" i="7"/>
  <c r="T11" i="7"/>
  <c r="S11" i="7"/>
  <c r="Q11" i="7"/>
  <c r="U10" i="7"/>
  <c r="T10" i="7"/>
  <c r="S10" i="7"/>
  <c r="Q10" i="7"/>
  <c r="U9" i="7"/>
  <c r="T9" i="7"/>
  <c r="S9" i="7"/>
  <c r="Q9" i="7"/>
  <c r="U8" i="7"/>
  <c r="T8" i="7"/>
  <c r="S8" i="7"/>
  <c r="Q8" i="7"/>
  <c r="U7" i="7"/>
  <c r="T7" i="7"/>
  <c r="S7" i="7"/>
  <c r="Q7" i="7"/>
  <c r="U6" i="7"/>
  <c r="T6" i="7"/>
  <c r="S6" i="7"/>
  <c r="Q6" i="7"/>
  <c r="U5" i="7"/>
  <c r="T5" i="7"/>
  <c r="S5" i="7"/>
  <c r="Q5" i="7"/>
  <c r="K5" i="7"/>
  <c r="J5" i="7"/>
  <c r="L5" i="7" s="1"/>
  <c r="U4" i="7"/>
  <c r="T4" i="7"/>
  <c r="S4" i="7"/>
  <c r="Q4" i="7"/>
  <c r="K4" i="7"/>
  <c r="J4" i="7"/>
  <c r="L4" i="7" s="1"/>
  <c r="Q3" i="7"/>
  <c r="K3" i="7"/>
  <c r="J3" i="7"/>
  <c r="L3" i="7" s="1"/>
  <c r="M3" i="7" s="1"/>
  <c r="V5" i="5"/>
  <c r="W5" i="5"/>
  <c r="AB5" i="5"/>
  <c r="AA5" i="5"/>
  <c r="AD5" i="4"/>
  <c r="AC5" i="4"/>
  <c r="X5" i="4"/>
  <c r="Y5" i="4"/>
  <c r="AD5" i="3"/>
  <c r="AC5" i="3"/>
  <c r="Y5" i="3"/>
  <c r="X5" i="3"/>
  <c r="S5" i="6"/>
  <c r="T5" i="6"/>
  <c r="U5" i="6"/>
  <c r="S6" i="6"/>
  <c r="T6" i="6"/>
  <c r="U6" i="6"/>
  <c r="S7" i="6"/>
  <c r="T7" i="6"/>
  <c r="U7" i="6"/>
  <c r="S8" i="6"/>
  <c r="T8" i="6"/>
  <c r="U8" i="6"/>
  <c r="S9" i="6"/>
  <c r="T9" i="6"/>
  <c r="U9" i="6"/>
  <c r="S10" i="6"/>
  <c r="T10" i="6"/>
  <c r="U10" i="6"/>
  <c r="S11" i="6"/>
  <c r="T11" i="6"/>
  <c r="U11" i="6"/>
  <c r="S12" i="6"/>
  <c r="T12" i="6"/>
  <c r="U12" i="6"/>
  <c r="S13" i="6"/>
  <c r="T13" i="6"/>
  <c r="U13" i="6"/>
  <c r="S14" i="6"/>
  <c r="T14" i="6"/>
  <c r="U14" i="6"/>
  <c r="S15" i="6"/>
  <c r="T15" i="6"/>
  <c r="U15" i="6"/>
  <c r="S16" i="6"/>
  <c r="T16" i="6"/>
  <c r="U16" i="6"/>
  <c r="S17" i="6"/>
  <c r="T17" i="6"/>
  <c r="U17" i="6"/>
  <c r="S18" i="6"/>
  <c r="T18" i="6"/>
  <c r="U18" i="6"/>
  <c r="S19" i="6"/>
  <c r="T19" i="6"/>
  <c r="U19" i="6"/>
  <c r="S20" i="6"/>
  <c r="T20" i="6"/>
  <c r="U20" i="6"/>
  <c r="S21" i="6"/>
  <c r="T21" i="6"/>
  <c r="U21" i="6"/>
  <c r="S22" i="6"/>
  <c r="T22" i="6"/>
  <c r="U22" i="6"/>
  <c r="S23" i="6"/>
  <c r="T23" i="6"/>
  <c r="U23" i="6"/>
  <c r="S24" i="6"/>
  <c r="T24" i="6"/>
  <c r="U24" i="6"/>
  <c r="S25" i="6"/>
  <c r="T25" i="6"/>
  <c r="U25" i="6"/>
  <c r="S26" i="6"/>
  <c r="T26" i="6"/>
  <c r="U26" i="6"/>
  <c r="S27" i="6"/>
  <c r="T27" i="6"/>
  <c r="U27" i="6"/>
  <c r="S28" i="6"/>
  <c r="T28" i="6"/>
  <c r="U28" i="6"/>
  <c r="S29" i="6"/>
  <c r="T29" i="6"/>
  <c r="U29" i="6"/>
  <c r="S30" i="6"/>
  <c r="T30" i="6"/>
  <c r="U30" i="6"/>
  <c r="U4" i="6"/>
  <c r="T4" i="6"/>
  <c r="S4" i="6"/>
  <c r="A4" i="3"/>
  <c r="K5" i="6"/>
  <c r="C5" i="4" s="1"/>
  <c r="K4" i="6"/>
  <c r="C5" i="5" s="1"/>
  <c r="K3" i="6"/>
  <c r="C5" i="3" s="1"/>
  <c r="J5" i="6"/>
  <c r="B5" i="4" s="1"/>
  <c r="J4" i="6"/>
  <c r="B5" i="5" s="1"/>
  <c r="J3" i="6"/>
  <c r="B5" i="3" s="1"/>
  <c r="N5" i="5"/>
  <c r="M5" i="5"/>
  <c r="L5" i="5"/>
  <c r="K5" i="5"/>
  <c r="J5" i="5"/>
  <c r="A5" i="5"/>
  <c r="N4" i="5"/>
  <c r="M4" i="5"/>
  <c r="L4" i="5"/>
  <c r="K4" i="5"/>
  <c r="J4" i="5"/>
  <c r="C4" i="5"/>
  <c r="A4" i="5"/>
  <c r="O5" i="4"/>
  <c r="N5" i="4"/>
  <c r="M5" i="4"/>
  <c r="L5" i="4"/>
  <c r="K5" i="4"/>
  <c r="J5" i="4"/>
  <c r="A5" i="4"/>
  <c r="O4" i="4"/>
  <c r="N4" i="4"/>
  <c r="M4" i="4"/>
  <c r="L4" i="4"/>
  <c r="K4" i="4"/>
  <c r="J4" i="4"/>
  <c r="C4" i="4"/>
  <c r="A4" i="4"/>
  <c r="N5" i="3"/>
  <c r="M5" i="3"/>
  <c r="L5" i="3"/>
  <c r="K5" i="3"/>
  <c r="J5" i="3"/>
  <c r="A5" i="3"/>
  <c r="N4" i="3"/>
  <c r="M4" i="3"/>
  <c r="L4" i="3"/>
  <c r="K4" i="3"/>
  <c r="J4" i="3"/>
  <c r="C4" i="3"/>
  <c r="Q18" i="6"/>
  <c r="Q17" i="6"/>
  <c r="Q16" i="6"/>
  <c r="Q15" i="6"/>
  <c r="Q14" i="6"/>
  <c r="Q13" i="6"/>
  <c r="Q12" i="6"/>
  <c r="Q11" i="6"/>
  <c r="Q10" i="6"/>
  <c r="Q9" i="6"/>
  <c r="Q8" i="6"/>
  <c r="Q7" i="6"/>
  <c r="Q6" i="6"/>
  <c r="Q5" i="6"/>
  <c r="Q4" i="6"/>
  <c r="Q3" i="6"/>
  <c r="Q18" i="2"/>
  <c r="Q17" i="2"/>
  <c r="Q16" i="2"/>
  <c r="Q15" i="2"/>
  <c r="Q14" i="2"/>
  <c r="Q13" i="2"/>
  <c r="Q12" i="2"/>
  <c r="Q11" i="2"/>
  <c r="Q10" i="2"/>
  <c r="Q9" i="2"/>
  <c r="Q8" i="2"/>
  <c r="Q7" i="2"/>
  <c r="Q6" i="2"/>
  <c r="Q5" i="2"/>
  <c r="K5" i="2"/>
  <c r="Q4" i="2"/>
  <c r="K4" i="2"/>
  <c r="Q3" i="2"/>
  <c r="K3" i="2"/>
  <c r="R49" i="11" l="1"/>
  <c r="R59" i="11"/>
  <c r="R54" i="11"/>
  <c r="R58" i="11"/>
  <c r="S58" i="11" s="1"/>
  <c r="R60" i="11"/>
  <c r="S60" i="11" s="1"/>
  <c r="R62" i="11"/>
  <c r="S62" i="11" s="1"/>
  <c r="R64" i="11"/>
  <c r="S64" i="11" s="1"/>
  <c r="R50" i="11"/>
  <c r="S50" i="11" s="1"/>
  <c r="R52" i="11"/>
  <c r="R57" i="11"/>
  <c r="R61" i="11"/>
  <c r="R51" i="11"/>
  <c r="S51" i="11" s="1"/>
  <c r="R56" i="11"/>
  <c r="R55" i="11"/>
  <c r="S55" i="11" s="1"/>
  <c r="R63" i="11"/>
  <c r="S63" i="11" s="1"/>
  <c r="R53" i="11"/>
  <c r="S53" i="11" s="1"/>
  <c r="N9" i="25"/>
  <c r="N10" i="25"/>
  <c r="N8" i="25"/>
  <c r="S61" i="11"/>
  <c r="R48" i="11"/>
  <c r="S48" i="11" s="1"/>
  <c r="S52" i="11"/>
  <c r="S59" i="11"/>
  <c r="S57" i="11"/>
  <c r="S49" i="11"/>
  <c r="S56" i="11"/>
  <c r="S54" i="11"/>
  <c r="N8" i="24"/>
  <c r="N10" i="24"/>
  <c r="N3" i="24"/>
  <c r="N9" i="24"/>
  <c r="E20" i="11"/>
  <c r="Q42" i="11"/>
  <c r="R42" i="11" s="1"/>
  <c r="V38" i="11" s="1"/>
  <c r="E9" i="11"/>
  <c r="E6" i="11"/>
  <c r="E7" i="11"/>
  <c r="E14" i="11"/>
  <c r="Q33" i="11"/>
  <c r="V23" i="11"/>
  <c r="Q36" i="11"/>
  <c r="R36" i="11" s="1"/>
  <c r="V39" i="11" s="1"/>
  <c r="AL16" i="11"/>
  <c r="Q37" i="11"/>
  <c r="AL17" i="11"/>
  <c r="Q43" i="11"/>
  <c r="R43" i="11" s="1"/>
  <c r="V43" i="11" s="1"/>
  <c r="AL23" i="11"/>
  <c r="AL15" i="11"/>
  <c r="AL12" i="11"/>
  <c r="AL20" i="11"/>
  <c r="AL11" i="11"/>
  <c r="Q44" i="11"/>
  <c r="R44" i="11" s="1"/>
  <c r="AL24" i="11"/>
  <c r="AL19" i="11"/>
  <c r="Q30" i="11"/>
  <c r="AL10" i="11"/>
  <c r="Q38" i="11"/>
  <c r="AL18" i="11"/>
  <c r="Q29" i="11"/>
  <c r="AL9" i="11"/>
  <c r="AL13" i="11"/>
  <c r="AL21" i="11"/>
  <c r="AL14" i="11"/>
  <c r="AL22" i="11"/>
  <c r="Q28" i="11"/>
  <c r="R28" i="11" s="1"/>
  <c r="M4" i="23"/>
  <c r="M5" i="23"/>
  <c r="M3" i="23"/>
  <c r="X20" i="4"/>
  <c r="AA20" i="5"/>
  <c r="L5" i="22"/>
  <c r="AG23" i="11"/>
  <c r="AH23" i="11" s="1"/>
  <c r="AG15" i="11"/>
  <c r="Q35" i="11" s="1"/>
  <c r="O20" i="3"/>
  <c r="AC20" i="4"/>
  <c r="M20" i="5"/>
  <c r="M32" i="5" s="1"/>
  <c r="AG14" i="11"/>
  <c r="Q34" i="11" s="1"/>
  <c r="R34" i="11" s="1"/>
  <c r="X20" i="3"/>
  <c r="AD20" i="4"/>
  <c r="AD30" i="4" s="1"/>
  <c r="N20" i="5"/>
  <c r="L3" i="22"/>
  <c r="AG21" i="11"/>
  <c r="AH21" i="11" s="1"/>
  <c r="Y20" i="3"/>
  <c r="Y30" i="3" s="1"/>
  <c r="V20" i="5"/>
  <c r="V30" i="5" s="1"/>
  <c r="C21" i="11"/>
  <c r="I6" i="11" s="1"/>
  <c r="AG20" i="11"/>
  <c r="AH20" i="11" s="1"/>
  <c r="AG12" i="11"/>
  <c r="AH12" i="11" s="1"/>
  <c r="J20" i="3"/>
  <c r="AC20" i="3"/>
  <c r="M20" i="4"/>
  <c r="B20" i="5"/>
  <c r="H10" i="5" s="1"/>
  <c r="W20" i="5"/>
  <c r="D21" i="11"/>
  <c r="AG19" i="11"/>
  <c r="Q39" i="11" s="1"/>
  <c r="AG11" i="11"/>
  <c r="Q31" i="11" s="1"/>
  <c r="AD20" i="3"/>
  <c r="N20" i="4"/>
  <c r="F21" i="11"/>
  <c r="O20" i="4"/>
  <c r="AB20" i="5"/>
  <c r="AB30" i="5" s="1"/>
  <c r="B20" i="4"/>
  <c r="F4" i="4" s="1"/>
  <c r="H10" i="4"/>
  <c r="M4" i="22"/>
  <c r="D20" i="5" s="1"/>
  <c r="M9" i="22"/>
  <c r="M5" i="22"/>
  <c r="D20" i="4" s="1"/>
  <c r="M10" i="22"/>
  <c r="M8" i="22"/>
  <c r="M3" i="22"/>
  <c r="D20" i="3" s="1"/>
  <c r="L4" i="21"/>
  <c r="L3" i="21"/>
  <c r="L5" i="21"/>
  <c r="M5" i="21" s="1"/>
  <c r="M10" i="21"/>
  <c r="M4" i="21"/>
  <c r="M9" i="21"/>
  <c r="M8" i="21"/>
  <c r="M3" i="21"/>
  <c r="E19" i="11"/>
  <c r="L5" i="20"/>
  <c r="M3" i="20" s="1"/>
  <c r="M8" i="20"/>
  <c r="AH13" i="11"/>
  <c r="AH16" i="11"/>
  <c r="AH22" i="11"/>
  <c r="D18" i="11"/>
  <c r="K17" i="3"/>
  <c r="AD17" i="3"/>
  <c r="O17" i="4"/>
  <c r="M17" i="5"/>
  <c r="F18" i="11"/>
  <c r="L17" i="3"/>
  <c r="X17" i="4"/>
  <c r="AA17" i="5"/>
  <c r="AA30" i="5" s="1"/>
  <c r="Y17" i="4"/>
  <c r="AB17" i="5"/>
  <c r="B17" i="3"/>
  <c r="H10" i="3" s="1"/>
  <c r="N17" i="3"/>
  <c r="N32" i="3" s="1"/>
  <c r="AC17" i="4"/>
  <c r="AC30" i="4" s="1"/>
  <c r="J17" i="4"/>
  <c r="V17" i="5"/>
  <c r="K17" i="4"/>
  <c r="W17" i="5"/>
  <c r="X17" i="3"/>
  <c r="L3" i="19"/>
  <c r="K17" i="5"/>
  <c r="K32" i="5" s="1"/>
  <c r="L5" i="19"/>
  <c r="L4" i="19"/>
  <c r="O32" i="3"/>
  <c r="E17" i="11"/>
  <c r="L5" i="18"/>
  <c r="M8" i="18" s="1"/>
  <c r="AD8" i="11"/>
  <c r="AD14" i="11"/>
  <c r="AD16" i="11"/>
  <c r="AD17" i="11"/>
  <c r="AD9" i="11"/>
  <c r="AD21" i="11"/>
  <c r="AD24" i="11"/>
  <c r="AD13" i="11"/>
  <c r="O31" i="3"/>
  <c r="E16" i="11"/>
  <c r="L3" i="17"/>
  <c r="M8" i="17" s="1"/>
  <c r="L4" i="17"/>
  <c r="M5" i="17" s="1"/>
  <c r="M10" i="17"/>
  <c r="Z10" i="11"/>
  <c r="Z22" i="11"/>
  <c r="E15" i="11"/>
  <c r="L4" i="16"/>
  <c r="Z18" i="11"/>
  <c r="L5" i="15"/>
  <c r="M10" i="15"/>
  <c r="Z23" i="11"/>
  <c r="Z15" i="11"/>
  <c r="E13" i="11"/>
  <c r="M4" i="14"/>
  <c r="M9" i="14"/>
  <c r="M8" i="14"/>
  <c r="M3" i="14"/>
  <c r="M5" i="14"/>
  <c r="M10" i="14"/>
  <c r="E12" i="11"/>
  <c r="H8" i="5"/>
  <c r="L5" i="13"/>
  <c r="L4" i="13"/>
  <c r="E11" i="11"/>
  <c r="V19" i="11"/>
  <c r="V15" i="11"/>
  <c r="V11" i="11"/>
  <c r="L10" i="3"/>
  <c r="L31" i="3" s="1"/>
  <c r="V8" i="11"/>
  <c r="V14" i="11"/>
  <c r="V16" i="11"/>
  <c r="V10" i="11"/>
  <c r="V18" i="11"/>
  <c r="V9" i="11"/>
  <c r="V20" i="11"/>
  <c r="V22" i="11"/>
  <c r="V13" i="11"/>
  <c r="V17" i="11"/>
  <c r="V21" i="11"/>
  <c r="V12" i="11"/>
  <c r="H6" i="3"/>
  <c r="K32" i="3"/>
  <c r="E10" i="11"/>
  <c r="B4" i="4"/>
  <c r="L3" i="2"/>
  <c r="M5" i="2" s="1"/>
  <c r="D4" i="4" s="1"/>
  <c r="L4" i="2"/>
  <c r="N32" i="5"/>
  <c r="L32" i="5"/>
  <c r="AC30" i="3"/>
  <c r="AD30" i="3"/>
  <c r="X30" i="3"/>
  <c r="L5" i="10"/>
  <c r="L3" i="10"/>
  <c r="L4" i="10"/>
  <c r="L32" i="4"/>
  <c r="M32" i="3"/>
  <c r="N31" i="5"/>
  <c r="L31" i="5"/>
  <c r="X30" i="4"/>
  <c r="Y30" i="4"/>
  <c r="L4" i="9"/>
  <c r="L5" i="9"/>
  <c r="L3" i="9"/>
  <c r="M31" i="4"/>
  <c r="K31" i="4"/>
  <c r="K32" i="4"/>
  <c r="L5" i="8"/>
  <c r="M5" i="8"/>
  <c r="M4" i="8"/>
  <c r="N31" i="4"/>
  <c r="J31" i="5"/>
  <c r="M32" i="4"/>
  <c r="L31" i="4"/>
  <c r="J32" i="4"/>
  <c r="N31" i="3"/>
  <c r="M4" i="7"/>
  <c r="M5" i="7"/>
  <c r="N32" i="4"/>
  <c r="J31" i="4"/>
  <c r="K31" i="3"/>
  <c r="J32" i="5"/>
  <c r="M31" i="3"/>
  <c r="L5" i="6"/>
  <c r="L4" i="6"/>
  <c r="L3" i="6"/>
  <c r="G4" i="4"/>
  <c r="F4" i="3"/>
  <c r="G4" i="3"/>
  <c r="G4" i="5"/>
  <c r="R33" i="11" l="1"/>
  <c r="V32" i="11" s="1"/>
  <c r="W32" i="11" s="1"/>
  <c r="L6" i="11"/>
  <c r="L7" i="11" s="1"/>
  <c r="E18" i="11"/>
  <c r="K6" i="11" s="1"/>
  <c r="K7" i="11" s="1"/>
  <c r="Q40" i="11"/>
  <c r="R40" i="11" s="1"/>
  <c r="V30" i="11" s="1"/>
  <c r="W30" i="11" s="1"/>
  <c r="J6" i="11"/>
  <c r="J7" i="11" s="1"/>
  <c r="E21" i="11"/>
  <c r="V29" i="11"/>
  <c r="W29" i="11" s="1"/>
  <c r="Q32" i="11"/>
  <c r="R32" i="11" s="1"/>
  <c r="V44" i="11" s="1"/>
  <c r="W44" i="11" s="1"/>
  <c r="Q41" i="11"/>
  <c r="R41" i="11" s="1"/>
  <c r="V34" i="11" s="1"/>
  <c r="W34" i="11" s="1"/>
  <c r="N9" i="23"/>
  <c r="N10" i="23"/>
  <c r="N3" i="23"/>
  <c r="N8" i="23"/>
  <c r="O31" i="4"/>
  <c r="AH14" i="11"/>
  <c r="M31" i="5"/>
  <c r="W30" i="5"/>
  <c r="F4" i="5"/>
  <c r="M9" i="20"/>
  <c r="M4" i="20"/>
  <c r="M10" i="20"/>
  <c r="M5" i="20"/>
  <c r="K31" i="5"/>
  <c r="M5" i="19"/>
  <c r="D17" i="4" s="1"/>
  <c r="R37" i="11"/>
  <c r="V40" i="11" s="1"/>
  <c r="W40" i="11" s="1"/>
  <c r="AH17" i="11"/>
  <c r="O32" i="4"/>
  <c r="AH24" i="11"/>
  <c r="AH8" i="11"/>
  <c r="AH11" i="11"/>
  <c r="R31" i="11"/>
  <c r="V41" i="11" s="1"/>
  <c r="W41" i="11" s="1"/>
  <c r="AH15" i="11"/>
  <c r="R35" i="11"/>
  <c r="V36" i="11" s="1"/>
  <c r="W36" i="11" s="1"/>
  <c r="AH10" i="11"/>
  <c r="R30" i="11"/>
  <c r="V35" i="11" s="1"/>
  <c r="W35" i="11" s="1"/>
  <c r="AH19" i="11"/>
  <c r="R39" i="11"/>
  <c r="V31" i="11" s="1"/>
  <c r="W31" i="11" s="1"/>
  <c r="M8" i="19"/>
  <c r="AH9" i="11"/>
  <c r="AH18" i="11"/>
  <c r="R38" i="11"/>
  <c r="V42" i="11" s="1"/>
  <c r="W42" i="11" s="1"/>
  <c r="L32" i="3"/>
  <c r="M10" i="19"/>
  <c r="M9" i="19"/>
  <c r="M3" i="19"/>
  <c r="D17" i="3" s="1"/>
  <c r="M4" i="19"/>
  <c r="D17" i="5" s="1"/>
  <c r="W43" i="11"/>
  <c r="M4" i="18"/>
  <c r="M3" i="18"/>
  <c r="M9" i="18"/>
  <c r="M10" i="18"/>
  <c r="M5" i="18"/>
  <c r="W39" i="11"/>
  <c r="W38" i="11"/>
  <c r="H13" i="3"/>
  <c r="M9" i="17"/>
  <c r="M4" i="17"/>
  <c r="M3" i="17"/>
  <c r="M8" i="16"/>
  <c r="H13" i="5"/>
  <c r="H13" i="4"/>
  <c r="M9" i="15"/>
  <c r="M8" i="15"/>
  <c r="X31" i="4"/>
  <c r="M9" i="13"/>
  <c r="M8" i="13"/>
  <c r="M10" i="13"/>
  <c r="AC31" i="3"/>
  <c r="X31" i="3"/>
  <c r="M3" i="2"/>
  <c r="D4" i="3" s="1"/>
  <c r="M4" i="2"/>
  <c r="D4" i="5" s="1"/>
  <c r="AA31" i="5"/>
  <c r="V31" i="5"/>
  <c r="AC31" i="4"/>
  <c r="M3" i="10"/>
  <c r="M4" i="9"/>
  <c r="M3" i="6"/>
  <c r="D5" i="3" s="1"/>
  <c r="M5" i="6"/>
  <c r="D5" i="4" s="1"/>
  <c r="H4" i="4" s="1"/>
  <c r="M4" i="6"/>
  <c r="D5" i="5" s="1"/>
  <c r="R29" i="11" l="1"/>
  <c r="V33" i="11" s="1"/>
  <c r="W33" i="11" s="1"/>
  <c r="V37" i="11"/>
  <c r="W37" i="11" s="1"/>
  <c r="V28" i="11"/>
  <c r="W28" i="11" s="1"/>
  <c r="H4" i="3"/>
  <c r="H4" i="5"/>
  <c r="J31" i="3"/>
  <c r="J32" i="3"/>
</calcChain>
</file>

<file path=xl/sharedStrings.xml><?xml version="1.0" encoding="utf-8"?>
<sst xmlns="http://schemas.openxmlformats.org/spreadsheetml/2006/main" count="2665" uniqueCount="201">
  <si>
    <t>SamJ</t>
  </si>
  <si>
    <t>Conor</t>
  </si>
  <si>
    <t>Kimmy</t>
  </si>
  <si>
    <t>Lukas</t>
  </si>
  <si>
    <t>SamM</t>
  </si>
  <si>
    <t>Jasper</t>
  </si>
  <si>
    <t>Ryan</t>
  </si>
  <si>
    <t>Will</t>
  </si>
  <si>
    <t>Nick</t>
  </si>
  <si>
    <t>Alex</t>
  </si>
  <si>
    <t>Loose Gooses</t>
  </si>
  <si>
    <t>5 Musketeers</t>
  </si>
  <si>
    <t>Rudy</t>
  </si>
  <si>
    <t>Clarrie</t>
  </si>
  <si>
    <t>Wet Willies</t>
  </si>
  <si>
    <t>Shaun</t>
  </si>
  <si>
    <t>Mitch</t>
  </si>
  <si>
    <t>WW</t>
  </si>
  <si>
    <t>Angus</t>
  </si>
  <si>
    <t>Michael</t>
  </si>
  <si>
    <t>5M</t>
  </si>
  <si>
    <t>LG</t>
  </si>
  <si>
    <t>L-Streak</t>
  </si>
  <si>
    <t>W-Streak</t>
  </si>
  <si>
    <t>Scorer</t>
  </si>
  <si>
    <t>Loser</t>
  </si>
  <si>
    <t>Winner</t>
  </si>
  <si>
    <t>Points</t>
  </si>
  <si>
    <t>Scoring</t>
  </si>
  <si>
    <t>%</t>
  </si>
  <si>
    <t>Losses</t>
  </si>
  <si>
    <t>Wins</t>
  </si>
  <si>
    <t>Stats</t>
  </si>
  <si>
    <t>Date:</t>
  </si>
  <si>
    <t>Thank you for taking the time to view the past results and statistics. I hope that these will help you to succeed more in the future, and you learn from them.</t>
  </si>
  <si>
    <t>Team Loose Goose</t>
  </si>
  <si>
    <t>Streak</t>
  </si>
  <si>
    <t>Against Wet Willies</t>
  </si>
  <si>
    <t>Against 5 Musketeers</t>
  </si>
  <si>
    <t>Date</t>
  </si>
  <si>
    <t>Total Wins</t>
  </si>
  <si>
    <t>Total Losses</t>
  </si>
  <si>
    <t>Total Points</t>
  </si>
  <si>
    <t>Our Best</t>
  </si>
  <si>
    <t>Our Worst</t>
  </si>
  <si>
    <t>N/A</t>
  </si>
  <si>
    <t>Team Wet Willies</t>
  </si>
  <si>
    <t>Against Loose Gooses</t>
  </si>
  <si>
    <t>Team 5 Musketeers</t>
  </si>
  <si>
    <t>On Statistics Page:</t>
  </si>
  <si>
    <r>
      <rPr>
        <b/>
        <sz val="11"/>
        <color theme="1"/>
        <rFont val="Calibri"/>
        <family val="2"/>
        <scheme val="minor"/>
      </rPr>
      <t>Streak</t>
    </r>
    <r>
      <rPr>
        <sz val="11"/>
        <color theme="1"/>
        <rFont val="Calibri"/>
        <family val="2"/>
        <scheme val="minor"/>
      </rPr>
      <t>: The highest scoring streak that player had during that break</t>
    </r>
  </si>
  <si>
    <r>
      <rPr>
        <b/>
        <sz val="11"/>
        <color theme="1"/>
        <rFont val="Calibri"/>
        <family val="2"/>
        <scheme val="minor"/>
      </rPr>
      <t>Against x team</t>
    </r>
    <r>
      <rPr>
        <sz val="11"/>
        <color theme="1"/>
        <rFont val="Calibri"/>
        <family val="2"/>
        <scheme val="minor"/>
      </rPr>
      <t>: 'Our best' represents who scored the most against that team.           'Our worst' represents who scored against you the most from that team.</t>
    </r>
  </si>
  <si>
    <r>
      <rPr>
        <b/>
        <sz val="11"/>
        <color theme="1"/>
        <rFont val="Calibri"/>
        <family val="2"/>
        <scheme val="minor"/>
      </rPr>
      <t>S-Streak</t>
    </r>
    <r>
      <rPr>
        <sz val="11"/>
        <color theme="1"/>
        <rFont val="Calibri"/>
        <family val="2"/>
        <scheme val="minor"/>
      </rPr>
      <t>: The amount of times a player has won a game in a row</t>
    </r>
  </si>
  <si>
    <t>Game Number</t>
  </si>
  <si>
    <t>S/K</t>
  </si>
  <si>
    <t>A/Mit</t>
  </si>
  <si>
    <t>A/Mic</t>
  </si>
  <si>
    <t>A/Rudy</t>
  </si>
  <si>
    <t>L/SM/K</t>
  </si>
  <si>
    <t>TOTALS</t>
  </si>
  <si>
    <t>AVERAGE</t>
  </si>
  <si>
    <t>Chris</t>
  </si>
  <si>
    <t>Sam J</t>
  </si>
  <si>
    <t>A/K/S</t>
  </si>
  <si>
    <t>Everyone</t>
  </si>
  <si>
    <t>M/L</t>
  </si>
  <si>
    <t>Totals</t>
  </si>
  <si>
    <t>A/Sh</t>
  </si>
  <si>
    <t>A/R</t>
  </si>
  <si>
    <t>How to find stuff:</t>
  </si>
  <si>
    <t>A/K/SJ</t>
  </si>
  <si>
    <t>SamM/M</t>
  </si>
  <si>
    <t>Week 1 %</t>
  </si>
  <si>
    <t>Week 2 %</t>
  </si>
  <si>
    <t>Week 3 %</t>
  </si>
  <si>
    <t>Week 4 %</t>
  </si>
  <si>
    <t>Week 5 %</t>
  </si>
  <si>
    <t>Week 6 %</t>
  </si>
  <si>
    <t>Finals %</t>
  </si>
  <si>
    <t>Overall</t>
  </si>
  <si>
    <t>Stats Global</t>
  </si>
  <si>
    <t>Games Played</t>
  </si>
  <si>
    <t>1st Wins</t>
  </si>
  <si>
    <t>2nd Wins</t>
  </si>
  <si>
    <t>3rd Wins</t>
  </si>
  <si>
    <t>Averages</t>
  </si>
  <si>
    <t>GP</t>
  </si>
  <si>
    <t>A/M</t>
  </si>
  <si>
    <t>R/W/A</t>
  </si>
  <si>
    <t>A/Ry</t>
  </si>
  <si>
    <t>Average</t>
  </si>
  <si>
    <t>WEEK 2</t>
  </si>
  <si>
    <t>WEEK 1</t>
  </si>
  <si>
    <t>A/K</t>
  </si>
  <si>
    <t>J/L</t>
  </si>
  <si>
    <t>SamM/C</t>
  </si>
  <si>
    <t>WEEK 3</t>
  </si>
  <si>
    <t>1st</t>
  </si>
  <si>
    <t>2nd</t>
  </si>
  <si>
    <t>3rd</t>
  </si>
  <si>
    <t>4th</t>
  </si>
  <si>
    <t>5th</t>
  </si>
  <si>
    <t>6th</t>
  </si>
  <si>
    <t>7th</t>
  </si>
  <si>
    <t>8th</t>
  </si>
  <si>
    <t>9th</t>
  </si>
  <si>
    <t>10th</t>
  </si>
  <si>
    <t>11th</t>
  </si>
  <si>
    <t>12th</t>
  </si>
  <si>
    <t>13th</t>
  </si>
  <si>
    <t>14th</t>
  </si>
  <si>
    <t>15th</t>
  </si>
  <si>
    <t>16th</t>
  </si>
  <si>
    <t>17th</t>
  </si>
  <si>
    <t>Name</t>
  </si>
  <si>
    <t>Placing</t>
  </si>
  <si>
    <t>Averages: Go to statistics global page, and at the bottom of the 'points section'</t>
  </si>
  <si>
    <t>Head-Head records: Go to statistics page for the team, and navigate to the highlighted areas</t>
  </si>
  <si>
    <t>Note:</t>
  </si>
  <si>
    <t xml:space="preserve">This page's averages do not take inactive days into account. </t>
  </si>
  <si>
    <t>For example, Chris is marked as playing 5 days that he did not play, the reason why he's averaging only 0.13 (in reality, he's averaging 0.75 points)</t>
  </si>
  <si>
    <t>the reason why he's averaging only 0.13 (in reality, he's averaging 0.75 points)</t>
  </si>
  <si>
    <t>Blue: Loose Gooses</t>
  </si>
  <si>
    <t>Red: Wet Willies</t>
  </si>
  <si>
    <t>Yellow: 5 Musketeers</t>
  </si>
  <si>
    <t>M/S/C</t>
  </si>
  <si>
    <t>S/M/C</t>
  </si>
  <si>
    <t>M/K</t>
  </si>
  <si>
    <t>R/A</t>
  </si>
  <si>
    <t>M/SamM</t>
  </si>
  <si>
    <t>L/M</t>
  </si>
  <si>
    <t>L/M/SamM</t>
  </si>
  <si>
    <t>SamM/L</t>
  </si>
  <si>
    <t>WEEK 4</t>
  </si>
  <si>
    <t>A/M/K</t>
  </si>
  <si>
    <t>C/W</t>
  </si>
  <si>
    <t>NBA Equivalent</t>
  </si>
  <si>
    <t>For example, if you score 3 of your teams 6 points, this is 50% of your teams. This is multiplied by the NBA's average points (100) to give 50 points.</t>
  </si>
  <si>
    <r>
      <rPr>
        <b/>
        <sz val="11"/>
        <color theme="1"/>
        <rFont val="Calibri"/>
        <family val="2"/>
        <scheme val="minor"/>
      </rPr>
      <t>NBA Equivalent</t>
    </r>
    <r>
      <rPr>
        <sz val="11"/>
        <color theme="1"/>
        <rFont val="Calibri"/>
        <family val="2"/>
        <scheme val="minor"/>
      </rPr>
      <t xml:space="preserve"> is what your points would (roughly) equal to in the NBA</t>
    </r>
  </si>
  <si>
    <t>C/SamM</t>
  </si>
  <si>
    <t>Ry/Ru</t>
  </si>
  <si>
    <t>WEEK 5</t>
  </si>
  <si>
    <t>K/A</t>
  </si>
  <si>
    <t>A/R/N</t>
  </si>
  <si>
    <t>A/C/S</t>
  </si>
  <si>
    <t>C/SM</t>
  </si>
  <si>
    <t>FINALS WEEK</t>
  </si>
  <si>
    <t>A/C</t>
  </si>
  <si>
    <t>C/SM/L</t>
  </si>
  <si>
    <t>A/C/W</t>
  </si>
  <si>
    <t>Finals 1</t>
  </si>
  <si>
    <t>1-0</t>
  </si>
  <si>
    <t>2-0</t>
  </si>
  <si>
    <t>1-1</t>
  </si>
  <si>
    <t>2-1</t>
  </si>
  <si>
    <t>3-0</t>
  </si>
  <si>
    <t>Score</t>
  </si>
  <si>
    <t>Note: Highlighted names are 3 pointers</t>
  </si>
  <si>
    <t>Ladder Points:</t>
  </si>
  <si>
    <t>Pre</t>
  </si>
  <si>
    <t>Finals 2</t>
  </si>
  <si>
    <t>Final</t>
  </si>
  <si>
    <t>Total</t>
  </si>
  <si>
    <t>ONLY HAS PRE-FINALS</t>
  </si>
  <si>
    <t>PART 2</t>
  </si>
  <si>
    <t>Willie</t>
  </si>
  <si>
    <t>Finals Comparison</t>
  </si>
  <si>
    <t>Regular</t>
  </si>
  <si>
    <t>Finals</t>
  </si>
  <si>
    <t>Change</t>
  </si>
  <si>
    <t>Tie breaker:</t>
  </si>
  <si>
    <t>(after GF record)</t>
  </si>
  <si>
    <t>GRAND FINALE</t>
  </si>
  <si>
    <t>Base Scoring Table</t>
  </si>
  <si>
    <t>Game 1</t>
  </si>
  <si>
    <t>Game 2</t>
  </si>
  <si>
    <t>Game 3</t>
  </si>
  <si>
    <t>Game 4</t>
  </si>
  <si>
    <t>Game 6</t>
  </si>
  <si>
    <t>Game 7</t>
  </si>
  <si>
    <t>Game 8</t>
  </si>
  <si>
    <t>Game 10</t>
  </si>
  <si>
    <t>Game 11</t>
  </si>
  <si>
    <t>Game 12</t>
  </si>
  <si>
    <t>Game 13</t>
  </si>
  <si>
    <t>Game 14</t>
  </si>
  <si>
    <t>Scorer 1</t>
  </si>
  <si>
    <t>Scorer 2</t>
  </si>
  <si>
    <t>Scorer 3</t>
  </si>
  <si>
    <t>Scorer 4</t>
  </si>
  <si>
    <t>Scorer 5</t>
  </si>
  <si>
    <t>WW/LG</t>
  </si>
  <si>
    <t>WW/5M</t>
  </si>
  <si>
    <t>5M/LG</t>
  </si>
  <si>
    <t>5M/WW</t>
  </si>
  <si>
    <t>Game 5 B</t>
  </si>
  <si>
    <t>Game 9 B</t>
  </si>
  <si>
    <t>GOLD MEDAL</t>
  </si>
  <si>
    <t>LG/5M</t>
  </si>
  <si>
    <t>LG/WW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</si>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</sst>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"/>
    <numFmt numFmtId="166" formatCode="0.000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3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2">
    <xf numFmtId="0" fontId="0" fillId="0" borderId="0" xfId="0"/>
    <xf numFmtId="10" fontId="0" fillId="0" borderId="0" xfId="1" applyNumberFormat="1" applyFont="1"/>
    <xf numFmtId="0" fontId="2" fillId="0" borderId="0" xfId="0" applyFont="1"/>
    <xf numFmtId="16" fontId="0" fillId="0" borderId="0" xfId="0" applyNumberFormat="1"/>
    <xf numFmtId="0" fontId="0" fillId="0" borderId="0" xfId="0" quotePrefix="1"/>
    <xf numFmtId="0" fontId="0" fillId="2" borderId="0" xfId="0" applyFill="1"/>
    <xf numFmtId="0" fontId="3" fillId="0" borderId="0" xfId="0" applyFont="1"/>
    <xf numFmtId="1" fontId="0" fillId="0" borderId="0" xfId="0" quotePrefix="1" applyNumberFormat="1"/>
    <xf numFmtId="0" fontId="0" fillId="3" borderId="0" xfId="0" applyFill="1"/>
    <xf numFmtId="0" fontId="0" fillId="0" borderId="0" xfId="0" applyFill="1"/>
    <xf numFmtId="9" fontId="0" fillId="0" borderId="0" xfId="1" applyFont="1"/>
    <xf numFmtId="164" fontId="0" fillId="0" borderId="0" xfId="1" applyNumberFormat="1" applyFont="1"/>
    <xf numFmtId="164" fontId="0" fillId="0" borderId="0" xfId="0" applyNumberFormat="1"/>
    <xf numFmtId="164" fontId="4" fillId="0" borderId="0" xfId="1" applyNumberFormat="1" applyFont="1"/>
    <xf numFmtId="2" fontId="0" fillId="0" borderId="0" xfId="0" applyNumberFormat="1"/>
    <xf numFmtId="0" fontId="0" fillId="0" borderId="0" xfId="0" applyAlignment="1">
      <alignment horizontal="right"/>
    </xf>
    <xf numFmtId="0" fontId="2" fillId="0" borderId="2" xfId="0" applyFont="1" applyBorder="1"/>
    <xf numFmtId="2" fontId="2" fillId="0" borderId="3" xfId="0" applyNumberFormat="1" applyFont="1" applyBorder="1"/>
    <xf numFmtId="0" fontId="2" fillId="0" borderId="4" xfId="0" applyFont="1" applyBorder="1"/>
    <xf numFmtId="0" fontId="0" fillId="4" borderId="5" xfId="0" applyFill="1" applyBorder="1"/>
    <xf numFmtId="2" fontId="0" fillId="4" borderId="1" xfId="0" applyNumberFormat="1" applyFill="1" applyBorder="1"/>
    <xf numFmtId="165" fontId="0" fillId="4" borderId="6" xfId="0" applyNumberFormat="1" applyFill="1" applyBorder="1"/>
    <xf numFmtId="0" fontId="0" fillId="6" borderId="5" xfId="0" applyFill="1" applyBorder="1"/>
    <xf numFmtId="2" fontId="0" fillId="6" borderId="1" xfId="0" applyNumberFormat="1" applyFill="1" applyBorder="1"/>
    <xf numFmtId="165" fontId="0" fillId="6" borderId="6" xfId="0" applyNumberFormat="1" applyFill="1" applyBorder="1"/>
    <xf numFmtId="0" fontId="0" fillId="5" borderId="5" xfId="0" applyFill="1" applyBorder="1"/>
    <xf numFmtId="2" fontId="0" fillId="5" borderId="1" xfId="0" applyNumberFormat="1" applyFill="1" applyBorder="1"/>
    <xf numFmtId="165" fontId="0" fillId="5" borderId="6" xfId="0" applyNumberFormat="1" applyFill="1" applyBorder="1"/>
    <xf numFmtId="0" fontId="0" fillId="5" borderId="7" xfId="0" applyFill="1" applyBorder="1"/>
    <xf numFmtId="2" fontId="0" fillId="5" borderId="8" xfId="0" applyNumberFormat="1" applyFill="1" applyBorder="1"/>
    <xf numFmtId="165" fontId="0" fillId="5" borderId="9" xfId="0" applyNumberFormat="1" applyFill="1" applyBorder="1"/>
    <xf numFmtId="0" fontId="0" fillId="0" borderId="0" xfId="0" applyAlignment="1">
      <alignment horizontal="center"/>
    </xf>
    <xf numFmtId="1" fontId="0" fillId="0" borderId="0" xfId="0" applyNumberFormat="1"/>
    <xf numFmtId="16" fontId="0" fillId="0" borderId="0" xfId="0" applyNumberFormat="1" applyAlignment="1">
      <alignment horizontal="right"/>
    </xf>
    <xf numFmtId="0" fontId="0" fillId="6" borderId="0" xfId="0" applyFill="1"/>
    <xf numFmtId="0" fontId="2" fillId="6" borderId="0" xfId="0" applyFont="1" applyFill="1"/>
    <xf numFmtId="2" fontId="0" fillId="6" borderId="0" xfId="0" applyNumberFormat="1" applyFill="1"/>
    <xf numFmtId="0" fontId="0" fillId="7" borderId="0" xfId="0" applyFill="1"/>
    <xf numFmtId="2" fontId="0" fillId="7" borderId="0" xfId="0" applyNumberFormat="1" applyFill="1"/>
    <xf numFmtId="165" fontId="0" fillId="7" borderId="0" xfId="0" applyNumberFormat="1" applyFill="1"/>
    <xf numFmtId="0" fontId="2" fillId="7" borderId="0" xfId="0" applyFont="1" applyFill="1"/>
    <xf numFmtId="0" fontId="6" fillId="7" borderId="0" xfId="0" applyFont="1" applyFill="1"/>
    <xf numFmtId="16" fontId="0" fillId="0" borderId="0" xfId="0" applyNumberFormat="1" applyAlignment="1">
      <alignment horizontal="left"/>
    </xf>
    <xf numFmtId="0" fontId="0" fillId="0" borderId="10" xfId="0" applyBorder="1"/>
    <xf numFmtId="0" fontId="2" fillId="0" borderId="10" xfId="0" applyFont="1" applyBorder="1"/>
    <xf numFmtId="0" fontId="0" fillId="0" borderId="10" xfId="0" applyFill="1" applyBorder="1"/>
    <xf numFmtId="0" fontId="2" fillId="0" borderId="10" xfId="0" applyFont="1" applyFill="1" applyBorder="1"/>
    <xf numFmtId="0" fontId="0" fillId="0" borderId="0" xfId="0" applyBorder="1"/>
    <xf numFmtId="0" fontId="0" fillId="0" borderId="10" xfId="0" applyFont="1" applyFill="1" applyBorder="1"/>
    <xf numFmtId="10" fontId="0" fillId="0" borderId="0" xfId="0" applyNumberFormat="1"/>
    <xf numFmtId="166" fontId="0" fillId="7" borderId="0" xfId="1" applyNumberFormat="1" applyFont="1" applyFill="1"/>
    <xf numFmtId="0" fontId="5" fillId="0" borderId="0" xfId="0" applyFont="1"/>
  </cellXfs>
  <cellStyles count="2">
    <cellStyle name="Normal" xfId="0" builtinId="0"/>
    <cellStyle name="Percent" xfId="1" builtinId="5"/>
  </cellStyles>
  <dxfs count="52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numFmt numFmtId="166" formatCode="0.0000%"/>
      <fill>
        <patternFill patternType="solid">
          <fgColor indexed="64"/>
          <bgColor theme="0" tint="-0.14999847407452621"/>
        </patternFill>
      </fill>
    </dxf>
    <dxf>
      <numFmt numFmtId="165" formatCode="0.0"/>
      <fill>
        <patternFill patternType="solid">
          <fgColor indexed="64"/>
          <bgColor theme="0" tint="-0.14999847407452621"/>
        </patternFill>
      </fill>
    </dxf>
    <dxf>
      <numFmt numFmtId="165" formatCode="0.0"/>
      <fill>
        <patternFill patternType="solid">
          <fgColor indexed="64"/>
          <bgColor theme="0" tint="-0.14999847407452621"/>
        </patternFill>
      </fill>
    </dxf>
    <dxf>
      <numFmt numFmtId="165" formatCode="0.0"/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0.14999847407452621"/>
        </patternFill>
      </fill>
    </dxf>
    <dxf>
      <numFmt numFmtId="165" formatCode="0.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Average Wins</a:t>
            </a:r>
            <a:r>
              <a:rPr lang="en-AU" baseline="0"/>
              <a:t> by Placing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0D4-4808-9781-78315940E05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0D4-4808-9781-78315940E05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0D4-4808-9781-78315940E05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'Stats Global'!$J$5:$L$5</c:f>
              <c:strCache>
                <c:ptCount val="3"/>
                <c:pt idx="0">
                  <c:v>1st Wins</c:v>
                </c:pt>
                <c:pt idx="1">
                  <c:v>2nd Wins</c:v>
                </c:pt>
                <c:pt idx="2">
                  <c:v>3rd Wins</c:v>
                </c:pt>
              </c:strCache>
            </c:strRef>
          </c:cat>
          <c:val>
            <c:numRef>
              <c:f>'Stats Global'!$J$7:$L$7</c:f>
              <c:numCache>
                <c:formatCode>0.0%</c:formatCode>
                <c:ptCount val="3"/>
                <c:pt idx="0">
                  <c:v>0.50194552529182879</c:v>
                </c:pt>
                <c:pt idx="1">
                  <c:v>0.31128404669260701</c:v>
                </c:pt>
                <c:pt idx="2">
                  <c:v>0.18677042801556423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5D-42E6-B9D8-502D5776E2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8</xdr:row>
      <xdr:rowOff>54768</xdr:rowOff>
    </xdr:from>
    <xdr:to>
      <xdr:col>14</xdr:col>
      <xdr:colOff>333374</xdr:colOff>
      <xdr:row>25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CFF8C2-1F83-4288-BA68-59987CAC15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C4743A1-3F7C-43E4-BC19-131B0F06F663}" name="Table1" displayName="Table1" ref="U27:W44" totalsRowShown="0" headerRowDxfId="49" headerRowBorderDxfId="48" tableBorderDxfId="47" totalsRowBorderDxfId="46">
  <autoFilter ref="U27:W44" xr:uid="{6C4743A1-3F7C-43E4-BC19-131B0F06F663}"/>
  <sortState xmlns:xlrd2="http://schemas.microsoft.com/office/spreadsheetml/2017/richdata2" ref="U28:W44">
    <sortCondition descending="1" ref="V27:V44"/>
  </sortState>
  <tableColumns count="3">
    <tableColumn id="1" xr3:uid="{04F740DB-8979-4EB0-8BB1-150B560FA6CB}" name="Name" dataDxfId="45"/>
    <tableColumn id="2" xr3:uid="{7BE2DD7D-041B-42D3-BEF3-83231555EB12}" name="Average" dataDxfId="44"/>
    <tableColumn id="3" xr3:uid="{3EA0A844-2FB2-4CD6-86BD-277AC59FE2B4}" name="NBA Equivalent" dataDxfId="43">
      <calculatedColumnFormula>Table1[[#This Row],[Average]]/($I$6/3)*100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8982B4E-394E-4597-BB61-FB3978A2E716}" name="Table2" displayName="Table2" ref="P47:T64" totalsRowShown="0" headerRowDxfId="42" dataDxfId="41">
  <autoFilter ref="P47:T64" xr:uid="{F8982B4E-394E-4597-BB61-FB3978A2E716}"/>
  <tableColumns count="5">
    <tableColumn id="1" xr3:uid="{77E40B08-4007-4738-93D3-54CC435FE819}" name="Name" dataDxfId="40"/>
    <tableColumn id="2" xr3:uid="{7A615418-2452-4FAE-A69F-C6EC06A62E87}" name="Regular" dataDxfId="39">
      <calculatedColumnFormula>(SUM(Q8,U8,Y8,AC8,AG8))/(SUM($Q$5,$U$5,$Y$5,$AC$5,$AG$5))</calculatedColumnFormula>
    </tableColumn>
    <tableColumn id="3" xr3:uid="{8C226EA4-BE63-46ED-A0A9-7C78655BD159}" name="Finals" dataDxfId="38">
      <calculatedColumnFormula>AK8/AK$5</calculatedColumnFormula>
    </tableColumn>
    <tableColumn id="4" xr3:uid="{765ED50C-D15E-4FB4-B8A0-EFA981698530}" name="Change" dataDxfId="37">
      <calculatedColumnFormula>Table2[[#This Row],[Finals]]-Table2[[#This Row],[Regular]]</calculatedColumnFormula>
    </tableColumn>
    <tableColumn id="5" xr3:uid="{07081503-E5DD-4D23-8FE7-99B9D260C9F5}" name="Column1" dataDxfId="36">
      <calculatedColumnFormula>Table2[[#This Row],[Regular]]/$I$6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351E8-3909-4B95-AAA6-21AB89246F7A}">
  <dimension ref="B2:B14"/>
  <sheetViews>
    <sheetView workbookViewId="0"/>
  </sheetViews>
  <sheetFormatPr defaultRowHeight="14.25" x14ac:dyDescent="0.45"/>
  <sheetData>
    <row r="2" spans="2:2" x14ac:dyDescent="0.45">
      <c r="B2" t="s">
        <v>34</v>
      </c>
    </row>
    <row r="4" spans="2:2" x14ac:dyDescent="0.45">
      <c r="B4" t="s">
        <v>52</v>
      </c>
    </row>
    <row r="6" spans="2:2" ht="18" x14ac:dyDescent="0.55000000000000004">
      <c r="B6" s="6" t="s">
        <v>49</v>
      </c>
    </row>
    <row r="7" spans="2:2" x14ac:dyDescent="0.45">
      <c r="B7" t="s">
        <v>50</v>
      </c>
    </row>
    <row r="8" spans="2:2" x14ac:dyDescent="0.45">
      <c r="B8" t="s">
        <v>51</v>
      </c>
    </row>
    <row r="12" spans="2:2" ht="18" x14ac:dyDescent="0.55000000000000004">
      <c r="B12" s="6" t="s">
        <v>69</v>
      </c>
    </row>
    <row r="13" spans="2:2" x14ac:dyDescent="0.45">
      <c r="B13" t="s">
        <v>116</v>
      </c>
    </row>
    <row r="14" spans="2:2" x14ac:dyDescent="0.45">
      <c r="B14" t="s">
        <v>117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F598E-847B-421E-A1CE-455DE6199CD4}">
  <dimension ref="B2:U30"/>
  <sheetViews>
    <sheetView workbookViewId="0"/>
  </sheetViews>
  <sheetFormatPr defaultRowHeight="14.25" x14ac:dyDescent="0.45"/>
  <cols>
    <col min="2" max="2" width="13.19921875" customWidth="1"/>
    <col min="3" max="3" width="11.6640625" customWidth="1"/>
    <col min="4" max="4" width="14" customWidth="1"/>
  </cols>
  <sheetData>
    <row r="2" spans="2:21" x14ac:dyDescent="0.45">
      <c r="B2" t="s">
        <v>33</v>
      </c>
      <c r="C2" s="3">
        <v>44970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21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COUNTIF(C4:C30, "Loose Gooses")</f>
        <v>3</v>
      </c>
      <c r="K3">
        <f>COUNTIF(D4:D30, "Loose Gooses")</f>
        <v>5</v>
      </c>
      <c r="L3" s="1">
        <f>J3/(J3+K3)</f>
        <v>0.375</v>
      </c>
      <c r="M3">
        <v>1.5</v>
      </c>
      <c r="P3" t="s">
        <v>18</v>
      </c>
      <c r="Q3">
        <f>COUNTIF($E$4:$E$27, P3)</f>
        <v>1</v>
      </c>
      <c r="S3" s="2" t="s">
        <v>21</v>
      </c>
      <c r="T3" s="2" t="s">
        <v>17</v>
      </c>
      <c r="U3" s="2" t="s">
        <v>20</v>
      </c>
    </row>
    <row r="4" spans="2:21" x14ac:dyDescent="0.45">
      <c r="B4">
        <v>1</v>
      </c>
      <c r="C4" t="s">
        <v>10</v>
      </c>
      <c r="D4" t="s">
        <v>14</v>
      </c>
      <c r="E4" t="s">
        <v>18</v>
      </c>
      <c r="F4">
        <v>1</v>
      </c>
      <c r="G4">
        <v>1</v>
      </c>
      <c r="I4" t="s">
        <v>20</v>
      </c>
      <c r="J4">
        <f>COUNTIF(C4:C30, "5 Musketeers")</f>
        <v>6</v>
      </c>
      <c r="K4">
        <f>COUNTIF(D4:D30, "5 Musketeers")</f>
        <v>2</v>
      </c>
      <c r="L4" s="1">
        <f t="shared" ref="L4:L5" si="0">J4/(J4+K4)</f>
        <v>0.75</v>
      </c>
      <c r="M4">
        <f>IF(AND(L4&gt;L3, L4&gt;L5), 3, IF(OR(L4&gt;L3, L4&gt;L5), 2, 1))</f>
        <v>3</v>
      </c>
      <c r="P4" t="s">
        <v>19</v>
      </c>
      <c r="Q4">
        <f t="shared" ref="Q4:Q18" si="1">COUNTIF($E$4:$E$27, P4)</f>
        <v>2</v>
      </c>
      <c r="S4" t="str">
        <f>IF(AND(C4="Loose Gooses",D4="Wet Willies"),"LG/WW", IF(AND(C4="Loose Gooses",D4="5 Musketeers"),"LG/5M", "None"))</f>
        <v>LG/WW</v>
      </c>
      <c r="T4" t="str">
        <f>IF(AND(C4="Wet Willies",D4="Loose Gooses"),"WW/LG", IF(AND(C4="Wet Willies",D4="5 Musketeers"),"WW/5M", "None"))</f>
        <v>None</v>
      </c>
      <c r="U4" t="str">
        <f>IF(AND(C4="5 Musketeers",D4="Loose Gooses"),"5M/LG", IF(AND(C4="5 Musketeers",D4="Wet Willies"),"5M/WW", "None"))</f>
        <v>None</v>
      </c>
    </row>
    <row r="5" spans="2:21" x14ac:dyDescent="0.45">
      <c r="B5">
        <v>2</v>
      </c>
      <c r="C5" t="s">
        <v>11</v>
      </c>
      <c r="D5" t="s">
        <v>10</v>
      </c>
      <c r="E5" t="s">
        <v>3</v>
      </c>
      <c r="F5">
        <v>1</v>
      </c>
      <c r="G5">
        <v>1</v>
      </c>
      <c r="I5" t="s">
        <v>17</v>
      </c>
      <c r="J5">
        <f>COUNTIF(C4:C30, "Wet Willies")</f>
        <v>3</v>
      </c>
      <c r="K5">
        <f>COUNTIF(D4:D30,"Wet Willies")</f>
        <v>5</v>
      </c>
      <c r="L5" s="1">
        <f t="shared" si="0"/>
        <v>0.375</v>
      </c>
      <c r="M5">
        <v>1.5</v>
      </c>
      <c r="P5" t="s">
        <v>13</v>
      </c>
      <c r="Q5">
        <f t="shared" si="1"/>
        <v>0</v>
      </c>
      <c r="S5" t="str">
        <f t="shared" ref="S5:S30" si="2">IF(AND(C5="Loose Gooses",D5="Wet Willies"),"LG/WW", IF(AND(C5="Loose Gooses",D5="5 Musketeers"),"LG/5M", "None"))</f>
        <v>None</v>
      </c>
      <c r="T5" t="str">
        <f t="shared" ref="T5:T30" si="3">IF(AND(C5="Wet Willies",D5="Loose Gooses"),"WW/LG", IF(AND(C5="Wet Willies",D5="5 Musketeers"),"WW/5M", "None"))</f>
        <v>None</v>
      </c>
      <c r="U5" t="str">
        <f t="shared" ref="U5:U30" si="4">IF(AND(C5="5 Musketeers",D5="Loose Gooses"),"5M/LG", IF(AND(C5="5 Musketeers",D5="Wet Willies"),"5M/WW", "None"))</f>
        <v>5M/LG</v>
      </c>
    </row>
    <row r="6" spans="2:21" x14ac:dyDescent="0.45">
      <c r="B6">
        <v>3</v>
      </c>
      <c r="C6" t="s">
        <v>14</v>
      </c>
      <c r="D6" t="s">
        <v>11</v>
      </c>
      <c r="E6" t="s">
        <v>9</v>
      </c>
      <c r="F6">
        <v>1</v>
      </c>
      <c r="G6">
        <v>1</v>
      </c>
      <c r="P6" t="s">
        <v>16</v>
      </c>
      <c r="Q6">
        <f t="shared" si="1"/>
        <v>1</v>
      </c>
      <c r="S6" t="str">
        <f t="shared" si="2"/>
        <v>None</v>
      </c>
      <c r="T6" t="str">
        <f t="shared" si="3"/>
        <v>WW/5M</v>
      </c>
      <c r="U6" t="str">
        <f t="shared" si="4"/>
        <v>None</v>
      </c>
    </row>
    <row r="7" spans="2:21" x14ac:dyDescent="0.45">
      <c r="B7">
        <v>4</v>
      </c>
      <c r="C7" t="s">
        <v>14</v>
      </c>
      <c r="D7" t="s">
        <v>10</v>
      </c>
      <c r="E7" t="s">
        <v>12</v>
      </c>
      <c r="F7">
        <v>2</v>
      </c>
      <c r="G7">
        <v>2</v>
      </c>
      <c r="P7" t="s">
        <v>15</v>
      </c>
      <c r="Q7">
        <f t="shared" si="1"/>
        <v>1</v>
      </c>
      <c r="S7" t="str">
        <f t="shared" si="2"/>
        <v>None</v>
      </c>
      <c r="T7" t="str">
        <f t="shared" si="3"/>
        <v>WW/LG</v>
      </c>
      <c r="U7" t="str">
        <f t="shared" si="4"/>
        <v>None</v>
      </c>
    </row>
    <row r="8" spans="2:21" x14ac:dyDescent="0.45">
      <c r="B8">
        <v>5</v>
      </c>
      <c r="C8" t="s">
        <v>11</v>
      </c>
      <c r="D8" t="s">
        <v>14</v>
      </c>
      <c r="E8" t="s">
        <v>19</v>
      </c>
      <c r="F8">
        <v>1</v>
      </c>
      <c r="G8">
        <v>1</v>
      </c>
      <c r="P8" t="s">
        <v>12</v>
      </c>
      <c r="Q8">
        <f t="shared" si="1"/>
        <v>1</v>
      </c>
      <c r="S8" t="str">
        <f t="shared" si="2"/>
        <v>None</v>
      </c>
      <c r="T8" t="str">
        <f t="shared" si="3"/>
        <v>None</v>
      </c>
      <c r="U8" t="str">
        <f t="shared" si="4"/>
        <v>5M/WW</v>
      </c>
    </row>
    <row r="9" spans="2:21" x14ac:dyDescent="0.45">
      <c r="B9">
        <v>6</v>
      </c>
      <c r="C9" t="s">
        <v>11</v>
      </c>
      <c r="D9" t="s">
        <v>10</v>
      </c>
      <c r="E9" t="s">
        <v>3</v>
      </c>
      <c r="F9">
        <v>2</v>
      </c>
      <c r="G9">
        <v>3</v>
      </c>
      <c r="P9" t="s">
        <v>9</v>
      </c>
      <c r="Q9">
        <f t="shared" si="1"/>
        <v>2</v>
      </c>
      <c r="S9" t="str">
        <f t="shared" si="2"/>
        <v>None</v>
      </c>
      <c r="T9" t="str">
        <f t="shared" si="3"/>
        <v>None</v>
      </c>
      <c r="U9" t="str">
        <f t="shared" si="4"/>
        <v>5M/LG</v>
      </c>
    </row>
    <row r="10" spans="2:21" x14ac:dyDescent="0.45">
      <c r="B10">
        <v>7</v>
      </c>
      <c r="C10" t="s">
        <v>11</v>
      </c>
      <c r="D10" t="s">
        <v>14</v>
      </c>
      <c r="E10" t="s">
        <v>3</v>
      </c>
      <c r="F10">
        <v>3</v>
      </c>
      <c r="G10">
        <v>2</v>
      </c>
      <c r="P10" t="s">
        <v>8</v>
      </c>
      <c r="Q10">
        <f t="shared" si="1"/>
        <v>0</v>
      </c>
      <c r="S10" t="str">
        <f t="shared" si="2"/>
        <v>None</v>
      </c>
      <c r="T10" t="str">
        <f t="shared" si="3"/>
        <v>None</v>
      </c>
      <c r="U10" t="str">
        <f t="shared" si="4"/>
        <v>5M/WW</v>
      </c>
    </row>
    <row r="11" spans="2:21" x14ac:dyDescent="0.45">
      <c r="B11">
        <v>8</v>
      </c>
      <c r="C11" t="s">
        <v>10</v>
      </c>
      <c r="D11" t="s">
        <v>11</v>
      </c>
      <c r="E11" t="s">
        <v>16</v>
      </c>
      <c r="F11">
        <v>1</v>
      </c>
      <c r="G11">
        <v>1</v>
      </c>
      <c r="P11" t="s">
        <v>7</v>
      </c>
      <c r="Q11">
        <f t="shared" si="1"/>
        <v>0</v>
      </c>
      <c r="S11" t="str">
        <f t="shared" si="2"/>
        <v>LG/5M</v>
      </c>
      <c r="T11" t="str">
        <f t="shared" si="3"/>
        <v>None</v>
      </c>
      <c r="U11" t="str">
        <f t="shared" si="4"/>
        <v>None</v>
      </c>
    </row>
    <row r="12" spans="2:21" x14ac:dyDescent="0.45">
      <c r="B12">
        <v>9</v>
      </c>
      <c r="C12" t="s">
        <v>10</v>
      </c>
      <c r="D12" t="s">
        <v>14</v>
      </c>
      <c r="E12" t="s">
        <v>15</v>
      </c>
      <c r="F12">
        <v>2</v>
      </c>
      <c r="G12">
        <v>3</v>
      </c>
      <c r="P12" t="s">
        <v>6</v>
      </c>
      <c r="Q12">
        <f t="shared" si="1"/>
        <v>0</v>
      </c>
      <c r="S12" t="str">
        <f t="shared" si="2"/>
        <v>LG/WW</v>
      </c>
      <c r="T12" t="str">
        <f t="shared" si="3"/>
        <v>None</v>
      </c>
      <c r="U12" t="str">
        <f t="shared" si="4"/>
        <v>None</v>
      </c>
    </row>
    <row r="13" spans="2:21" x14ac:dyDescent="0.45">
      <c r="B13">
        <v>10</v>
      </c>
      <c r="C13" t="s">
        <v>11</v>
      </c>
      <c r="D13" t="s">
        <v>10</v>
      </c>
      <c r="E13" t="s">
        <v>4</v>
      </c>
      <c r="F13">
        <v>1</v>
      </c>
      <c r="G13">
        <v>1</v>
      </c>
      <c r="P13" t="s">
        <v>5</v>
      </c>
      <c r="Q13">
        <f t="shared" si="1"/>
        <v>0</v>
      </c>
      <c r="S13" t="str">
        <f t="shared" si="2"/>
        <v>None</v>
      </c>
      <c r="T13" t="str">
        <f t="shared" si="3"/>
        <v>None</v>
      </c>
      <c r="U13" t="str">
        <f t="shared" si="4"/>
        <v>5M/LG</v>
      </c>
    </row>
    <row r="14" spans="2:21" x14ac:dyDescent="0.45">
      <c r="B14">
        <v>11</v>
      </c>
      <c r="C14" t="s">
        <v>14</v>
      </c>
      <c r="D14" t="s">
        <v>10</v>
      </c>
      <c r="E14" t="s">
        <v>9</v>
      </c>
      <c r="F14">
        <v>1</v>
      </c>
      <c r="G14">
        <v>1</v>
      </c>
      <c r="P14" t="s">
        <v>4</v>
      </c>
      <c r="Q14">
        <f t="shared" si="1"/>
        <v>1</v>
      </c>
      <c r="S14" t="str">
        <f t="shared" si="2"/>
        <v>None</v>
      </c>
      <c r="T14" t="str">
        <f t="shared" si="3"/>
        <v>WW/LG</v>
      </c>
      <c r="U14" t="str">
        <f t="shared" si="4"/>
        <v>None</v>
      </c>
    </row>
    <row r="15" spans="2:21" x14ac:dyDescent="0.45">
      <c r="B15">
        <v>12</v>
      </c>
      <c r="C15" t="s">
        <v>11</v>
      </c>
      <c r="D15" t="s">
        <v>14</v>
      </c>
      <c r="E15" t="s">
        <v>19</v>
      </c>
      <c r="F15">
        <v>1</v>
      </c>
      <c r="G15">
        <v>1</v>
      </c>
      <c r="P15" t="s">
        <v>3</v>
      </c>
      <c r="Q15">
        <f t="shared" si="1"/>
        <v>3</v>
      </c>
      <c r="S15" t="str">
        <f t="shared" si="2"/>
        <v>None</v>
      </c>
      <c r="T15" t="str">
        <f t="shared" si="3"/>
        <v>None</v>
      </c>
      <c r="U15" t="str">
        <f t="shared" si="4"/>
        <v>5M/WW</v>
      </c>
    </row>
    <row r="16" spans="2:21" x14ac:dyDescent="0.45">
      <c r="P16" t="s">
        <v>2</v>
      </c>
      <c r="Q16">
        <f t="shared" si="1"/>
        <v>0</v>
      </c>
      <c r="S16" t="str">
        <f t="shared" si="2"/>
        <v>None</v>
      </c>
      <c r="T16" t="str">
        <f t="shared" si="3"/>
        <v>None</v>
      </c>
      <c r="U16" t="str">
        <f t="shared" si="4"/>
        <v>None</v>
      </c>
    </row>
    <row r="17" spans="16:21" x14ac:dyDescent="0.45">
      <c r="P17" t="s">
        <v>1</v>
      </c>
      <c r="Q17">
        <f t="shared" si="1"/>
        <v>0</v>
      </c>
      <c r="S17" t="str">
        <f t="shared" si="2"/>
        <v>None</v>
      </c>
      <c r="T17" t="str">
        <f t="shared" si="3"/>
        <v>None</v>
      </c>
      <c r="U17" t="str">
        <f t="shared" si="4"/>
        <v>None</v>
      </c>
    </row>
    <row r="18" spans="16:21" x14ac:dyDescent="0.45">
      <c r="P18" t="s">
        <v>0</v>
      </c>
      <c r="Q18">
        <f t="shared" si="1"/>
        <v>0</v>
      </c>
      <c r="S18" t="str">
        <f t="shared" si="2"/>
        <v>None</v>
      </c>
      <c r="T18" t="str">
        <f t="shared" si="3"/>
        <v>None</v>
      </c>
      <c r="U18" t="str">
        <f t="shared" si="4"/>
        <v>None</v>
      </c>
    </row>
    <row r="19" spans="16:21" x14ac:dyDescent="0.45">
      <c r="S19" t="str">
        <f t="shared" si="2"/>
        <v>None</v>
      </c>
      <c r="T19" t="str">
        <f t="shared" si="3"/>
        <v>None</v>
      </c>
      <c r="U19" t="str">
        <f t="shared" si="4"/>
        <v>None</v>
      </c>
    </row>
    <row r="20" spans="16:21" x14ac:dyDescent="0.45">
      <c r="S20" t="str">
        <f t="shared" si="2"/>
        <v>None</v>
      </c>
      <c r="T20" t="str">
        <f t="shared" si="3"/>
        <v>None</v>
      </c>
      <c r="U20" t="str">
        <f t="shared" si="4"/>
        <v>None</v>
      </c>
    </row>
    <row r="21" spans="16:21" x14ac:dyDescent="0.45">
      <c r="S21" t="str">
        <f t="shared" si="2"/>
        <v>None</v>
      </c>
      <c r="T21" t="str">
        <f t="shared" si="3"/>
        <v>None</v>
      </c>
      <c r="U21" t="str">
        <f t="shared" si="4"/>
        <v>None</v>
      </c>
    </row>
    <row r="22" spans="16:21" x14ac:dyDescent="0.45">
      <c r="S22" t="str">
        <f t="shared" si="2"/>
        <v>None</v>
      </c>
      <c r="T22" t="str">
        <f t="shared" si="3"/>
        <v>None</v>
      </c>
      <c r="U22" t="str">
        <f t="shared" si="4"/>
        <v>None</v>
      </c>
    </row>
    <row r="23" spans="16:21" x14ac:dyDescent="0.45">
      <c r="S23" t="str">
        <f t="shared" si="2"/>
        <v>None</v>
      </c>
      <c r="T23" t="str">
        <f t="shared" si="3"/>
        <v>None</v>
      </c>
      <c r="U23" t="str">
        <f t="shared" si="4"/>
        <v>None</v>
      </c>
    </row>
    <row r="24" spans="16:21" x14ac:dyDescent="0.45">
      <c r="S24" t="str">
        <f t="shared" si="2"/>
        <v>None</v>
      </c>
      <c r="T24" t="str">
        <f t="shared" si="3"/>
        <v>None</v>
      </c>
      <c r="U24" t="str">
        <f t="shared" si="4"/>
        <v>None</v>
      </c>
    </row>
    <row r="25" spans="16:21" x14ac:dyDescent="0.45">
      <c r="S25" t="str">
        <f t="shared" si="2"/>
        <v>None</v>
      </c>
      <c r="T25" t="str">
        <f t="shared" si="3"/>
        <v>None</v>
      </c>
      <c r="U25" t="str">
        <f t="shared" si="4"/>
        <v>None</v>
      </c>
    </row>
    <row r="26" spans="16:21" x14ac:dyDescent="0.45">
      <c r="S26" t="str">
        <f t="shared" si="2"/>
        <v>None</v>
      </c>
      <c r="T26" t="str">
        <f t="shared" si="3"/>
        <v>None</v>
      </c>
      <c r="U26" t="str">
        <f t="shared" si="4"/>
        <v>None</v>
      </c>
    </row>
    <row r="27" spans="16:21" x14ac:dyDescent="0.45">
      <c r="S27" t="str">
        <f t="shared" si="2"/>
        <v>None</v>
      </c>
      <c r="T27" t="str">
        <f t="shared" si="3"/>
        <v>None</v>
      </c>
      <c r="U27" t="str">
        <f t="shared" si="4"/>
        <v>None</v>
      </c>
    </row>
    <row r="28" spans="16:21" x14ac:dyDescent="0.45">
      <c r="S28" t="str">
        <f t="shared" si="2"/>
        <v>None</v>
      </c>
      <c r="T28" t="str">
        <f t="shared" si="3"/>
        <v>None</v>
      </c>
      <c r="U28" t="str">
        <f t="shared" si="4"/>
        <v>None</v>
      </c>
    </row>
    <row r="29" spans="16:21" x14ac:dyDescent="0.45">
      <c r="S29" t="str">
        <f t="shared" si="2"/>
        <v>None</v>
      </c>
      <c r="T29" t="str">
        <f t="shared" si="3"/>
        <v>None</v>
      </c>
      <c r="U29" t="str">
        <f t="shared" si="4"/>
        <v>None</v>
      </c>
    </row>
    <row r="30" spans="16:21" x14ac:dyDescent="0.45">
      <c r="S30" t="str">
        <f t="shared" si="2"/>
        <v>None</v>
      </c>
      <c r="T30" t="str">
        <f t="shared" si="3"/>
        <v>None</v>
      </c>
      <c r="U30" t="str">
        <f t="shared" si="4"/>
        <v>None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7726C-1A77-4A68-BB29-34349D6E328B}">
  <dimension ref="B2:U30"/>
  <sheetViews>
    <sheetView workbookViewId="0"/>
  </sheetViews>
  <sheetFormatPr defaultRowHeight="14.25" x14ac:dyDescent="0.45"/>
  <cols>
    <col min="2" max="2" width="13.19921875" customWidth="1"/>
    <col min="3" max="3" width="11.6640625" customWidth="1"/>
    <col min="4" max="4" width="14" customWidth="1"/>
  </cols>
  <sheetData>
    <row r="2" spans="2:21" x14ac:dyDescent="0.45">
      <c r="B2" t="s">
        <v>33</v>
      </c>
      <c r="C2" s="3">
        <v>44971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21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COUNTIF(C4:C30, "Loose Gooses")</f>
        <v>6</v>
      </c>
      <c r="K3">
        <f>COUNTIF(D4:D30, "Loose Gooses")</f>
        <v>4</v>
      </c>
      <c r="L3" s="1">
        <f>J3/(J3+K3)</f>
        <v>0.6</v>
      </c>
      <c r="M3">
        <f>IF(AND(L3&gt;L4, L3&gt;L5), 3, IF(OR(L3&gt;L4, L3&gt;L5), 2, 1))</f>
        <v>3</v>
      </c>
      <c r="P3" t="s">
        <v>18</v>
      </c>
      <c r="Q3">
        <f>COUNTIF($E$4:$E$27, P3)</f>
        <v>3</v>
      </c>
      <c r="S3" s="2" t="s">
        <v>21</v>
      </c>
      <c r="T3" s="2" t="s">
        <v>17</v>
      </c>
      <c r="U3" s="2" t="s">
        <v>20</v>
      </c>
    </row>
    <row r="4" spans="2:21" x14ac:dyDescent="0.45">
      <c r="B4">
        <v>1</v>
      </c>
      <c r="C4" t="s">
        <v>11</v>
      </c>
      <c r="D4" t="s">
        <v>10</v>
      </c>
      <c r="E4" t="s">
        <v>19</v>
      </c>
      <c r="F4">
        <v>1</v>
      </c>
      <c r="G4">
        <v>1</v>
      </c>
      <c r="I4" t="s">
        <v>20</v>
      </c>
      <c r="J4">
        <f>COUNTIF(C4:C30, "5 Musketeers")</f>
        <v>4</v>
      </c>
      <c r="K4">
        <f>COUNTIF(D4:D30, "5 Musketeers")</f>
        <v>5</v>
      </c>
      <c r="L4" s="1">
        <f t="shared" ref="L4:L5" si="0">J4/(J4+K4)</f>
        <v>0.44444444444444442</v>
      </c>
      <c r="M4">
        <v>1.5</v>
      </c>
      <c r="P4" t="s">
        <v>19</v>
      </c>
      <c r="Q4">
        <f t="shared" ref="Q4:Q18" si="1">COUNTIF($E$4:$E$27, P4)</f>
        <v>2</v>
      </c>
      <c r="S4" t="str">
        <f>IF(AND(C4="Loose Gooses",D4="Wet Willies"),"LG/WW", IF(AND(C4="Loose Gooses",D4="5 Musketeers"),"LG/5M", "None"))</f>
        <v>None</v>
      </c>
      <c r="T4" t="str">
        <f>IF(AND(C4="Wet Willies",D4="Loose Gooses"),"WW/LG", IF(AND(C4="Wet Willies",D4="5 Musketeers"),"WW/5M", "None"))</f>
        <v>None</v>
      </c>
      <c r="U4" t="str">
        <f>IF(AND(C4="5 Musketeers",D4="Loose Gooses"),"5M/LG", IF(AND(C4="5 Musketeers",D4="Wet Willies"),"5M/WW", "None"))</f>
        <v>5M/LG</v>
      </c>
    </row>
    <row r="5" spans="2:21" x14ac:dyDescent="0.45">
      <c r="B5">
        <v>2</v>
      </c>
      <c r="C5" t="s">
        <v>11</v>
      </c>
      <c r="D5" t="s">
        <v>14</v>
      </c>
      <c r="E5" t="s">
        <v>4</v>
      </c>
      <c r="F5">
        <v>2</v>
      </c>
      <c r="G5">
        <v>1</v>
      </c>
      <c r="I5" t="s">
        <v>17</v>
      </c>
      <c r="J5">
        <f>COUNTIF(C4:C30, "Wet Willies")</f>
        <v>4</v>
      </c>
      <c r="K5">
        <f>COUNTIF(D4:D30,"Wet Willies")</f>
        <v>5</v>
      </c>
      <c r="L5" s="1">
        <f t="shared" si="0"/>
        <v>0.44444444444444442</v>
      </c>
      <c r="M5">
        <v>1.5</v>
      </c>
      <c r="P5" t="s">
        <v>13</v>
      </c>
      <c r="Q5">
        <f t="shared" si="1"/>
        <v>0</v>
      </c>
      <c r="S5" t="str">
        <f t="shared" ref="S5:S30" si="2">IF(AND(C5="Loose Gooses",D5="Wet Willies"),"LG/WW", IF(AND(C5="Loose Gooses",D5="5 Musketeers"),"LG/5M", "None"))</f>
        <v>None</v>
      </c>
      <c r="T5" t="str">
        <f t="shared" ref="T5:T30" si="3">IF(AND(C5="Wet Willies",D5="Loose Gooses"),"WW/LG", IF(AND(C5="Wet Willies",D5="5 Musketeers"),"WW/5M", "None"))</f>
        <v>None</v>
      </c>
      <c r="U5" t="str">
        <f t="shared" ref="U5:U30" si="4">IF(AND(C5="5 Musketeers",D5="Loose Gooses"),"5M/LG", IF(AND(C5="5 Musketeers",D5="Wet Willies"),"5M/WW", "None"))</f>
        <v>5M/WW</v>
      </c>
    </row>
    <row r="6" spans="2:21" x14ac:dyDescent="0.45">
      <c r="B6">
        <v>3</v>
      </c>
      <c r="C6" t="s">
        <v>10</v>
      </c>
      <c r="D6" t="s">
        <v>11</v>
      </c>
      <c r="E6" t="s">
        <v>0</v>
      </c>
      <c r="F6">
        <v>1</v>
      </c>
      <c r="G6">
        <v>1</v>
      </c>
      <c r="P6" t="s">
        <v>16</v>
      </c>
      <c r="Q6">
        <f t="shared" si="1"/>
        <v>0</v>
      </c>
      <c r="S6" t="str">
        <f t="shared" si="2"/>
        <v>LG/5M</v>
      </c>
      <c r="T6" t="str">
        <f t="shared" si="3"/>
        <v>None</v>
      </c>
      <c r="U6" t="str">
        <f t="shared" si="4"/>
        <v>None</v>
      </c>
    </row>
    <row r="7" spans="2:21" x14ac:dyDescent="0.45">
      <c r="B7">
        <v>4</v>
      </c>
      <c r="C7" t="s">
        <v>14</v>
      </c>
      <c r="D7" t="s">
        <v>10</v>
      </c>
      <c r="E7" t="s">
        <v>12</v>
      </c>
      <c r="F7">
        <v>1</v>
      </c>
      <c r="G7">
        <v>1</v>
      </c>
      <c r="P7" t="s">
        <v>15</v>
      </c>
      <c r="Q7">
        <f t="shared" si="1"/>
        <v>0</v>
      </c>
      <c r="S7" t="str">
        <f t="shared" si="2"/>
        <v>None</v>
      </c>
      <c r="T7" t="str">
        <f t="shared" si="3"/>
        <v>WW/LG</v>
      </c>
      <c r="U7" t="str">
        <f t="shared" si="4"/>
        <v>None</v>
      </c>
    </row>
    <row r="8" spans="2:21" x14ac:dyDescent="0.45">
      <c r="B8">
        <v>5</v>
      </c>
      <c r="C8" t="s">
        <v>14</v>
      </c>
      <c r="D8" t="s">
        <v>11</v>
      </c>
      <c r="E8" t="s">
        <v>9</v>
      </c>
      <c r="F8">
        <v>2</v>
      </c>
      <c r="G8">
        <v>2</v>
      </c>
      <c r="P8" t="s">
        <v>12</v>
      </c>
      <c r="Q8">
        <f t="shared" si="1"/>
        <v>1</v>
      </c>
      <c r="S8" t="str">
        <f t="shared" si="2"/>
        <v>None</v>
      </c>
      <c r="T8" t="str">
        <f t="shared" si="3"/>
        <v>WW/5M</v>
      </c>
      <c r="U8" t="str">
        <f t="shared" si="4"/>
        <v>None</v>
      </c>
    </row>
    <row r="9" spans="2:21" x14ac:dyDescent="0.45">
      <c r="B9">
        <v>6</v>
      </c>
      <c r="C9" t="s">
        <v>10</v>
      </c>
      <c r="D9" t="s">
        <v>14</v>
      </c>
      <c r="E9" t="s">
        <v>18</v>
      </c>
      <c r="F9">
        <v>1</v>
      </c>
      <c r="G9">
        <v>1</v>
      </c>
      <c r="P9" t="s">
        <v>9</v>
      </c>
      <c r="Q9">
        <f t="shared" si="1"/>
        <v>3</v>
      </c>
      <c r="S9" t="str">
        <f t="shared" si="2"/>
        <v>LG/WW</v>
      </c>
      <c r="T9" t="str">
        <f t="shared" si="3"/>
        <v>None</v>
      </c>
      <c r="U9" t="str">
        <f t="shared" si="4"/>
        <v>None</v>
      </c>
    </row>
    <row r="10" spans="2:21" x14ac:dyDescent="0.45">
      <c r="B10">
        <v>7</v>
      </c>
      <c r="C10" t="s">
        <v>11</v>
      </c>
      <c r="D10" t="s">
        <v>10</v>
      </c>
      <c r="E10" t="s">
        <v>3</v>
      </c>
      <c r="F10">
        <v>1</v>
      </c>
      <c r="G10">
        <v>1</v>
      </c>
      <c r="P10" t="s">
        <v>8</v>
      </c>
      <c r="Q10">
        <f t="shared" si="1"/>
        <v>0</v>
      </c>
      <c r="S10" t="str">
        <f t="shared" si="2"/>
        <v>None</v>
      </c>
      <c r="T10" t="str">
        <f t="shared" si="3"/>
        <v>None</v>
      </c>
      <c r="U10" t="str">
        <f t="shared" si="4"/>
        <v>5M/LG</v>
      </c>
    </row>
    <row r="11" spans="2:21" x14ac:dyDescent="0.45">
      <c r="B11">
        <v>8</v>
      </c>
      <c r="C11" t="s">
        <v>11</v>
      </c>
      <c r="D11" t="s">
        <v>14</v>
      </c>
      <c r="E11" t="s">
        <v>19</v>
      </c>
      <c r="F11">
        <v>2</v>
      </c>
      <c r="G11">
        <v>2</v>
      </c>
      <c r="P11" t="s">
        <v>7</v>
      </c>
      <c r="Q11">
        <f t="shared" si="1"/>
        <v>0</v>
      </c>
      <c r="S11" t="str">
        <f t="shared" si="2"/>
        <v>None</v>
      </c>
      <c r="T11" t="str">
        <f t="shared" si="3"/>
        <v>None</v>
      </c>
      <c r="U11" t="str">
        <f t="shared" si="4"/>
        <v>5M/WW</v>
      </c>
    </row>
    <row r="12" spans="2:21" x14ac:dyDescent="0.45">
      <c r="B12">
        <v>9</v>
      </c>
      <c r="C12" t="s">
        <v>10</v>
      </c>
      <c r="D12" t="s">
        <v>11</v>
      </c>
      <c r="E12" t="s">
        <v>18</v>
      </c>
      <c r="F12">
        <v>1</v>
      </c>
      <c r="G12">
        <v>1</v>
      </c>
      <c r="P12" t="s">
        <v>6</v>
      </c>
      <c r="Q12">
        <f t="shared" si="1"/>
        <v>0</v>
      </c>
      <c r="S12" t="str">
        <f t="shared" si="2"/>
        <v>LG/5M</v>
      </c>
      <c r="T12" t="str">
        <f t="shared" si="3"/>
        <v>None</v>
      </c>
      <c r="U12" t="str">
        <f t="shared" si="4"/>
        <v>None</v>
      </c>
    </row>
    <row r="13" spans="2:21" x14ac:dyDescent="0.45">
      <c r="B13">
        <v>10</v>
      </c>
      <c r="C13" t="s">
        <v>14</v>
      </c>
      <c r="D13" t="s">
        <v>10</v>
      </c>
      <c r="E13" t="s">
        <v>9</v>
      </c>
      <c r="F13">
        <v>1</v>
      </c>
      <c r="G13">
        <v>1</v>
      </c>
      <c r="P13" t="s">
        <v>5</v>
      </c>
      <c r="Q13">
        <f t="shared" si="1"/>
        <v>0</v>
      </c>
      <c r="S13" t="str">
        <f t="shared" si="2"/>
        <v>None</v>
      </c>
      <c r="T13" t="str">
        <f t="shared" si="3"/>
        <v>WW/LG</v>
      </c>
      <c r="U13" t="str">
        <f t="shared" si="4"/>
        <v>None</v>
      </c>
    </row>
    <row r="14" spans="2:21" x14ac:dyDescent="0.45">
      <c r="B14">
        <v>11</v>
      </c>
      <c r="C14" t="s">
        <v>14</v>
      </c>
      <c r="D14" t="s">
        <v>11</v>
      </c>
      <c r="E14" t="s">
        <v>9</v>
      </c>
      <c r="F14">
        <v>2</v>
      </c>
      <c r="G14">
        <v>2</v>
      </c>
      <c r="P14" t="s">
        <v>4</v>
      </c>
      <c r="Q14">
        <f t="shared" si="1"/>
        <v>1</v>
      </c>
      <c r="S14" t="str">
        <f t="shared" si="2"/>
        <v>None</v>
      </c>
      <c r="T14" t="str">
        <f t="shared" si="3"/>
        <v>WW/5M</v>
      </c>
      <c r="U14" t="str">
        <f t="shared" si="4"/>
        <v>None</v>
      </c>
    </row>
    <row r="15" spans="2:21" x14ac:dyDescent="0.45">
      <c r="B15">
        <v>12</v>
      </c>
      <c r="C15" t="s">
        <v>10</v>
      </c>
      <c r="D15" t="s">
        <v>14</v>
      </c>
      <c r="E15" t="s">
        <v>18</v>
      </c>
      <c r="F15">
        <v>1</v>
      </c>
      <c r="G15">
        <v>1</v>
      </c>
      <c r="P15" t="s">
        <v>3</v>
      </c>
      <c r="Q15">
        <f t="shared" si="1"/>
        <v>1</v>
      </c>
      <c r="S15" t="str">
        <f>IF(AND(C15="Loose Gooses",D15="Wet Willies"),"LG/WW", IF(AND(C15="Loose Gooses",D15="5 Musketeers"),"LG/5M", "None"))</f>
        <v>LG/WW</v>
      </c>
      <c r="T15" t="str">
        <f>IF(AND(C15="Wet Willies",D15="Loose Gooses"),"WW/LG", IF(AND(C15="Wet Willies",D15="5 Musketeers"),"WW/5M", "None"))</f>
        <v>None</v>
      </c>
      <c r="U15" t="str">
        <f>IF(AND(C15="5 Musketeers",D15="Loose Gooses"),"5M/LG", IF(AND(C15="5 Musketeers",D15="Wet Willies"),"5M/WW", "None"))</f>
        <v>None</v>
      </c>
    </row>
    <row r="16" spans="2:21" x14ac:dyDescent="0.45">
      <c r="B16">
        <v>13</v>
      </c>
      <c r="C16" t="s">
        <v>10</v>
      </c>
      <c r="D16" t="s">
        <v>11</v>
      </c>
      <c r="E16" t="s">
        <v>2</v>
      </c>
      <c r="F16">
        <v>2</v>
      </c>
      <c r="G16">
        <v>3</v>
      </c>
      <c r="P16" t="s">
        <v>2</v>
      </c>
      <c r="Q16">
        <f t="shared" si="1"/>
        <v>2</v>
      </c>
      <c r="S16" t="str">
        <f>IF(AND(C16="Loose Gooses",D16="Wet Willies"),"LG/WW", IF(AND(C16="Loose Gooses",D16="5 Musketeers"),"LG/5M", "None"))</f>
        <v>LG/5M</v>
      </c>
      <c r="T16" t="str">
        <f>IF(AND(C16="Wet Willies",D16="Loose Gooses"),"WW/LG", IF(AND(C16="Wet Willies",D16="5 Musketeers"),"WW/5M", "None"))</f>
        <v>None</v>
      </c>
      <c r="U16" t="str">
        <f>IF(AND(C16="5 Musketeers",D16="Loose Gooses"),"5M/LG", IF(AND(C16="5 Musketeers",D16="Wet Willies"),"5M/WW", "None"))</f>
        <v>None</v>
      </c>
    </row>
    <row r="17" spans="2:21" x14ac:dyDescent="0.45">
      <c r="B17">
        <v>14</v>
      </c>
      <c r="C17" t="s">
        <v>10</v>
      </c>
      <c r="D17" t="s">
        <v>14</v>
      </c>
      <c r="E17" t="s">
        <v>2</v>
      </c>
      <c r="F17">
        <v>3</v>
      </c>
      <c r="G17">
        <v>2</v>
      </c>
      <c r="P17" t="s">
        <v>1</v>
      </c>
      <c r="Q17">
        <f t="shared" si="1"/>
        <v>0</v>
      </c>
      <c r="S17" t="str">
        <f>IF(AND(C17="Loose Gooses",D17="Wet Willies"),"LG/WW", IF(AND(C17="Loose Gooses",D17="5 Musketeers"),"LG/5M", "None"))</f>
        <v>LG/WW</v>
      </c>
      <c r="T17" t="str">
        <f>IF(AND(C17="Wet Willies",D17="Loose Gooses"),"WW/LG", IF(AND(C17="Wet Willies",D17="5 Musketeers"),"WW/5M", "None"))</f>
        <v>None</v>
      </c>
      <c r="U17" t="str">
        <f>IF(AND(C17="5 Musketeers",D17="Loose Gooses"),"5M/LG", IF(AND(C17="5 Musketeers",D17="Wet Willies"),"5M/WW", "None"))</f>
        <v>None</v>
      </c>
    </row>
    <row r="18" spans="2:21" x14ac:dyDescent="0.45">
      <c r="P18" t="s">
        <v>0</v>
      </c>
      <c r="Q18">
        <f t="shared" si="1"/>
        <v>1</v>
      </c>
      <c r="S18" t="str">
        <f t="shared" si="2"/>
        <v>None</v>
      </c>
      <c r="T18" t="str">
        <f t="shared" si="3"/>
        <v>None</v>
      </c>
      <c r="U18" t="str">
        <f t="shared" si="4"/>
        <v>None</v>
      </c>
    </row>
    <row r="19" spans="2:21" x14ac:dyDescent="0.45">
      <c r="S19" t="str">
        <f t="shared" si="2"/>
        <v>None</v>
      </c>
      <c r="T19" t="str">
        <f t="shared" si="3"/>
        <v>None</v>
      </c>
      <c r="U19" t="str">
        <f t="shared" si="4"/>
        <v>None</v>
      </c>
    </row>
    <row r="20" spans="2:21" x14ac:dyDescent="0.45">
      <c r="S20" t="str">
        <f t="shared" si="2"/>
        <v>None</v>
      </c>
      <c r="T20" t="str">
        <f t="shared" si="3"/>
        <v>None</v>
      </c>
      <c r="U20" t="str">
        <f t="shared" si="4"/>
        <v>None</v>
      </c>
    </row>
    <row r="21" spans="2:21" x14ac:dyDescent="0.45">
      <c r="S21" t="str">
        <f t="shared" si="2"/>
        <v>None</v>
      </c>
      <c r="T21" t="str">
        <f t="shared" si="3"/>
        <v>None</v>
      </c>
      <c r="U21" t="str">
        <f t="shared" si="4"/>
        <v>None</v>
      </c>
    </row>
    <row r="22" spans="2:21" x14ac:dyDescent="0.45">
      <c r="S22" t="str">
        <f t="shared" si="2"/>
        <v>None</v>
      </c>
      <c r="T22" t="str">
        <f t="shared" si="3"/>
        <v>None</v>
      </c>
      <c r="U22" t="str">
        <f t="shared" si="4"/>
        <v>None</v>
      </c>
    </row>
    <row r="23" spans="2:21" x14ac:dyDescent="0.45">
      <c r="S23" t="str">
        <f t="shared" si="2"/>
        <v>None</v>
      </c>
      <c r="T23" t="str">
        <f t="shared" si="3"/>
        <v>None</v>
      </c>
      <c r="U23" t="str">
        <f t="shared" si="4"/>
        <v>None</v>
      </c>
    </row>
    <row r="24" spans="2:21" x14ac:dyDescent="0.45">
      <c r="S24" t="str">
        <f t="shared" si="2"/>
        <v>None</v>
      </c>
      <c r="T24" t="str">
        <f t="shared" si="3"/>
        <v>None</v>
      </c>
      <c r="U24" t="str">
        <f t="shared" si="4"/>
        <v>None</v>
      </c>
    </row>
    <row r="25" spans="2:21" x14ac:dyDescent="0.45">
      <c r="S25" t="str">
        <f t="shared" si="2"/>
        <v>None</v>
      </c>
      <c r="T25" t="str">
        <f t="shared" si="3"/>
        <v>None</v>
      </c>
      <c r="U25" t="str">
        <f t="shared" si="4"/>
        <v>None</v>
      </c>
    </row>
    <row r="26" spans="2:21" x14ac:dyDescent="0.45">
      <c r="S26" t="str">
        <f t="shared" si="2"/>
        <v>None</v>
      </c>
      <c r="T26" t="str">
        <f t="shared" si="3"/>
        <v>None</v>
      </c>
      <c r="U26" t="str">
        <f t="shared" si="4"/>
        <v>None</v>
      </c>
    </row>
    <row r="27" spans="2:21" x14ac:dyDescent="0.45">
      <c r="S27" t="str">
        <f t="shared" si="2"/>
        <v>None</v>
      </c>
      <c r="T27" t="str">
        <f t="shared" si="3"/>
        <v>None</v>
      </c>
      <c r="U27" t="str">
        <f t="shared" si="4"/>
        <v>None</v>
      </c>
    </row>
    <row r="28" spans="2:21" x14ac:dyDescent="0.45">
      <c r="S28" t="str">
        <f t="shared" si="2"/>
        <v>None</v>
      </c>
      <c r="T28" t="str">
        <f t="shared" si="3"/>
        <v>None</v>
      </c>
      <c r="U28" t="str">
        <f t="shared" si="4"/>
        <v>None</v>
      </c>
    </row>
    <row r="29" spans="2:21" x14ac:dyDescent="0.45">
      <c r="S29" t="str">
        <f t="shared" si="2"/>
        <v>None</v>
      </c>
      <c r="T29" t="str">
        <f t="shared" si="3"/>
        <v>None</v>
      </c>
      <c r="U29" t="str">
        <f t="shared" si="4"/>
        <v>None</v>
      </c>
    </row>
    <row r="30" spans="2:21" x14ac:dyDescent="0.45">
      <c r="S30" t="str">
        <f t="shared" si="2"/>
        <v>None</v>
      </c>
      <c r="T30" t="str">
        <f t="shared" si="3"/>
        <v>None</v>
      </c>
      <c r="U30" t="str">
        <f t="shared" si="4"/>
        <v>None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998B4-0C47-4334-BD36-B8B8558BC3F1}">
  <dimension ref="B2:U30"/>
  <sheetViews>
    <sheetView workbookViewId="0"/>
  </sheetViews>
  <sheetFormatPr defaultRowHeight="14.25" x14ac:dyDescent="0.45"/>
  <cols>
    <col min="2" max="2" width="13.19921875" customWidth="1"/>
    <col min="3" max="3" width="11.6640625" customWidth="1"/>
    <col min="4" max="4" width="14" customWidth="1"/>
  </cols>
  <sheetData>
    <row r="2" spans="2:21" x14ac:dyDescent="0.45">
      <c r="B2" t="s">
        <v>33</v>
      </c>
      <c r="C2" s="3">
        <v>44973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21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COUNTIF(C4:C30, "Loose Gooses")</f>
        <v>5</v>
      </c>
      <c r="K3">
        <f>COUNTIF(D4:D30, "Loose Gooses")</f>
        <v>5</v>
      </c>
      <c r="L3" s="1">
        <f>J3/(J3+K3)</f>
        <v>0.5</v>
      </c>
      <c r="M3">
        <v>2</v>
      </c>
      <c r="P3" t="s">
        <v>18</v>
      </c>
      <c r="Q3">
        <f>COUNTIF($E$4:$E$27, P3)</f>
        <v>3</v>
      </c>
      <c r="S3" s="2" t="s">
        <v>21</v>
      </c>
      <c r="T3" s="2" t="s">
        <v>17</v>
      </c>
      <c r="U3" s="2" t="s">
        <v>20</v>
      </c>
    </row>
    <row r="4" spans="2:21" x14ac:dyDescent="0.45">
      <c r="B4">
        <v>1</v>
      </c>
      <c r="C4" t="s">
        <v>11</v>
      </c>
      <c r="D4" t="s">
        <v>10</v>
      </c>
      <c r="E4" t="s">
        <v>3</v>
      </c>
      <c r="F4">
        <v>1</v>
      </c>
      <c r="G4">
        <v>1</v>
      </c>
      <c r="I4" t="s">
        <v>20</v>
      </c>
      <c r="J4">
        <f>COUNTIF(C4:C30, "5 Musketeers")</f>
        <v>5</v>
      </c>
      <c r="K4">
        <f>COUNTIF(D4:D30, "5 Musketeers")</f>
        <v>5</v>
      </c>
      <c r="L4" s="1">
        <f t="shared" ref="L4:L5" si="0">J4/(J4+K4)</f>
        <v>0.5</v>
      </c>
      <c r="M4">
        <v>2</v>
      </c>
      <c r="P4" t="s">
        <v>19</v>
      </c>
      <c r="Q4">
        <f t="shared" ref="Q4:Q19" si="1">COUNTIF($E$4:$E$27, P4)</f>
        <v>0</v>
      </c>
      <c r="S4" t="str">
        <f>IF(AND(C4="Loose Gooses",D4="Wet Willies"),"LG/WW", IF(AND(C4="Loose Gooses",D4="5 Musketeers"),"LG/5M", "None"))</f>
        <v>None</v>
      </c>
      <c r="T4" t="str">
        <f>IF(AND(C4="Wet Willies",D4="Loose Gooses"),"WW/LG", IF(AND(C4="Wet Willies",D4="5 Musketeers"),"WW/5M", "None"))</f>
        <v>None</v>
      </c>
      <c r="U4" t="str">
        <f>IF(AND(C4="5 Musketeers",D4="Loose Gooses"),"5M/LG", IF(AND(C4="5 Musketeers",D4="Wet Willies"),"5M/WW", "None"))</f>
        <v>5M/LG</v>
      </c>
    </row>
    <row r="5" spans="2:21" x14ac:dyDescent="0.45">
      <c r="B5">
        <v>2</v>
      </c>
      <c r="C5" t="s">
        <v>11</v>
      </c>
      <c r="D5" t="s">
        <v>14</v>
      </c>
      <c r="E5" t="s">
        <v>4</v>
      </c>
      <c r="F5">
        <v>2</v>
      </c>
      <c r="G5">
        <v>1</v>
      </c>
      <c r="I5" t="s">
        <v>17</v>
      </c>
      <c r="J5">
        <f>COUNTIF(C4:C30, "Wet Willies")</f>
        <v>5</v>
      </c>
      <c r="K5">
        <f>COUNTIF(D4:D30,"Wet Willies")</f>
        <v>5</v>
      </c>
      <c r="L5" s="1">
        <f t="shared" si="0"/>
        <v>0.5</v>
      </c>
      <c r="M5">
        <v>2</v>
      </c>
      <c r="P5" t="s">
        <v>13</v>
      </c>
      <c r="Q5">
        <f t="shared" si="1"/>
        <v>0</v>
      </c>
      <c r="S5" t="str">
        <f t="shared" ref="S5:S30" si="2">IF(AND(C5="Loose Gooses",D5="Wet Willies"),"LG/WW", IF(AND(C5="Loose Gooses",D5="5 Musketeers"),"LG/5M", "None"))</f>
        <v>None</v>
      </c>
      <c r="T5" t="str">
        <f t="shared" ref="T5:T30" si="3">IF(AND(C5="Wet Willies",D5="Loose Gooses"),"WW/LG", IF(AND(C5="Wet Willies",D5="5 Musketeers"),"WW/5M", "None"))</f>
        <v>None</v>
      </c>
      <c r="U5" t="str">
        <f t="shared" ref="U5:U30" si="4">IF(AND(C5="5 Musketeers",D5="Loose Gooses"),"5M/LG", IF(AND(C5="5 Musketeers",D5="Wet Willies"),"5M/WW", "None"))</f>
        <v>5M/WW</v>
      </c>
    </row>
    <row r="6" spans="2:21" x14ac:dyDescent="0.45">
      <c r="B6">
        <v>3</v>
      </c>
      <c r="C6" t="s">
        <v>11</v>
      </c>
      <c r="D6" t="s">
        <v>10</v>
      </c>
      <c r="E6" t="s">
        <v>3</v>
      </c>
      <c r="F6">
        <v>3</v>
      </c>
      <c r="G6">
        <v>2</v>
      </c>
      <c r="P6" t="s">
        <v>16</v>
      </c>
      <c r="Q6">
        <f t="shared" si="1"/>
        <v>1</v>
      </c>
      <c r="S6" t="str">
        <f t="shared" si="2"/>
        <v>None</v>
      </c>
      <c r="T6" t="str">
        <f t="shared" si="3"/>
        <v>None</v>
      </c>
      <c r="U6" t="str">
        <f t="shared" si="4"/>
        <v>5M/LG</v>
      </c>
    </row>
    <row r="7" spans="2:21" x14ac:dyDescent="0.45">
      <c r="B7">
        <v>4</v>
      </c>
      <c r="C7" t="s">
        <v>11</v>
      </c>
      <c r="D7" t="s">
        <v>14</v>
      </c>
      <c r="E7" t="s">
        <v>4</v>
      </c>
      <c r="F7">
        <v>4</v>
      </c>
      <c r="G7">
        <v>2</v>
      </c>
      <c r="P7" t="s">
        <v>15</v>
      </c>
      <c r="Q7">
        <f t="shared" si="1"/>
        <v>0</v>
      </c>
      <c r="S7" t="str">
        <f t="shared" si="2"/>
        <v>None</v>
      </c>
      <c r="T7" t="str">
        <f t="shared" si="3"/>
        <v>None</v>
      </c>
      <c r="U7" t="str">
        <f t="shared" si="4"/>
        <v>5M/WW</v>
      </c>
    </row>
    <row r="8" spans="2:21" x14ac:dyDescent="0.45">
      <c r="B8">
        <v>5</v>
      </c>
      <c r="C8" t="s">
        <v>10</v>
      </c>
      <c r="D8" t="s">
        <v>11</v>
      </c>
      <c r="E8" t="s">
        <v>18</v>
      </c>
      <c r="F8">
        <v>1</v>
      </c>
      <c r="G8">
        <v>1</v>
      </c>
      <c r="M8">
        <f>IF(AND(L3&gt;L4, L3&gt;L5), 3, IF(OR(L3&gt;L4, L3&gt;L5), 2, 1))</f>
        <v>1</v>
      </c>
      <c r="P8" t="s">
        <v>12</v>
      </c>
      <c r="Q8">
        <f t="shared" si="1"/>
        <v>1</v>
      </c>
      <c r="S8" t="str">
        <f t="shared" si="2"/>
        <v>LG/5M</v>
      </c>
      <c r="T8" t="str">
        <f t="shared" si="3"/>
        <v>None</v>
      </c>
      <c r="U8" t="str">
        <f t="shared" si="4"/>
        <v>None</v>
      </c>
    </row>
    <row r="9" spans="2:21" x14ac:dyDescent="0.45">
      <c r="B9">
        <v>6</v>
      </c>
      <c r="C9" t="s">
        <v>10</v>
      </c>
      <c r="D9" t="s">
        <v>14</v>
      </c>
      <c r="E9" t="s">
        <v>18</v>
      </c>
      <c r="F9">
        <v>2</v>
      </c>
      <c r="G9">
        <v>3</v>
      </c>
      <c r="M9">
        <f>IF(AND(L4&gt;L3, L4&gt;L5), 3, IF(OR(L4&gt;L3, L4&gt;L5), 2, 1))</f>
        <v>1</v>
      </c>
      <c r="P9" t="s">
        <v>9</v>
      </c>
      <c r="Q9">
        <f t="shared" si="1"/>
        <v>2</v>
      </c>
      <c r="S9" t="str">
        <f t="shared" si="2"/>
        <v>LG/WW</v>
      </c>
      <c r="T9" t="str">
        <f t="shared" si="3"/>
        <v>None</v>
      </c>
      <c r="U9" t="str">
        <f t="shared" si="4"/>
        <v>None</v>
      </c>
    </row>
    <row r="10" spans="2:21" x14ac:dyDescent="0.45">
      <c r="B10">
        <v>7</v>
      </c>
      <c r="C10" t="s">
        <v>10</v>
      </c>
      <c r="D10" t="s">
        <v>11</v>
      </c>
      <c r="E10" t="s">
        <v>2</v>
      </c>
      <c r="F10">
        <v>3</v>
      </c>
      <c r="G10">
        <v>2</v>
      </c>
      <c r="M10">
        <f>IF(AND(L5&gt;L4, L5&gt;L3), 3, IF(OR(L5&gt;L4, L5&gt;L3), 2, 1))</f>
        <v>1</v>
      </c>
      <c r="P10" t="s">
        <v>8</v>
      </c>
      <c r="Q10">
        <f t="shared" si="1"/>
        <v>0</v>
      </c>
      <c r="S10" t="str">
        <f t="shared" si="2"/>
        <v>LG/5M</v>
      </c>
      <c r="T10" t="str">
        <f t="shared" si="3"/>
        <v>None</v>
      </c>
      <c r="U10" t="str">
        <f t="shared" si="4"/>
        <v>None</v>
      </c>
    </row>
    <row r="11" spans="2:21" x14ac:dyDescent="0.45">
      <c r="B11">
        <v>8</v>
      </c>
      <c r="C11" t="s">
        <v>14</v>
      </c>
      <c r="D11" t="s">
        <v>10</v>
      </c>
      <c r="E11" t="s">
        <v>12</v>
      </c>
      <c r="F11">
        <v>1</v>
      </c>
      <c r="G11">
        <v>1</v>
      </c>
      <c r="P11" t="s">
        <v>7</v>
      </c>
      <c r="Q11">
        <f t="shared" si="1"/>
        <v>1</v>
      </c>
      <c r="S11" t="str">
        <f t="shared" si="2"/>
        <v>None</v>
      </c>
      <c r="T11" t="str">
        <f t="shared" si="3"/>
        <v>WW/LG</v>
      </c>
      <c r="U11" t="str">
        <f t="shared" si="4"/>
        <v>None</v>
      </c>
    </row>
    <row r="12" spans="2:21" x14ac:dyDescent="0.45">
      <c r="B12">
        <v>9</v>
      </c>
      <c r="C12" t="s">
        <v>14</v>
      </c>
      <c r="D12" t="s">
        <v>11</v>
      </c>
      <c r="E12" t="s">
        <v>9</v>
      </c>
      <c r="F12">
        <v>2</v>
      </c>
      <c r="G12">
        <v>3</v>
      </c>
      <c r="P12" t="s">
        <v>6</v>
      </c>
      <c r="Q12">
        <f t="shared" si="1"/>
        <v>1</v>
      </c>
      <c r="S12" t="str">
        <f t="shared" si="2"/>
        <v>None</v>
      </c>
      <c r="T12" t="str">
        <f t="shared" si="3"/>
        <v>WW/5M</v>
      </c>
      <c r="U12" t="str">
        <f t="shared" si="4"/>
        <v>None</v>
      </c>
    </row>
    <row r="13" spans="2:21" x14ac:dyDescent="0.45">
      <c r="B13">
        <v>10</v>
      </c>
      <c r="C13" t="s">
        <v>14</v>
      </c>
      <c r="D13" t="s">
        <v>10</v>
      </c>
      <c r="E13" t="s">
        <v>7</v>
      </c>
      <c r="F13">
        <v>3</v>
      </c>
      <c r="G13">
        <v>2</v>
      </c>
      <c r="P13" t="s">
        <v>5</v>
      </c>
      <c r="Q13">
        <f t="shared" si="1"/>
        <v>0</v>
      </c>
      <c r="S13" t="str">
        <f t="shared" si="2"/>
        <v>None</v>
      </c>
      <c r="T13" t="str">
        <f t="shared" si="3"/>
        <v>WW/LG</v>
      </c>
      <c r="U13" t="str">
        <f t="shared" si="4"/>
        <v>None</v>
      </c>
    </row>
    <row r="14" spans="2:21" x14ac:dyDescent="0.45">
      <c r="B14">
        <v>11</v>
      </c>
      <c r="C14" t="s">
        <v>14</v>
      </c>
      <c r="D14" t="s">
        <v>11</v>
      </c>
      <c r="E14" t="s">
        <v>6</v>
      </c>
      <c r="F14">
        <v>4</v>
      </c>
      <c r="G14">
        <v>4</v>
      </c>
      <c r="P14" t="s">
        <v>4</v>
      </c>
      <c r="Q14">
        <f t="shared" si="1"/>
        <v>3</v>
      </c>
      <c r="S14" t="str">
        <f t="shared" si="2"/>
        <v>None</v>
      </c>
      <c r="T14" t="str">
        <f t="shared" si="3"/>
        <v>WW/5M</v>
      </c>
      <c r="U14" t="str">
        <f t="shared" si="4"/>
        <v>None</v>
      </c>
    </row>
    <row r="15" spans="2:21" x14ac:dyDescent="0.45">
      <c r="B15">
        <v>12</v>
      </c>
      <c r="C15" t="s">
        <v>10</v>
      </c>
      <c r="D15" t="s">
        <v>14</v>
      </c>
      <c r="E15" t="s">
        <v>16</v>
      </c>
      <c r="F15">
        <v>1</v>
      </c>
      <c r="G15">
        <v>1</v>
      </c>
      <c r="P15" t="s">
        <v>3</v>
      </c>
      <c r="Q15">
        <f t="shared" si="1"/>
        <v>2</v>
      </c>
      <c r="S15" t="str">
        <f>IF(AND(C15="Loose Gooses",D15="Wet Willies"),"LG/WW", IF(AND(C15="Loose Gooses",D15="5 Musketeers"),"LG/5M", "None"))</f>
        <v>LG/WW</v>
      </c>
      <c r="T15" t="str">
        <f>IF(AND(C15="Wet Willies",D15="Loose Gooses"),"WW/LG", IF(AND(C15="Wet Willies",D15="5 Musketeers"),"WW/5M", "None"))</f>
        <v>None</v>
      </c>
      <c r="U15" t="str">
        <f>IF(AND(C15="5 Musketeers",D15="Loose Gooses"),"5M/LG", IF(AND(C15="5 Musketeers",D15="Wet Willies"),"5M/WW", "None"))</f>
        <v>None</v>
      </c>
    </row>
    <row r="16" spans="2:21" x14ac:dyDescent="0.45">
      <c r="B16">
        <v>13</v>
      </c>
      <c r="C16" t="s">
        <v>10</v>
      </c>
      <c r="D16" t="s">
        <v>11</v>
      </c>
      <c r="E16" t="s">
        <v>18</v>
      </c>
      <c r="F16">
        <v>2</v>
      </c>
      <c r="G16">
        <v>5</v>
      </c>
      <c r="P16" t="s">
        <v>2</v>
      </c>
      <c r="Q16">
        <f t="shared" si="1"/>
        <v>1</v>
      </c>
      <c r="S16" t="str">
        <f>IF(AND(C16="Loose Gooses",D16="Wet Willies"),"LG/WW", IF(AND(C16="Loose Gooses",D16="5 Musketeers"),"LG/5M", "None"))</f>
        <v>LG/5M</v>
      </c>
      <c r="T16" t="str">
        <f>IF(AND(C16="Wet Willies",D16="Loose Gooses"),"WW/LG", IF(AND(C16="Wet Willies",D16="5 Musketeers"),"WW/5M", "None"))</f>
        <v>None</v>
      </c>
      <c r="U16" t="str">
        <f>IF(AND(C16="5 Musketeers",D16="Loose Gooses"),"5M/LG", IF(AND(C16="5 Musketeers",D16="Wet Willies"),"5M/WW", "None"))</f>
        <v>None</v>
      </c>
    </row>
    <row r="17" spans="2:21" x14ac:dyDescent="0.45">
      <c r="B17">
        <v>14</v>
      </c>
      <c r="C17" t="s">
        <v>14</v>
      </c>
      <c r="D17" t="s">
        <v>10</v>
      </c>
      <c r="E17" t="s">
        <v>9</v>
      </c>
      <c r="F17">
        <v>1</v>
      </c>
      <c r="G17">
        <v>1</v>
      </c>
      <c r="P17" t="s">
        <v>1</v>
      </c>
      <c r="Q17">
        <f t="shared" si="1"/>
        <v>0</v>
      </c>
      <c r="S17" t="str">
        <f>IF(AND(C17="Loose Gooses",D17="Wet Willies"),"LG/WW", IF(AND(C17="Loose Gooses",D17="5 Musketeers"),"LG/5M", "None"))</f>
        <v>None</v>
      </c>
      <c r="T17" t="str">
        <f>IF(AND(C17="Wet Willies",D17="Loose Gooses"),"WW/LG", IF(AND(C17="Wet Willies",D17="5 Musketeers"),"WW/5M", "None"))</f>
        <v>WW/LG</v>
      </c>
      <c r="U17" t="str">
        <f>IF(AND(C17="5 Musketeers",D17="Loose Gooses"),"5M/LG", IF(AND(C17="5 Musketeers",D17="Wet Willies"),"5M/WW", "None"))</f>
        <v>None</v>
      </c>
    </row>
    <row r="18" spans="2:21" x14ac:dyDescent="0.45">
      <c r="B18">
        <v>15</v>
      </c>
      <c r="C18" t="s">
        <v>11</v>
      </c>
      <c r="D18" t="s">
        <v>14</v>
      </c>
      <c r="E18" t="s">
        <v>4</v>
      </c>
      <c r="F18">
        <v>1</v>
      </c>
      <c r="G18">
        <v>1</v>
      </c>
      <c r="P18" t="s">
        <v>0</v>
      </c>
      <c r="Q18">
        <f t="shared" si="1"/>
        <v>0</v>
      </c>
      <c r="S18" t="str">
        <f t="shared" si="2"/>
        <v>None</v>
      </c>
      <c r="T18" t="str">
        <f t="shared" si="3"/>
        <v>None</v>
      </c>
      <c r="U18" t="str">
        <f t="shared" si="4"/>
        <v>5M/WW</v>
      </c>
    </row>
    <row r="19" spans="2:21" x14ac:dyDescent="0.45">
      <c r="P19" t="s">
        <v>61</v>
      </c>
      <c r="Q19">
        <f t="shared" si="1"/>
        <v>0</v>
      </c>
      <c r="S19" t="str">
        <f t="shared" si="2"/>
        <v>None</v>
      </c>
      <c r="T19" t="str">
        <f t="shared" si="3"/>
        <v>None</v>
      </c>
      <c r="U19" t="str">
        <f t="shared" si="4"/>
        <v>None</v>
      </c>
    </row>
    <row r="20" spans="2:21" x14ac:dyDescent="0.45">
      <c r="S20" t="str">
        <f t="shared" si="2"/>
        <v>None</v>
      </c>
      <c r="T20" t="str">
        <f t="shared" si="3"/>
        <v>None</v>
      </c>
      <c r="U20" t="str">
        <f t="shared" si="4"/>
        <v>None</v>
      </c>
    </row>
    <row r="21" spans="2:21" x14ac:dyDescent="0.45">
      <c r="S21" t="str">
        <f t="shared" si="2"/>
        <v>None</v>
      </c>
      <c r="T21" t="str">
        <f t="shared" si="3"/>
        <v>None</v>
      </c>
      <c r="U21" t="str">
        <f t="shared" si="4"/>
        <v>None</v>
      </c>
    </row>
    <row r="22" spans="2:21" x14ac:dyDescent="0.45">
      <c r="S22" t="str">
        <f t="shared" si="2"/>
        <v>None</v>
      </c>
      <c r="T22" t="str">
        <f t="shared" si="3"/>
        <v>None</v>
      </c>
      <c r="U22" t="str">
        <f t="shared" si="4"/>
        <v>None</v>
      </c>
    </row>
    <row r="23" spans="2:21" x14ac:dyDescent="0.45">
      <c r="S23" t="str">
        <f t="shared" si="2"/>
        <v>None</v>
      </c>
      <c r="T23" t="str">
        <f t="shared" si="3"/>
        <v>None</v>
      </c>
      <c r="U23" t="str">
        <f t="shared" si="4"/>
        <v>None</v>
      </c>
    </row>
    <row r="24" spans="2:21" x14ac:dyDescent="0.45">
      <c r="S24" t="str">
        <f t="shared" si="2"/>
        <v>None</v>
      </c>
      <c r="T24" t="str">
        <f t="shared" si="3"/>
        <v>None</v>
      </c>
      <c r="U24" t="str">
        <f t="shared" si="4"/>
        <v>None</v>
      </c>
    </row>
    <row r="25" spans="2:21" x14ac:dyDescent="0.45">
      <c r="S25" t="str">
        <f t="shared" si="2"/>
        <v>None</v>
      </c>
      <c r="T25" t="str">
        <f t="shared" si="3"/>
        <v>None</v>
      </c>
      <c r="U25" t="str">
        <f t="shared" si="4"/>
        <v>None</v>
      </c>
    </row>
    <row r="26" spans="2:21" x14ac:dyDescent="0.45">
      <c r="S26" t="str">
        <f t="shared" si="2"/>
        <v>None</v>
      </c>
      <c r="T26" t="str">
        <f t="shared" si="3"/>
        <v>None</v>
      </c>
      <c r="U26" t="str">
        <f t="shared" si="4"/>
        <v>None</v>
      </c>
    </row>
    <row r="27" spans="2:21" x14ac:dyDescent="0.45">
      <c r="S27" t="str">
        <f t="shared" si="2"/>
        <v>None</v>
      </c>
      <c r="T27" t="str">
        <f t="shared" si="3"/>
        <v>None</v>
      </c>
      <c r="U27" t="str">
        <f t="shared" si="4"/>
        <v>None</v>
      </c>
    </row>
    <row r="28" spans="2:21" x14ac:dyDescent="0.45">
      <c r="S28" t="str">
        <f t="shared" si="2"/>
        <v>None</v>
      </c>
      <c r="T28" t="str">
        <f t="shared" si="3"/>
        <v>None</v>
      </c>
      <c r="U28" t="str">
        <f t="shared" si="4"/>
        <v>None</v>
      </c>
    </row>
    <row r="29" spans="2:21" x14ac:dyDescent="0.45">
      <c r="S29" t="str">
        <f t="shared" si="2"/>
        <v>None</v>
      </c>
      <c r="T29" t="str">
        <f t="shared" si="3"/>
        <v>None</v>
      </c>
      <c r="U29" t="str">
        <f t="shared" si="4"/>
        <v>None</v>
      </c>
    </row>
    <row r="30" spans="2:21" x14ac:dyDescent="0.45">
      <c r="S30" t="str">
        <f t="shared" si="2"/>
        <v>None</v>
      </c>
      <c r="T30" t="str">
        <f t="shared" si="3"/>
        <v>None</v>
      </c>
      <c r="U30" t="str">
        <f t="shared" si="4"/>
        <v>None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A14A2-E418-44A7-A7D4-C8919753A8DA}">
  <dimension ref="B2:U30"/>
  <sheetViews>
    <sheetView workbookViewId="0"/>
  </sheetViews>
  <sheetFormatPr defaultRowHeight="14.25" x14ac:dyDescent="0.45"/>
  <cols>
    <col min="2" max="2" width="13.19921875" customWidth="1"/>
    <col min="3" max="3" width="11.6640625" customWidth="1"/>
    <col min="4" max="4" width="14" customWidth="1"/>
  </cols>
  <sheetData>
    <row r="2" spans="2:21" x14ac:dyDescent="0.45">
      <c r="B2" t="s">
        <v>33</v>
      </c>
      <c r="C2" s="3">
        <v>44977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21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COUNTIF(C4:C30, "Loose Gooses")</f>
        <v>5</v>
      </c>
      <c r="K3">
        <f>COUNTIF(D4:D30, "Loose Gooses")</f>
        <v>2</v>
      </c>
      <c r="L3" s="1">
        <f>J3/(J3+K3)</f>
        <v>0.7142857142857143</v>
      </c>
      <c r="M3">
        <f>IF(AND(L3&gt;L4, L3&gt;L5), 3, IF(OR(L3&gt;L4, L3&gt;L5), 2, 1))</f>
        <v>3</v>
      </c>
      <c r="P3" t="s">
        <v>18</v>
      </c>
      <c r="Q3">
        <f>COUNTIF($E$4:$E$27, P3)</f>
        <v>2</v>
      </c>
      <c r="S3" s="2" t="s">
        <v>21</v>
      </c>
      <c r="T3" s="2" t="s">
        <v>17</v>
      </c>
      <c r="U3" s="2" t="s">
        <v>20</v>
      </c>
    </row>
    <row r="4" spans="2:21" x14ac:dyDescent="0.45">
      <c r="B4">
        <v>1</v>
      </c>
      <c r="C4" t="s">
        <v>10</v>
      </c>
      <c r="D4" t="s">
        <v>14</v>
      </c>
      <c r="E4" t="s">
        <v>18</v>
      </c>
      <c r="F4">
        <v>1</v>
      </c>
      <c r="G4">
        <v>1</v>
      </c>
      <c r="I4" t="s">
        <v>20</v>
      </c>
      <c r="J4">
        <f>COUNTIF(C4:C30, "5 Musketeers")</f>
        <v>4</v>
      </c>
      <c r="K4">
        <f>COUNTIF(D4:D30, "5 Musketeers")</f>
        <v>2</v>
      </c>
      <c r="L4" s="1">
        <f t="shared" ref="L4:L5" si="0">J4/(J4+K4)</f>
        <v>0.66666666666666663</v>
      </c>
      <c r="M4">
        <f>IF(AND(L4&gt;L3, L4&gt;L5), 3, IF(OR(L4&gt;L3, L4&gt;L5), 2, 1))</f>
        <v>2</v>
      </c>
      <c r="P4" t="s">
        <v>19</v>
      </c>
      <c r="Q4">
        <f t="shared" ref="Q4:Q19" si="1">COUNTIF($E$4:$E$27, P4)</f>
        <v>0</v>
      </c>
      <c r="S4" t="str">
        <f>IF(AND(C4="Loose Gooses",D4="Wet Willies"),"LG/WW", IF(AND(C4="Loose Gooses",D4="5 Musketeers"),"LG/5M", "None"))</f>
        <v>LG/WW</v>
      </c>
      <c r="T4" t="str">
        <f>IF(AND(C4="Wet Willies",D4="Loose Gooses"),"WW/LG", IF(AND(C4="Wet Willies",D4="5 Musketeers"),"WW/5M", "None"))</f>
        <v>None</v>
      </c>
      <c r="U4" t="str">
        <f>IF(AND(C4="5 Musketeers",D4="Loose Gooses"),"5M/LG", IF(AND(C4="5 Musketeers",D4="Wet Willies"),"5M/WW", "None"))</f>
        <v>None</v>
      </c>
    </row>
    <row r="5" spans="2:21" x14ac:dyDescent="0.45">
      <c r="B5">
        <v>2</v>
      </c>
      <c r="C5" t="s">
        <v>10</v>
      </c>
      <c r="D5" t="s">
        <v>11</v>
      </c>
      <c r="E5" t="s">
        <v>18</v>
      </c>
      <c r="F5">
        <v>2</v>
      </c>
      <c r="G5">
        <v>1</v>
      </c>
      <c r="I5" t="s">
        <v>17</v>
      </c>
      <c r="J5">
        <f>COUNTIF(C4:C30, "Wet Willies")</f>
        <v>0</v>
      </c>
      <c r="K5">
        <f>COUNTIF(D4:D30,"Wet Willies")</f>
        <v>5</v>
      </c>
      <c r="L5" s="1">
        <f t="shared" si="0"/>
        <v>0</v>
      </c>
      <c r="M5">
        <f>IF(AND(L5&gt;L4, L5&gt;L3), 3, IF(OR(L5&gt;L4, L5&gt;L3), 2, 1))</f>
        <v>1</v>
      </c>
      <c r="P5" t="s">
        <v>13</v>
      </c>
      <c r="Q5">
        <f t="shared" si="1"/>
        <v>0</v>
      </c>
      <c r="S5" t="str">
        <f t="shared" ref="S5:S30" si="2">IF(AND(C5="Loose Gooses",D5="Wet Willies"),"LG/WW", IF(AND(C5="Loose Gooses",D5="5 Musketeers"),"LG/5M", "None"))</f>
        <v>LG/5M</v>
      </c>
      <c r="T5" t="str">
        <f t="shared" ref="T5:T30" si="3">IF(AND(C5="Wet Willies",D5="Loose Gooses"),"WW/LG", IF(AND(C5="Wet Willies",D5="5 Musketeers"),"WW/5M", "None"))</f>
        <v>None</v>
      </c>
      <c r="U5" t="str">
        <f t="shared" ref="U5:U30" si="4">IF(AND(C5="5 Musketeers",D5="Loose Gooses"),"5M/LG", IF(AND(C5="5 Musketeers",D5="Wet Willies"),"5M/WW", "None"))</f>
        <v>None</v>
      </c>
    </row>
    <row r="6" spans="2:21" x14ac:dyDescent="0.45">
      <c r="B6">
        <v>3</v>
      </c>
      <c r="C6" t="s">
        <v>10</v>
      </c>
      <c r="D6" t="s">
        <v>14</v>
      </c>
      <c r="E6" t="s">
        <v>2</v>
      </c>
      <c r="F6">
        <v>3</v>
      </c>
      <c r="G6">
        <v>2</v>
      </c>
      <c r="P6" t="s">
        <v>16</v>
      </c>
      <c r="Q6">
        <f t="shared" si="1"/>
        <v>0</v>
      </c>
      <c r="S6" t="str">
        <f t="shared" si="2"/>
        <v>LG/WW</v>
      </c>
      <c r="T6" t="str">
        <f t="shared" si="3"/>
        <v>None</v>
      </c>
      <c r="U6" t="str">
        <f t="shared" si="4"/>
        <v>None</v>
      </c>
    </row>
    <row r="7" spans="2:21" x14ac:dyDescent="0.45">
      <c r="B7">
        <v>4</v>
      </c>
      <c r="C7" t="s">
        <v>10</v>
      </c>
      <c r="D7" t="s">
        <v>11</v>
      </c>
      <c r="E7" t="s">
        <v>2</v>
      </c>
      <c r="F7">
        <v>4</v>
      </c>
      <c r="G7">
        <v>2</v>
      </c>
      <c r="P7" t="s">
        <v>15</v>
      </c>
      <c r="Q7">
        <f t="shared" si="1"/>
        <v>0</v>
      </c>
      <c r="S7" t="str">
        <f t="shared" si="2"/>
        <v>LG/5M</v>
      </c>
      <c r="T7" t="str">
        <f t="shared" si="3"/>
        <v>None</v>
      </c>
      <c r="U7" t="str">
        <f t="shared" si="4"/>
        <v>None</v>
      </c>
    </row>
    <row r="8" spans="2:21" x14ac:dyDescent="0.45">
      <c r="B8">
        <v>5</v>
      </c>
      <c r="C8" t="s">
        <v>10</v>
      </c>
      <c r="D8" t="s">
        <v>14</v>
      </c>
      <c r="E8" t="s">
        <v>61</v>
      </c>
      <c r="F8">
        <v>5</v>
      </c>
      <c r="G8">
        <v>3</v>
      </c>
      <c r="M8">
        <f>IF(AND(L3&gt;L4, L3&gt;L5), 3, IF(OR(L3&gt;L4, L3&gt;L5), 2, 1))</f>
        <v>3</v>
      </c>
      <c r="P8" t="s">
        <v>12</v>
      </c>
      <c r="Q8">
        <f t="shared" si="1"/>
        <v>0</v>
      </c>
      <c r="S8" t="str">
        <f t="shared" si="2"/>
        <v>LG/WW</v>
      </c>
      <c r="T8" t="str">
        <f t="shared" si="3"/>
        <v>None</v>
      </c>
      <c r="U8" t="str">
        <f t="shared" si="4"/>
        <v>None</v>
      </c>
    </row>
    <row r="9" spans="2:21" x14ac:dyDescent="0.45">
      <c r="B9">
        <v>6</v>
      </c>
      <c r="C9" t="s">
        <v>11</v>
      </c>
      <c r="D9" t="s">
        <v>10</v>
      </c>
      <c r="E9" t="s">
        <v>5</v>
      </c>
      <c r="F9">
        <v>1</v>
      </c>
      <c r="G9">
        <v>1</v>
      </c>
      <c r="M9">
        <f>IF(AND(L4&gt;L3, L4&gt;L5), 3, IF(OR(L4&gt;L3, L4&gt;L5), 2, 1))</f>
        <v>2</v>
      </c>
      <c r="P9" t="s">
        <v>9</v>
      </c>
      <c r="Q9">
        <f t="shared" si="1"/>
        <v>0</v>
      </c>
      <c r="S9" t="str">
        <f t="shared" si="2"/>
        <v>None</v>
      </c>
      <c r="T9" t="str">
        <f t="shared" si="3"/>
        <v>None</v>
      </c>
      <c r="U9" t="str">
        <f t="shared" si="4"/>
        <v>5M/LG</v>
      </c>
    </row>
    <row r="10" spans="2:21" x14ac:dyDescent="0.45">
      <c r="B10">
        <v>7</v>
      </c>
      <c r="C10" t="s">
        <v>11</v>
      </c>
      <c r="D10" t="s">
        <v>14</v>
      </c>
      <c r="E10" t="s">
        <v>4</v>
      </c>
      <c r="F10">
        <v>2</v>
      </c>
      <c r="G10">
        <v>4</v>
      </c>
      <c r="M10">
        <f>IF(AND(L5&gt;L4, L5&gt;L3), 3, IF(OR(L5&gt;L4, L5&gt;L3), 2, 1))</f>
        <v>1</v>
      </c>
      <c r="P10" t="s">
        <v>8</v>
      </c>
      <c r="Q10">
        <f t="shared" si="1"/>
        <v>0</v>
      </c>
      <c r="S10" t="str">
        <f t="shared" si="2"/>
        <v>None</v>
      </c>
      <c r="T10" t="str">
        <f t="shared" si="3"/>
        <v>None</v>
      </c>
      <c r="U10" t="str">
        <f t="shared" si="4"/>
        <v>5M/WW</v>
      </c>
    </row>
    <row r="11" spans="2:21" x14ac:dyDescent="0.45">
      <c r="B11">
        <v>8</v>
      </c>
      <c r="C11" t="s">
        <v>11</v>
      </c>
      <c r="D11" t="s">
        <v>10</v>
      </c>
      <c r="E11" t="s">
        <v>3</v>
      </c>
      <c r="F11">
        <v>3</v>
      </c>
      <c r="G11">
        <v>2</v>
      </c>
      <c r="P11" t="s">
        <v>7</v>
      </c>
      <c r="Q11">
        <f t="shared" si="1"/>
        <v>0</v>
      </c>
      <c r="S11" t="str">
        <f t="shared" si="2"/>
        <v>None</v>
      </c>
      <c r="T11" t="str">
        <f t="shared" si="3"/>
        <v>None</v>
      </c>
      <c r="U11" t="str">
        <f t="shared" si="4"/>
        <v>5M/LG</v>
      </c>
    </row>
    <row r="12" spans="2:21" x14ac:dyDescent="0.45">
      <c r="B12">
        <v>9</v>
      </c>
      <c r="C12" t="s">
        <v>11</v>
      </c>
      <c r="D12" t="s">
        <v>14</v>
      </c>
      <c r="E12" t="s">
        <v>1</v>
      </c>
      <c r="F12">
        <v>4</v>
      </c>
      <c r="G12">
        <v>5</v>
      </c>
      <c r="P12" t="s">
        <v>6</v>
      </c>
      <c r="Q12">
        <f t="shared" si="1"/>
        <v>0</v>
      </c>
      <c r="S12" t="str">
        <f t="shared" si="2"/>
        <v>None</v>
      </c>
      <c r="T12" t="str">
        <f t="shared" si="3"/>
        <v>None</v>
      </c>
      <c r="U12" t="str">
        <f t="shared" si="4"/>
        <v>5M/WW</v>
      </c>
    </row>
    <row r="13" spans="2:21" x14ac:dyDescent="0.45">
      <c r="P13" t="s">
        <v>5</v>
      </c>
      <c r="Q13">
        <f t="shared" si="1"/>
        <v>1</v>
      </c>
      <c r="S13" t="str">
        <f t="shared" si="2"/>
        <v>None</v>
      </c>
      <c r="T13" t="str">
        <f t="shared" si="3"/>
        <v>None</v>
      </c>
      <c r="U13" t="str">
        <f t="shared" si="4"/>
        <v>None</v>
      </c>
    </row>
    <row r="14" spans="2:21" x14ac:dyDescent="0.45">
      <c r="P14" t="s">
        <v>4</v>
      </c>
      <c r="Q14">
        <f t="shared" si="1"/>
        <v>1</v>
      </c>
      <c r="S14" t="str">
        <f t="shared" si="2"/>
        <v>None</v>
      </c>
      <c r="T14" t="str">
        <f t="shared" si="3"/>
        <v>None</v>
      </c>
      <c r="U14" t="str">
        <f t="shared" si="4"/>
        <v>None</v>
      </c>
    </row>
    <row r="15" spans="2:21" x14ac:dyDescent="0.45">
      <c r="P15" t="s">
        <v>3</v>
      </c>
      <c r="Q15">
        <f t="shared" si="1"/>
        <v>1</v>
      </c>
      <c r="S15" t="str">
        <f>IF(AND(C15="Loose Gooses",D15="Wet Willies"),"LG/WW", IF(AND(C15="Loose Gooses",D15="5 Musketeers"),"LG/5M", "None"))</f>
        <v>None</v>
      </c>
      <c r="T15" t="str">
        <f>IF(AND(C15="Wet Willies",D15="Loose Gooses"),"WW/LG", IF(AND(C15="Wet Willies",D15="5 Musketeers"),"WW/5M", "None"))</f>
        <v>None</v>
      </c>
      <c r="U15" t="str">
        <f>IF(AND(C15="5 Musketeers",D15="Loose Gooses"),"5M/LG", IF(AND(C15="5 Musketeers",D15="Wet Willies"),"5M/WW", "None"))</f>
        <v>None</v>
      </c>
    </row>
    <row r="16" spans="2:21" x14ac:dyDescent="0.45">
      <c r="P16" t="s">
        <v>2</v>
      </c>
      <c r="Q16">
        <f t="shared" si="1"/>
        <v>2</v>
      </c>
      <c r="S16" t="str">
        <f>IF(AND(C16="Loose Gooses",D16="Wet Willies"),"LG/WW", IF(AND(C16="Loose Gooses",D16="5 Musketeers"),"LG/5M", "None"))</f>
        <v>None</v>
      </c>
      <c r="T16" t="str">
        <f>IF(AND(C16="Wet Willies",D16="Loose Gooses"),"WW/LG", IF(AND(C16="Wet Willies",D16="5 Musketeers"),"WW/5M", "None"))</f>
        <v>None</v>
      </c>
      <c r="U16" t="str">
        <f>IF(AND(C16="5 Musketeers",D16="Loose Gooses"),"5M/LG", IF(AND(C16="5 Musketeers",D16="Wet Willies"),"5M/WW", "None"))</f>
        <v>None</v>
      </c>
    </row>
    <row r="17" spans="16:21" x14ac:dyDescent="0.45">
      <c r="P17" t="s">
        <v>1</v>
      </c>
      <c r="Q17">
        <f t="shared" si="1"/>
        <v>1</v>
      </c>
      <c r="S17" t="str">
        <f>IF(AND(C17="Loose Gooses",D17="Wet Willies"),"LG/WW", IF(AND(C17="Loose Gooses",D17="5 Musketeers"),"LG/5M", "None"))</f>
        <v>None</v>
      </c>
      <c r="T17" t="str">
        <f>IF(AND(C17="Wet Willies",D17="Loose Gooses"),"WW/LG", IF(AND(C17="Wet Willies",D17="5 Musketeers"),"WW/5M", "None"))</f>
        <v>None</v>
      </c>
      <c r="U17" t="str">
        <f>IF(AND(C17="5 Musketeers",D17="Loose Gooses"),"5M/LG", IF(AND(C17="5 Musketeers",D17="Wet Willies"),"5M/WW", "None"))</f>
        <v>None</v>
      </c>
    </row>
    <row r="18" spans="16:21" x14ac:dyDescent="0.45">
      <c r="P18" t="s">
        <v>0</v>
      </c>
      <c r="Q18">
        <f t="shared" si="1"/>
        <v>0</v>
      </c>
      <c r="S18" t="str">
        <f t="shared" si="2"/>
        <v>None</v>
      </c>
      <c r="T18" t="str">
        <f t="shared" si="3"/>
        <v>None</v>
      </c>
      <c r="U18" t="str">
        <f t="shared" si="4"/>
        <v>None</v>
      </c>
    </row>
    <row r="19" spans="16:21" x14ac:dyDescent="0.45">
      <c r="P19" t="s">
        <v>61</v>
      </c>
      <c r="Q19">
        <f t="shared" si="1"/>
        <v>1</v>
      </c>
      <c r="S19" t="str">
        <f t="shared" si="2"/>
        <v>None</v>
      </c>
      <c r="T19" t="str">
        <f t="shared" si="3"/>
        <v>None</v>
      </c>
      <c r="U19" t="str">
        <f t="shared" si="4"/>
        <v>None</v>
      </c>
    </row>
    <row r="20" spans="16:21" x14ac:dyDescent="0.45">
      <c r="S20" t="str">
        <f t="shared" si="2"/>
        <v>None</v>
      </c>
      <c r="T20" t="str">
        <f t="shared" si="3"/>
        <v>None</v>
      </c>
      <c r="U20" t="str">
        <f t="shared" si="4"/>
        <v>None</v>
      </c>
    </row>
    <row r="21" spans="16:21" x14ac:dyDescent="0.45">
      <c r="S21" t="str">
        <f t="shared" si="2"/>
        <v>None</v>
      </c>
      <c r="T21" t="str">
        <f t="shared" si="3"/>
        <v>None</v>
      </c>
      <c r="U21" t="str">
        <f t="shared" si="4"/>
        <v>None</v>
      </c>
    </row>
    <row r="22" spans="16:21" x14ac:dyDescent="0.45">
      <c r="S22" t="str">
        <f t="shared" si="2"/>
        <v>None</v>
      </c>
      <c r="T22" t="str">
        <f t="shared" si="3"/>
        <v>None</v>
      </c>
      <c r="U22" t="str">
        <f t="shared" si="4"/>
        <v>None</v>
      </c>
    </row>
    <row r="23" spans="16:21" x14ac:dyDescent="0.45">
      <c r="S23" t="str">
        <f t="shared" si="2"/>
        <v>None</v>
      </c>
      <c r="T23" t="str">
        <f t="shared" si="3"/>
        <v>None</v>
      </c>
      <c r="U23" t="str">
        <f t="shared" si="4"/>
        <v>None</v>
      </c>
    </row>
    <row r="24" spans="16:21" x14ac:dyDescent="0.45">
      <c r="S24" t="str">
        <f t="shared" si="2"/>
        <v>None</v>
      </c>
      <c r="T24" t="str">
        <f t="shared" si="3"/>
        <v>None</v>
      </c>
      <c r="U24" t="str">
        <f t="shared" si="4"/>
        <v>None</v>
      </c>
    </row>
    <row r="25" spans="16:21" x14ac:dyDescent="0.45">
      <c r="S25" t="str">
        <f t="shared" si="2"/>
        <v>None</v>
      </c>
      <c r="T25" t="str">
        <f t="shared" si="3"/>
        <v>None</v>
      </c>
      <c r="U25" t="str">
        <f t="shared" si="4"/>
        <v>None</v>
      </c>
    </row>
    <row r="26" spans="16:21" x14ac:dyDescent="0.45">
      <c r="S26" t="str">
        <f t="shared" si="2"/>
        <v>None</v>
      </c>
      <c r="T26" t="str">
        <f t="shared" si="3"/>
        <v>None</v>
      </c>
      <c r="U26" t="str">
        <f t="shared" si="4"/>
        <v>None</v>
      </c>
    </row>
    <row r="27" spans="16:21" x14ac:dyDescent="0.45">
      <c r="S27" t="str">
        <f t="shared" si="2"/>
        <v>None</v>
      </c>
      <c r="T27" t="str">
        <f t="shared" si="3"/>
        <v>None</v>
      </c>
      <c r="U27" t="str">
        <f t="shared" si="4"/>
        <v>None</v>
      </c>
    </row>
    <row r="28" spans="16:21" x14ac:dyDescent="0.45">
      <c r="S28" t="str">
        <f t="shared" si="2"/>
        <v>None</v>
      </c>
      <c r="T28" t="str">
        <f t="shared" si="3"/>
        <v>None</v>
      </c>
      <c r="U28" t="str">
        <f t="shared" si="4"/>
        <v>None</v>
      </c>
    </row>
    <row r="29" spans="16:21" x14ac:dyDescent="0.45">
      <c r="S29" t="str">
        <f t="shared" si="2"/>
        <v>None</v>
      </c>
      <c r="T29" t="str">
        <f t="shared" si="3"/>
        <v>None</v>
      </c>
      <c r="U29" t="str">
        <f t="shared" si="4"/>
        <v>None</v>
      </c>
    </row>
    <row r="30" spans="16:21" x14ac:dyDescent="0.45">
      <c r="S30" t="str">
        <f t="shared" si="2"/>
        <v>None</v>
      </c>
      <c r="T30" t="str">
        <f t="shared" si="3"/>
        <v>None</v>
      </c>
      <c r="U30" t="str">
        <f t="shared" si="4"/>
        <v>None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4CE69-172D-4CCF-AC21-B95699B7F246}">
  <dimension ref="B2:U30"/>
  <sheetViews>
    <sheetView workbookViewId="0"/>
  </sheetViews>
  <sheetFormatPr defaultRowHeight="14.25" x14ac:dyDescent="0.45"/>
  <cols>
    <col min="2" max="2" width="13.19921875" customWidth="1"/>
    <col min="3" max="3" width="11.6640625" customWidth="1"/>
    <col min="4" max="4" width="14" customWidth="1"/>
  </cols>
  <sheetData>
    <row r="2" spans="2:21" x14ac:dyDescent="0.45">
      <c r="B2" t="s">
        <v>33</v>
      </c>
      <c r="C2" s="3">
        <v>44978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21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COUNTIF(C4:C30, "Loose Gooses")</f>
        <v>4</v>
      </c>
      <c r="K3">
        <f>COUNTIF(D4:D30, "Loose Gooses")</f>
        <v>5</v>
      </c>
      <c r="L3" s="1">
        <f>J3/(J3+K3)</f>
        <v>0.44444444444444442</v>
      </c>
      <c r="M3">
        <f>IF(AND(L3&gt;L4, L3&gt;L5), 3, IF(OR(L3&gt;L4, L3&gt;L5), 2, 1))</f>
        <v>2</v>
      </c>
      <c r="P3" t="s">
        <v>18</v>
      </c>
      <c r="Q3">
        <f>COUNTIF($E$4:$E$27, P3)</f>
        <v>3</v>
      </c>
      <c r="S3" s="2" t="s">
        <v>21</v>
      </c>
      <c r="T3" s="2" t="s">
        <v>17</v>
      </c>
      <c r="U3" s="2" t="s">
        <v>20</v>
      </c>
    </row>
    <row r="4" spans="2:21" x14ac:dyDescent="0.45">
      <c r="B4">
        <v>1</v>
      </c>
      <c r="C4" t="s">
        <v>10</v>
      </c>
      <c r="D4" t="s">
        <v>14</v>
      </c>
      <c r="E4" t="s">
        <v>18</v>
      </c>
      <c r="F4">
        <v>1</v>
      </c>
      <c r="G4">
        <v>1</v>
      </c>
      <c r="I4" t="s">
        <v>20</v>
      </c>
      <c r="J4">
        <f>COUNTIF(C4:C30, "5 Musketeers")</f>
        <v>8</v>
      </c>
      <c r="K4">
        <f>COUNTIF(D4:D30, "5 Musketeers")</f>
        <v>2</v>
      </c>
      <c r="L4" s="1">
        <f t="shared" ref="L4:L5" si="0">J4/(J4+K4)</f>
        <v>0.8</v>
      </c>
      <c r="M4">
        <f>IF(AND(L4&gt;L3, L4&gt;L5), 3, IF(OR(L4&gt;L3, L4&gt;L5), 2, 1))</f>
        <v>3</v>
      </c>
      <c r="P4" t="s">
        <v>19</v>
      </c>
      <c r="Q4">
        <f t="shared" ref="Q4:Q19" si="1">COUNTIF($E$4:$E$27, P4)</f>
        <v>2</v>
      </c>
      <c r="S4" t="str">
        <f>IF(AND(C4="Loose Gooses",D4="Wet Willies"),"LG/WW", IF(AND(C4="Loose Gooses",D4="5 Musketeers"),"LG/5M", "None"))</f>
        <v>LG/WW</v>
      </c>
      <c r="T4" t="str">
        <f>IF(AND(C4="Wet Willies",D4="Loose Gooses"),"WW/LG", IF(AND(C4="Wet Willies",D4="5 Musketeers"),"WW/5M", "None"))</f>
        <v>None</v>
      </c>
      <c r="U4" t="str">
        <f>IF(AND(C4="5 Musketeers",D4="Loose Gooses"),"5M/LG", IF(AND(C4="5 Musketeers",D4="Wet Willies"),"5M/WW", "None"))</f>
        <v>None</v>
      </c>
    </row>
    <row r="5" spans="2:21" x14ac:dyDescent="0.45">
      <c r="B5">
        <v>2</v>
      </c>
      <c r="C5" t="s">
        <v>11</v>
      </c>
      <c r="D5" t="s">
        <v>10</v>
      </c>
      <c r="E5" t="s">
        <v>19</v>
      </c>
      <c r="F5">
        <v>1</v>
      </c>
      <c r="G5">
        <v>1</v>
      </c>
      <c r="I5" t="s">
        <v>17</v>
      </c>
      <c r="J5">
        <f>COUNTIF(C4:C30, "Wet Willies")</f>
        <v>1</v>
      </c>
      <c r="K5">
        <f>COUNTIF(D4:D30,"Wet Willies")</f>
        <v>6</v>
      </c>
      <c r="L5" s="1">
        <f t="shared" si="0"/>
        <v>0.14285714285714285</v>
      </c>
      <c r="M5">
        <f>IF(AND(L5&gt;L4, L5&gt;L3), 3, IF(OR(L5&gt;L4, L5&gt;L3), 2, 1))</f>
        <v>1</v>
      </c>
      <c r="P5" t="s">
        <v>13</v>
      </c>
      <c r="Q5">
        <f t="shared" si="1"/>
        <v>0</v>
      </c>
      <c r="S5" t="str">
        <f t="shared" ref="S5:S30" si="2">IF(AND(C5="Loose Gooses",D5="Wet Willies"),"LG/WW", IF(AND(C5="Loose Gooses",D5="5 Musketeers"),"LG/5M", "None"))</f>
        <v>None</v>
      </c>
      <c r="T5" t="str">
        <f t="shared" ref="T5:T30" si="3">IF(AND(C5="Wet Willies",D5="Loose Gooses"),"WW/LG", IF(AND(C5="Wet Willies",D5="5 Musketeers"),"WW/5M", "None"))</f>
        <v>None</v>
      </c>
      <c r="U5" t="str">
        <f t="shared" ref="U5:U30" si="4">IF(AND(C5="5 Musketeers",D5="Loose Gooses"),"5M/LG", IF(AND(C5="5 Musketeers",D5="Wet Willies"),"5M/WW", "None"))</f>
        <v>5M/LG</v>
      </c>
    </row>
    <row r="6" spans="2:21" x14ac:dyDescent="0.45">
      <c r="B6">
        <v>3</v>
      </c>
      <c r="C6" t="s">
        <v>14</v>
      </c>
      <c r="D6" t="s">
        <v>11</v>
      </c>
      <c r="E6" t="s">
        <v>7</v>
      </c>
      <c r="F6">
        <v>1</v>
      </c>
      <c r="G6">
        <v>1</v>
      </c>
      <c r="P6" t="s">
        <v>16</v>
      </c>
      <c r="Q6">
        <f t="shared" si="1"/>
        <v>0</v>
      </c>
      <c r="S6" t="str">
        <f t="shared" si="2"/>
        <v>None</v>
      </c>
      <c r="T6" t="str">
        <f t="shared" si="3"/>
        <v>WW/5M</v>
      </c>
      <c r="U6" t="str">
        <f t="shared" si="4"/>
        <v>None</v>
      </c>
    </row>
    <row r="7" spans="2:21" x14ac:dyDescent="0.45">
      <c r="B7">
        <v>4</v>
      </c>
      <c r="C7" t="s">
        <v>10</v>
      </c>
      <c r="D7" t="s">
        <v>14</v>
      </c>
      <c r="E7" t="s">
        <v>18</v>
      </c>
      <c r="F7">
        <v>1</v>
      </c>
      <c r="G7">
        <v>1</v>
      </c>
      <c r="P7" t="s">
        <v>15</v>
      </c>
      <c r="Q7">
        <f t="shared" si="1"/>
        <v>0</v>
      </c>
      <c r="S7" t="str">
        <f t="shared" si="2"/>
        <v>LG/WW</v>
      </c>
      <c r="T7" t="str">
        <f t="shared" si="3"/>
        <v>None</v>
      </c>
      <c r="U7" t="str">
        <f t="shared" si="4"/>
        <v>None</v>
      </c>
    </row>
    <row r="8" spans="2:21" x14ac:dyDescent="0.45">
      <c r="B8">
        <v>5</v>
      </c>
      <c r="C8" t="s">
        <v>11</v>
      </c>
      <c r="D8" t="s">
        <v>10</v>
      </c>
      <c r="E8" t="s">
        <v>3</v>
      </c>
      <c r="F8">
        <v>1</v>
      </c>
      <c r="G8">
        <v>1</v>
      </c>
      <c r="M8">
        <f>IF(AND(L3&gt;L4, L3&gt;L5), 3, IF(OR(L3&gt;L4, L3&gt;L5), 2, 1))</f>
        <v>2</v>
      </c>
      <c r="P8" t="s">
        <v>12</v>
      </c>
      <c r="Q8">
        <f t="shared" si="1"/>
        <v>0</v>
      </c>
      <c r="S8" t="str">
        <f t="shared" si="2"/>
        <v>None</v>
      </c>
      <c r="T8" t="str">
        <f t="shared" si="3"/>
        <v>None</v>
      </c>
      <c r="U8" t="str">
        <f t="shared" si="4"/>
        <v>5M/LG</v>
      </c>
    </row>
    <row r="9" spans="2:21" x14ac:dyDescent="0.45">
      <c r="B9">
        <v>6</v>
      </c>
      <c r="C9" t="s">
        <v>11</v>
      </c>
      <c r="D9" t="s">
        <v>14</v>
      </c>
      <c r="E9" t="s">
        <v>19</v>
      </c>
      <c r="F9">
        <v>2</v>
      </c>
      <c r="G9">
        <v>2</v>
      </c>
      <c r="M9">
        <f>IF(AND(L4&gt;L3, L4&gt;L5), 3, IF(OR(L4&gt;L3, L4&gt;L5), 2, 1))</f>
        <v>3</v>
      </c>
      <c r="P9" t="s">
        <v>9</v>
      </c>
      <c r="Q9">
        <f t="shared" si="1"/>
        <v>0</v>
      </c>
      <c r="S9" t="str">
        <f t="shared" si="2"/>
        <v>None</v>
      </c>
      <c r="T9" t="str">
        <f t="shared" si="3"/>
        <v>None</v>
      </c>
      <c r="U9" t="str">
        <f t="shared" si="4"/>
        <v>5M/WW</v>
      </c>
    </row>
    <row r="10" spans="2:21" x14ac:dyDescent="0.45">
      <c r="B10">
        <v>7</v>
      </c>
      <c r="C10" t="s">
        <v>11</v>
      </c>
      <c r="D10" t="s">
        <v>10</v>
      </c>
      <c r="E10" t="s">
        <v>3</v>
      </c>
      <c r="F10">
        <v>3</v>
      </c>
      <c r="G10">
        <v>2</v>
      </c>
      <c r="M10">
        <f>IF(AND(L5&gt;L4, L5&gt;L3), 3, IF(OR(L5&gt;L4, L5&gt;L3), 2, 1))</f>
        <v>1</v>
      </c>
      <c r="P10" t="s">
        <v>8</v>
      </c>
      <c r="Q10">
        <f t="shared" si="1"/>
        <v>0</v>
      </c>
      <c r="S10" t="str">
        <f t="shared" si="2"/>
        <v>None</v>
      </c>
      <c r="T10" t="str">
        <f t="shared" si="3"/>
        <v>None</v>
      </c>
      <c r="U10" t="str">
        <f t="shared" si="4"/>
        <v>5M/LG</v>
      </c>
    </row>
    <row r="11" spans="2:21" x14ac:dyDescent="0.45">
      <c r="B11">
        <v>8</v>
      </c>
      <c r="C11" t="s">
        <v>11</v>
      </c>
      <c r="D11" t="s">
        <v>14</v>
      </c>
      <c r="E11" t="s">
        <v>4</v>
      </c>
      <c r="F11">
        <v>4</v>
      </c>
      <c r="G11">
        <v>3</v>
      </c>
      <c r="P11" t="s">
        <v>7</v>
      </c>
      <c r="Q11">
        <f t="shared" si="1"/>
        <v>1</v>
      </c>
      <c r="S11" t="str">
        <f t="shared" si="2"/>
        <v>None</v>
      </c>
      <c r="T11" t="str">
        <f t="shared" si="3"/>
        <v>None</v>
      </c>
      <c r="U11" t="str">
        <f t="shared" si="4"/>
        <v>5M/WW</v>
      </c>
    </row>
    <row r="12" spans="2:21" x14ac:dyDescent="0.45">
      <c r="B12">
        <v>9</v>
      </c>
      <c r="C12" t="s">
        <v>11</v>
      </c>
      <c r="D12" t="s">
        <v>10</v>
      </c>
      <c r="E12" t="s">
        <v>4</v>
      </c>
      <c r="F12">
        <v>5</v>
      </c>
      <c r="G12">
        <v>3</v>
      </c>
      <c r="P12" t="s">
        <v>6</v>
      </c>
      <c r="Q12">
        <f t="shared" si="1"/>
        <v>0</v>
      </c>
      <c r="S12" t="str">
        <f t="shared" si="2"/>
        <v>None</v>
      </c>
      <c r="T12" t="str">
        <f t="shared" si="3"/>
        <v>None</v>
      </c>
      <c r="U12" t="str">
        <f t="shared" si="4"/>
        <v>5M/LG</v>
      </c>
    </row>
    <row r="13" spans="2:21" x14ac:dyDescent="0.45">
      <c r="B13">
        <v>10</v>
      </c>
      <c r="C13" t="s">
        <v>11</v>
      </c>
      <c r="D13" t="s">
        <v>14</v>
      </c>
      <c r="E13" t="s">
        <v>1</v>
      </c>
      <c r="F13">
        <v>6</v>
      </c>
      <c r="G13">
        <v>4</v>
      </c>
      <c r="P13" t="s">
        <v>5</v>
      </c>
      <c r="Q13">
        <f t="shared" si="1"/>
        <v>0</v>
      </c>
      <c r="S13" t="str">
        <f t="shared" si="2"/>
        <v>None</v>
      </c>
      <c r="T13" t="str">
        <f t="shared" si="3"/>
        <v>None</v>
      </c>
      <c r="U13" t="str">
        <f t="shared" si="4"/>
        <v>5M/WW</v>
      </c>
    </row>
    <row r="14" spans="2:21" x14ac:dyDescent="0.45">
      <c r="B14">
        <v>11</v>
      </c>
      <c r="C14" t="s">
        <v>10</v>
      </c>
      <c r="D14" t="s">
        <v>11</v>
      </c>
      <c r="E14" t="s">
        <v>0</v>
      </c>
      <c r="F14">
        <v>1</v>
      </c>
      <c r="G14">
        <v>1</v>
      </c>
      <c r="P14" t="s">
        <v>4</v>
      </c>
      <c r="Q14">
        <f t="shared" si="1"/>
        <v>2</v>
      </c>
      <c r="S14" t="str">
        <f t="shared" si="2"/>
        <v>LG/5M</v>
      </c>
      <c r="T14" t="str">
        <f t="shared" si="3"/>
        <v>None</v>
      </c>
      <c r="U14" t="str">
        <f t="shared" si="4"/>
        <v>None</v>
      </c>
    </row>
    <row r="15" spans="2:21" x14ac:dyDescent="0.45">
      <c r="B15">
        <v>12</v>
      </c>
      <c r="C15" t="s">
        <v>10</v>
      </c>
      <c r="D15" t="s">
        <v>14</v>
      </c>
      <c r="E15" t="s">
        <v>18</v>
      </c>
      <c r="F15">
        <v>2</v>
      </c>
      <c r="G15">
        <v>5</v>
      </c>
      <c r="P15" t="s">
        <v>3</v>
      </c>
      <c r="Q15">
        <f t="shared" si="1"/>
        <v>3</v>
      </c>
      <c r="S15" t="str">
        <f>IF(AND(C15="Loose Gooses",D15="Wet Willies"),"LG/WW", IF(AND(C15="Loose Gooses",D15="5 Musketeers"),"LG/5M", "None"))</f>
        <v>LG/WW</v>
      </c>
      <c r="T15" t="str">
        <f>IF(AND(C15="Wet Willies",D15="Loose Gooses"),"WW/LG", IF(AND(C15="Wet Willies",D15="5 Musketeers"),"WW/5M", "None"))</f>
        <v>None</v>
      </c>
      <c r="U15" t="str">
        <f>IF(AND(C15="5 Musketeers",D15="Loose Gooses"),"5M/LG", IF(AND(C15="5 Musketeers",D15="Wet Willies"),"5M/WW", "None"))</f>
        <v>None</v>
      </c>
    </row>
    <row r="16" spans="2:21" x14ac:dyDescent="0.45">
      <c r="B16">
        <v>13</v>
      </c>
      <c r="C16" t="s">
        <v>11</v>
      </c>
      <c r="D16" t="s">
        <v>10</v>
      </c>
      <c r="E16" t="s">
        <v>3</v>
      </c>
      <c r="F16">
        <v>1</v>
      </c>
      <c r="G16">
        <v>1</v>
      </c>
      <c r="P16" t="s">
        <v>2</v>
      </c>
      <c r="Q16">
        <f t="shared" si="1"/>
        <v>0</v>
      </c>
      <c r="S16" t="str">
        <f>IF(AND(C16="Loose Gooses",D16="Wet Willies"),"LG/WW", IF(AND(C16="Loose Gooses",D16="5 Musketeers"),"LG/5M", "None"))</f>
        <v>None</v>
      </c>
      <c r="T16" t="str">
        <f>IF(AND(C16="Wet Willies",D16="Loose Gooses"),"WW/LG", IF(AND(C16="Wet Willies",D16="5 Musketeers"),"WW/5M", "None"))</f>
        <v>None</v>
      </c>
      <c r="U16" t="str">
        <f>IF(AND(C16="5 Musketeers",D16="Loose Gooses"),"5M/LG", IF(AND(C16="5 Musketeers",D16="Wet Willies"),"5M/WW", "None"))</f>
        <v>5M/LG</v>
      </c>
    </row>
    <row r="17" spans="16:21" x14ac:dyDescent="0.45">
      <c r="P17" t="s">
        <v>1</v>
      </c>
      <c r="Q17">
        <f t="shared" si="1"/>
        <v>1</v>
      </c>
      <c r="S17" t="str">
        <f>IF(AND(C17="Loose Gooses",D17="Wet Willies"),"LG/WW", IF(AND(C17="Loose Gooses",D17="5 Musketeers"),"LG/5M", "None"))</f>
        <v>None</v>
      </c>
      <c r="T17" t="str">
        <f>IF(AND(C17="Wet Willies",D17="Loose Gooses"),"WW/LG", IF(AND(C17="Wet Willies",D17="5 Musketeers"),"WW/5M", "None"))</f>
        <v>None</v>
      </c>
      <c r="U17" t="str">
        <f>IF(AND(C17="5 Musketeers",D17="Loose Gooses"),"5M/LG", IF(AND(C17="5 Musketeers",D17="Wet Willies"),"5M/WW", "None"))</f>
        <v>None</v>
      </c>
    </row>
    <row r="18" spans="16:21" x14ac:dyDescent="0.45">
      <c r="P18" t="s">
        <v>0</v>
      </c>
      <c r="Q18">
        <f t="shared" si="1"/>
        <v>1</v>
      </c>
      <c r="S18" t="str">
        <f t="shared" si="2"/>
        <v>None</v>
      </c>
      <c r="T18" t="str">
        <f t="shared" si="3"/>
        <v>None</v>
      </c>
      <c r="U18" t="str">
        <f t="shared" si="4"/>
        <v>None</v>
      </c>
    </row>
    <row r="19" spans="16:21" x14ac:dyDescent="0.45">
      <c r="P19" t="s">
        <v>61</v>
      </c>
      <c r="Q19">
        <f t="shared" si="1"/>
        <v>0</v>
      </c>
      <c r="S19" t="str">
        <f t="shared" si="2"/>
        <v>None</v>
      </c>
      <c r="T19" t="str">
        <f t="shared" si="3"/>
        <v>None</v>
      </c>
      <c r="U19" t="str">
        <f t="shared" si="4"/>
        <v>None</v>
      </c>
    </row>
    <row r="20" spans="16:21" x14ac:dyDescent="0.45">
      <c r="S20" t="str">
        <f t="shared" si="2"/>
        <v>None</v>
      </c>
      <c r="T20" t="str">
        <f t="shared" si="3"/>
        <v>None</v>
      </c>
      <c r="U20" t="str">
        <f t="shared" si="4"/>
        <v>None</v>
      </c>
    </row>
    <row r="21" spans="16:21" x14ac:dyDescent="0.45">
      <c r="S21" t="str">
        <f t="shared" si="2"/>
        <v>None</v>
      </c>
      <c r="T21" t="str">
        <f t="shared" si="3"/>
        <v>None</v>
      </c>
      <c r="U21" t="str">
        <f t="shared" si="4"/>
        <v>None</v>
      </c>
    </row>
    <row r="22" spans="16:21" x14ac:dyDescent="0.45">
      <c r="S22" t="str">
        <f t="shared" si="2"/>
        <v>None</v>
      </c>
      <c r="T22" t="str">
        <f t="shared" si="3"/>
        <v>None</v>
      </c>
      <c r="U22" t="str">
        <f t="shared" si="4"/>
        <v>None</v>
      </c>
    </row>
    <row r="23" spans="16:21" x14ac:dyDescent="0.45">
      <c r="S23" t="str">
        <f t="shared" si="2"/>
        <v>None</v>
      </c>
      <c r="T23" t="str">
        <f t="shared" si="3"/>
        <v>None</v>
      </c>
      <c r="U23" t="str">
        <f t="shared" si="4"/>
        <v>None</v>
      </c>
    </row>
    <row r="24" spans="16:21" x14ac:dyDescent="0.45">
      <c r="S24" t="str">
        <f t="shared" si="2"/>
        <v>None</v>
      </c>
      <c r="T24" t="str">
        <f t="shared" si="3"/>
        <v>None</v>
      </c>
      <c r="U24" t="str">
        <f t="shared" si="4"/>
        <v>None</v>
      </c>
    </row>
    <row r="25" spans="16:21" x14ac:dyDescent="0.45">
      <c r="S25" t="str">
        <f t="shared" si="2"/>
        <v>None</v>
      </c>
      <c r="T25" t="str">
        <f t="shared" si="3"/>
        <v>None</v>
      </c>
      <c r="U25" t="str">
        <f t="shared" si="4"/>
        <v>None</v>
      </c>
    </row>
    <row r="26" spans="16:21" x14ac:dyDescent="0.45">
      <c r="S26" t="str">
        <f t="shared" si="2"/>
        <v>None</v>
      </c>
      <c r="T26" t="str">
        <f t="shared" si="3"/>
        <v>None</v>
      </c>
      <c r="U26" t="str">
        <f t="shared" si="4"/>
        <v>None</v>
      </c>
    </row>
    <row r="27" spans="16:21" x14ac:dyDescent="0.45">
      <c r="S27" t="str">
        <f t="shared" si="2"/>
        <v>None</v>
      </c>
      <c r="T27" t="str">
        <f t="shared" si="3"/>
        <v>None</v>
      </c>
      <c r="U27" t="str">
        <f t="shared" si="4"/>
        <v>None</v>
      </c>
    </row>
    <row r="28" spans="16:21" x14ac:dyDescent="0.45">
      <c r="S28" t="str">
        <f t="shared" si="2"/>
        <v>None</v>
      </c>
      <c r="T28" t="str">
        <f t="shared" si="3"/>
        <v>None</v>
      </c>
      <c r="U28" t="str">
        <f t="shared" si="4"/>
        <v>None</v>
      </c>
    </row>
    <row r="29" spans="16:21" x14ac:dyDescent="0.45">
      <c r="S29" t="str">
        <f t="shared" si="2"/>
        <v>None</v>
      </c>
      <c r="T29" t="str">
        <f t="shared" si="3"/>
        <v>None</v>
      </c>
      <c r="U29" t="str">
        <f t="shared" si="4"/>
        <v>None</v>
      </c>
    </row>
    <row r="30" spans="16:21" x14ac:dyDescent="0.45">
      <c r="S30" t="str">
        <f t="shared" si="2"/>
        <v>None</v>
      </c>
      <c r="T30" t="str">
        <f t="shared" si="3"/>
        <v>None</v>
      </c>
      <c r="U30" t="str">
        <f t="shared" si="4"/>
        <v>None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0C9138-29D9-42DD-A06B-2D9F115D45C0}">
  <dimension ref="B2:U30"/>
  <sheetViews>
    <sheetView workbookViewId="0"/>
  </sheetViews>
  <sheetFormatPr defaultRowHeight="14.25" x14ac:dyDescent="0.45"/>
  <cols>
    <col min="2" max="2" width="13.19921875" customWidth="1"/>
    <col min="3" max="3" width="11.6640625" customWidth="1"/>
    <col min="4" max="4" width="14" customWidth="1"/>
  </cols>
  <sheetData>
    <row r="2" spans="2:21" x14ac:dyDescent="0.45">
      <c r="B2" t="s">
        <v>33</v>
      </c>
      <c r="C2" s="3">
        <v>44979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21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COUNTIF(C4:C30, "Loose Gooses")</f>
        <v>4</v>
      </c>
      <c r="K3">
        <f>COUNTIF(D4:D30, "Loose Gooses")</f>
        <v>4</v>
      </c>
      <c r="L3" s="1">
        <f>J3/(J3+K3)</f>
        <v>0.5</v>
      </c>
      <c r="M3">
        <v>2</v>
      </c>
      <c r="P3" t="s">
        <v>18</v>
      </c>
      <c r="Q3">
        <f>COUNTIF($E$4:$E$27, P3)</f>
        <v>1</v>
      </c>
      <c r="S3" s="2" t="s">
        <v>21</v>
      </c>
      <c r="T3" s="2" t="s">
        <v>17</v>
      </c>
      <c r="U3" s="2" t="s">
        <v>20</v>
      </c>
    </row>
    <row r="4" spans="2:21" x14ac:dyDescent="0.45">
      <c r="B4">
        <v>1</v>
      </c>
      <c r="C4" t="s">
        <v>11</v>
      </c>
      <c r="D4" t="s">
        <v>14</v>
      </c>
      <c r="E4" t="s">
        <v>3</v>
      </c>
      <c r="F4">
        <v>1</v>
      </c>
      <c r="G4">
        <v>1</v>
      </c>
      <c r="I4" t="s">
        <v>20</v>
      </c>
      <c r="J4">
        <f>COUNTIF(C4:C30, "5 Musketeers")</f>
        <v>4</v>
      </c>
      <c r="K4">
        <f>COUNTIF(D4:D30, "5 Musketeers")</f>
        <v>4</v>
      </c>
      <c r="L4" s="1">
        <f t="shared" ref="L4:L5" si="0">J4/(J4+K4)</f>
        <v>0.5</v>
      </c>
      <c r="M4">
        <v>2</v>
      </c>
      <c r="P4" t="s">
        <v>19</v>
      </c>
      <c r="Q4">
        <f t="shared" ref="Q4:Q19" si="1">COUNTIF($E$4:$E$27, P4)</f>
        <v>2</v>
      </c>
      <c r="S4" t="str">
        <f>IF(AND(C4="Loose Gooses",D4="Wet Willies"),"LG/WW", IF(AND(C4="Loose Gooses",D4="5 Musketeers"),"LG/5M", "None"))</f>
        <v>None</v>
      </c>
      <c r="T4" t="str">
        <f>IF(AND(C4="Wet Willies",D4="Loose Gooses"),"WW/LG", IF(AND(C4="Wet Willies",D4="5 Musketeers"),"WW/5M", "None"))</f>
        <v>None</v>
      </c>
      <c r="U4" t="str">
        <f>IF(AND(C4="5 Musketeers",D4="Loose Gooses"),"5M/LG", IF(AND(C4="5 Musketeers",D4="Wet Willies"),"5M/WW", "None"))</f>
        <v>5M/WW</v>
      </c>
    </row>
    <row r="5" spans="2:21" x14ac:dyDescent="0.45">
      <c r="B5">
        <v>2</v>
      </c>
      <c r="C5" t="s">
        <v>10</v>
      </c>
      <c r="D5" t="s">
        <v>11</v>
      </c>
      <c r="E5" t="s">
        <v>2</v>
      </c>
      <c r="F5">
        <v>1</v>
      </c>
      <c r="G5">
        <v>1</v>
      </c>
      <c r="I5" t="s">
        <v>17</v>
      </c>
      <c r="J5">
        <f>COUNTIF(C4:C30, "Wet Willies")</f>
        <v>4</v>
      </c>
      <c r="K5">
        <f>COUNTIF(D4:D30,"Wet Willies")</f>
        <v>4</v>
      </c>
      <c r="L5" s="1">
        <f t="shared" si="0"/>
        <v>0.5</v>
      </c>
      <c r="M5">
        <v>2</v>
      </c>
      <c r="P5" t="s">
        <v>13</v>
      </c>
      <c r="Q5">
        <f t="shared" si="1"/>
        <v>0</v>
      </c>
      <c r="S5" t="str">
        <f t="shared" ref="S5:S30" si="2">IF(AND(C5="Loose Gooses",D5="Wet Willies"),"LG/WW", IF(AND(C5="Loose Gooses",D5="5 Musketeers"),"LG/5M", "None"))</f>
        <v>LG/5M</v>
      </c>
      <c r="T5" t="str">
        <f t="shared" ref="T5:T30" si="3">IF(AND(C5="Wet Willies",D5="Loose Gooses"),"WW/LG", IF(AND(C5="Wet Willies",D5="5 Musketeers"),"WW/5M", "None"))</f>
        <v>None</v>
      </c>
      <c r="U5" t="str">
        <f t="shared" ref="U5:U30" si="4">IF(AND(C5="5 Musketeers",D5="Loose Gooses"),"5M/LG", IF(AND(C5="5 Musketeers",D5="Wet Willies"),"5M/WW", "None"))</f>
        <v>None</v>
      </c>
    </row>
    <row r="6" spans="2:21" x14ac:dyDescent="0.45">
      <c r="B6">
        <v>3</v>
      </c>
      <c r="C6" t="s">
        <v>14</v>
      </c>
      <c r="D6" t="s">
        <v>10</v>
      </c>
      <c r="E6" t="s">
        <v>12</v>
      </c>
      <c r="F6">
        <v>1</v>
      </c>
      <c r="G6">
        <v>1</v>
      </c>
      <c r="P6" t="s">
        <v>16</v>
      </c>
      <c r="Q6">
        <f t="shared" si="1"/>
        <v>1</v>
      </c>
      <c r="S6" t="str">
        <f t="shared" si="2"/>
        <v>None</v>
      </c>
      <c r="T6" t="str">
        <f t="shared" si="3"/>
        <v>WW/LG</v>
      </c>
      <c r="U6" t="str">
        <f t="shared" si="4"/>
        <v>None</v>
      </c>
    </row>
    <row r="7" spans="2:21" x14ac:dyDescent="0.45">
      <c r="B7">
        <v>4</v>
      </c>
      <c r="C7" t="s">
        <v>11</v>
      </c>
      <c r="D7" t="s">
        <v>14</v>
      </c>
      <c r="E7" t="s">
        <v>19</v>
      </c>
      <c r="F7">
        <v>1</v>
      </c>
      <c r="G7">
        <v>1</v>
      </c>
      <c r="P7" t="s">
        <v>15</v>
      </c>
      <c r="Q7">
        <f t="shared" si="1"/>
        <v>0</v>
      </c>
      <c r="S7" t="str">
        <f t="shared" si="2"/>
        <v>None</v>
      </c>
      <c r="T7" t="str">
        <f t="shared" si="3"/>
        <v>None</v>
      </c>
      <c r="U7" t="str">
        <f t="shared" si="4"/>
        <v>5M/WW</v>
      </c>
    </row>
    <row r="8" spans="2:21" x14ac:dyDescent="0.45">
      <c r="B8">
        <v>5</v>
      </c>
      <c r="C8" t="s">
        <v>11</v>
      </c>
      <c r="D8" t="s">
        <v>10</v>
      </c>
      <c r="E8" t="s">
        <v>19</v>
      </c>
      <c r="F8">
        <v>2</v>
      </c>
      <c r="G8">
        <v>2</v>
      </c>
      <c r="M8">
        <f>IF(AND(L3&gt;L4, L3&gt;L5), 3, IF(OR(L3&gt;L4, L3&gt;L5), 2, 1))</f>
        <v>1</v>
      </c>
      <c r="P8" t="s">
        <v>12</v>
      </c>
      <c r="Q8">
        <f t="shared" si="1"/>
        <v>3</v>
      </c>
      <c r="S8" t="str">
        <f t="shared" si="2"/>
        <v>None</v>
      </c>
      <c r="T8" t="str">
        <f t="shared" si="3"/>
        <v>None</v>
      </c>
      <c r="U8" t="str">
        <f t="shared" si="4"/>
        <v>5M/LG</v>
      </c>
    </row>
    <row r="9" spans="2:21" x14ac:dyDescent="0.45">
      <c r="B9">
        <v>6</v>
      </c>
      <c r="C9" t="s">
        <v>14</v>
      </c>
      <c r="D9" t="s">
        <v>11</v>
      </c>
      <c r="E9" t="s">
        <v>12</v>
      </c>
      <c r="F9">
        <v>1</v>
      </c>
      <c r="G9">
        <v>1</v>
      </c>
      <c r="M9">
        <f>IF(AND(L4&gt;L3, L4&gt;L5), 3, IF(OR(L4&gt;L3, L4&gt;L5), 2, 1))</f>
        <v>1</v>
      </c>
      <c r="P9" t="s">
        <v>9</v>
      </c>
      <c r="Q9">
        <f t="shared" si="1"/>
        <v>1</v>
      </c>
      <c r="S9" t="str">
        <f t="shared" si="2"/>
        <v>None</v>
      </c>
      <c r="T9" t="str">
        <f t="shared" si="3"/>
        <v>WW/5M</v>
      </c>
      <c r="U9" t="str">
        <f t="shared" si="4"/>
        <v>None</v>
      </c>
    </row>
    <row r="10" spans="2:21" x14ac:dyDescent="0.45">
      <c r="B10">
        <v>7</v>
      </c>
      <c r="C10" t="s">
        <v>14</v>
      </c>
      <c r="D10" t="s">
        <v>10</v>
      </c>
      <c r="E10" t="s">
        <v>9</v>
      </c>
      <c r="F10">
        <v>2</v>
      </c>
      <c r="G10">
        <v>3</v>
      </c>
      <c r="M10">
        <f>IF(AND(L5&gt;L4, L5&gt;L3), 3, IF(OR(L5&gt;L4, L5&gt;L3), 2, 1))</f>
        <v>1</v>
      </c>
      <c r="P10" t="s">
        <v>8</v>
      </c>
      <c r="Q10">
        <f t="shared" si="1"/>
        <v>0</v>
      </c>
      <c r="S10" t="str">
        <f t="shared" si="2"/>
        <v>None</v>
      </c>
      <c r="T10" t="str">
        <f t="shared" si="3"/>
        <v>WW/LG</v>
      </c>
      <c r="U10" t="str">
        <f t="shared" si="4"/>
        <v>None</v>
      </c>
    </row>
    <row r="11" spans="2:21" x14ac:dyDescent="0.45">
      <c r="B11">
        <v>8</v>
      </c>
      <c r="C11" t="s">
        <v>14</v>
      </c>
      <c r="D11" t="s">
        <v>11</v>
      </c>
      <c r="E11" t="s">
        <v>12</v>
      </c>
      <c r="F11">
        <v>3</v>
      </c>
      <c r="G11">
        <v>2</v>
      </c>
      <c r="P11" t="s">
        <v>7</v>
      </c>
      <c r="Q11">
        <f t="shared" si="1"/>
        <v>0</v>
      </c>
      <c r="S11" t="str">
        <f t="shared" si="2"/>
        <v>None</v>
      </c>
      <c r="T11" t="str">
        <f t="shared" si="3"/>
        <v>WW/5M</v>
      </c>
      <c r="U11" t="str">
        <f t="shared" si="4"/>
        <v>None</v>
      </c>
    </row>
    <row r="12" spans="2:21" x14ac:dyDescent="0.45">
      <c r="B12">
        <v>9</v>
      </c>
      <c r="C12" t="s">
        <v>10</v>
      </c>
      <c r="D12" t="s">
        <v>14</v>
      </c>
      <c r="E12" t="s">
        <v>16</v>
      </c>
      <c r="F12">
        <v>1</v>
      </c>
      <c r="G12">
        <v>1</v>
      </c>
      <c r="P12" t="s">
        <v>6</v>
      </c>
      <c r="Q12">
        <f t="shared" si="1"/>
        <v>0</v>
      </c>
      <c r="S12" t="str">
        <f t="shared" si="2"/>
        <v>LG/WW</v>
      </c>
      <c r="T12" t="str">
        <f t="shared" si="3"/>
        <v>None</v>
      </c>
      <c r="U12" t="str">
        <f t="shared" si="4"/>
        <v>None</v>
      </c>
    </row>
    <row r="13" spans="2:21" x14ac:dyDescent="0.45">
      <c r="B13">
        <v>10</v>
      </c>
      <c r="C13" t="s">
        <v>10</v>
      </c>
      <c r="D13" t="s">
        <v>11</v>
      </c>
      <c r="E13" t="s">
        <v>18</v>
      </c>
      <c r="F13">
        <v>2</v>
      </c>
      <c r="G13">
        <v>3</v>
      </c>
      <c r="P13" t="s">
        <v>5</v>
      </c>
      <c r="Q13">
        <f t="shared" si="1"/>
        <v>0</v>
      </c>
      <c r="S13" t="str">
        <f t="shared" si="2"/>
        <v>LG/5M</v>
      </c>
      <c r="T13" t="str">
        <f t="shared" si="3"/>
        <v>None</v>
      </c>
      <c r="U13" t="str">
        <f t="shared" si="4"/>
        <v>None</v>
      </c>
    </row>
    <row r="14" spans="2:21" x14ac:dyDescent="0.45">
      <c r="B14">
        <v>11</v>
      </c>
      <c r="C14" t="s">
        <v>10</v>
      </c>
      <c r="D14" t="s">
        <v>14</v>
      </c>
      <c r="E14" t="s">
        <v>2</v>
      </c>
      <c r="F14">
        <v>3</v>
      </c>
      <c r="G14">
        <v>2</v>
      </c>
      <c r="P14" t="s">
        <v>4</v>
      </c>
      <c r="Q14">
        <f t="shared" si="1"/>
        <v>1</v>
      </c>
      <c r="S14" t="str">
        <f t="shared" si="2"/>
        <v>LG/WW</v>
      </c>
      <c r="T14" t="str">
        <f t="shared" si="3"/>
        <v>None</v>
      </c>
      <c r="U14" t="str">
        <f t="shared" si="4"/>
        <v>None</v>
      </c>
    </row>
    <row r="15" spans="2:21" x14ac:dyDescent="0.45">
      <c r="B15">
        <v>12</v>
      </c>
      <c r="C15" t="s">
        <v>11</v>
      </c>
      <c r="D15" t="s">
        <v>10</v>
      </c>
      <c r="E15" t="s">
        <v>4</v>
      </c>
      <c r="F15">
        <v>1</v>
      </c>
      <c r="G15">
        <v>1</v>
      </c>
      <c r="P15" t="s">
        <v>3</v>
      </c>
      <c r="Q15">
        <f t="shared" si="1"/>
        <v>1</v>
      </c>
      <c r="S15" t="str">
        <f>IF(AND(C15="Loose Gooses",D15="Wet Willies"),"LG/WW", IF(AND(C15="Loose Gooses",D15="5 Musketeers"),"LG/5M", "None"))</f>
        <v>None</v>
      </c>
      <c r="T15" t="str">
        <f>IF(AND(C15="Wet Willies",D15="Loose Gooses"),"WW/LG", IF(AND(C15="Wet Willies",D15="5 Musketeers"),"WW/5M", "None"))</f>
        <v>None</v>
      </c>
      <c r="U15" t="str">
        <f>IF(AND(C15="5 Musketeers",D15="Loose Gooses"),"5M/LG", IF(AND(C15="5 Musketeers",D15="Wet Willies"),"5M/WW", "None"))</f>
        <v>5M/LG</v>
      </c>
    </row>
    <row r="16" spans="2:21" x14ac:dyDescent="0.45">
      <c r="P16" t="s">
        <v>2</v>
      </c>
      <c r="Q16">
        <f t="shared" si="1"/>
        <v>2</v>
      </c>
      <c r="S16" t="str">
        <f>IF(AND(C16="Loose Gooses",D16="Wet Willies"),"LG/WW", IF(AND(C16="Loose Gooses",D16="5 Musketeers"),"LG/5M", "None"))</f>
        <v>None</v>
      </c>
      <c r="T16" t="str">
        <f>IF(AND(C16="Wet Willies",D16="Loose Gooses"),"WW/LG", IF(AND(C16="Wet Willies",D16="5 Musketeers"),"WW/5M", "None"))</f>
        <v>None</v>
      </c>
      <c r="U16" t="str">
        <f>IF(AND(C16="5 Musketeers",D16="Loose Gooses"),"5M/LG", IF(AND(C16="5 Musketeers",D16="Wet Willies"),"5M/WW", "None"))</f>
        <v>None</v>
      </c>
    </row>
    <row r="17" spans="16:21" x14ac:dyDescent="0.45">
      <c r="P17" t="s">
        <v>1</v>
      </c>
      <c r="Q17">
        <f t="shared" si="1"/>
        <v>0</v>
      </c>
      <c r="S17" t="str">
        <f>IF(AND(C17="Loose Gooses",D17="Wet Willies"),"LG/WW", IF(AND(C17="Loose Gooses",D17="5 Musketeers"),"LG/5M", "None"))</f>
        <v>None</v>
      </c>
      <c r="T17" t="str">
        <f>IF(AND(C17="Wet Willies",D17="Loose Gooses"),"WW/LG", IF(AND(C17="Wet Willies",D17="5 Musketeers"),"WW/5M", "None"))</f>
        <v>None</v>
      </c>
      <c r="U17" t="str">
        <f>IF(AND(C17="5 Musketeers",D17="Loose Gooses"),"5M/LG", IF(AND(C17="5 Musketeers",D17="Wet Willies"),"5M/WW", "None"))</f>
        <v>None</v>
      </c>
    </row>
    <row r="18" spans="16:21" x14ac:dyDescent="0.45">
      <c r="P18" t="s">
        <v>0</v>
      </c>
      <c r="Q18">
        <f t="shared" si="1"/>
        <v>0</v>
      </c>
      <c r="S18" t="str">
        <f t="shared" si="2"/>
        <v>None</v>
      </c>
      <c r="T18" t="str">
        <f t="shared" si="3"/>
        <v>None</v>
      </c>
      <c r="U18" t="str">
        <f t="shared" si="4"/>
        <v>None</v>
      </c>
    </row>
    <row r="19" spans="16:21" x14ac:dyDescent="0.45">
      <c r="P19" t="s">
        <v>61</v>
      </c>
      <c r="Q19">
        <f t="shared" si="1"/>
        <v>0</v>
      </c>
      <c r="S19" t="str">
        <f t="shared" si="2"/>
        <v>None</v>
      </c>
      <c r="T19" t="str">
        <f t="shared" si="3"/>
        <v>None</v>
      </c>
      <c r="U19" t="str">
        <f t="shared" si="4"/>
        <v>None</v>
      </c>
    </row>
    <row r="20" spans="16:21" x14ac:dyDescent="0.45">
      <c r="S20" t="str">
        <f t="shared" si="2"/>
        <v>None</v>
      </c>
      <c r="T20" t="str">
        <f t="shared" si="3"/>
        <v>None</v>
      </c>
      <c r="U20" t="str">
        <f t="shared" si="4"/>
        <v>None</v>
      </c>
    </row>
    <row r="21" spans="16:21" x14ac:dyDescent="0.45">
      <c r="S21" t="str">
        <f t="shared" si="2"/>
        <v>None</v>
      </c>
      <c r="T21" t="str">
        <f t="shared" si="3"/>
        <v>None</v>
      </c>
      <c r="U21" t="str">
        <f t="shared" si="4"/>
        <v>None</v>
      </c>
    </row>
    <row r="22" spans="16:21" x14ac:dyDescent="0.45">
      <c r="S22" t="str">
        <f t="shared" si="2"/>
        <v>None</v>
      </c>
      <c r="T22" t="str">
        <f t="shared" si="3"/>
        <v>None</v>
      </c>
      <c r="U22" t="str">
        <f t="shared" si="4"/>
        <v>None</v>
      </c>
    </row>
    <row r="23" spans="16:21" x14ac:dyDescent="0.45">
      <c r="S23" t="str">
        <f t="shared" si="2"/>
        <v>None</v>
      </c>
      <c r="T23" t="str">
        <f t="shared" si="3"/>
        <v>None</v>
      </c>
      <c r="U23" t="str">
        <f t="shared" si="4"/>
        <v>None</v>
      </c>
    </row>
    <row r="24" spans="16:21" x14ac:dyDescent="0.45">
      <c r="S24" t="str">
        <f t="shared" si="2"/>
        <v>None</v>
      </c>
      <c r="T24" t="str">
        <f t="shared" si="3"/>
        <v>None</v>
      </c>
      <c r="U24" t="str">
        <f t="shared" si="4"/>
        <v>None</v>
      </c>
    </row>
    <row r="25" spans="16:21" x14ac:dyDescent="0.45">
      <c r="S25" t="str">
        <f t="shared" si="2"/>
        <v>None</v>
      </c>
      <c r="T25" t="str">
        <f t="shared" si="3"/>
        <v>None</v>
      </c>
      <c r="U25" t="str">
        <f t="shared" si="4"/>
        <v>None</v>
      </c>
    </row>
    <row r="26" spans="16:21" x14ac:dyDescent="0.45">
      <c r="S26" t="str">
        <f t="shared" si="2"/>
        <v>None</v>
      </c>
      <c r="T26" t="str">
        <f t="shared" si="3"/>
        <v>None</v>
      </c>
      <c r="U26" t="str">
        <f t="shared" si="4"/>
        <v>None</v>
      </c>
    </row>
    <row r="27" spans="16:21" x14ac:dyDescent="0.45">
      <c r="S27" t="str">
        <f t="shared" si="2"/>
        <v>None</v>
      </c>
      <c r="T27" t="str">
        <f t="shared" si="3"/>
        <v>None</v>
      </c>
      <c r="U27" t="str">
        <f t="shared" si="4"/>
        <v>None</v>
      </c>
    </row>
    <row r="28" spans="16:21" x14ac:dyDescent="0.45">
      <c r="S28" t="str">
        <f t="shared" si="2"/>
        <v>None</v>
      </c>
      <c r="T28" t="str">
        <f t="shared" si="3"/>
        <v>None</v>
      </c>
      <c r="U28" t="str">
        <f t="shared" si="4"/>
        <v>None</v>
      </c>
    </row>
    <row r="29" spans="16:21" x14ac:dyDescent="0.45">
      <c r="S29" t="str">
        <f t="shared" si="2"/>
        <v>None</v>
      </c>
      <c r="T29" t="str">
        <f t="shared" si="3"/>
        <v>None</v>
      </c>
      <c r="U29" t="str">
        <f t="shared" si="4"/>
        <v>None</v>
      </c>
    </row>
    <row r="30" spans="16:21" x14ac:dyDescent="0.45">
      <c r="S30" t="str">
        <f t="shared" si="2"/>
        <v>None</v>
      </c>
      <c r="T30" t="str">
        <f t="shared" si="3"/>
        <v>None</v>
      </c>
      <c r="U30" t="str">
        <f t="shared" si="4"/>
        <v>None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50D6A-19ED-4D9D-996C-C06C45B06C98}">
  <dimension ref="B2:U30"/>
  <sheetViews>
    <sheetView workbookViewId="0"/>
  </sheetViews>
  <sheetFormatPr defaultRowHeight="14.25" x14ac:dyDescent="0.45"/>
  <cols>
    <col min="2" max="2" width="13.19921875" customWidth="1"/>
    <col min="3" max="3" width="11.6640625" customWidth="1"/>
    <col min="4" max="4" width="14" customWidth="1"/>
  </cols>
  <sheetData>
    <row r="2" spans="2:21" x14ac:dyDescent="0.45">
      <c r="B2" t="s">
        <v>33</v>
      </c>
      <c r="C2" s="3">
        <v>44980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21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COUNTIF(C4:C30, "Loose Gooses")</f>
        <v>1</v>
      </c>
      <c r="K3">
        <f>COUNTIF(D4:D30, "Loose Gooses")</f>
        <v>7</v>
      </c>
      <c r="L3" s="1">
        <f>J3/(J3+K3)</f>
        <v>0.125</v>
      </c>
      <c r="M3">
        <f>IF(AND(L3&gt;L4, L3&gt;L5), 3, IF(OR(L3&gt;L4, L3&gt;L5), 2, 1))</f>
        <v>1</v>
      </c>
      <c r="P3" t="s">
        <v>18</v>
      </c>
      <c r="Q3">
        <f>COUNTIF($E$4:$E$27, P3)</f>
        <v>0</v>
      </c>
      <c r="S3" s="2" t="s">
        <v>21</v>
      </c>
      <c r="T3" s="2" t="s">
        <v>17</v>
      </c>
      <c r="U3" s="2" t="s">
        <v>20</v>
      </c>
    </row>
    <row r="4" spans="2:21" x14ac:dyDescent="0.45">
      <c r="B4">
        <v>1</v>
      </c>
      <c r="C4" t="s">
        <v>14</v>
      </c>
      <c r="D4" t="s">
        <v>10</v>
      </c>
      <c r="E4" t="s">
        <v>12</v>
      </c>
      <c r="F4">
        <v>1</v>
      </c>
      <c r="G4">
        <v>1</v>
      </c>
      <c r="I4" t="s">
        <v>20</v>
      </c>
      <c r="J4">
        <f>COUNTIF(C4:C30, "5 Musketeers")</f>
        <v>5</v>
      </c>
      <c r="K4">
        <f>COUNTIF(D4:D30, "5 Musketeers")</f>
        <v>5</v>
      </c>
      <c r="L4" s="1">
        <f t="shared" ref="L4:L5" si="0">J4/(J4+K4)</f>
        <v>0.5</v>
      </c>
      <c r="M4">
        <f>IF(AND(L4&gt;L3, L4&gt;L5), 3, IF(OR(L4&gt;L3, L4&gt;L5), 2, 1))</f>
        <v>2</v>
      </c>
      <c r="P4" t="s">
        <v>19</v>
      </c>
      <c r="Q4">
        <f t="shared" ref="Q4:Q19" si="1">COUNTIF($E$4:$E$27, P4)</f>
        <v>1</v>
      </c>
      <c r="S4" t="str">
        <f>IF(AND(C4="Loose Gooses",D4="Wet Willies"),"LG/WW", IF(AND(C4="Loose Gooses",D4="5 Musketeers"),"LG/5M", "None"))</f>
        <v>None</v>
      </c>
      <c r="T4" t="str">
        <f>IF(AND(C4="Wet Willies",D4="Loose Gooses"),"WW/LG", IF(AND(C4="Wet Willies",D4="5 Musketeers"),"WW/5M", "None"))</f>
        <v>WW/LG</v>
      </c>
      <c r="U4" t="str">
        <f>IF(AND(C4="5 Musketeers",D4="Loose Gooses"),"5M/LG", IF(AND(C4="5 Musketeers",D4="Wet Willies"),"5M/WW", "None"))</f>
        <v>None</v>
      </c>
    </row>
    <row r="5" spans="2:21" x14ac:dyDescent="0.45">
      <c r="B5">
        <v>2</v>
      </c>
      <c r="C5" t="s">
        <v>14</v>
      </c>
      <c r="D5" t="s">
        <v>11</v>
      </c>
      <c r="E5" t="s">
        <v>9</v>
      </c>
      <c r="F5">
        <v>2</v>
      </c>
      <c r="G5">
        <v>1</v>
      </c>
      <c r="I5" t="s">
        <v>17</v>
      </c>
      <c r="J5">
        <f>COUNTIF(C4:C30, "Wet Willies")</f>
        <v>9</v>
      </c>
      <c r="K5">
        <f>COUNTIF(D4:D30,"Wet Willies")</f>
        <v>3</v>
      </c>
      <c r="L5" s="1">
        <f t="shared" si="0"/>
        <v>0.75</v>
      </c>
      <c r="M5">
        <f>IF(AND(L5&gt;L4, L5&gt;L3), 3, IF(OR(L5&gt;L4, L5&gt;L3), 2, 1))</f>
        <v>3</v>
      </c>
      <c r="P5" t="s">
        <v>13</v>
      </c>
      <c r="Q5">
        <f t="shared" si="1"/>
        <v>0</v>
      </c>
      <c r="S5" t="str">
        <f t="shared" ref="S5:S30" si="2">IF(AND(C5="Loose Gooses",D5="Wet Willies"),"LG/WW", IF(AND(C5="Loose Gooses",D5="5 Musketeers"),"LG/5M", "None"))</f>
        <v>None</v>
      </c>
      <c r="T5" t="str">
        <f t="shared" ref="T5:T30" si="3">IF(AND(C5="Wet Willies",D5="Loose Gooses"),"WW/LG", IF(AND(C5="Wet Willies",D5="5 Musketeers"),"WW/5M", "None"))</f>
        <v>WW/5M</v>
      </c>
      <c r="U5" t="str">
        <f t="shared" ref="U5:U30" si="4">IF(AND(C5="5 Musketeers",D5="Loose Gooses"),"5M/LG", IF(AND(C5="5 Musketeers",D5="Wet Willies"),"5M/WW", "None"))</f>
        <v>None</v>
      </c>
    </row>
    <row r="6" spans="2:21" x14ac:dyDescent="0.45">
      <c r="B6">
        <v>3</v>
      </c>
      <c r="C6" t="s">
        <v>14</v>
      </c>
      <c r="D6" t="s">
        <v>10</v>
      </c>
      <c r="E6" t="s">
        <v>12</v>
      </c>
      <c r="F6">
        <v>3</v>
      </c>
      <c r="G6">
        <v>2</v>
      </c>
      <c r="P6" t="s">
        <v>16</v>
      </c>
      <c r="Q6">
        <f t="shared" si="1"/>
        <v>0</v>
      </c>
      <c r="S6" t="str">
        <f t="shared" si="2"/>
        <v>None</v>
      </c>
      <c r="T6" t="str">
        <f t="shared" si="3"/>
        <v>WW/LG</v>
      </c>
      <c r="U6" t="str">
        <f t="shared" si="4"/>
        <v>None</v>
      </c>
    </row>
    <row r="7" spans="2:21" x14ac:dyDescent="0.45">
      <c r="B7">
        <v>4</v>
      </c>
      <c r="C7" t="s">
        <v>14</v>
      </c>
      <c r="D7" t="s">
        <v>11</v>
      </c>
      <c r="E7" t="s">
        <v>9</v>
      </c>
      <c r="F7">
        <v>4</v>
      </c>
      <c r="G7">
        <v>2</v>
      </c>
      <c r="P7" t="s">
        <v>15</v>
      </c>
      <c r="Q7">
        <f t="shared" si="1"/>
        <v>0</v>
      </c>
      <c r="S7" t="str">
        <f t="shared" si="2"/>
        <v>None</v>
      </c>
      <c r="T7" t="str">
        <f t="shared" si="3"/>
        <v>WW/5M</v>
      </c>
      <c r="U7" t="str">
        <f t="shared" si="4"/>
        <v>None</v>
      </c>
    </row>
    <row r="8" spans="2:21" x14ac:dyDescent="0.45">
      <c r="B8">
        <v>5</v>
      </c>
      <c r="C8" t="s">
        <v>14</v>
      </c>
      <c r="D8" t="s">
        <v>10</v>
      </c>
      <c r="E8" t="s">
        <v>12</v>
      </c>
      <c r="F8">
        <v>5</v>
      </c>
      <c r="G8">
        <v>3</v>
      </c>
      <c r="M8">
        <f>IF(AND(L3&gt;L4, L3&gt;L5), 3, IF(OR(L3&gt;L4, L3&gt;L5), 2, 1))</f>
        <v>1</v>
      </c>
      <c r="P8" t="s">
        <v>12</v>
      </c>
      <c r="Q8">
        <f t="shared" si="1"/>
        <v>4</v>
      </c>
      <c r="S8" t="str">
        <f t="shared" si="2"/>
        <v>None</v>
      </c>
      <c r="T8" t="str">
        <f t="shared" si="3"/>
        <v>WW/LG</v>
      </c>
      <c r="U8" t="str">
        <f t="shared" si="4"/>
        <v>None</v>
      </c>
    </row>
    <row r="9" spans="2:21" x14ac:dyDescent="0.45">
      <c r="B9">
        <v>6</v>
      </c>
      <c r="C9" t="s">
        <v>14</v>
      </c>
      <c r="D9" t="s">
        <v>11</v>
      </c>
      <c r="E9" t="s">
        <v>9</v>
      </c>
      <c r="F9">
        <v>6</v>
      </c>
      <c r="G9">
        <v>3</v>
      </c>
      <c r="M9">
        <f>IF(AND(L4&gt;L3, L4&gt;L5), 3, IF(OR(L4&gt;L3, L4&gt;L5), 2, 1))</f>
        <v>2</v>
      </c>
      <c r="P9" t="s">
        <v>9</v>
      </c>
      <c r="Q9">
        <f t="shared" si="1"/>
        <v>4</v>
      </c>
      <c r="S9" t="str">
        <f t="shared" si="2"/>
        <v>None</v>
      </c>
      <c r="T9" t="str">
        <f t="shared" si="3"/>
        <v>WW/5M</v>
      </c>
      <c r="U9" t="str">
        <f t="shared" si="4"/>
        <v>None</v>
      </c>
    </row>
    <row r="10" spans="2:21" x14ac:dyDescent="0.45">
      <c r="B10">
        <v>7</v>
      </c>
      <c r="C10" t="s">
        <v>10</v>
      </c>
      <c r="D10" t="s">
        <v>14</v>
      </c>
      <c r="E10" t="s">
        <v>2</v>
      </c>
      <c r="F10">
        <v>1</v>
      </c>
      <c r="G10">
        <v>1</v>
      </c>
      <c r="M10">
        <f>IF(AND(L5&gt;L4, L5&gt;L3), 3, IF(OR(L5&gt;L4, L5&gt;L3), 2, 1))</f>
        <v>3</v>
      </c>
      <c r="P10" t="s">
        <v>8</v>
      </c>
      <c r="Q10">
        <f t="shared" si="1"/>
        <v>0</v>
      </c>
      <c r="S10" t="str">
        <f t="shared" si="2"/>
        <v>LG/WW</v>
      </c>
      <c r="T10" t="str">
        <f t="shared" si="3"/>
        <v>None</v>
      </c>
      <c r="U10" t="str">
        <f t="shared" si="4"/>
        <v>None</v>
      </c>
    </row>
    <row r="11" spans="2:21" x14ac:dyDescent="0.45">
      <c r="B11">
        <v>8</v>
      </c>
      <c r="C11" t="s">
        <v>11</v>
      </c>
      <c r="D11" t="s">
        <v>10</v>
      </c>
      <c r="E11" t="s">
        <v>3</v>
      </c>
      <c r="F11">
        <v>1</v>
      </c>
      <c r="G11">
        <v>1</v>
      </c>
      <c r="P11" t="s">
        <v>7</v>
      </c>
      <c r="Q11">
        <f t="shared" si="1"/>
        <v>1</v>
      </c>
      <c r="S11" t="str">
        <f t="shared" si="2"/>
        <v>None</v>
      </c>
      <c r="T11" t="str">
        <f t="shared" si="3"/>
        <v>None</v>
      </c>
      <c r="U11" t="str">
        <f t="shared" si="4"/>
        <v>5M/LG</v>
      </c>
    </row>
    <row r="12" spans="2:21" x14ac:dyDescent="0.45">
      <c r="B12">
        <v>9</v>
      </c>
      <c r="C12" t="s">
        <v>11</v>
      </c>
      <c r="D12" t="s">
        <v>14</v>
      </c>
      <c r="E12" t="s">
        <v>4</v>
      </c>
      <c r="F12">
        <v>2</v>
      </c>
      <c r="G12">
        <v>2</v>
      </c>
      <c r="P12" t="s">
        <v>6</v>
      </c>
      <c r="Q12">
        <f t="shared" si="1"/>
        <v>0</v>
      </c>
      <c r="S12" t="str">
        <f t="shared" si="2"/>
        <v>None</v>
      </c>
      <c r="T12" t="str">
        <f t="shared" si="3"/>
        <v>None</v>
      </c>
      <c r="U12" t="str">
        <f t="shared" si="4"/>
        <v>5M/WW</v>
      </c>
    </row>
    <row r="13" spans="2:21" x14ac:dyDescent="0.45">
      <c r="B13">
        <v>10</v>
      </c>
      <c r="C13" t="s">
        <v>11</v>
      </c>
      <c r="D13" t="s">
        <v>10</v>
      </c>
      <c r="E13" t="s">
        <v>19</v>
      </c>
      <c r="F13">
        <v>3</v>
      </c>
      <c r="G13">
        <v>2</v>
      </c>
      <c r="P13" t="s">
        <v>5</v>
      </c>
      <c r="Q13">
        <f t="shared" si="1"/>
        <v>0</v>
      </c>
      <c r="S13" t="str">
        <f t="shared" si="2"/>
        <v>None</v>
      </c>
      <c r="T13" t="str">
        <f t="shared" si="3"/>
        <v>None</v>
      </c>
      <c r="U13" t="str">
        <f t="shared" si="4"/>
        <v>5M/LG</v>
      </c>
    </row>
    <row r="14" spans="2:21" x14ac:dyDescent="0.45">
      <c r="B14">
        <v>11</v>
      </c>
      <c r="C14" t="s">
        <v>14</v>
      </c>
      <c r="D14" t="s">
        <v>11</v>
      </c>
      <c r="E14" t="s">
        <v>7</v>
      </c>
      <c r="F14">
        <v>1</v>
      </c>
      <c r="G14">
        <v>1</v>
      </c>
      <c r="P14" t="s">
        <v>4</v>
      </c>
      <c r="Q14">
        <f t="shared" si="1"/>
        <v>2</v>
      </c>
      <c r="S14" t="str">
        <f t="shared" si="2"/>
        <v>None</v>
      </c>
      <c r="T14" t="str">
        <f t="shared" si="3"/>
        <v>WW/5M</v>
      </c>
      <c r="U14" t="str">
        <f t="shared" si="4"/>
        <v>None</v>
      </c>
    </row>
    <row r="15" spans="2:21" x14ac:dyDescent="0.45">
      <c r="B15">
        <v>12</v>
      </c>
      <c r="C15" t="s">
        <v>14</v>
      </c>
      <c r="D15" t="s">
        <v>10</v>
      </c>
      <c r="E15" t="s">
        <v>9</v>
      </c>
      <c r="F15">
        <v>2</v>
      </c>
      <c r="G15">
        <v>3</v>
      </c>
      <c r="P15" t="s">
        <v>3</v>
      </c>
      <c r="Q15">
        <f t="shared" si="1"/>
        <v>2</v>
      </c>
      <c r="S15" t="str">
        <f>IF(AND(C15="Loose Gooses",D15="Wet Willies"),"LG/WW", IF(AND(C15="Loose Gooses",D15="5 Musketeers"),"LG/5M", "None"))</f>
        <v>None</v>
      </c>
      <c r="T15" t="str">
        <f>IF(AND(C15="Wet Willies",D15="Loose Gooses"),"WW/LG", IF(AND(C15="Wet Willies",D15="5 Musketeers"),"WW/5M", "None"))</f>
        <v>WW/LG</v>
      </c>
      <c r="U15" t="str">
        <f>IF(AND(C15="5 Musketeers",D15="Loose Gooses"),"5M/LG", IF(AND(C15="5 Musketeers",D15="Wet Willies"),"5M/WW", "None"))</f>
        <v>None</v>
      </c>
    </row>
    <row r="16" spans="2:21" x14ac:dyDescent="0.45">
      <c r="B16">
        <v>13</v>
      </c>
      <c r="C16" t="s">
        <v>11</v>
      </c>
      <c r="D16" t="s">
        <v>14</v>
      </c>
      <c r="E16" t="s">
        <v>3</v>
      </c>
      <c r="F16">
        <v>1</v>
      </c>
      <c r="G16">
        <v>1</v>
      </c>
      <c r="P16" t="s">
        <v>2</v>
      </c>
      <c r="Q16">
        <f t="shared" si="1"/>
        <v>1</v>
      </c>
      <c r="S16" t="str">
        <f>IF(AND(C16="Loose Gooses",D16="Wet Willies"),"LG/WW", IF(AND(C16="Loose Gooses",D16="5 Musketeers"),"LG/5M", "None"))</f>
        <v>None</v>
      </c>
      <c r="T16" t="str">
        <f>IF(AND(C16="Wet Willies",D16="Loose Gooses"),"WW/LG", IF(AND(C16="Wet Willies",D16="5 Musketeers"),"WW/5M", "None"))</f>
        <v>None</v>
      </c>
      <c r="U16" t="str">
        <f>IF(AND(C16="5 Musketeers",D16="Loose Gooses"),"5M/LG", IF(AND(C16="5 Musketeers",D16="Wet Willies"),"5M/WW", "None"))</f>
        <v>5M/WW</v>
      </c>
    </row>
    <row r="17" spans="2:21" x14ac:dyDescent="0.45">
      <c r="B17">
        <v>14</v>
      </c>
      <c r="C17" t="s">
        <v>11</v>
      </c>
      <c r="D17" t="s">
        <v>10</v>
      </c>
      <c r="E17" t="s">
        <v>4</v>
      </c>
      <c r="F17">
        <v>2</v>
      </c>
      <c r="G17">
        <v>4</v>
      </c>
      <c r="P17" t="s">
        <v>1</v>
      </c>
      <c r="Q17">
        <f t="shared" si="1"/>
        <v>0</v>
      </c>
      <c r="S17" t="str">
        <f>IF(AND(C17="Loose Gooses",D17="Wet Willies"),"LG/WW", IF(AND(C17="Loose Gooses",D17="5 Musketeers"),"LG/5M", "None"))</f>
        <v>None</v>
      </c>
      <c r="T17" t="str">
        <f>IF(AND(C17="Wet Willies",D17="Loose Gooses"),"WW/LG", IF(AND(C17="Wet Willies",D17="5 Musketeers"),"WW/5M", "None"))</f>
        <v>None</v>
      </c>
      <c r="U17" t="str">
        <f>IF(AND(C17="5 Musketeers",D17="Loose Gooses"),"5M/LG", IF(AND(C17="5 Musketeers",D17="Wet Willies"),"5M/WW", "None"))</f>
        <v>5M/LG</v>
      </c>
    </row>
    <row r="18" spans="2:21" x14ac:dyDescent="0.45">
      <c r="B18">
        <v>15</v>
      </c>
      <c r="C18" t="s">
        <v>14</v>
      </c>
      <c r="D18" t="s">
        <v>11</v>
      </c>
      <c r="E18" t="s">
        <v>12</v>
      </c>
      <c r="F18">
        <v>1</v>
      </c>
      <c r="G18">
        <v>1</v>
      </c>
      <c r="P18" t="s">
        <v>0</v>
      </c>
      <c r="Q18">
        <f t="shared" si="1"/>
        <v>0</v>
      </c>
      <c r="S18" t="str">
        <f t="shared" si="2"/>
        <v>None</v>
      </c>
      <c r="T18" t="str">
        <f t="shared" si="3"/>
        <v>WW/5M</v>
      </c>
      <c r="U18" t="str">
        <f t="shared" si="4"/>
        <v>None</v>
      </c>
    </row>
    <row r="19" spans="2:21" x14ac:dyDescent="0.45">
      <c r="P19" t="s">
        <v>61</v>
      </c>
      <c r="Q19">
        <f t="shared" si="1"/>
        <v>0</v>
      </c>
      <c r="S19" t="str">
        <f t="shared" si="2"/>
        <v>None</v>
      </c>
      <c r="T19" t="str">
        <f t="shared" si="3"/>
        <v>None</v>
      </c>
      <c r="U19" t="str">
        <f t="shared" si="4"/>
        <v>None</v>
      </c>
    </row>
    <row r="20" spans="2:21" x14ac:dyDescent="0.45">
      <c r="S20" t="str">
        <f t="shared" si="2"/>
        <v>None</v>
      </c>
      <c r="T20" t="str">
        <f t="shared" si="3"/>
        <v>None</v>
      </c>
      <c r="U20" t="str">
        <f t="shared" si="4"/>
        <v>None</v>
      </c>
    </row>
    <row r="21" spans="2:21" x14ac:dyDescent="0.45">
      <c r="S21" t="str">
        <f t="shared" si="2"/>
        <v>None</v>
      </c>
      <c r="T21" t="str">
        <f t="shared" si="3"/>
        <v>None</v>
      </c>
      <c r="U21" t="str">
        <f t="shared" si="4"/>
        <v>None</v>
      </c>
    </row>
    <row r="22" spans="2:21" x14ac:dyDescent="0.45">
      <c r="S22" t="str">
        <f t="shared" si="2"/>
        <v>None</v>
      </c>
      <c r="T22" t="str">
        <f t="shared" si="3"/>
        <v>None</v>
      </c>
      <c r="U22" t="str">
        <f t="shared" si="4"/>
        <v>None</v>
      </c>
    </row>
    <row r="23" spans="2:21" x14ac:dyDescent="0.45">
      <c r="S23" t="str">
        <f t="shared" si="2"/>
        <v>None</v>
      </c>
      <c r="T23" t="str">
        <f t="shared" si="3"/>
        <v>None</v>
      </c>
      <c r="U23" t="str">
        <f t="shared" si="4"/>
        <v>None</v>
      </c>
    </row>
    <row r="24" spans="2:21" x14ac:dyDescent="0.45">
      <c r="S24" t="str">
        <f t="shared" si="2"/>
        <v>None</v>
      </c>
      <c r="T24" t="str">
        <f t="shared" si="3"/>
        <v>None</v>
      </c>
      <c r="U24" t="str">
        <f t="shared" si="4"/>
        <v>None</v>
      </c>
    </row>
    <row r="25" spans="2:21" x14ac:dyDescent="0.45">
      <c r="S25" t="str">
        <f t="shared" si="2"/>
        <v>None</v>
      </c>
      <c r="T25" t="str">
        <f t="shared" si="3"/>
        <v>None</v>
      </c>
      <c r="U25" t="str">
        <f t="shared" si="4"/>
        <v>None</v>
      </c>
    </row>
    <row r="26" spans="2:21" x14ac:dyDescent="0.45">
      <c r="S26" t="str">
        <f t="shared" si="2"/>
        <v>None</v>
      </c>
      <c r="T26" t="str">
        <f t="shared" si="3"/>
        <v>None</v>
      </c>
      <c r="U26" t="str">
        <f t="shared" si="4"/>
        <v>None</v>
      </c>
    </row>
    <row r="27" spans="2:21" x14ac:dyDescent="0.45">
      <c r="S27" t="str">
        <f t="shared" si="2"/>
        <v>None</v>
      </c>
      <c r="T27" t="str">
        <f t="shared" si="3"/>
        <v>None</v>
      </c>
      <c r="U27" t="str">
        <f t="shared" si="4"/>
        <v>None</v>
      </c>
    </row>
    <row r="28" spans="2:21" x14ac:dyDescent="0.45">
      <c r="S28" t="str">
        <f t="shared" si="2"/>
        <v>None</v>
      </c>
      <c r="T28" t="str">
        <f t="shared" si="3"/>
        <v>None</v>
      </c>
      <c r="U28" t="str">
        <f t="shared" si="4"/>
        <v>None</v>
      </c>
    </row>
    <row r="29" spans="2:21" x14ac:dyDescent="0.45">
      <c r="S29" t="str">
        <f t="shared" si="2"/>
        <v>None</v>
      </c>
      <c r="T29" t="str">
        <f t="shared" si="3"/>
        <v>None</v>
      </c>
      <c r="U29" t="str">
        <f t="shared" si="4"/>
        <v>None</v>
      </c>
    </row>
    <row r="30" spans="2:21" x14ac:dyDescent="0.45">
      <c r="S30" t="str">
        <f t="shared" si="2"/>
        <v>None</v>
      </c>
      <c r="T30" t="str">
        <f t="shared" si="3"/>
        <v>None</v>
      </c>
      <c r="U30" t="str">
        <f t="shared" si="4"/>
        <v>None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0CD87-1634-48B4-88EE-E8E530948E09}">
  <dimension ref="B2:U30"/>
  <sheetViews>
    <sheetView workbookViewId="0"/>
  </sheetViews>
  <sheetFormatPr defaultRowHeight="14.25" x14ac:dyDescent="0.45"/>
  <cols>
    <col min="2" max="2" width="13.19921875" customWidth="1"/>
    <col min="3" max="3" width="11.6640625" customWidth="1"/>
    <col min="4" max="4" width="14" customWidth="1"/>
    <col min="18" max="18" width="13.46484375" customWidth="1"/>
  </cols>
  <sheetData>
    <row r="2" spans="2:21" x14ac:dyDescent="0.45">
      <c r="B2" t="s">
        <v>33</v>
      </c>
      <c r="C2" s="3">
        <v>44984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21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COUNTIF(C4:C30, "Loose Gooses")</f>
        <v>6</v>
      </c>
      <c r="K3">
        <f>COUNTIF(D4:D30, "Loose Gooses")</f>
        <v>4</v>
      </c>
      <c r="L3" s="1">
        <f>J3/(J3+K3)</f>
        <v>0.6</v>
      </c>
      <c r="M3">
        <f>IF(AND(L3&gt;L4, L3&gt;L5), 3, IF(OR(L3&gt;L4, L3&gt;L5), 2, 1))</f>
        <v>3</v>
      </c>
      <c r="P3" t="s">
        <v>18</v>
      </c>
      <c r="Q3">
        <f>COUNTIF($E$4:$E$27, P3)</f>
        <v>2</v>
      </c>
      <c r="R3" s="32"/>
      <c r="S3" s="2" t="s">
        <v>21</v>
      </c>
      <c r="T3" s="2" t="s">
        <v>17</v>
      </c>
      <c r="U3" s="2" t="s">
        <v>20</v>
      </c>
    </row>
    <row r="4" spans="2:21" x14ac:dyDescent="0.45">
      <c r="B4">
        <v>1</v>
      </c>
      <c r="C4" t="s">
        <v>10</v>
      </c>
      <c r="D4" t="s">
        <v>14</v>
      </c>
      <c r="E4" t="s">
        <v>18</v>
      </c>
      <c r="F4">
        <v>1</v>
      </c>
      <c r="G4">
        <v>1</v>
      </c>
      <c r="I4" t="s">
        <v>20</v>
      </c>
      <c r="J4">
        <f>COUNTIF(C4:C30, "5 Musketeers")</f>
        <v>5</v>
      </c>
      <c r="K4">
        <f>COUNTIF(D4:D30, "5 Musketeers")</f>
        <v>4</v>
      </c>
      <c r="L4" s="1">
        <f t="shared" ref="L4:L5" si="0">J4/(J4+K4)</f>
        <v>0.55555555555555558</v>
      </c>
      <c r="M4">
        <f>IF(AND(L4&gt;L3, L4&gt;L5), 3, IF(OR(L4&gt;L3, L4&gt;L5), 2, 1))</f>
        <v>2</v>
      </c>
      <c r="P4" t="s">
        <v>19</v>
      </c>
      <c r="Q4">
        <f t="shared" ref="Q4:Q19" si="1">COUNTIF($E$4:$E$27, P4)</f>
        <v>0</v>
      </c>
      <c r="R4" s="32"/>
      <c r="S4" t="str">
        <f t="shared" ref="S4:S30" si="2">IF(AND(C4="Loose Gooses",D4="Wet Willies"),"LG/WW", IF(AND(C4="Loose Gooses",D4="5 Musketeers"),"LG/5M", "None"))</f>
        <v>LG/WW</v>
      </c>
      <c r="T4" t="str">
        <f t="shared" ref="T4:T30" si="3">IF(AND(C4="Wet Willies",D4="Loose Gooses"),"WW/LG", IF(AND(C4="Wet Willies",D4="5 Musketeers"),"WW/5M", "None"))</f>
        <v>None</v>
      </c>
      <c r="U4" t="str">
        <f t="shared" ref="U4:U30" si="4">IF(AND(C4="5 Musketeers",D4="Loose Gooses"),"5M/LG", IF(AND(C4="5 Musketeers",D4="Wet Willies"),"5M/WW", "None"))</f>
        <v>None</v>
      </c>
    </row>
    <row r="5" spans="2:21" x14ac:dyDescent="0.45">
      <c r="B5">
        <v>2</v>
      </c>
      <c r="C5" t="s">
        <v>10</v>
      </c>
      <c r="D5" t="s">
        <v>11</v>
      </c>
      <c r="E5" t="s">
        <v>2</v>
      </c>
      <c r="F5">
        <v>2</v>
      </c>
      <c r="G5">
        <v>1</v>
      </c>
      <c r="I5" t="s">
        <v>17</v>
      </c>
      <c r="J5">
        <f>COUNTIF(C4:C30, "Wet Willies")</f>
        <v>3</v>
      </c>
      <c r="K5">
        <f>COUNTIF(D4:D30,"Wet Willies")</f>
        <v>6</v>
      </c>
      <c r="L5" s="1">
        <f t="shared" si="0"/>
        <v>0.33333333333333331</v>
      </c>
      <c r="M5">
        <f>IF(AND(L5&gt;L4, L5&gt;L3), 3, IF(OR(L5&gt;L4, L5&gt;L3), 2, 1))</f>
        <v>1</v>
      </c>
      <c r="P5" t="s">
        <v>13</v>
      </c>
      <c r="Q5">
        <f t="shared" si="1"/>
        <v>1</v>
      </c>
      <c r="R5" s="32"/>
      <c r="S5" t="str">
        <f t="shared" si="2"/>
        <v>LG/5M</v>
      </c>
      <c r="T5" t="str">
        <f t="shared" si="3"/>
        <v>None</v>
      </c>
      <c r="U5" t="str">
        <f t="shared" si="4"/>
        <v>None</v>
      </c>
    </row>
    <row r="6" spans="2:21" x14ac:dyDescent="0.45">
      <c r="B6">
        <v>3</v>
      </c>
      <c r="C6" t="s">
        <v>10</v>
      </c>
      <c r="D6" t="s">
        <v>14</v>
      </c>
      <c r="E6" t="s">
        <v>16</v>
      </c>
      <c r="F6">
        <v>3</v>
      </c>
      <c r="G6">
        <v>2</v>
      </c>
      <c r="P6" t="s">
        <v>16</v>
      </c>
      <c r="Q6">
        <f t="shared" si="1"/>
        <v>1</v>
      </c>
      <c r="R6" s="32"/>
      <c r="S6" t="str">
        <f t="shared" si="2"/>
        <v>LG/WW</v>
      </c>
      <c r="T6" t="str">
        <f t="shared" si="3"/>
        <v>None</v>
      </c>
      <c r="U6" t="str">
        <f t="shared" si="4"/>
        <v>None</v>
      </c>
    </row>
    <row r="7" spans="2:21" x14ac:dyDescent="0.45">
      <c r="B7">
        <v>4</v>
      </c>
      <c r="C7" t="s">
        <v>10</v>
      </c>
      <c r="D7" t="s">
        <v>11</v>
      </c>
      <c r="E7" t="s">
        <v>2</v>
      </c>
      <c r="F7">
        <v>4</v>
      </c>
      <c r="G7">
        <v>2</v>
      </c>
      <c r="P7" t="s">
        <v>15</v>
      </c>
      <c r="Q7">
        <f t="shared" si="1"/>
        <v>0</v>
      </c>
      <c r="R7" s="32"/>
      <c r="S7" t="str">
        <f t="shared" si="2"/>
        <v>LG/5M</v>
      </c>
      <c r="T7" t="str">
        <f t="shared" si="3"/>
        <v>None</v>
      </c>
      <c r="U7" t="str">
        <f t="shared" si="4"/>
        <v>None</v>
      </c>
    </row>
    <row r="8" spans="2:21" x14ac:dyDescent="0.45">
      <c r="B8">
        <v>5</v>
      </c>
      <c r="C8" t="s">
        <v>10</v>
      </c>
      <c r="D8" t="s">
        <v>14</v>
      </c>
      <c r="E8" t="s">
        <v>2</v>
      </c>
      <c r="F8">
        <v>5</v>
      </c>
      <c r="G8">
        <v>3</v>
      </c>
      <c r="M8">
        <f>IF(AND(L3&gt;L4, L3&gt;L5), 3, IF(OR(L3&gt;L4, L3&gt;L5), 2, 1))</f>
        <v>3</v>
      </c>
      <c r="P8" t="s">
        <v>12</v>
      </c>
      <c r="Q8">
        <f t="shared" si="1"/>
        <v>0</v>
      </c>
      <c r="R8" s="32"/>
      <c r="S8" t="str">
        <f t="shared" si="2"/>
        <v>LG/WW</v>
      </c>
      <c r="T8" t="str">
        <f t="shared" si="3"/>
        <v>None</v>
      </c>
      <c r="U8" t="str">
        <f t="shared" si="4"/>
        <v>None</v>
      </c>
    </row>
    <row r="9" spans="2:21" x14ac:dyDescent="0.45">
      <c r="B9">
        <v>6</v>
      </c>
      <c r="C9" t="s">
        <v>10</v>
      </c>
      <c r="D9" t="s">
        <v>11</v>
      </c>
      <c r="E9" t="s">
        <v>18</v>
      </c>
      <c r="F9">
        <v>6</v>
      </c>
      <c r="G9">
        <v>3</v>
      </c>
      <c r="M9">
        <f>IF(AND(L4&gt;L3, L4&gt;L5), 3, IF(OR(L4&gt;L3, L4&gt;L5), 2, 1))</f>
        <v>2</v>
      </c>
      <c r="P9" t="s">
        <v>9</v>
      </c>
      <c r="Q9">
        <f t="shared" si="1"/>
        <v>1</v>
      </c>
      <c r="R9" s="32"/>
      <c r="S9" t="str">
        <f t="shared" si="2"/>
        <v>LG/5M</v>
      </c>
      <c r="T9" t="str">
        <f t="shared" si="3"/>
        <v>None</v>
      </c>
      <c r="U9" t="str">
        <f t="shared" si="4"/>
        <v>None</v>
      </c>
    </row>
    <row r="10" spans="2:21" x14ac:dyDescent="0.45">
      <c r="B10">
        <v>7</v>
      </c>
      <c r="C10" t="s">
        <v>14</v>
      </c>
      <c r="D10" t="s">
        <v>10</v>
      </c>
      <c r="E10" t="s">
        <v>13</v>
      </c>
      <c r="F10">
        <v>1</v>
      </c>
      <c r="G10">
        <v>1</v>
      </c>
      <c r="M10">
        <f>IF(AND(L5&gt;L4, L5&gt;L3), 3, IF(OR(L5&gt;L4, L5&gt;L3), 2, 1))</f>
        <v>1</v>
      </c>
      <c r="P10" t="s">
        <v>8</v>
      </c>
      <c r="Q10">
        <f t="shared" si="1"/>
        <v>0</v>
      </c>
      <c r="R10" s="32"/>
      <c r="S10" t="str">
        <f t="shared" si="2"/>
        <v>None</v>
      </c>
      <c r="T10" t="str">
        <f t="shared" si="3"/>
        <v>WW/LG</v>
      </c>
      <c r="U10" t="str">
        <f t="shared" si="4"/>
        <v>None</v>
      </c>
    </row>
    <row r="11" spans="2:21" x14ac:dyDescent="0.45">
      <c r="B11">
        <v>8</v>
      </c>
      <c r="C11" t="s">
        <v>11</v>
      </c>
      <c r="D11" t="s">
        <v>14</v>
      </c>
      <c r="E11" t="s">
        <v>4</v>
      </c>
      <c r="F11">
        <v>1</v>
      </c>
      <c r="G11">
        <v>1</v>
      </c>
      <c r="P11" t="s">
        <v>7</v>
      </c>
      <c r="Q11">
        <f t="shared" si="1"/>
        <v>1</v>
      </c>
      <c r="R11" s="32"/>
      <c r="S11" t="str">
        <f t="shared" si="2"/>
        <v>None</v>
      </c>
      <c r="T11" t="str">
        <f t="shared" si="3"/>
        <v>None</v>
      </c>
      <c r="U11" t="str">
        <f t="shared" si="4"/>
        <v>5M/WW</v>
      </c>
    </row>
    <row r="12" spans="2:21" x14ac:dyDescent="0.45">
      <c r="B12">
        <v>9</v>
      </c>
      <c r="C12" t="s">
        <v>11</v>
      </c>
      <c r="D12" t="s">
        <v>10</v>
      </c>
      <c r="E12" t="s">
        <v>3</v>
      </c>
      <c r="F12">
        <v>2</v>
      </c>
      <c r="G12">
        <v>2</v>
      </c>
      <c r="P12" t="s">
        <v>6</v>
      </c>
      <c r="Q12">
        <f t="shared" si="1"/>
        <v>0</v>
      </c>
      <c r="R12" s="32"/>
      <c r="S12" t="str">
        <f t="shared" si="2"/>
        <v>None</v>
      </c>
      <c r="T12" t="str">
        <f t="shared" si="3"/>
        <v>None</v>
      </c>
      <c r="U12" t="str">
        <f t="shared" si="4"/>
        <v>5M/LG</v>
      </c>
    </row>
    <row r="13" spans="2:21" x14ac:dyDescent="0.45">
      <c r="B13">
        <v>10</v>
      </c>
      <c r="C13" t="s">
        <v>14</v>
      </c>
      <c r="D13" t="s">
        <v>11</v>
      </c>
      <c r="E13" t="s">
        <v>9</v>
      </c>
      <c r="F13">
        <v>1</v>
      </c>
      <c r="G13">
        <v>1</v>
      </c>
      <c r="P13" t="s">
        <v>5</v>
      </c>
      <c r="Q13">
        <f t="shared" si="1"/>
        <v>0</v>
      </c>
      <c r="R13" s="32"/>
      <c r="S13" t="str">
        <f t="shared" si="2"/>
        <v>None</v>
      </c>
      <c r="T13" t="str">
        <f t="shared" si="3"/>
        <v>WW/5M</v>
      </c>
      <c r="U13" t="str">
        <f t="shared" si="4"/>
        <v>None</v>
      </c>
    </row>
    <row r="14" spans="2:21" x14ac:dyDescent="0.45">
      <c r="B14">
        <v>11</v>
      </c>
      <c r="C14" t="s">
        <v>14</v>
      </c>
      <c r="D14" t="s">
        <v>10</v>
      </c>
      <c r="E14" t="s">
        <v>7</v>
      </c>
      <c r="F14">
        <v>2</v>
      </c>
      <c r="G14">
        <v>3</v>
      </c>
      <c r="P14" t="s">
        <v>4</v>
      </c>
      <c r="Q14">
        <f t="shared" si="1"/>
        <v>2</v>
      </c>
      <c r="R14" s="32"/>
      <c r="S14" t="str">
        <f t="shared" si="2"/>
        <v>None</v>
      </c>
      <c r="T14" t="str">
        <f t="shared" si="3"/>
        <v>WW/LG</v>
      </c>
      <c r="U14" t="str">
        <f t="shared" si="4"/>
        <v>None</v>
      </c>
    </row>
    <row r="15" spans="2:21" x14ac:dyDescent="0.45">
      <c r="B15">
        <v>12</v>
      </c>
      <c r="C15" t="s">
        <v>11</v>
      </c>
      <c r="D15" t="s">
        <v>14</v>
      </c>
      <c r="E15" t="s">
        <v>4</v>
      </c>
      <c r="F15">
        <v>1</v>
      </c>
      <c r="G15">
        <v>1</v>
      </c>
      <c r="P15" t="s">
        <v>3</v>
      </c>
      <c r="Q15">
        <f t="shared" si="1"/>
        <v>3</v>
      </c>
      <c r="R15" s="32"/>
      <c r="S15" t="str">
        <f t="shared" si="2"/>
        <v>None</v>
      </c>
      <c r="T15" t="str">
        <f t="shared" si="3"/>
        <v>None</v>
      </c>
      <c r="U15" t="str">
        <f t="shared" si="4"/>
        <v>5M/WW</v>
      </c>
    </row>
    <row r="16" spans="2:21" x14ac:dyDescent="0.45">
      <c r="B16">
        <v>13</v>
      </c>
      <c r="C16" t="s">
        <v>11</v>
      </c>
      <c r="D16" t="s">
        <v>10</v>
      </c>
      <c r="E16" t="s">
        <v>3</v>
      </c>
      <c r="F16">
        <v>2</v>
      </c>
      <c r="G16">
        <v>4</v>
      </c>
      <c r="P16" t="s">
        <v>2</v>
      </c>
      <c r="Q16">
        <f t="shared" si="1"/>
        <v>3</v>
      </c>
      <c r="R16" s="32"/>
      <c r="S16" t="str">
        <f t="shared" si="2"/>
        <v>None</v>
      </c>
      <c r="T16" t="str">
        <f t="shared" si="3"/>
        <v>None</v>
      </c>
      <c r="U16" t="str">
        <f t="shared" si="4"/>
        <v>5M/LG</v>
      </c>
    </row>
    <row r="17" spans="2:21" x14ac:dyDescent="0.45">
      <c r="B17">
        <v>14</v>
      </c>
      <c r="C17" t="s">
        <v>11</v>
      </c>
      <c r="D17" t="s">
        <v>14</v>
      </c>
      <c r="E17" t="s">
        <v>3</v>
      </c>
      <c r="F17">
        <v>3</v>
      </c>
      <c r="G17">
        <v>2</v>
      </c>
      <c r="P17" t="s">
        <v>1</v>
      </c>
      <c r="Q17">
        <f t="shared" si="1"/>
        <v>0</v>
      </c>
      <c r="R17" s="32"/>
      <c r="S17" t="str">
        <f t="shared" si="2"/>
        <v>None</v>
      </c>
      <c r="T17" t="str">
        <f t="shared" si="3"/>
        <v>None</v>
      </c>
      <c r="U17" t="str">
        <f t="shared" si="4"/>
        <v>5M/WW</v>
      </c>
    </row>
    <row r="18" spans="2:21" x14ac:dyDescent="0.45">
      <c r="P18" t="s">
        <v>0</v>
      </c>
      <c r="Q18">
        <f t="shared" si="1"/>
        <v>0</v>
      </c>
      <c r="R18" s="32"/>
      <c r="S18" t="str">
        <f t="shared" si="2"/>
        <v>None</v>
      </c>
      <c r="T18" t="str">
        <f t="shared" si="3"/>
        <v>None</v>
      </c>
      <c r="U18" t="str">
        <f t="shared" si="4"/>
        <v>None</v>
      </c>
    </row>
    <row r="19" spans="2:21" x14ac:dyDescent="0.45">
      <c r="P19" t="s">
        <v>61</v>
      </c>
      <c r="Q19">
        <f t="shared" si="1"/>
        <v>0</v>
      </c>
      <c r="R19" s="32"/>
      <c r="S19" t="str">
        <f t="shared" si="2"/>
        <v>None</v>
      </c>
      <c r="T19" t="str">
        <f t="shared" si="3"/>
        <v>None</v>
      </c>
      <c r="U19" t="str">
        <f t="shared" si="4"/>
        <v>None</v>
      </c>
    </row>
    <row r="20" spans="2:21" x14ac:dyDescent="0.45">
      <c r="S20" t="str">
        <f t="shared" si="2"/>
        <v>None</v>
      </c>
      <c r="T20" t="str">
        <f t="shared" si="3"/>
        <v>None</v>
      </c>
      <c r="U20" t="str">
        <f t="shared" si="4"/>
        <v>None</v>
      </c>
    </row>
    <row r="21" spans="2:21" x14ac:dyDescent="0.45">
      <c r="S21" t="str">
        <f t="shared" si="2"/>
        <v>None</v>
      </c>
      <c r="T21" t="str">
        <f t="shared" si="3"/>
        <v>None</v>
      </c>
      <c r="U21" t="str">
        <f t="shared" si="4"/>
        <v>None</v>
      </c>
    </row>
    <row r="22" spans="2:21" x14ac:dyDescent="0.45">
      <c r="S22" t="str">
        <f t="shared" si="2"/>
        <v>None</v>
      </c>
      <c r="T22" t="str">
        <f t="shared" si="3"/>
        <v>None</v>
      </c>
      <c r="U22" t="str">
        <f t="shared" si="4"/>
        <v>None</v>
      </c>
    </row>
    <row r="23" spans="2:21" x14ac:dyDescent="0.45">
      <c r="S23" t="str">
        <f t="shared" si="2"/>
        <v>None</v>
      </c>
      <c r="T23" t="str">
        <f t="shared" si="3"/>
        <v>None</v>
      </c>
      <c r="U23" t="str">
        <f t="shared" si="4"/>
        <v>None</v>
      </c>
    </row>
    <row r="24" spans="2:21" x14ac:dyDescent="0.45">
      <c r="S24" t="str">
        <f t="shared" si="2"/>
        <v>None</v>
      </c>
      <c r="T24" t="str">
        <f t="shared" si="3"/>
        <v>None</v>
      </c>
      <c r="U24" t="str">
        <f t="shared" si="4"/>
        <v>None</v>
      </c>
    </row>
    <row r="25" spans="2:21" x14ac:dyDescent="0.45">
      <c r="S25" t="str">
        <f t="shared" si="2"/>
        <v>None</v>
      </c>
      <c r="T25" t="str">
        <f t="shared" si="3"/>
        <v>None</v>
      </c>
      <c r="U25" t="str">
        <f t="shared" si="4"/>
        <v>None</v>
      </c>
    </row>
    <row r="26" spans="2:21" x14ac:dyDescent="0.45">
      <c r="S26" t="str">
        <f t="shared" si="2"/>
        <v>None</v>
      </c>
      <c r="T26" t="str">
        <f t="shared" si="3"/>
        <v>None</v>
      </c>
      <c r="U26" t="str">
        <f t="shared" si="4"/>
        <v>None</v>
      </c>
    </row>
    <row r="27" spans="2:21" x14ac:dyDescent="0.45">
      <c r="S27" t="str">
        <f t="shared" si="2"/>
        <v>None</v>
      </c>
      <c r="T27" t="str">
        <f t="shared" si="3"/>
        <v>None</v>
      </c>
      <c r="U27" t="str">
        <f t="shared" si="4"/>
        <v>None</v>
      </c>
    </row>
    <row r="28" spans="2:21" x14ac:dyDescent="0.45">
      <c r="S28" t="str">
        <f t="shared" si="2"/>
        <v>None</v>
      </c>
      <c r="T28" t="str">
        <f t="shared" si="3"/>
        <v>None</v>
      </c>
      <c r="U28" t="str">
        <f t="shared" si="4"/>
        <v>None</v>
      </c>
    </row>
    <row r="29" spans="2:21" x14ac:dyDescent="0.45">
      <c r="S29" t="str">
        <f t="shared" si="2"/>
        <v>None</v>
      </c>
      <c r="T29" t="str">
        <f t="shared" si="3"/>
        <v>None</v>
      </c>
      <c r="U29" t="str">
        <f t="shared" si="4"/>
        <v>None</v>
      </c>
    </row>
    <row r="30" spans="2:21" x14ac:dyDescent="0.45">
      <c r="S30" t="str">
        <f t="shared" si="2"/>
        <v>None</v>
      </c>
      <c r="T30" t="str">
        <f t="shared" si="3"/>
        <v>None</v>
      </c>
      <c r="U30" t="str">
        <f t="shared" si="4"/>
        <v>None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E123A-27C9-403C-B73B-EFF1A3C4EDCC}">
  <dimension ref="B2:U30"/>
  <sheetViews>
    <sheetView workbookViewId="0"/>
  </sheetViews>
  <sheetFormatPr defaultRowHeight="14.25" x14ac:dyDescent="0.45"/>
  <cols>
    <col min="2" max="2" width="13.19921875" customWidth="1"/>
    <col min="3" max="3" width="11.6640625" customWidth="1"/>
    <col min="4" max="4" width="14" customWidth="1"/>
    <col min="18" max="18" width="13.46484375" customWidth="1"/>
  </cols>
  <sheetData>
    <row r="2" spans="2:21" x14ac:dyDescent="0.45">
      <c r="B2" t="s">
        <v>33</v>
      </c>
      <c r="C2" s="3">
        <v>44985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21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COUNTIF(C4:C30, "Loose Gooses")</f>
        <v>4</v>
      </c>
      <c r="K3">
        <f>COUNTIF(D4:D30, "Loose Gooses")</f>
        <v>3</v>
      </c>
      <c r="L3" s="1">
        <f>J3/(J3+K3)</f>
        <v>0.5714285714285714</v>
      </c>
      <c r="M3">
        <f>IF(AND(L3&gt;L4, L3&gt;L5), 3, IF(OR(L3&gt;L4, L3&gt;L5), 2, 1))</f>
        <v>3</v>
      </c>
      <c r="P3" t="s">
        <v>18</v>
      </c>
      <c r="Q3">
        <f>COUNTIF($E$4:$E$27, P3)</f>
        <v>1</v>
      </c>
      <c r="R3" s="32"/>
      <c r="S3" s="2" t="s">
        <v>21</v>
      </c>
      <c r="T3" s="2" t="s">
        <v>17</v>
      </c>
      <c r="U3" s="2" t="s">
        <v>20</v>
      </c>
    </row>
    <row r="4" spans="2:21" x14ac:dyDescent="0.45">
      <c r="B4">
        <v>1</v>
      </c>
      <c r="C4" t="s">
        <v>10</v>
      </c>
      <c r="D4" t="s">
        <v>14</v>
      </c>
      <c r="E4" t="s">
        <v>61</v>
      </c>
      <c r="F4">
        <v>1</v>
      </c>
      <c r="G4">
        <v>1</v>
      </c>
      <c r="I4" t="s">
        <v>20</v>
      </c>
      <c r="J4">
        <f>COUNTIF(C4:C30, "5 Musketeers")</f>
        <v>3</v>
      </c>
      <c r="K4">
        <f>COUNTIF(D4:D30, "5 Musketeers")</f>
        <v>3</v>
      </c>
      <c r="L4" s="1">
        <f t="shared" ref="L4:L5" si="0">J4/(J4+K4)</f>
        <v>0.5</v>
      </c>
      <c r="M4">
        <f>IF(AND(L4&gt;L3, L4&gt;L5), 3, IF(OR(L4&gt;L3, L4&gt;L5), 2, 1))</f>
        <v>2</v>
      </c>
      <c r="P4" t="s">
        <v>19</v>
      </c>
      <c r="Q4">
        <f t="shared" ref="Q4:Q19" si="1">COUNTIF($E$4:$E$27, P4)</f>
        <v>0</v>
      </c>
      <c r="R4" s="32"/>
      <c r="S4" t="str">
        <f t="shared" ref="S4:S30" si="2">IF(AND(C4="Loose Gooses",D4="Wet Willies"),"LG/WW", IF(AND(C4="Loose Gooses",D4="5 Musketeers"),"LG/5M", "None"))</f>
        <v>LG/WW</v>
      </c>
      <c r="T4" t="str">
        <f t="shared" ref="T4:T30" si="3">IF(AND(C4="Wet Willies",D4="Loose Gooses"),"WW/LG", IF(AND(C4="Wet Willies",D4="5 Musketeers"),"WW/5M", "None"))</f>
        <v>None</v>
      </c>
      <c r="U4" t="str">
        <f t="shared" ref="U4:U30" si="4">IF(AND(C4="5 Musketeers",D4="Loose Gooses"),"5M/LG", IF(AND(C4="5 Musketeers",D4="Wet Willies"),"5M/WW", "None"))</f>
        <v>None</v>
      </c>
    </row>
    <row r="5" spans="2:21" x14ac:dyDescent="0.45">
      <c r="B5">
        <v>2</v>
      </c>
      <c r="C5" t="s">
        <v>10</v>
      </c>
      <c r="D5" t="s">
        <v>11</v>
      </c>
      <c r="E5" t="s">
        <v>2</v>
      </c>
      <c r="F5">
        <v>2</v>
      </c>
      <c r="G5">
        <v>1</v>
      </c>
      <c r="I5" t="s">
        <v>17</v>
      </c>
      <c r="J5">
        <f>COUNTIF(C4:C30, "Wet Willies")</f>
        <v>3</v>
      </c>
      <c r="K5">
        <f>COUNTIF(D4:D30,"Wet Willies")</f>
        <v>4</v>
      </c>
      <c r="L5" s="1">
        <f t="shared" si="0"/>
        <v>0.42857142857142855</v>
      </c>
      <c r="M5">
        <f>IF(AND(L5&gt;L4, L5&gt;L3), 3, IF(OR(L5&gt;L4, L5&gt;L3), 2, 1))</f>
        <v>1</v>
      </c>
      <c r="P5" t="s">
        <v>13</v>
      </c>
      <c r="Q5">
        <f t="shared" si="1"/>
        <v>0</v>
      </c>
      <c r="R5" s="32"/>
      <c r="S5" t="str">
        <f t="shared" si="2"/>
        <v>LG/5M</v>
      </c>
      <c r="T5" t="str">
        <f t="shared" si="3"/>
        <v>None</v>
      </c>
      <c r="U5" t="str">
        <f t="shared" si="4"/>
        <v>None</v>
      </c>
    </row>
    <row r="6" spans="2:21" x14ac:dyDescent="0.45">
      <c r="B6">
        <v>3</v>
      </c>
      <c r="C6" t="s">
        <v>10</v>
      </c>
      <c r="D6" t="s">
        <v>14</v>
      </c>
      <c r="E6" t="s">
        <v>18</v>
      </c>
      <c r="F6">
        <v>3</v>
      </c>
      <c r="G6">
        <v>2</v>
      </c>
      <c r="P6" t="s">
        <v>16</v>
      </c>
      <c r="Q6">
        <f t="shared" si="1"/>
        <v>0</v>
      </c>
      <c r="R6" s="32"/>
      <c r="S6" t="str">
        <f t="shared" si="2"/>
        <v>LG/WW</v>
      </c>
      <c r="T6" t="str">
        <f t="shared" si="3"/>
        <v>None</v>
      </c>
      <c r="U6" t="str">
        <f t="shared" si="4"/>
        <v>None</v>
      </c>
    </row>
    <row r="7" spans="2:21" x14ac:dyDescent="0.45">
      <c r="B7">
        <v>4</v>
      </c>
      <c r="C7" t="s">
        <v>11</v>
      </c>
      <c r="D7" t="s">
        <v>10</v>
      </c>
      <c r="E7" t="s">
        <v>1</v>
      </c>
      <c r="F7">
        <v>1</v>
      </c>
      <c r="G7">
        <v>1</v>
      </c>
      <c r="P7" t="s">
        <v>15</v>
      </c>
      <c r="Q7">
        <f t="shared" si="1"/>
        <v>0</v>
      </c>
      <c r="R7" s="32"/>
      <c r="S7" t="str">
        <f t="shared" si="2"/>
        <v>None</v>
      </c>
      <c r="T7" t="str">
        <f t="shared" si="3"/>
        <v>None</v>
      </c>
      <c r="U7" t="str">
        <f t="shared" si="4"/>
        <v>5M/LG</v>
      </c>
    </row>
    <row r="8" spans="2:21" x14ac:dyDescent="0.45">
      <c r="B8">
        <v>5</v>
      </c>
      <c r="C8" t="s">
        <v>14</v>
      </c>
      <c r="D8" t="s">
        <v>11</v>
      </c>
      <c r="E8" t="s">
        <v>6</v>
      </c>
      <c r="F8">
        <v>1</v>
      </c>
      <c r="G8">
        <v>1</v>
      </c>
      <c r="M8">
        <f>IF(AND(L3&gt;L4, L3&gt;L5), 3, IF(OR(L3&gt;L4, L3&gt;L5), 2, 1))</f>
        <v>3</v>
      </c>
      <c r="P8" t="s">
        <v>12</v>
      </c>
      <c r="Q8">
        <f t="shared" si="1"/>
        <v>2</v>
      </c>
      <c r="R8" s="32"/>
      <c r="S8" t="str">
        <f t="shared" si="2"/>
        <v>None</v>
      </c>
      <c r="T8" t="str">
        <f t="shared" si="3"/>
        <v>WW/5M</v>
      </c>
      <c r="U8" t="str">
        <f t="shared" si="4"/>
        <v>None</v>
      </c>
    </row>
    <row r="9" spans="2:21" x14ac:dyDescent="0.45">
      <c r="B9">
        <v>6</v>
      </c>
      <c r="C9" t="s">
        <v>10</v>
      </c>
      <c r="D9" t="s">
        <v>14</v>
      </c>
      <c r="E9" t="s">
        <v>61</v>
      </c>
      <c r="F9">
        <v>1</v>
      </c>
      <c r="G9">
        <v>1</v>
      </c>
      <c r="M9">
        <f>IF(AND(L4&gt;L3, L4&gt;L5), 3, IF(OR(L4&gt;L3, L4&gt;L5), 2, 1))</f>
        <v>2</v>
      </c>
      <c r="P9" t="s">
        <v>9</v>
      </c>
      <c r="Q9">
        <f t="shared" si="1"/>
        <v>0</v>
      </c>
      <c r="R9" s="32"/>
      <c r="S9" t="str">
        <f t="shared" si="2"/>
        <v>LG/WW</v>
      </c>
      <c r="T9" t="str">
        <f t="shared" si="3"/>
        <v>None</v>
      </c>
      <c r="U9" t="str">
        <f t="shared" si="4"/>
        <v>None</v>
      </c>
    </row>
    <row r="10" spans="2:21" x14ac:dyDescent="0.45">
      <c r="B10">
        <v>7</v>
      </c>
      <c r="C10" t="s">
        <v>11</v>
      </c>
      <c r="D10" t="s">
        <v>10</v>
      </c>
      <c r="E10" t="s">
        <v>4</v>
      </c>
      <c r="F10">
        <v>1</v>
      </c>
      <c r="G10">
        <v>1</v>
      </c>
      <c r="M10">
        <f>IF(AND(L5&gt;L4, L5&gt;L3), 3, IF(OR(L5&gt;L4, L5&gt;L3), 2, 1))</f>
        <v>1</v>
      </c>
      <c r="P10" t="s">
        <v>8</v>
      </c>
      <c r="Q10">
        <f t="shared" si="1"/>
        <v>0</v>
      </c>
      <c r="R10" s="32"/>
      <c r="S10" t="str">
        <f t="shared" si="2"/>
        <v>None</v>
      </c>
      <c r="T10" t="str">
        <f t="shared" si="3"/>
        <v>None</v>
      </c>
      <c r="U10" t="str">
        <f t="shared" si="4"/>
        <v>5M/LG</v>
      </c>
    </row>
    <row r="11" spans="2:21" x14ac:dyDescent="0.45">
      <c r="B11">
        <v>8</v>
      </c>
      <c r="C11" t="s">
        <v>14</v>
      </c>
      <c r="D11" t="s">
        <v>11</v>
      </c>
      <c r="E11" t="s">
        <v>12</v>
      </c>
      <c r="F11">
        <v>1</v>
      </c>
      <c r="G11">
        <v>1</v>
      </c>
      <c r="P11" t="s">
        <v>7</v>
      </c>
      <c r="Q11">
        <f t="shared" si="1"/>
        <v>0</v>
      </c>
      <c r="R11" s="32"/>
      <c r="S11" t="str">
        <f t="shared" si="2"/>
        <v>None</v>
      </c>
      <c r="T11" t="str">
        <f t="shared" si="3"/>
        <v>WW/5M</v>
      </c>
      <c r="U11" t="str">
        <f t="shared" si="4"/>
        <v>None</v>
      </c>
    </row>
    <row r="12" spans="2:21" x14ac:dyDescent="0.45">
      <c r="B12">
        <v>9</v>
      </c>
      <c r="C12" t="s">
        <v>14</v>
      </c>
      <c r="D12" t="s">
        <v>10</v>
      </c>
      <c r="E12" t="s">
        <v>12</v>
      </c>
      <c r="F12">
        <v>2</v>
      </c>
      <c r="G12">
        <v>2</v>
      </c>
      <c r="P12" t="s">
        <v>6</v>
      </c>
      <c r="Q12">
        <f t="shared" si="1"/>
        <v>1</v>
      </c>
      <c r="R12" s="32"/>
      <c r="S12" t="str">
        <f t="shared" si="2"/>
        <v>None</v>
      </c>
      <c r="T12" t="str">
        <f t="shared" si="3"/>
        <v>WW/LG</v>
      </c>
      <c r="U12" t="str">
        <f t="shared" si="4"/>
        <v>None</v>
      </c>
    </row>
    <row r="13" spans="2:21" x14ac:dyDescent="0.45">
      <c r="B13">
        <v>10</v>
      </c>
      <c r="C13" t="s">
        <v>11</v>
      </c>
      <c r="D13" t="s">
        <v>14</v>
      </c>
      <c r="E13" t="s">
        <v>4</v>
      </c>
      <c r="F13">
        <v>1</v>
      </c>
      <c r="G13">
        <v>1</v>
      </c>
      <c r="P13" t="s">
        <v>5</v>
      </c>
      <c r="Q13">
        <f t="shared" si="1"/>
        <v>0</v>
      </c>
      <c r="R13" s="32"/>
      <c r="S13" t="str">
        <f t="shared" si="2"/>
        <v>None</v>
      </c>
      <c r="T13" t="str">
        <f t="shared" si="3"/>
        <v>None</v>
      </c>
      <c r="U13" t="str">
        <f t="shared" si="4"/>
        <v>5M/WW</v>
      </c>
    </row>
    <row r="14" spans="2:21" x14ac:dyDescent="0.45">
      <c r="P14" t="s">
        <v>4</v>
      </c>
      <c r="Q14">
        <f t="shared" si="1"/>
        <v>2</v>
      </c>
      <c r="R14" s="32"/>
      <c r="S14" t="str">
        <f t="shared" si="2"/>
        <v>None</v>
      </c>
      <c r="T14" t="str">
        <f t="shared" si="3"/>
        <v>None</v>
      </c>
      <c r="U14" t="str">
        <f t="shared" si="4"/>
        <v>None</v>
      </c>
    </row>
    <row r="15" spans="2:21" x14ac:dyDescent="0.45">
      <c r="P15" t="s">
        <v>3</v>
      </c>
      <c r="Q15">
        <f t="shared" si="1"/>
        <v>0</v>
      </c>
      <c r="R15" s="32"/>
      <c r="S15" t="str">
        <f t="shared" si="2"/>
        <v>None</v>
      </c>
      <c r="T15" t="str">
        <f t="shared" si="3"/>
        <v>None</v>
      </c>
      <c r="U15" t="str">
        <f t="shared" si="4"/>
        <v>None</v>
      </c>
    </row>
    <row r="16" spans="2:21" x14ac:dyDescent="0.45">
      <c r="P16" t="s">
        <v>2</v>
      </c>
      <c r="Q16">
        <f t="shared" si="1"/>
        <v>1</v>
      </c>
      <c r="R16" s="32"/>
      <c r="S16" t="str">
        <f t="shared" si="2"/>
        <v>None</v>
      </c>
      <c r="T16" t="str">
        <f t="shared" si="3"/>
        <v>None</v>
      </c>
      <c r="U16" t="str">
        <f t="shared" si="4"/>
        <v>None</v>
      </c>
    </row>
    <row r="17" spans="16:21" x14ac:dyDescent="0.45">
      <c r="P17" t="s">
        <v>1</v>
      </c>
      <c r="Q17">
        <f t="shared" si="1"/>
        <v>1</v>
      </c>
      <c r="R17" s="32"/>
      <c r="S17" t="str">
        <f t="shared" si="2"/>
        <v>None</v>
      </c>
      <c r="T17" t="str">
        <f t="shared" si="3"/>
        <v>None</v>
      </c>
      <c r="U17" t="str">
        <f t="shared" si="4"/>
        <v>None</v>
      </c>
    </row>
    <row r="18" spans="16:21" x14ac:dyDescent="0.45">
      <c r="P18" t="s">
        <v>0</v>
      </c>
      <c r="Q18">
        <f t="shared" si="1"/>
        <v>0</v>
      </c>
      <c r="R18" s="32"/>
      <c r="S18" t="str">
        <f t="shared" si="2"/>
        <v>None</v>
      </c>
      <c r="T18" t="str">
        <f t="shared" si="3"/>
        <v>None</v>
      </c>
      <c r="U18" t="str">
        <f t="shared" si="4"/>
        <v>None</v>
      </c>
    </row>
    <row r="19" spans="16:21" x14ac:dyDescent="0.45">
      <c r="P19" t="s">
        <v>61</v>
      </c>
      <c r="Q19">
        <f t="shared" si="1"/>
        <v>2</v>
      </c>
      <c r="R19" s="32"/>
      <c r="S19" t="str">
        <f t="shared" si="2"/>
        <v>None</v>
      </c>
      <c r="T19" t="str">
        <f t="shared" si="3"/>
        <v>None</v>
      </c>
      <c r="U19" t="str">
        <f t="shared" si="4"/>
        <v>None</v>
      </c>
    </row>
    <row r="20" spans="16:21" x14ac:dyDescent="0.45">
      <c r="S20" t="str">
        <f t="shared" si="2"/>
        <v>None</v>
      </c>
      <c r="T20" t="str">
        <f t="shared" si="3"/>
        <v>None</v>
      </c>
      <c r="U20" t="str">
        <f t="shared" si="4"/>
        <v>None</v>
      </c>
    </row>
    <row r="21" spans="16:21" x14ac:dyDescent="0.45">
      <c r="S21" t="str">
        <f t="shared" si="2"/>
        <v>None</v>
      </c>
      <c r="T21" t="str">
        <f t="shared" si="3"/>
        <v>None</v>
      </c>
      <c r="U21" t="str">
        <f t="shared" si="4"/>
        <v>None</v>
      </c>
    </row>
    <row r="22" spans="16:21" x14ac:dyDescent="0.45">
      <c r="S22" t="str">
        <f t="shared" si="2"/>
        <v>None</v>
      </c>
      <c r="T22" t="str">
        <f t="shared" si="3"/>
        <v>None</v>
      </c>
      <c r="U22" t="str">
        <f t="shared" si="4"/>
        <v>None</v>
      </c>
    </row>
    <row r="23" spans="16:21" x14ac:dyDescent="0.45">
      <c r="S23" t="str">
        <f t="shared" si="2"/>
        <v>None</v>
      </c>
      <c r="T23" t="str">
        <f t="shared" si="3"/>
        <v>None</v>
      </c>
      <c r="U23" t="str">
        <f t="shared" si="4"/>
        <v>None</v>
      </c>
    </row>
    <row r="24" spans="16:21" x14ac:dyDescent="0.45">
      <c r="S24" t="str">
        <f t="shared" si="2"/>
        <v>None</v>
      </c>
      <c r="T24" t="str">
        <f t="shared" si="3"/>
        <v>None</v>
      </c>
      <c r="U24" t="str">
        <f t="shared" si="4"/>
        <v>None</v>
      </c>
    </row>
    <row r="25" spans="16:21" x14ac:dyDescent="0.45">
      <c r="S25" t="str">
        <f t="shared" si="2"/>
        <v>None</v>
      </c>
      <c r="T25" t="str">
        <f t="shared" si="3"/>
        <v>None</v>
      </c>
      <c r="U25" t="str">
        <f t="shared" si="4"/>
        <v>None</v>
      </c>
    </row>
    <row r="26" spans="16:21" x14ac:dyDescent="0.45">
      <c r="S26" t="str">
        <f t="shared" si="2"/>
        <v>None</v>
      </c>
      <c r="T26" t="str">
        <f t="shared" si="3"/>
        <v>None</v>
      </c>
      <c r="U26" t="str">
        <f t="shared" si="4"/>
        <v>None</v>
      </c>
    </row>
    <row r="27" spans="16:21" x14ac:dyDescent="0.45">
      <c r="S27" t="str">
        <f t="shared" si="2"/>
        <v>None</v>
      </c>
      <c r="T27" t="str">
        <f t="shared" si="3"/>
        <v>None</v>
      </c>
      <c r="U27" t="str">
        <f t="shared" si="4"/>
        <v>None</v>
      </c>
    </row>
    <row r="28" spans="16:21" x14ac:dyDescent="0.45">
      <c r="S28" t="str">
        <f t="shared" si="2"/>
        <v>None</v>
      </c>
      <c r="T28" t="str">
        <f t="shared" si="3"/>
        <v>None</v>
      </c>
      <c r="U28" t="str">
        <f t="shared" si="4"/>
        <v>None</v>
      </c>
    </row>
    <row r="29" spans="16:21" x14ac:dyDescent="0.45">
      <c r="S29" t="str">
        <f t="shared" si="2"/>
        <v>None</v>
      </c>
      <c r="T29" t="str">
        <f t="shared" si="3"/>
        <v>None</v>
      </c>
      <c r="U29" t="str">
        <f t="shared" si="4"/>
        <v>None</v>
      </c>
    </row>
    <row r="30" spans="16:21" x14ac:dyDescent="0.45">
      <c r="S30" t="str">
        <f t="shared" si="2"/>
        <v>None</v>
      </c>
      <c r="T30" t="str">
        <f t="shared" si="3"/>
        <v>None</v>
      </c>
      <c r="U30" t="str">
        <f t="shared" si="4"/>
        <v>None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F05BC-7741-40DE-831C-01EB8B1FA2DA}">
  <dimension ref="B2:U30"/>
  <sheetViews>
    <sheetView workbookViewId="0"/>
  </sheetViews>
  <sheetFormatPr defaultRowHeight="14.25" x14ac:dyDescent="0.45"/>
  <cols>
    <col min="2" max="2" width="13.19921875" customWidth="1"/>
    <col min="3" max="3" width="11.6640625" customWidth="1"/>
    <col min="4" max="4" width="14" customWidth="1"/>
    <col min="18" max="18" width="13.46484375" customWidth="1"/>
  </cols>
  <sheetData>
    <row r="2" spans="2:21" x14ac:dyDescent="0.45">
      <c r="B2" t="s">
        <v>33</v>
      </c>
      <c r="C2" s="3">
        <v>44991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21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COUNTIF(C4:C30, "Loose Gooses")</f>
        <v>7</v>
      </c>
      <c r="K3">
        <f>COUNTIF(D4:D30, "Loose Gooses")</f>
        <v>8</v>
      </c>
      <c r="L3" s="1">
        <f>J3/(J3+K3)</f>
        <v>0.46666666666666667</v>
      </c>
      <c r="M3">
        <f>IF(AND(L3&gt;L4, L3&gt;L5), 3, IF(OR(L3&gt;L4, L3&gt;L5), 2, 1))</f>
        <v>2</v>
      </c>
      <c r="P3" t="s">
        <v>18</v>
      </c>
      <c r="Q3">
        <f>COUNTIF($E$4:$E$27, P3)</f>
        <v>5</v>
      </c>
      <c r="R3" s="32"/>
      <c r="S3" s="2" t="s">
        <v>21</v>
      </c>
      <c r="T3" s="2" t="s">
        <v>17</v>
      </c>
      <c r="U3" s="2" t="s">
        <v>20</v>
      </c>
    </row>
    <row r="4" spans="2:21" x14ac:dyDescent="0.45">
      <c r="B4">
        <v>1</v>
      </c>
      <c r="C4" t="s">
        <v>10</v>
      </c>
      <c r="D4" t="s">
        <v>14</v>
      </c>
      <c r="E4" t="s">
        <v>18</v>
      </c>
      <c r="F4">
        <v>1</v>
      </c>
      <c r="G4">
        <v>1</v>
      </c>
      <c r="I4" t="s">
        <v>20</v>
      </c>
      <c r="J4">
        <f>COUNTIF(C4:C30, "5 Musketeers")</f>
        <v>5</v>
      </c>
      <c r="K4">
        <f>COUNTIF(D4:D30, "5 Musketeers")</f>
        <v>9</v>
      </c>
      <c r="L4" s="1">
        <f t="shared" ref="L4:L5" si="0">J4/(J4+K4)</f>
        <v>0.35714285714285715</v>
      </c>
      <c r="M4">
        <f>IF(AND(L4&gt;L3, L4&gt;L5), 3, IF(OR(L4&gt;L3, L4&gt;L5), 2, 1))</f>
        <v>1</v>
      </c>
      <c r="P4" t="s">
        <v>19</v>
      </c>
      <c r="Q4">
        <f t="shared" ref="Q4:Q19" si="1">COUNTIF($E$4:$E$27, P4)</f>
        <v>0</v>
      </c>
      <c r="R4" s="32"/>
      <c r="S4" t="str">
        <f t="shared" ref="S4:S30" si="2">IF(AND(C4="Loose Gooses",D4="Wet Willies"),"LG/WW", IF(AND(C4="Loose Gooses",D4="5 Musketeers"),"LG/5M", "None"))</f>
        <v>LG/WW</v>
      </c>
      <c r="T4" t="str">
        <f t="shared" ref="T4:T30" si="3">IF(AND(C4="Wet Willies",D4="Loose Gooses"),"WW/LG", IF(AND(C4="Wet Willies",D4="5 Musketeers"),"WW/5M", "None"))</f>
        <v>None</v>
      </c>
      <c r="U4" t="str">
        <f t="shared" ref="U4:U30" si="4">IF(AND(C4="5 Musketeers",D4="Loose Gooses"),"5M/LG", IF(AND(C4="5 Musketeers",D4="Wet Willies"),"5M/WW", "None"))</f>
        <v>None</v>
      </c>
    </row>
    <row r="5" spans="2:21" x14ac:dyDescent="0.45">
      <c r="B5">
        <v>2</v>
      </c>
      <c r="C5" t="s">
        <v>11</v>
      </c>
      <c r="D5" t="s">
        <v>10</v>
      </c>
      <c r="E5" t="s">
        <v>1</v>
      </c>
      <c r="F5">
        <v>1</v>
      </c>
      <c r="G5">
        <v>1</v>
      </c>
      <c r="I5" t="s">
        <v>17</v>
      </c>
      <c r="J5">
        <f>COUNTIF(C4:C30, "Wet Willies")</f>
        <v>11</v>
      </c>
      <c r="K5">
        <f>COUNTIF(D4:D30,"Wet Willies")</f>
        <v>6</v>
      </c>
      <c r="L5" s="1">
        <f t="shared" si="0"/>
        <v>0.6470588235294118</v>
      </c>
      <c r="M5">
        <f>IF(AND(L5&gt;L4, L5&gt;L3), 3, IF(OR(L5&gt;L4, L5&gt;L3), 2, 1))</f>
        <v>3</v>
      </c>
      <c r="P5" t="s">
        <v>13</v>
      </c>
      <c r="Q5">
        <f t="shared" si="1"/>
        <v>1</v>
      </c>
      <c r="R5" s="32"/>
      <c r="S5" t="str">
        <f t="shared" si="2"/>
        <v>None</v>
      </c>
      <c r="T5" t="str">
        <f t="shared" si="3"/>
        <v>None</v>
      </c>
      <c r="U5" t="str">
        <f t="shared" si="4"/>
        <v>5M/LG</v>
      </c>
    </row>
    <row r="6" spans="2:21" x14ac:dyDescent="0.45">
      <c r="B6">
        <v>3</v>
      </c>
      <c r="C6" t="s">
        <v>14</v>
      </c>
      <c r="D6" t="s">
        <v>11</v>
      </c>
      <c r="E6" t="s">
        <v>6</v>
      </c>
      <c r="F6">
        <v>1</v>
      </c>
      <c r="G6">
        <v>1</v>
      </c>
      <c r="P6" t="s">
        <v>16</v>
      </c>
      <c r="Q6">
        <f t="shared" si="1"/>
        <v>0</v>
      </c>
      <c r="R6" s="32"/>
      <c r="S6" t="str">
        <f t="shared" si="2"/>
        <v>None</v>
      </c>
      <c r="T6" t="str">
        <f t="shared" si="3"/>
        <v>WW/5M</v>
      </c>
      <c r="U6" t="str">
        <f t="shared" si="4"/>
        <v>None</v>
      </c>
    </row>
    <row r="7" spans="2:21" x14ac:dyDescent="0.45">
      <c r="B7">
        <v>4</v>
      </c>
      <c r="C7" t="s">
        <v>10</v>
      </c>
      <c r="D7" t="s">
        <v>14</v>
      </c>
      <c r="E7" t="s">
        <v>18</v>
      </c>
      <c r="F7">
        <v>1</v>
      </c>
      <c r="G7">
        <v>1</v>
      </c>
      <c r="P7" t="s">
        <v>15</v>
      </c>
      <c r="Q7">
        <f t="shared" si="1"/>
        <v>0</v>
      </c>
      <c r="R7" s="32"/>
      <c r="S7" t="str">
        <f t="shared" si="2"/>
        <v>LG/WW</v>
      </c>
      <c r="T7" t="str">
        <f t="shared" si="3"/>
        <v>None</v>
      </c>
      <c r="U7" t="str">
        <f t="shared" si="4"/>
        <v>None</v>
      </c>
    </row>
    <row r="8" spans="2:21" x14ac:dyDescent="0.45">
      <c r="B8">
        <v>5</v>
      </c>
      <c r="C8" t="s">
        <v>11</v>
      </c>
      <c r="D8" t="s">
        <v>10</v>
      </c>
      <c r="E8" t="s">
        <v>4</v>
      </c>
      <c r="F8">
        <v>1</v>
      </c>
      <c r="G8">
        <v>1</v>
      </c>
      <c r="M8">
        <f>IF(AND(L3&gt;L4, L3&gt;L5), 3, IF(OR(L3&gt;L4, L3&gt;L5), 2, 1))</f>
        <v>2</v>
      </c>
      <c r="P8" t="s">
        <v>12</v>
      </c>
      <c r="Q8">
        <f t="shared" si="1"/>
        <v>3</v>
      </c>
      <c r="R8" s="32"/>
      <c r="S8" t="str">
        <f t="shared" si="2"/>
        <v>None</v>
      </c>
      <c r="T8" t="str">
        <f t="shared" si="3"/>
        <v>None</v>
      </c>
      <c r="U8" t="str">
        <f t="shared" si="4"/>
        <v>5M/LG</v>
      </c>
    </row>
    <row r="9" spans="2:21" x14ac:dyDescent="0.45">
      <c r="B9">
        <v>6</v>
      </c>
      <c r="C9" t="s">
        <v>14</v>
      </c>
      <c r="D9" t="s">
        <v>11</v>
      </c>
      <c r="E9" t="s">
        <v>8</v>
      </c>
      <c r="F9">
        <v>1</v>
      </c>
      <c r="G9">
        <v>1</v>
      </c>
      <c r="M9">
        <f>IF(AND(L4&gt;L3, L4&gt;L5), 3, IF(OR(L4&gt;L3, L4&gt;L5), 2, 1))</f>
        <v>1</v>
      </c>
      <c r="P9" t="s">
        <v>9</v>
      </c>
      <c r="Q9">
        <f t="shared" si="1"/>
        <v>3</v>
      </c>
      <c r="R9" s="32"/>
      <c r="S9" t="str">
        <f t="shared" si="2"/>
        <v>None</v>
      </c>
      <c r="T9" t="str">
        <f t="shared" si="3"/>
        <v>WW/5M</v>
      </c>
      <c r="U9" t="str">
        <f t="shared" si="4"/>
        <v>None</v>
      </c>
    </row>
    <row r="10" spans="2:21" x14ac:dyDescent="0.45">
      <c r="B10">
        <v>7</v>
      </c>
      <c r="C10" t="s">
        <v>14</v>
      </c>
      <c r="D10" t="s">
        <v>10</v>
      </c>
      <c r="E10" t="s">
        <v>13</v>
      </c>
      <c r="F10">
        <v>2</v>
      </c>
      <c r="G10">
        <v>2</v>
      </c>
      <c r="M10">
        <f>IF(AND(L5&gt;L4, L5&gt;L3), 3, IF(OR(L5&gt;L4, L5&gt;L3), 2, 1))</f>
        <v>3</v>
      </c>
      <c r="P10" t="s">
        <v>8</v>
      </c>
      <c r="Q10">
        <f t="shared" si="1"/>
        <v>2</v>
      </c>
      <c r="R10" s="32"/>
      <c r="S10" t="str">
        <f t="shared" si="2"/>
        <v>None</v>
      </c>
      <c r="T10" t="str">
        <f t="shared" si="3"/>
        <v>WW/LG</v>
      </c>
      <c r="U10" t="str">
        <f t="shared" si="4"/>
        <v>None</v>
      </c>
    </row>
    <row r="11" spans="2:21" x14ac:dyDescent="0.45">
      <c r="B11">
        <v>8</v>
      </c>
      <c r="C11" t="s">
        <v>14</v>
      </c>
      <c r="D11" t="s">
        <v>11</v>
      </c>
      <c r="E11" t="s">
        <v>8</v>
      </c>
      <c r="F11">
        <v>3</v>
      </c>
      <c r="G11">
        <v>2</v>
      </c>
      <c r="P11" t="s">
        <v>7</v>
      </c>
      <c r="Q11">
        <f t="shared" si="1"/>
        <v>0</v>
      </c>
      <c r="R11" s="32"/>
      <c r="S11" t="str">
        <f t="shared" si="2"/>
        <v>None</v>
      </c>
      <c r="T11" t="str">
        <f t="shared" si="3"/>
        <v>WW/5M</v>
      </c>
      <c r="U11" t="str">
        <f t="shared" si="4"/>
        <v>None</v>
      </c>
    </row>
    <row r="12" spans="2:21" x14ac:dyDescent="0.45">
      <c r="B12">
        <v>9</v>
      </c>
      <c r="C12" t="s">
        <v>10</v>
      </c>
      <c r="D12" t="s">
        <v>14</v>
      </c>
      <c r="E12" t="s">
        <v>18</v>
      </c>
      <c r="F12">
        <v>1</v>
      </c>
      <c r="G12">
        <v>1</v>
      </c>
      <c r="P12" t="s">
        <v>6</v>
      </c>
      <c r="Q12">
        <f t="shared" si="1"/>
        <v>2</v>
      </c>
      <c r="R12" s="32"/>
      <c r="S12" t="str">
        <f t="shared" si="2"/>
        <v>LG/WW</v>
      </c>
      <c r="T12" t="str">
        <f t="shared" si="3"/>
        <v>None</v>
      </c>
      <c r="U12" t="str">
        <f t="shared" si="4"/>
        <v>None</v>
      </c>
    </row>
    <row r="13" spans="2:21" x14ac:dyDescent="0.45">
      <c r="B13">
        <v>10</v>
      </c>
      <c r="C13" t="s">
        <v>11</v>
      </c>
      <c r="D13" t="s">
        <v>10</v>
      </c>
      <c r="E13" t="s">
        <v>4</v>
      </c>
      <c r="F13">
        <v>1</v>
      </c>
      <c r="G13">
        <v>1</v>
      </c>
      <c r="P13" t="s">
        <v>5</v>
      </c>
      <c r="Q13">
        <f t="shared" si="1"/>
        <v>0</v>
      </c>
      <c r="R13" s="32"/>
      <c r="S13" t="str">
        <f t="shared" si="2"/>
        <v>None</v>
      </c>
      <c r="T13" t="str">
        <f t="shared" si="3"/>
        <v>None</v>
      </c>
      <c r="U13" t="str">
        <f t="shared" si="4"/>
        <v>5M/LG</v>
      </c>
    </row>
    <row r="14" spans="2:21" x14ac:dyDescent="0.45">
      <c r="B14">
        <v>11</v>
      </c>
      <c r="C14" t="s">
        <v>11</v>
      </c>
      <c r="D14" t="s">
        <v>14</v>
      </c>
      <c r="E14" t="s">
        <v>4</v>
      </c>
      <c r="F14">
        <v>2</v>
      </c>
      <c r="G14">
        <v>2</v>
      </c>
      <c r="P14" t="s">
        <v>4</v>
      </c>
      <c r="Q14">
        <f t="shared" si="1"/>
        <v>4</v>
      </c>
      <c r="R14" s="32"/>
      <c r="S14" t="str">
        <f t="shared" si="2"/>
        <v>None</v>
      </c>
      <c r="T14" t="str">
        <f t="shared" si="3"/>
        <v>None</v>
      </c>
      <c r="U14" t="str">
        <f t="shared" si="4"/>
        <v>5M/WW</v>
      </c>
    </row>
    <row r="15" spans="2:21" x14ac:dyDescent="0.45">
      <c r="B15">
        <v>12</v>
      </c>
      <c r="C15" t="s">
        <v>10</v>
      </c>
      <c r="D15" t="s">
        <v>11</v>
      </c>
      <c r="E15" t="s">
        <v>2</v>
      </c>
      <c r="F15">
        <v>1</v>
      </c>
      <c r="G15">
        <v>1</v>
      </c>
      <c r="P15" t="s">
        <v>3</v>
      </c>
      <c r="Q15">
        <f t="shared" si="1"/>
        <v>0</v>
      </c>
      <c r="R15" s="32"/>
      <c r="S15" t="str">
        <f t="shared" si="2"/>
        <v>LG/5M</v>
      </c>
      <c r="T15" t="str">
        <f t="shared" si="3"/>
        <v>None</v>
      </c>
      <c r="U15" t="str">
        <f t="shared" si="4"/>
        <v>None</v>
      </c>
    </row>
    <row r="16" spans="2:21" x14ac:dyDescent="0.45">
      <c r="B16">
        <v>13</v>
      </c>
      <c r="C16" t="s">
        <v>10</v>
      </c>
      <c r="D16" t="s">
        <v>14</v>
      </c>
      <c r="E16" t="s">
        <v>61</v>
      </c>
      <c r="F16">
        <v>2</v>
      </c>
      <c r="G16">
        <v>3</v>
      </c>
      <c r="P16" t="s">
        <v>2</v>
      </c>
      <c r="Q16">
        <f t="shared" si="1"/>
        <v>1</v>
      </c>
      <c r="R16" s="32"/>
      <c r="S16" t="str">
        <f t="shared" si="2"/>
        <v>LG/WW</v>
      </c>
      <c r="T16" t="str">
        <f t="shared" si="3"/>
        <v>None</v>
      </c>
      <c r="U16" t="str">
        <f t="shared" si="4"/>
        <v>None</v>
      </c>
    </row>
    <row r="17" spans="2:21" x14ac:dyDescent="0.45">
      <c r="B17">
        <v>14</v>
      </c>
      <c r="C17" t="s">
        <v>11</v>
      </c>
      <c r="D17" t="s">
        <v>10</v>
      </c>
      <c r="E17" t="s">
        <v>4</v>
      </c>
      <c r="F17">
        <v>1</v>
      </c>
      <c r="G17">
        <v>1</v>
      </c>
      <c r="P17" t="s">
        <v>1</v>
      </c>
      <c r="Q17">
        <f t="shared" si="1"/>
        <v>1</v>
      </c>
      <c r="R17" s="32"/>
      <c r="S17" t="str">
        <f t="shared" si="2"/>
        <v>None</v>
      </c>
      <c r="T17" t="str">
        <f t="shared" si="3"/>
        <v>None</v>
      </c>
      <c r="U17" t="str">
        <f t="shared" si="4"/>
        <v>5M/LG</v>
      </c>
    </row>
    <row r="18" spans="2:21" x14ac:dyDescent="0.45">
      <c r="B18">
        <v>15</v>
      </c>
      <c r="C18" t="s">
        <v>14</v>
      </c>
      <c r="D18" t="s">
        <v>11</v>
      </c>
      <c r="E18" t="s">
        <v>12</v>
      </c>
      <c r="F18">
        <v>1</v>
      </c>
      <c r="G18">
        <v>1</v>
      </c>
      <c r="P18" t="s">
        <v>0</v>
      </c>
      <c r="Q18">
        <f t="shared" si="1"/>
        <v>0</v>
      </c>
      <c r="R18" s="32"/>
      <c r="S18" t="str">
        <f t="shared" si="2"/>
        <v>None</v>
      </c>
      <c r="T18" t="str">
        <f t="shared" si="3"/>
        <v>WW/5M</v>
      </c>
      <c r="U18" t="str">
        <f t="shared" si="4"/>
        <v>None</v>
      </c>
    </row>
    <row r="19" spans="2:21" x14ac:dyDescent="0.45">
      <c r="B19">
        <v>16</v>
      </c>
      <c r="C19" t="s">
        <v>14</v>
      </c>
      <c r="D19" t="s">
        <v>10</v>
      </c>
      <c r="E19" t="s">
        <v>12</v>
      </c>
      <c r="F19">
        <v>2</v>
      </c>
      <c r="G19">
        <v>2</v>
      </c>
      <c r="P19" t="s">
        <v>61</v>
      </c>
      <c r="Q19">
        <f t="shared" si="1"/>
        <v>1</v>
      </c>
      <c r="R19" s="32"/>
      <c r="S19" t="str">
        <f t="shared" si="2"/>
        <v>None</v>
      </c>
      <c r="T19" t="str">
        <f t="shared" si="3"/>
        <v>WW/LG</v>
      </c>
      <c r="U19" t="str">
        <f t="shared" si="4"/>
        <v>None</v>
      </c>
    </row>
    <row r="20" spans="2:21" x14ac:dyDescent="0.45">
      <c r="B20">
        <v>17</v>
      </c>
      <c r="C20" t="s">
        <v>14</v>
      </c>
      <c r="D20" t="s">
        <v>11</v>
      </c>
      <c r="E20" t="s">
        <v>9</v>
      </c>
      <c r="F20">
        <v>3</v>
      </c>
      <c r="G20">
        <v>2</v>
      </c>
      <c r="S20" t="str">
        <f t="shared" si="2"/>
        <v>None</v>
      </c>
      <c r="T20" t="str">
        <f t="shared" si="3"/>
        <v>WW/5M</v>
      </c>
      <c r="U20" t="str">
        <f t="shared" si="4"/>
        <v>None</v>
      </c>
    </row>
    <row r="21" spans="2:21" x14ac:dyDescent="0.45">
      <c r="B21">
        <v>18</v>
      </c>
      <c r="C21" t="s">
        <v>14</v>
      </c>
      <c r="D21" t="s">
        <v>10</v>
      </c>
      <c r="E21" t="s">
        <v>9</v>
      </c>
      <c r="F21">
        <v>4</v>
      </c>
      <c r="G21">
        <v>3</v>
      </c>
      <c r="S21" t="str">
        <f t="shared" si="2"/>
        <v>None</v>
      </c>
      <c r="T21" t="str">
        <f t="shared" si="3"/>
        <v>WW/LG</v>
      </c>
      <c r="U21" t="str">
        <f t="shared" si="4"/>
        <v>None</v>
      </c>
    </row>
    <row r="22" spans="2:21" x14ac:dyDescent="0.45">
      <c r="B22">
        <v>19</v>
      </c>
      <c r="C22" t="s">
        <v>14</v>
      </c>
      <c r="D22" t="s">
        <v>11</v>
      </c>
      <c r="E22" t="s">
        <v>6</v>
      </c>
      <c r="F22">
        <v>5</v>
      </c>
      <c r="G22">
        <v>3</v>
      </c>
      <c r="S22" t="str">
        <f t="shared" si="2"/>
        <v>None</v>
      </c>
      <c r="T22" t="str">
        <f t="shared" si="3"/>
        <v>WW/5M</v>
      </c>
      <c r="U22" t="str">
        <f t="shared" si="4"/>
        <v>None</v>
      </c>
    </row>
    <row r="23" spans="2:21" x14ac:dyDescent="0.45">
      <c r="B23">
        <v>20</v>
      </c>
      <c r="C23" t="s">
        <v>10</v>
      </c>
      <c r="D23" t="s">
        <v>14</v>
      </c>
      <c r="E23" t="s">
        <v>18</v>
      </c>
      <c r="F23">
        <v>1</v>
      </c>
      <c r="G23">
        <v>1</v>
      </c>
      <c r="S23" t="str">
        <f t="shared" si="2"/>
        <v>LG/WW</v>
      </c>
      <c r="T23" t="str">
        <f t="shared" si="3"/>
        <v>None</v>
      </c>
      <c r="U23" t="str">
        <f t="shared" si="4"/>
        <v>None</v>
      </c>
    </row>
    <row r="24" spans="2:21" x14ac:dyDescent="0.45">
      <c r="B24">
        <v>21</v>
      </c>
      <c r="C24" t="s">
        <v>10</v>
      </c>
      <c r="D24" t="s">
        <v>11</v>
      </c>
      <c r="E24" t="s">
        <v>18</v>
      </c>
      <c r="F24">
        <v>2</v>
      </c>
      <c r="G24">
        <v>4</v>
      </c>
      <c r="S24" t="str">
        <f t="shared" si="2"/>
        <v>LG/5M</v>
      </c>
      <c r="T24" t="str">
        <f t="shared" si="3"/>
        <v>None</v>
      </c>
      <c r="U24" t="str">
        <f t="shared" si="4"/>
        <v>None</v>
      </c>
    </row>
    <row r="25" spans="2:21" x14ac:dyDescent="0.45">
      <c r="B25">
        <v>22</v>
      </c>
      <c r="C25" t="s">
        <v>14</v>
      </c>
      <c r="D25" t="s">
        <v>10</v>
      </c>
      <c r="E25" t="s">
        <v>12</v>
      </c>
      <c r="F25">
        <v>1</v>
      </c>
      <c r="G25">
        <v>1</v>
      </c>
      <c r="S25" t="str">
        <f t="shared" si="2"/>
        <v>None</v>
      </c>
      <c r="T25" t="str">
        <f t="shared" si="3"/>
        <v>WW/LG</v>
      </c>
      <c r="U25" t="str">
        <f t="shared" si="4"/>
        <v>None</v>
      </c>
    </row>
    <row r="26" spans="2:21" x14ac:dyDescent="0.45">
      <c r="B26">
        <v>23</v>
      </c>
      <c r="C26" t="s">
        <v>14</v>
      </c>
      <c r="D26" t="s">
        <v>11</v>
      </c>
      <c r="E26" t="s">
        <v>9</v>
      </c>
      <c r="F26">
        <v>2</v>
      </c>
      <c r="G26">
        <v>5</v>
      </c>
      <c r="S26" t="str">
        <f t="shared" si="2"/>
        <v>None</v>
      </c>
      <c r="T26" t="str">
        <f t="shared" si="3"/>
        <v>WW/5M</v>
      </c>
      <c r="U26" t="str">
        <f t="shared" si="4"/>
        <v>None</v>
      </c>
    </row>
    <row r="27" spans="2:21" x14ac:dyDescent="0.45">
      <c r="S27" t="str">
        <f t="shared" si="2"/>
        <v>None</v>
      </c>
      <c r="T27" t="str">
        <f t="shared" si="3"/>
        <v>None</v>
      </c>
      <c r="U27" t="str">
        <f t="shared" si="4"/>
        <v>None</v>
      </c>
    </row>
    <row r="28" spans="2:21" x14ac:dyDescent="0.45">
      <c r="S28" t="str">
        <f t="shared" si="2"/>
        <v>None</v>
      </c>
      <c r="T28" t="str">
        <f t="shared" si="3"/>
        <v>None</v>
      </c>
      <c r="U28" t="str">
        <f t="shared" si="4"/>
        <v>None</v>
      </c>
    </row>
    <row r="29" spans="2:21" x14ac:dyDescent="0.45">
      <c r="S29" t="str">
        <f t="shared" si="2"/>
        <v>None</v>
      </c>
      <c r="T29" t="str">
        <f t="shared" si="3"/>
        <v>None</v>
      </c>
      <c r="U29" t="str">
        <f t="shared" si="4"/>
        <v>None</v>
      </c>
    </row>
    <row r="30" spans="2:21" x14ac:dyDescent="0.45">
      <c r="S30" t="str">
        <f t="shared" si="2"/>
        <v>None</v>
      </c>
      <c r="T30" t="str">
        <f t="shared" si="3"/>
        <v>None</v>
      </c>
      <c r="U30" t="str">
        <f t="shared" si="4"/>
        <v>None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3B7AB-5255-4981-A69C-AD5961DF6A84}">
  <dimension ref="B2:AL65"/>
  <sheetViews>
    <sheetView topLeftCell="N39" zoomScaleNormal="100" workbookViewId="0">
      <selection activeCell="T48" sqref="T48"/>
    </sheetView>
  </sheetViews>
  <sheetFormatPr defaultRowHeight="14.25" x14ac:dyDescent="0.45"/>
  <cols>
    <col min="3" max="3" width="12.19921875" customWidth="1"/>
    <col min="19" max="19" width="10.19921875" bestFit="1" customWidth="1"/>
    <col min="21" max="22" width="9.86328125" customWidth="1"/>
  </cols>
  <sheetData>
    <row r="2" spans="2:38" x14ac:dyDescent="0.45">
      <c r="B2" s="2" t="s">
        <v>80</v>
      </c>
    </row>
    <row r="4" spans="2:38" x14ac:dyDescent="0.45">
      <c r="B4" s="2" t="s">
        <v>39</v>
      </c>
      <c r="C4" s="2" t="s">
        <v>81</v>
      </c>
      <c r="D4" s="2" t="s">
        <v>82</v>
      </c>
      <c r="E4" s="2" t="s">
        <v>83</v>
      </c>
      <c r="F4" s="2" t="s">
        <v>84</v>
      </c>
      <c r="I4" s="2" t="s">
        <v>85</v>
      </c>
    </row>
    <row r="5" spans="2:38" x14ac:dyDescent="0.45">
      <c r="B5" s="3">
        <f>'602'!$C$2</f>
        <v>44963</v>
      </c>
      <c r="C5">
        <f>SUM('602'!$J$3:$J$5)</f>
        <v>15</v>
      </c>
      <c r="D5">
        <f>MAX('602'!$J$3:$J$5)</f>
        <v>9</v>
      </c>
      <c r="E5">
        <f>C5-D5-F5</f>
        <v>5</v>
      </c>
      <c r="F5">
        <f>MIN('602'!$J$3:$J$5)</f>
        <v>1</v>
      </c>
      <c r="I5" t="s">
        <v>86</v>
      </c>
      <c r="J5" t="s">
        <v>82</v>
      </c>
      <c r="K5" t="s">
        <v>83</v>
      </c>
      <c r="L5" t="s">
        <v>84</v>
      </c>
      <c r="P5" t="s">
        <v>92</v>
      </c>
      <c r="Q5">
        <v>4</v>
      </c>
      <c r="T5" t="s">
        <v>91</v>
      </c>
      <c r="U5">
        <v>3</v>
      </c>
      <c r="X5" t="s">
        <v>96</v>
      </c>
      <c r="Y5">
        <v>4</v>
      </c>
      <c r="AB5" t="s">
        <v>133</v>
      </c>
      <c r="AC5">
        <v>2</v>
      </c>
      <c r="AF5" t="s">
        <v>141</v>
      </c>
      <c r="AG5">
        <v>4</v>
      </c>
      <c r="AJ5" s="34" t="s">
        <v>146</v>
      </c>
      <c r="AK5" s="34">
        <v>3</v>
      </c>
      <c r="AL5" s="34"/>
    </row>
    <row r="6" spans="2:38" x14ac:dyDescent="0.45">
      <c r="B6" s="3">
        <f>'702'!$C$2</f>
        <v>44964</v>
      </c>
      <c r="C6">
        <f>SUM('702'!$J$3:$J$5)</f>
        <v>17</v>
      </c>
      <c r="D6">
        <f>MAX('702'!$J$3:$J$5)</f>
        <v>7</v>
      </c>
      <c r="E6">
        <f>C6-D6-F6</f>
        <v>6</v>
      </c>
      <c r="F6">
        <f>MIN('702'!$J$3:$J$5)</f>
        <v>4</v>
      </c>
      <c r="I6" s="14">
        <f>AVERAGE(C5:C30)</f>
        <v>15.117647058823529</v>
      </c>
      <c r="J6">
        <f t="shared" ref="J6:L6" si="0">AVERAGE(D5:D30)</f>
        <v>7.5882352941176467</v>
      </c>
      <c r="K6">
        <f t="shared" si="0"/>
        <v>4.7058823529411766</v>
      </c>
      <c r="L6">
        <f t="shared" si="0"/>
        <v>2.8235294117647061</v>
      </c>
      <c r="AJ6" s="34"/>
      <c r="AK6" s="34"/>
      <c r="AL6" s="34"/>
    </row>
    <row r="7" spans="2:38" x14ac:dyDescent="0.45">
      <c r="B7" s="3">
        <f>'802'!$C$2</f>
        <v>44965</v>
      </c>
      <c r="C7">
        <f>SUM('802'!$J$3:$J$5)</f>
        <v>17</v>
      </c>
      <c r="D7">
        <f>MAX('802'!$J$3:$J$5)</f>
        <v>10</v>
      </c>
      <c r="E7">
        <f t="shared" ref="E7:E10" si="1">C7-D7-F7</f>
        <v>5</v>
      </c>
      <c r="F7">
        <f>MIN('802'!$J$3:$J$5)</f>
        <v>2</v>
      </c>
      <c r="I7" s="2" t="s">
        <v>29</v>
      </c>
      <c r="J7" s="13">
        <f>J6/$I$6</f>
        <v>0.50194552529182879</v>
      </c>
      <c r="K7" s="13">
        <f t="shared" ref="K7:L7" si="2">K6/$I$6</f>
        <v>0.31128404669260701</v>
      </c>
      <c r="L7" s="13">
        <f t="shared" si="2"/>
        <v>0.18677042801556423</v>
      </c>
      <c r="P7" t="s">
        <v>28</v>
      </c>
      <c r="Q7" t="s">
        <v>27</v>
      </c>
      <c r="R7" t="s">
        <v>90</v>
      </c>
      <c r="T7" s="2" t="s">
        <v>28</v>
      </c>
      <c r="U7" s="2" t="s">
        <v>27</v>
      </c>
      <c r="V7" s="2" t="s">
        <v>90</v>
      </c>
      <c r="X7" s="2" t="s">
        <v>28</v>
      </c>
      <c r="Y7" s="2" t="s">
        <v>27</v>
      </c>
      <c r="Z7" s="2" t="s">
        <v>90</v>
      </c>
      <c r="AB7" s="2" t="s">
        <v>28</v>
      </c>
      <c r="AC7" s="2" t="s">
        <v>27</v>
      </c>
      <c r="AD7" s="2" t="s">
        <v>90</v>
      </c>
      <c r="AF7" s="2" t="s">
        <v>28</v>
      </c>
      <c r="AG7" s="2" t="s">
        <v>27</v>
      </c>
      <c r="AH7" s="2" t="s">
        <v>90</v>
      </c>
      <c r="AJ7" s="35" t="s">
        <v>28</v>
      </c>
      <c r="AK7" s="35" t="s">
        <v>27</v>
      </c>
      <c r="AL7" s="35" t="s">
        <v>90</v>
      </c>
    </row>
    <row r="8" spans="2:38" x14ac:dyDescent="0.45">
      <c r="B8" s="3">
        <f>'1002'!$C$2</f>
        <v>44967</v>
      </c>
      <c r="C8">
        <f>SUM('1002'!$J$3:$J$5)</f>
        <v>20</v>
      </c>
      <c r="D8">
        <f>MAX('1002'!$J$3:$J$5)</f>
        <v>10</v>
      </c>
      <c r="E8">
        <f t="shared" si="1"/>
        <v>7</v>
      </c>
      <c r="F8">
        <f>MIN('1002'!$J$3:$J$5)</f>
        <v>3</v>
      </c>
      <c r="P8" t="s">
        <v>18</v>
      </c>
      <c r="Q8">
        <f>('602'!Q3)+('702'!Q3)+('802'!Q3)+('1002'!Q3)</f>
        <v>5</v>
      </c>
      <c r="R8" s="14">
        <f t="shared" ref="R8:R24" si="3">Q8/$Q$5</f>
        <v>1.25</v>
      </c>
      <c r="T8" t="s">
        <v>18</v>
      </c>
      <c r="U8">
        <f>('1302'!$Q3)+('1402'!$Q3)+('1602'!$Q3)</f>
        <v>7</v>
      </c>
      <c r="V8" s="14">
        <f t="shared" ref="V8:V24" si="4">U8/$U$5</f>
        <v>2.3333333333333335</v>
      </c>
      <c r="X8" t="s">
        <v>18</v>
      </c>
      <c r="Y8">
        <f>('2002'!$Q3)+('2102'!$Q3)+('2202'!$Q3)+('2302'!$Q3)</f>
        <v>6</v>
      </c>
      <c r="Z8" s="14">
        <f>Y8/Y$5</f>
        <v>1.5</v>
      </c>
      <c r="AB8" t="s">
        <v>18</v>
      </c>
      <c r="AC8">
        <f>('2702'!$Q3)+('2802'!$Q3)</f>
        <v>3</v>
      </c>
      <c r="AD8" s="14">
        <f>AC8/AC$5</f>
        <v>1.5</v>
      </c>
      <c r="AF8" t="s">
        <v>18</v>
      </c>
      <c r="AG8">
        <f>('0603'!$Q3)+('0703'!$Q3)+('0803'!$Q3)+('0903'!$Q3)</f>
        <v>12</v>
      </c>
      <c r="AH8" s="14">
        <f>AG8/AG$5</f>
        <v>3</v>
      </c>
      <c r="AJ8" s="34" t="s">
        <v>18</v>
      </c>
      <c r="AK8" s="34">
        <f>('Finals 1'!$R3)+('Finals 2'!$R3)+('Grand Finale'!$R3)</f>
        <v>16</v>
      </c>
      <c r="AL8" s="36">
        <f>AK8/(AK$5-0.5)</f>
        <v>6.4</v>
      </c>
    </row>
    <row r="9" spans="2:38" x14ac:dyDescent="0.45">
      <c r="B9" s="3">
        <f>'1302'!$C$2</f>
        <v>44970</v>
      </c>
      <c r="C9">
        <f>SUM('1302'!$J$3:$J$5)</f>
        <v>12</v>
      </c>
      <c r="D9">
        <f>MAX('1302'!$J$3:$J$5)</f>
        <v>6</v>
      </c>
      <c r="E9">
        <f t="shared" si="1"/>
        <v>3</v>
      </c>
      <c r="F9">
        <f>MIN('1302'!$J$3:$J$5)</f>
        <v>3</v>
      </c>
      <c r="P9" t="s">
        <v>19</v>
      </c>
      <c r="Q9">
        <f>('602'!Q4)+('702'!Q4)+('802'!Q4)+('1002'!Q4)</f>
        <v>5</v>
      </c>
      <c r="R9" s="14">
        <f t="shared" si="3"/>
        <v>1.25</v>
      </c>
      <c r="T9" t="s">
        <v>19</v>
      </c>
      <c r="U9">
        <f>('1302'!$Q4)+('1402'!$Q4)+('1602'!$Q4)</f>
        <v>4</v>
      </c>
      <c r="V9" s="14">
        <f t="shared" si="4"/>
        <v>1.3333333333333333</v>
      </c>
      <c r="X9" t="s">
        <v>19</v>
      </c>
      <c r="Y9">
        <f>('2002'!$Q4)+('2102'!$Q4)+('2202'!$Q4)+('2302'!$Q4)</f>
        <v>5</v>
      </c>
      <c r="Z9" s="14">
        <f t="shared" ref="Z9:Z24" si="5">Y9/Y$5</f>
        <v>1.25</v>
      </c>
      <c r="AB9" t="s">
        <v>19</v>
      </c>
      <c r="AC9">
        <f>('2702'!$Q4)+('2802'!$Q4)</f>
        <v>0</v>
      </c>
      <c r="AD9" s="14">
        <f t="shared" ref="AD9:AD24" si="6">AC9/AC$5</f>
        <v>0</v>
      </c>
      <c r="AF9" t="s">
        <v>19</v>
      </c>
      <c r="AG9">
        <f>('0603'!$Q4)+('0703'!$Q4)+('0803'!$Q4)+('0903'!$Q4)</f>
        <v>0</v>
      </c>
      <c r="AH9" s="14">
        <f t="shared" ref="AH9:AH24" si="7">AG9/AG$5</f>
        <v>0</v>
      </c>
      <c r="AJ9" s="34" t="s">
        <v>19</v>
      </c>
      <c r="AK9" s="34">
        <f>('Finals 1'!$R4)+('Finals 2'!$R4)+('Grand Finale'!$R4)</f>
        <v>20</v>
      </c>
      <c r="AL9" s="36">
        <f t="shared" ref="AL9:AL24" si="8">AK9/AK$5</f>
        <v>6.666666666666667</v>
      </c>
    </row>
    <row r="10" spans="2:38" x14ac:dyDescent="0.45">
      <c r="B10" s="3">
        <f>'1402'!$C$2</f>
        <v>44971</v>
      </c>
      <c r="C10">
        <f>SUM('1402'!$J$3:$J$5)</f>
        <v>14</v>
      </c>
      <c r="D10">
        <f>MAX('1402'!$J$3:$J$5)</f>
        <v>6</v>
      </c>
      <c r="E10">
        <f t="shared" si="1"/>
        <v>4</v>
      </c>
      <c r="F10">
        <f>MIN('1402'!$J$3:$J$5)</f>
        <v>4</v>
      </c>
      <c r="P10" t="s">
        <v>13</v>
      </c>
      <c r="Q10">
        <f>('602'!Q5)+('702'!Q5)+('802'!Q5)+('1002'!Q5)</f>
        <v>2</v>
      </c>
      <c r="R10" s="14">
        <f t="shared" si="3"/>
        <v>0.5</v>
      </c>
      <c r="T10" t="s">
        <v>13</v>
      </c>
      <c r="U10">
        <f>('1302'!$Q5)+('1402'!$Q5)+('1602'!$Q5)</f>
        <v>0</v>
      </c>
      <c r="V10" s="14">
        <f t="shared" si="4"/>
        <v>0</v>
      </c>
      <c r="X10" t="s">
        <v>13</v>
      </c>
      <c r="Y10">
        <f>('2002'!$Q5)+('2102'!$Q5)+('2202'!$Q5)+('2302'!$Q5)</f>
        <v>0</v>
      </c>
      <c r="Z10" s="14">
        <f t="shared" si="5"/>
        <v>0</v>
      </c>
      <c r="AB10" t="s">
        <v>13</v>
      </c>
      <c r="AC10">
        <f>('2702'!$Q5)+('2802'!$Q5)</f>
        <v>1</v>
      </c>
      <c r="AD10" s="14">
        <f t="shared" si="6"/>
        <v>0.5</v>
      </c>
      <c r="AF10" t="s">
        <v>13</v>
      </c>
      <c r="AG10">
        <f>('0603'!$Q5)+('0703'!$Q5)+('0803'!$Q5)+('0903'!$Q5)</f>
        <v>7</v>
      </c>
      <c r="AH10" s="14">
        <f t="shared" si="7"/>
        <v>1.75</v>
      </c>
      <c r="AJ10" s="34" t="s">
        <v>13</v>
      </c>
      <c r="AK10" s="34">
        <f>('Finals 1'!$R5)+('Finals 2'!$R5)+('Grand Finale'!$R5)</f>
        <v>22</v>
      </c>
      <c r="AL10" s="36">
        <f t="shared" si="8"/>
        <v>7.333333333333333</v>
      </c>
    </row>
    <row r="11" spans="2:38" x14ac:dyDescent="0.45">
      <c r="B11" s="3">
        <f>'1602'!$C$2</f>
        <v>44973</v>
      </c>
      <c r="C11">
        <f>SUM('1602'!$J$3:$J$5)</f>
        <v>15</v>
      </c>
      <c r="D11">
        <f>MAX('1602'!$J$3:$J$5)</f>
        <v>5</v>
      </c>
      <c r="E11">
        <f t="shared" ref="E11" si="9">C11-D11-F11</f>
        <v>5</v>
      </c>
      <c r="F11">
        <f>MIN('1602'!$J$3:$J$5)</f>
        <v>5</v>
      </c>
      <c r="P11" t="s">
        <v>16</v>
      </c>
      <c r="Q11">
        <f>('602'!Q6)+('702'!Q6)+('802'!Q6)+('1002'!Q6)</f>
        <v>1</v>
      </c>
      <c r="R11" s="14">
        <f t="shared" si="3"/>
        <v>0.25</v>
      </c>
      <c r="T11" t="s">
        <v>16</v>
      </c>
      <c r="U11">
        <f>('1302'!$Q6)+('1402'!$Q6)+('1602'!$Q6)</f>
        <v>2</v>
      </c>
      <c r="V11" s="14">
        <f t="shared" si="4"/>
        <v>0.66666666666666663</v>
      </c>
      <c r="X11" t="s">
        <v>16</v>
      </c>
      <c r="Y11">
        <f>('2002'!$Q6)+('2102'!$Q6)+('2202'!$Q6)+('2302'!$Q6)</f>
        <v>1</v>
      </c>
      <c r="Z11" s="14">
        <f t="shared" si="5"/>
        <v>0.25</v>
      </c>
      <c r="AB11" t="s">
        <v>16</v>
      </c>
      <c r="AC11">
        <f>('2702'!$Q6)+('2802'!$Q6)</f>
        <v>1</v>
      </c>
      <c r="AD11" s="14">
        <f t="shared" si="6"/>
        <v>0.5</v>
      </c>
      <c r="AF11" t="s">
        <v>16</v>
      </c>
      <c r="AG11">
        <f>('0603'!$Q6)+('0703'!$Q6)+('0803'!$Q6)+('0903'!$Q6)</f>
        <v>1</v>
      </c>
      <c r="AH11" s="14">
        <f t="shared" si="7"/>
        <v>0.25</v>
      </c>
      <c r="AJ11" s="34" t="s">
        <v>16</v>
      </c>
      <c r="AK11" s="34">
        <f>('Finals 1'!$R6)+('Finals 2'!$R6)+('Grand Finale'!$R6)</f>
        <v>0</v>
      </c>
      <c r="AL11" s="36">
        <f t="shared" si="8"/>
        <v>0</v>
      </c>
    </row>
    <row r="12" spans="2:38" x14ac:dyDescent="0.45">
      <c r="B12" s="3">
        <f>'2002'!$C$2</f>
        <v>44977</v>
      </c>
      <c r="C12">
        <f>SUM('2002'!$J$3:$J$5)</f>
        <v>9</v>
      </c>
      <c r="D12">
        <f>MAX('2002'!$J$3:$J$5)</f>
        <v>5</v>
      </c>
      <c r="E12">
        <f t="shared" ref="E12" si="10">C12-D12-F12</f>
        <v>4</v>
      </c>
      <c r="F12">
        <f>MIN('2002'!$J$3:$J$5)</f>
        <v>0</v>
      </c>
      <c r="P12" t="s">
        <v>15</v>
      </c>
      <c r="Q12">
        <f>('602'!Q7)+('702'!Q7)+('802'!Q7)+('1002'!Q7)</f>
        <v>0</v>
      </c>
      <c r="R12" s="14">
        <f t="shared" si="3"/>
        <v>0</v>
      </c>
      <c r="T12" t="s">
        <v>15</v>
      </c>
      <c r="U12">
        <f>('1302'!$Q7)+('1402'!$Q7)+('1602'!$Q7)</f>
        <v>1</v>
      </c>
      <c r="V12" s="14">
        <f t="shared" si="4"/>
        <v>0.33333333333333331</v>
      </c>
      <c r="X12" t="s">
        <v>15</v>
      </c>
      <c r="Y12">
        <f>('2002'!$Q7)+('2102'!$Q7)+('2202'!$Q7)+('2302'!$Q7)</f>
        <v>0</v>
      </c>
      <c r="Z12" s="14">
        <f t="shared" si="5"/>
        <v>0</v>
      </c>
      <c r="AB12" t="s">
        <v>15</v>
      </c>
      <c r="AC12">
        <f>('2702'!$Q7)+('2802'!$Q7)</f>
        <v>0</v>
      </c>
      <c r="AD12" s="14">
        <f t="shared" si="6"/>
        <v>0</v>
      </c>
      <c r="AF12" t="s">
        <v>15</v>
      </c>
      <c r="AG12">
        <f>('0603'!$Q7)+('0703'!$Q7)+('0803'!$Q7)+('0903'!$Q7)</f>
        <v>1</v>
      </c>
      <c r="AH12" s="14">
        <f t="shared" si="7"/>
        <v>0.25</v>
      </c>
      <c r="AJ12" s="34" t="s">
        <v>15</v>
      </c>
      <c r="AK12" s="34">
        <f>('Finals 1'!$R7)+('Finals 2'!$R7)+('Grand Finale'!$R7)</f>
        <v>1</v>
      </c>
      <c r="AL12" s="36">
        <f t="shared" si="8"/>
        <v>0.33333333333333331</v>
      </c>
    </row>
    <row r="13" spans="2:38" x14ac:dyDescent="0.45">
      <c r="B13" s="3">
        <f>'2102'!$C$2</f>
        <v>44978</v>
      </c>
      <c r="C13">
        <f>SUM('2102'!$J$3:$J$5)</f>
        <v>13</v>
      </c>
      <c r="D13">
        <f>MAX('2102'!$J$3:$J$5)</f>
        <v>8</v>
      </c>
      <c r="E13">
        <f t="shared" ref="E13" si="11">C13-D13-F13</f>
        <v>4</v>
      </c>
      <c r="F13">
        <f>MIN('2102'!$J$3:$J$5)</f>
        <v>1</v>
      </c>
      <c r="P13" t="s">
        <v>12</v>
      </c>
      <c r="Q13">
        <f>('602'!Q8)+('702'!Q8)+('802'!Q8)+('1002'!Q8)</f>
        <v>11</v>
      </c>
      <c r="R13" s="14">
        <f t="shared" si="3"/>
        <v>2.75</v>
      </c>
      <c r="T13" t="s">
        <v>12</v>
      </c>
      <c r="U13">
        <f>('1302'!$Q8)+('1402'!$Q8)+('1602'!$Q8)</f>
        <v>3</v>
      </c>
      <c r="V13" s="14">
        <f t="shared" si="4"/>
        <v>1</v>
      </c>
      <c r="X13" t="s">
        <v>12</v>
      </c>
      <c r="Y13">
        <f>('2002'!$Q8)+('2102'!$Q8)+('2202'!$Q8)+('2302'!$Q8)</f>
        <v>7</v>
      </c>
      <c r="Z13" s="14">
        <f t="shared" si="5"/>
        <v>1.75</v>
      </c>
      <c r="AB13" t="s">
        <v>12</v>
      </c>
      <c r="AC13">
        <f>('2702'!$Q8)+('2802'!$Q8)</f>
        <v>2</v>
      </c>
      <c r="AD13" s="14">
        <f t="shared" si="6"/>
        <v>1</v>
      </c>
      <c r="AF13" t="s">
        <v>12</v>
      </c>
      <c r="AG13">
        <f>('0603'!$Q8)+('0703'!$Q8)+('0803'!$Q8)+('0903'!$Q8)</f>
        <v>9</v>
      </c>
      <c r="AH13" s="14">
        <f t="shared" si="7"/>
        <v>2.25</v>
      </c>
      <c r="AJ13" s="34" t="s">
        <v>12</v>
      </c>
      <c r="AK13" s="34">
        <f>('Finals 1'!$R8)+('Finals 2'!$R8)+('Grand Finale'!$R8)</f>
        <v>10</v>
      </c>
      <c r="AL13" s="36">
        <f t="shared" si="8"/>
        <v>3.3333333333333335</v>
      </c>
    </row>
    <row r="14" spans="2:38" x14ac:dyDescent="0.45">
      <c r="B14" s="3">
        <f>'2202'!$C$2</f>
        <v>44979</v>
      </c>
      <c r="C14">
        <f>SUM('2202'!$J$3:$J$5)</f>
        <v>12</v>
      </c>
      <c r="D14">
        <f>MAX('2202'!$J$3:$J$5)</f>
        <v>4</v>
      </c>
      <c r="E14">
        <f t="shared" ref="E14" si="12">C14-D14-F14</f>
        <v>4</v>
      </c>
      <c r="F14">
        <f>MIN('2202'!$J$3:$J$5)</f>
        <v>4</v>
      </c>
      <c r="P14" t="s">
        <v>9</v>
      </c>
      <c r="Q14">
        <f>('602'!Q9)+('702'!Q9)+('802'!Q9)+('1002'!Q9)</f>
        <v>11</v>
      </c>
      <c r="R14" s="14">
        <f t="shared" si="3"/>
        <v>2.75</v>
      </c>
      <c r="T14" t="s">
        <v>9</v>
      </c>
      <c r="U14">
        <f>('1302'!$Q9)+('1402'!$Q9)+('1602'!$Q9)</f>
        <v>7</v>
      </c>
      <c r="V14" s="14">
        <f t="shared" si="4"/>
        <v>2.3333333333333335</v>
      </c>
      <c r="X14" t="s">
        <v>9</v>
      </c>
      <c r="Y14">
        <f>('2002'!$Q9)+('2102'!$Q9)+('2202'!$Q9)+('2302'!$Q9)</f>
        <v>5</v>
      </c>
      <c r="Z14" s="14">
        <f t="shared" si="5"/>
        <v>1.25</v>
      </c>
      <c r="AB14" t="s">
        <v>9</v>
      </c>
      <c r="AC14">
        <f>('2702'!$Q9)+('2802'!$Q9)</f>
        <v>1</v>
      </c>
      <c r="AD14" s="14">
        <f t="shared" si="6"/>
        <v>0.5</v>
      </c>
      <c r="AF14" t="s">
        <v>9</v>
      </c>
      <c r="AG14">
        <f>('0603'!$Q9)+('0703'!$Q9)+('0803'!$Q9)+('0903'!$Q9)</f>
        <v>7</v>
      </c>
      <c r="AH14" s="14">
        <f t="shared" si="7"/>
        <v>1.75</v>
      </c>
      <c r="AJ14" s="34" t="s">
        <v>9</v>
      </c>
      <c r="AK14" s="34">
        <f>('Finals 1'!$R9)+('Finals 2'!$R9)+('Grand Finale'!$R9)</f>
        <v>10</v>
      </c>
      <c r="AL14" s="36">
        <f t="shared" si="8"/>
        <v>3.3333333333333335</v>
      </c>
    </row>
    <row r="15" spans="2:38" x14ac:dyDescent="0.45">
      <c r="B15" s="3">
        <f>'2302'!$C$2</f>
        <v>44980</v>
      </c>
      <c r="C15">
        <f>SUM('2302'!$J$3:$J$5)</f>
        <v>15</v>
      </c>
      <c r="D15">
        <f>MAX('2302'!$J$3:$J$5)</f>
        <v>9</v>
      </c>
      <c r="E15">
        <f t="shared" ref="E15" si="13">C15-D15-F15</f>
        <v>5</v>
      </c>
      <c r="F15">
        <f>MIN('2302'!$J$3:$J$5)</f>
        <v>1</v>
      </c>
      <c r="P15" t="s">
        <v>8</v>
      </c>
      <c r="Q15">
        <f>('602'!Q10)+('702'!Q10)+('802'!Q10)+('1002'!Q10)</f>
        <v>8</v>
      </c>
      <c r="R15" s="14">
        <f t="shared" si="3"/>
        <v>2</v>
      </c>
      <c r="T15" t="s">
        <v>8</v>
      </c>
      <c r="U15">
        <f>('1302'!$Q10)+('1402'!$Q10)+('1602'!$Q10)</f>
        <v>0</v>
      </c>
      <c r="V15" s="14">
        <f t="shared" si="4"/>
        <v>0</v>
      </c>
      <c r="X15" t="s">
        <v>8</v>
      </c>
      <c r="Y15">
        <f>('2002'!$Q10)+('2102'!$Q10)+('2202'!$Q10)+('2302'!$Q10)</f>
        <v>0</v>
      </c>
      <c r="Z15" s="14">
        <f t="shared" si="5"/>
        <v>0</v>
      </c>
      <c r="AB15" t="s">
        <v>8</v>
      </c>
      <c r="AC15">
        <f>('2702'!$Q10)+('2802'!$Q10)</f>
        <v>0</v>
      </c>
      <c r="AD15" s="14">
        <f t="shared" si="6"/>
        <v>0</v>
      </c>
      <c r="AF15" t="s">
        <v>8</v>
      </c>
      <c r="AG15">
        <f>('0603'!$Q10)+('0703'!$Q10)+('0803'!$Q10)+('0903'!$Q10)</f>
        <v>2</v>
      </c>
      <c r="AH15" s="14">
        <f t="shared" si="7"/>
        <v>0.5</v>
      </c>
      <c r="AJ15" s="34" t="s">
        <v>8</v>
      </c>
      <c r="AK15" s="34">
        <f>('Finals 1'!$R10)+('Finals 2'!$R10)+('Grand Finale'!$R10)</f>
        <v>16</v>
      </c>
      <c r="AL15" s="36">
        <f t="shared" si="8"/>
        <v>5.333333333333333</v>
      </c>
    </row>
    <row r="16" spans="2:38" x14ac:dyDescent="0.45">
      <c r="B16" s="3">
        <f>'2702'!$C$2</f>
        <v>44984</v>
      </c>
      <c r="C16">
        <f>SUM('2702'!$J$3:$J$5)</f>
        <v>14</v>
      </c>
      <c r="D16">
        <f>MAX('2702'!$J$3:$J$5)</f>
        <v>6</v>
      </c>
      <c r="E16">
        <f t="shared" ref="E16" si="14">C16-D16-F16</f>
        <v>5</v>
      </c>
      <c r="F16">
        <f>MIN('2702'!$J$3:$J$5)</f>
        <v>3</v>
      </c>
      <c r="P16" t="s">
        <v>7</v>
      </c>
      <c r="Q16">
        <f>('602'!Q11)+('702'!Q11)+('802'!Q11)+('1002'!Q11)</f>
        <v>2</v>
      </c>
      <c r="R16" s="14">
        <f t="shared" si="3"/>
        <v>0.5</v>
      </c>
      <c r="T16" t="s">
        <v>7</v>
      </c>
      <c r="U16">
        <f>('1302'!$Q11)+('1402'!$Q11)+('1602'!$Q11)</f>
        <v>1</v>
      </c>
      <c r="V16" s="14">
        <f t="shared" si="4"/>
        <v>0.33333333333333331</v>
      </c>
      <c r="X16" t="s">
        <v>7</v>
      </c>
      <c r="Y16">
        <f>('2002'!$Q11)+('2102'!$Q11)+('2202'!$Q11)+('2302'!$Q11)</f>
        <v>2</v>
      </c>
      <c r="Z16" s="14">
        <f t="shared" si="5"/>
        <v>0.5</v>
      </c>
      <c r="AB16" t="s">
        <v>7</v>
      </c>
      <c r="AC16">
        <f>('2702'!$Q11)+('2802'!$Q11)</f>
        <v>1</v>
      </c>
      <c r="AD16" s="14">
        <f t="shared" si="6"/>
        <v>0.5</v>
      </c>
      <c r="AF16" t="s">
        <v>7</v>
      </c>
      <c r="AG16">
        <f>('0603'!$Q11)+('0703'!$Q11)+('0803'!$Q11)+('0903'!$Q11)</f>
        <v>1</v>
      </c>
      <c r="AH16" s="14">
        <f t="shared" si="7"/>
        <v>0.25</v>
      </c>
      <c r="AJ16" s="34" t="s">
        <v>7</v>
      </c>
      <c r="AK16" s="34">
        <f>('Finals 1'!$R11)+('Finals 2'!$R11)+('Grand Finale'!$R11)</f>
        <v>3</v>
      </c>
      <c r="AL16" s="36">
        <f t="shared" si="8"/>
        <v>1</v>
      </c>
    </row>
    <row r="17" spans="2:38" x14ac:dyDescent="0.45">
      <c r="B17" s="3">
        <f>'2802'!$C$2</f>
        <v>44985</v>
      </c>
      <c r="C17">
        <f>SUM('2802'!$J$3:$J$5)</f>
        <v>10</v>
      </c>
      <c r="D17">
        <f>MAX('2802'!$J$3:$J$5)</f>
        <v>4</v>
      </c>
      <c r="E17">
        <f t="shared" ref="E17" si="15">C17-D17-F17</f>
        <v>3</v>
      </c>
      <c r="F17">
        <f>MIN('2802'!$J$3:$J$5)</f>
        <v>3</v>
      </c>
      <c r="P17" t="s">
        <v>6</v>
      </c>
      <c r="Q17">
        <f>('602'!Q12)+('702'!Q12)+('802'!Q12)+('1002'!Q12)</f>
        <v>1</v>
      </c>
      <c r="R17" s="14">
        <f t="shared" si="3"/>
        <v>0.25</v>
      </c>
      <c r="T17" t="s">
        <v>6</v>
      </c>
      <c r="U17">
        <f>('1302'!$Q12)+('1402'!$Q12)+('1602'!$Q12)</f>
        <v>1</v>
      </c>
      <c r="V17" s="14">
        <f t="shared" si="4"/>
        <v>0.33333333333333331</v>
      </c>
      <c r="X17" t="s">
        <v>6</v>
      </c>
      <c r="Y17">
        <f>('2002'!$Q12)+('2102'!$Q12)+('2202'!$Q12)+('2302'!$Q12)</f>
        <v>0</v>
      </c>
      <c r="Z17" s="14">
        <f t="shared" si="5"/>
        <v>0</v>
      </c>
      <c r="AB17" t="s">
        <v>6</v>
      </c>
      <c r="AC17">
        <f>('2702'!$Q12)+('2802'!$Q12)</f>
        <v>1</v>
      </c>
      <c r="AD17" s="14">
        <f t="shared" si="6"/>
        <v>0.5</v>
      </c>
      <c r="AF17" t="s">
        <v>6</v>
      </c>
      <c r="AG17">
        <f>('0603'!$Q12)+('0703'!$Q12)+('0803'!$Q12)+('0903'!$Q12)</f>
        <v>2</v>
      </c>
      <c r="AH17" s="14">
        <f t="shared" si="7"/>
        <v>0.5</v>
      </c>
      <c r="AJ17" s="34" t="s">
        <v>6</v>
      </c>
      <c r="AK17" s="34">
        <f>('Finals 1'!$R12)+('Finals 2'!$R12)+('Grand Finale'!$R12)</f>
        <v>2</v>
      </c>
      <c r="AL17" s="36">
        <f t="shared" si="8"/>
        <v>0.66666666666666663</v>
      </c>
    </row>
    <row r="18" spans="2:38" x14ac:dyDescent="0.45">
      <c r="B18" s="3">
        <f>'0603'!$C$2</f>
        <v>44991</v>
      </c>
      <c r="C18">
        <f>SUM('0603'!$J$3:$J$5)</f>
        <v>23</v>
      </c>
      <c r="D18">
        <f>MAX('0603'!$J$3:$J$5)</f>
        <v>11</v>
      </c>
      <c r="E18">
        <f t="shared" ref="E18" si="16">C18-D18-F18</f>
        <v>7</v>
      </c>
      <c r="F18">
        <f>MIN('0603'!$J$3:$J$5)</f>
        <v>5</v>
      </c>
      <c r="P18" t="s">
        <v>5</v>
      </c>
      <c r="Q18">
        <f>('602'!Q13)+('702'!Q13)+('802'!Q13)+('1002'!Q13)</f>
        <v>2</v>
      </c>
      <c r="R18" s="14">
        <f t="shared" si="3"/>
        <v>0.5</v>
      </c>
      <c r="T18" t="s">
        <v>5</v>
      </c>
      <c r="U18">
        <f>('1302'!$Q13)+('1402'!$Q13)+('1602'!$Q13)</f>
        <v>0</v>
      </c>
      <c r="V18" s="14">
        <f t="shared" si="4"/>
        <v>0</v>
      </c>
      <c r="X18" t="s">
        <v>5</v>
      </c>
      <c r="Y18">
        <f>('2002'!$Q13)+('2102'!$Q13)+('2202'!$Q13)+('2302'!$Q13)</f>
        <v>1</v>
      </c>
      <c r="Z18" s="14">
        <f t="shared" si="5"/>
        <v>0.25</v>
      </c>
      <c r="AB18" t="s">
        <v>5</v>
      </c>
      <c r="AC18">
        <f>('2702'!$Q13)+('2802'!$Q13)</f>
        <v>0</v>
      </c>
      <c r="AD18" s="14">
        <f t="shared" si="6"/>
        <v>0</v>
      </c>
      <c r="AF18" t="s">
        <v>5</v>
      </c>
      <c r="AG18">
        <f>('0603'!$Q13)+('0703'!$Q13)+('0803'!$Q13)+('0903'!$Q13)</f>
        <v>1</v>
      </c>
      <c r="AH18" s="14">
        <f t="shared" si="7"/>
        <v>0.25</v>
      </c>
      <c r="AJ18" s="34" t="s">
        <v>5</v>
      </c>
      <c r="AK18" s="34">
        <f>('Finals 1'!$R13)+('Finals 2'!$R13)+('Grand Finale'!$R13)</f>
        <v>2</v>
      </c>
      <c r="AL18" s="36">
        <f t="shared" si="8"/>
        <v>0.66666666666666663</v>
      </c>
    </row>
    <row r="19" spans="2:38" x14ac:dyDescent="0.45">
      <c r="B19" s="3">
        <f>'0703'!$C$2</f>
        <v>44992</v>
      </c>
      <c r="C19">
        <f>SUM('0703'!$J$3:$J$5)</f>
        <v>15</v>
      </c>
      <c r="D19">
        <f>MAX('0703'!$J$3:$J$5)</f>
        <v>9</v>
      </c>
      <c r="E19">
        <f t="shared" ref="E19" si="17">C19-D19-F19</f>
        <v>4</v>
      </c>
      <c r="F19">
        <f>MIN('0703'!$J$3:$J$5)</f>
        <v>2</v>
      </c>
      <c r="P19" t="s">
        <v>4</v>
      </c>
      <c r="Q19">
        <f>('602'!Q14)+('702'!Q14)+('802'!Q14)+('1002'!Q14)</f>
        <v>3</v>
      </c>
      <c r="R19" s="14">
        <f t="shared" si="3"/>
        <v>0.75</v>
      </c>
      <c r="T19" t="s">
        <v>4</v>
      </c>
      <c r="U19">
        <f>('1302'!$Q14)+('1402'!$Q14)+('1602'!$Q14)</f>
        <v>5</v>
      </c>
      <c r="V19" s="14">
        <f t="shared" si="4"/>
        <v>1.6666666666666667</v>
      </c>
      <c r="X19" t="s">
        <v>4</v>
      </c>
      <c r="Y19">
        <f>('2002'!$Q14)+('2102'!$Q14)+('2202'!$Q14)+('2302'!$Q14)</f>
        <v>6</v>
      </c>
      <c r="Z19" s="14">
        <f t="shared" si="5"/>
        <v>1.5</v>
      </c>
      <c r="AB19" t="s">
        <v>4</v>
      </c>
      <c r="AC19">
        <f>('2702'!$Q14)+('2802'!$Q14)</f>
        <v>4</v>
      </c>
      <c r="AD19" s="14">
        <f t="shared" si="6"/>
        <v>2</v>
      </c>
      <c r="AF19" t="s">
        <v>4</v>
      </c>
      <c r="AG19">
        <f>('0603'!$Q14)+('0703'!$Q14)+('0803'!$Q14)+('0903'!$Q14)</f>
        <v>7</v>
      </c>
      <c r="AH19" s="14">
        <f t="shared" si="7"/>
        <v>1.75</v>
      </c>
      <c r="AJ19" s="34" t="s">
        <v>4</v>
      </c>
      <c r="AK19" s="34">
        <f>('Finals 1'!$R14)+('Finals 2'!$R14)+('Grand Finale'!$R14)</f>
        <v>21</v>
      </c>
      <c r="AL19" s="36">
        <f t="shared" si="8"/>
        <v>7</v>
      </c>
    </row>
    <row r="20" spans="2:38" x14ac:dyDescent="0.45">
      <c r="B20" s="3">
        <f>'0803'!$C$2</f>
        <v>44993</v>
      </c>
      <c r="C20">
        <f>SUM('0803'!$J$3:$J$5)</f>
        <v>21</v>
      </c>
      <c r="D20">
        <f>MAX('0803'!$J$3:$J$5)</f>
        <v>10</v>
      </c>
      <c r="E20">
        <f t="shared" ref="E20" si="18">C20-D20-F20</f>
        <v>6</v>
      </c>
      <c r="F20">
        <f>MIN('0803'!$J$3:$J$5)</f>
        <v>5</v>
      </c>
      <c r="P20" t="s">
        <v>3</v>
      </c>
      <c r="Q20">
        <f>('602'!Q15)+('702'!Q15)+('802'!Q15)+('1002'!Q15)</f>
        <v>6</v>
      </c>
      <c r="R20" s="14">
        <f t="shared" si="3"/>
        <v>1.5</v>
      </c>
      <c r="T20" t="s">
        <v>3</v>
      </c>
      <c r="U20">
        <f>('1302'!$Q15)+('1402'!$Q15)+('1602'!$Q15)</f>
        <v>6</v>
      </c>
      <c r="V20" s="14">
        <f t="shared" si="4"/>
        <v>2</v>
      </c>
      <c r="X20" t="s">
        <v>3</v>
      </c>
      <c r="Y20">
        <f>('2002'!$Q15)+('2102'!$Q15)+('2202'!$Q15)+('2302'!$Q15)</f>
        <v>7</v>
      </c>
      <c r="Z20" s="14">
        <f t="shared" si="5"/>
        <v>1.75</v>
      </c>
      <c r="AB20" t="s">
        <v>3</v>
      </c>
      <c r="AC20">
        <f>('2702'!$Q15)+('2802'!$Q15)</f>
        <v>3</v>
      </c>
      <c r="AD20" s="14">
        <f t="shared" si="6"/>
        <v>1.5</v>
      </c>
      <c r="AF20" t="s">
        <v>3</v>
      </c>
      <c r="AG20">
        <f>('0603'!$Q15)+('0703'!$Q15)+('0803'!$Q15)+('0903'!$Q15)</f>
        <v>4</v>
      </c>
      <c r="AH20" s="14">
        <f t="shared" si="7"/>
        <v>1</v>
      </c>
      <c r="AJ20" s="34" t="s">
        <v>3</v>
      </c>
      <c r="AK20" s="34">
        <f>('Finals 1'!$R15)+('Finals 2'!$R15)+('Grand Finale'!$R15)</f>
        <v>18</v>
      </c>
      <c r="AL20" s="36">
        <f t="shared" si="8"/>
        <v>6</v>
      </c>
    </row>
    <row r="21" spans="2:38" x14ac:dyDescent="0.45">
      <c r="B21" s="3">
        <f>'0903'!$C$2</f>
        <v>44994</v>
      </c>
      <c r="C21">
        <f>SUM('0903'!$J$3:$J$5)</f>
        <v>15</v>
      </c>
      <c r="D21">
        <f>MAX('0903'!$J$3:$J$5)</f>
        <v>10</v>
      </c>
      <c r="E21">
        <f t="shared" ref="E21" si="19">C21-D21-F21</f>
        <v>3</v>
      </c>
      <c r="F21">
        <f>MIN('0903'!$J$3:$J$5)</f>
        <v>2</v>
      </c>
      <c r="P21" t="s">
        <v>2</v>
      </c>
      <c r="Q21">
        <f>('602'!Q16)+('702'!Q16)+('802'!Q16)+('1002'!Q16)</f>
        <v>9</v>
      </c>
      <c r="R21" s="14">
        <f t="shared" si="3"/>
        <v>2.25</v>
      </c>
      <c r="T21" t="s">
        <v>2</v>
      </c>
      <c r="U21">
        <f>('1302'!$Q16)+('1402'!$Q16)+('1602'!$Q16)</f>
        <v>3</v>
      </c>
      <c r="V21" s="14">
        <f t="shared" si="4"/>
        <v>1</v>
      </c>
      <c r="X21" t="s">
        <v>2</v>
      </c>
      <c r="Y21">
        <f>('2002'!$Q16)+('2102'!$Q16)+('2202'!$Q16)+('2302'!$Q16)</f>
        <v>5</v>
      </c>
      <c r="Z21" s="14">
        <f t="shared" si="5"/>
        <v>1.25</v>
      </c>
      <c r="AB21" t="s">
        <v>2</v>
      </c>
      <c r="AC21">
        <f>('2702'!$Q16)+('2802'!$Q16)</f>
        <v>4</v>
      </c>
      <c r="AD21" s="14">
        <f t="shared" si="6"/>
        <v>2</v>
      </c>
      <c r="AF21" t="s">
        <v>2</v>
      </c>
      <c r="AG21">
        <f>('0603'!$Q16)+('0703'!$Q16)+('0803'!$Q16)+('0903'!$Q16)</f>
        <v>11</v>
      </c>
      <c r="AH21" s="14">
        <f t="shared" si="7"/>
        <v>2.75</v>
      </c>
      <c r="AJ21" s="34" t="s">
        <v>2</v>
      </c>
      <c r="AK21" s="34">
        <f>('Finals 1'!$R16)+('Finals 2'!$R16)+('Grand Finale'!$R16)</f>
        <v>3</v>
      </c>
      <c r="AL21" s="36">
        <f t="shared" si="8"/>
        <v>1</v>
      </c>
    </row>
    <row r="22" spans="2:38" x14ac:dyDescent="0.45">
      <c r="P22" t="s">
        <v>1</v>
      </c>
      <c r="Q22">
        <f>('602'!Q17)+('702'!Q17)+('802'!Q17)+('1002'!Q17)</f>
        <v>1</v>
      </c>
      <c r="R22" s="14">
        <f t="shared" si="3"/>
        <v>0.25</v>
      </c>
      <c r="T22" t="s">
        <v>1</v>
      </c>
      <c r="U22">
        <f>('1302'!$Q17)+('1402'!$Q17)+('1602'!$Q17)</f>
        <v>0</v>
      </c>
      <c r="V22" s="14">
        <f t="shared" si="4"/>
        <v>0</v>
      </c>
      <c r="X22" t="s">
        <v>1</v>
      </c>
      <c r="Y22">
        <f>('2002'!$Q17)+('2102'!$Q17)+('2202'!$Q17)+('2302'!$Q17)</f>
        <v>2</v>
      </c>
      <c r="Z22" s="14">
        <f t="shared" si="5"/>
        <v>0.5</v>
      </c>
      <c r="AB22" t="s">
        <v>1</v>
      </c>
      <c r="AC22">
        <f>('2702'!$Q17)+('2802'!$Q17)</f>
        <v>1</v>
      </c>
      <c r="AD22" s="14">
        <f t="shared" si="6"/>
        <v>0.5</v>
      </c>
      <c r="AF22" t="s">
        <v>1</v>
      </c>
      <c r="AG22">
        <f>('0603'!$Q17)+('0703'!$Q17)+('0803'!$Q17)+('0903'!$Q17)</f>
        <v>3</v>
      </c>
      <c r="AH22" s="14">
        <f t="shared" si="7"/>
        <v>0.75</v>
      </c>
      <c r="AJ22" s="34" t="s">
        <v>1</v>
      </c>
      <c r="AK22" s="34">
        <f>('Finals 1'!$R17)+('Finals 2'!$R17)+('Grand Finale'!$R17)</f>
        <v>3</v>
      </c>
      <c r="AL22" s="36">
        <f t="shared" si="8"/>
        <v>1</v>
      </c>
    </row>
    <row r="23" spans="2:38" x14ac:dyDescent="0.45">
      <c r="P23" t="s">
        <v>0</v>
      </c>
      <c r="Q23">
        <f>('602'!Q18)+('702'!Q18)+('802'!Q18)+('1002'!Q18)</f>
        <v>1</v>
      </c>
      <c r="R23" s="14">
        <f t="shared" si="3"/>
        <v>0.25</v>
      </c>
      <c r="T23" t="s">
        <v>0</v>
      </c>
      <c r="U23">
        <f>('1302'!$Q18)+('1402'!$Q18)+('1602'!$Q18)</f>
        <v>1</v>
      </c>
      <c r="V23" s="14">
        <f t="shared" si="4"/>
        <v>0.33333333333333331</v>
      </c>
      <c r="X23" t="s">
        <v>0</v>
      </c>
      <c r="Y23">
        <f>('2002'!$Q18)+('2102'!$Q18)+('2202'!$Q18)+('2302'!$Q18)</f>
        <v>1</v>
      </c>
      <c r="Z23" s="14">
        <f t="shared" si="5"/>
        <v>0.25</v>
      </c>
      <c r="AB23" t="s">
        <v>0</v>
      </c>
      <c r="AC23">
        <f>('2702'!$Q18)+('2802'!$Q18)</f>
        <v>0</v>
      </c>
      <c r="AD23" s="14">
        <f t="shared" si="6"/>
        <v>0</v>
      </c>
      <c r="AF23" t="s">
        <v>0</v>
      </c>
      <c r="AG23">
        <f>('0603'!$Q18)+('0703'!$Q18)+('0803'!$Q18)+('0903'!$Q18)</f>
        <v>0</v>
      </c>
      <c r="AH23" s="14">
        <f t="shared" si="7"/>
        <v>0</v>
      </c>
      <c r="AJ23" s="34" t="s">
        <v>0</v>
      </c>
      <c r="AK23" s="34">
        <f>('Finals 1'!$R18)+('Finals 2'!$R18)+('Grand Finale'!$R18)</f>
        <v>0</v>
      </c>
      <c r="AL23" s="36">
        <f t="shared" si="8"/>
        <v>0</v>
      </c>
    </row>
    <row r="24" spans="2:38" x14ac:dyDescent="0.45">
      <c r="B24" s="14">
        <f>COUNT(B5:B21)*6</f>
        <v>102</v>
      </c>
      <c r="P24" t="s">
        <v>61</v>
      </c>
      <c r="Q24">
        <f>('602'!Q19)+('702'!Q19)+('802'!Q19)+('1002'!Q19)</f>
        <v>0</v>
      </c>
      <c r="R24" s="14">
        <f t="shared" si="3"/>
        <v>0</v>
      </c>
      <c r="T24" t="s">
        <v>61</v>
      </c>
      <c r="U24">
        <f>1</f>
        <v>1</v>
      </c>
      <c r="V24" s="14">
        <f t="shared" si="4"/>
        <v>0.33333333333333331</v>
      </c>
      <c r="X24" t="s">
        <v>61</v>
      </c>
      <c r="Y24">
        <f>('2002'!$Q19)+('2102'!$Q19)+('2202'!$Q19)+('2302'!$Q19)</f>
        <v>1</v>
      </c>
      <c r="Z24" s="14">
        <f t="shared" si="5"/>
        <v>0.25</v>
      </c>
      <c r="AB24" t="s">
        <v>61</v>
      </c>
      <c r="AC24">
        <f>('2702'!$Q19)+('2802'!$Q19)</f>
        <v>2</v>
      </c>
      <c r="AD24" s="14">
        <f t="shared" si="6"/>
        <v>1</v>
      </c>
      <c r="AF24" t="s">
        <v>61</v>
      </c>
      <c r="AG24">
        <f>('0603'!$Q19)+('0703'!$Q19)+('0803'!$Q19)+('0903'!$Q19)</f>
        <v>6</v>
      </c>
      <c r="AH24" s="14">
        <f t="shared" si="7"/>
        <v>1.5</v>
      </c>
      <c r="AJ24" s="34" t="s">
        <v>61</v>
      </c>
      <c r="AK24" s="34">
        <f>('Finals 1'!$R19)+('Finals 2'!$R19)+('Grand Finale'!$R19)</f>
        <v>0</v>
      </c>
      <c r="AL24" s="36">
        <f t="shared" si="8"/>
        <v>0</v>
      </c>
    </row>
    <row r="26" spans="2:38" x14ac:dyDescent="0.45">
      <c r="P26" s="37" t="s">
        <v>66</v>
      </c>
      <c r="Q26" s="37">
        <f>SUM(Q5,U5,Y5,AC5,AG5,AK5)</f>
        <v>20</v>
      </c>
      <c r="R26" s="37"/>
      <c r="T26" s="2"/>
    </row>
    <row r="27" spans="2:38" x14ac:dyDescent="0.45">
      <c r="P27" s="37" t="s">
        <v>28</v>
      </c>
      <c r="Q27" s="37" t="s">
        <v>27</v>
      </c>
      <c r="R27" s="37" t="s">
        <v>90</v>
      </c>
      <c r="T27" s="2" t="s">
        <v>115</v>
      </c>
      <c r="U27" s="16" t="s">
        <v>114</v>
      </c>
      <c r="V27" s="17" t="s">
        <v>90</v>
      </c>
      <c r="W27" s="18" t="s">
        <v>136</v>
      </c>
      <c r="Y27" s="2" t="s">
        <v>118</v>
      </c>
    </row>
    <row r="28" spans="2:38" x14ac:dyDescent="0.45">
      <c r="H28" s="2" t="s">
        <v>158</v>
      </c>
      <c r="I28" s="2"/>
      <c r="J28" s="2" t="s">
        <v>159</v>
      </c>
      <c r="K28" s="2" t="s">
        <v>150</v>
      </c>
      <c r="L28" s="2" t="s">
        <v>160</v>
      </c>
      <c r="M28" s="2" t="s">
        <v>161</v>
      </c>
      <c r="N28" s="2" t="s">
        <v>162</v>
      </c>
      <c r="P28" s="37" t="s">
        <v>18</v>
      </c>
      <c r="Q28" s="37">
        <f>SUM(Q8,U8,Y8,AC8,AG8,AK8)</f>
        <v>49</v>
      </c>
      <c r="R28" s="38">
        <f>Q28/(Q26-0.5)</f>
        <v>2.5128205128205128</v>
      </c>
      <c r="T28" t="s">
        <v>97</v>
      </c>
      <c r="U28" s="25" t="s">
        <v>18</v>
      </c>
      <c r="V28" s="26">
        <f>$R$28</f>
        <v>2.5128205128205128</v>
      </c>
      <c r="W28" s="27">
        <f>Table1[[#This Row],[Average]]/($I$6/3)*100</f>
        <v>49.865309787488776</v>
      </c>
      <c r="Y28" s="2" t="s">
        <v>119</v>
      </c>
    </row>
    <row r="29" spans="2:38" x14ac:dyDescent="0.45">
      <c r="H29" s="2" t="s">
        <v>10</v>
      </c>
      <c r="J29">
        <v>35.5</v>
      </c>
      <c r="K29">
        <v>1</v>
      </c>
      <c r="L29">
        <v>1</v>
      </c>
      <c r="N29">
        <f>SUM(J29:M29)</f>
        <v>37.5</v>
      </c>
      <c r="O29" s="11">
        <f>N29/N$33</f>
        <v>0.32188841201716739</v>
      </c>
      <c r="P29" s="37" t="s">
        <v>19</v>
      </c>
      <c r="Q29" s="37">
        <f t="shared" ref="Q29:Q44" si="20">SUM(Q9,U9,Y9,AC9,AG9,AK9)</f>
        <v>34</v>
      </c>
      <c r="R29" s="38">
        <f>Q29/(Q$26-3)</f>
        <v>2</v>
      </c>
      <c r="T29" t="s">
        <v>98</v>
      </c>
      <c r="U29" s="19" t="s">
        <v>9</v>
      </c>
      <c r="V29" s="20">
        <f>R$34</f>
        <v>2.204301075268817</v>
      </c>
      <c r="W29" s="21">
        <f>Table1[[#This Row],[Average]]/($I$6/3)*100</f>
        <v>43.742939625957071</v>
      </c>
      <c r="Y29" t="s">
        <v>120</v>
      </c>
    </row>
    <row r="30" spans="2:38" x14ac:dyDescent="0.45">
      <c r="H30" s="2" t="s">
        <v>14</v>
      </c>
      <c r="J30">
        <v>34.5</v>
      </c>
      <c r="K30">
        <v>2.5</v>
      </c>
      <c r="L30">
        <v>4</v>
      </c>
      <c r="N30">
        <f>SUM(J30:M30)</f>
        <v>41</v>
      </c>
      <c r="O30" s="11">
        <f t="shared" ref="O30:O31" si="21">N30/N$33</f>
        <v>0.35193133047210301</v>
      </c>
      <c r="P30" s="37" t="s">
        <v>13</v>
      </c>
      <c r="Q30" s="37">
        <f t="shared" si="20"/>
        <v>32</v>
      </c>
      <c r="R30" s="38">
        <f t="shared" ref="R30:R43" si="22">Q30/Q$26</f>
        <v>1.6</v>
      </c>
      <c r="T30" t="s">
        <v>99</v>
      </c>
      <c r="U30" s="22" t="s">
        <v>3</v>
      </c>
      <c r="V30" s="23">
        <f>R$40</f>
        <v>2.2000000000000002</v>
      </c>
      <c r="W30" s="24">
        <f>Table1[[#This Row],[Average]]/($I$6/3)*100</f>
        <v>43.657587548638141</v>
      </c>
      <c r="Y30" t="s">
        <v>121</v>
      </c>
    </row>
    <row r="31" spans="2:38" x14ac:dyDescent="0.45">
      <c r="H31" s="2" t="s">
        <v>11</v>
      </c>
      <c r="J31">
        <v>31.5</v>
      </c>
      <c r="K31">
        <v>4</v>
      </c>
      <c r="L31">
        <v>2.5</v>
      </c>
      <c r="N31">
        <f>SUM(J31:M31)</f>
        <v>38</v>
      </c>
      <c r="O31" s="11">
        <f t="shared" si="21"/>
        <v>0.3261802575107296</v>
      </c>
      <c r="P31" s="37" t="s">
        <v>16</v>
      </c>
      <c r="Q31" s="37">
        <f t="shared" si="20"/>
        <v>6</v>
      </c>
      <c r="R31" s="38">
        <f t="shared" si="22"/>
        <v>0.3</v>
      </c>
      <c r="T31" t="s">
        <v>100</v>
      </c>
      <c r="U31" s="22" t="s">
        <v>4</v>
      </c>
      <c r="V31" s="23">
        <f>R$39</f>
        <v>2.2999999999999998</v>
      </c>
      <c r="W31" s="24">
        <f>Table1[[#This Row],[Average]]/($I$6/3)*100</f>
        <v>45.642023346303503</v>
      </c>
    </row>
    <row r="32" spans="2:38" x14ac:dyDescent="0.45">
      <c r="P32" s="37" t="s">
        <v>15</v>
      </c>
      <c r="Q32" s="37">
        <f t="shared" si="20"/>
        <v>3</v>
      </c>
      <c r="R32" s="38">
        <f t="shared" si="22"/>
        <v>0.15</v>
      </c>
      <c r="T32" t="s">
        <v>101</v>
      </c>
      <c r="U32" s="19" t="s">
        <v>12</v>
      </c>
      <c r="V32" s="20">
        <f>R$33</f>
        <v>2.1</v>
      </c>
      <c r="W32" s="21">
        <f>Table1[[#This Row],[Average]]/($I$6/3)*100</f>
        <v>41.673151750972764</v>
      </c>
      <c r="Y32" t="s">
        <v>138</v>
      </c>
    </row>
    <row r="33" spans="8:27" x14ac:dyDescent="0.45">
      <c r="N33">
        <f>SUM(N29:N31)</f>
        <v>116.5</v>
      </c>
      <c r="P33" s="37" t="s">
        <v>12</v>
      </c>
      <c r="Q33" s="37">
        <f t="shared" si="20"/>
        <v>42</v>
      </c>
      <c r="R33" s="38">
        <f>Q33/Q26</f>
        <v>2.1</v>
      </c>
      <c r="T33" t="s">
        <v>102</v>
      </c>
      <c r="U33" s="22" t="s">
        <v>19</v>
      </c>
      <c r="V33" s="23">
        <f>$R$29</f>
        <v>2</v>
      </c>
      <c r="W33" s="24">
        <f>Table1[[#This Row],[Average]]/($I$6/3)*100</f>
        <v>39.688715953307394</v>
      </c>
      <c r="Y33" t="s">
        <v>137</v>
      </c>
    </row>
    <row r="34" spans="8:27" x14ac:dyDescent="0.45">
      <c r="P34" s="37" t="s">
        <v>9</v>
      </c>
      <c r="Q34" s="37">
        <f t="shared" si="20"/>
        <v>41</v>
      </c>
      <c r="R34" s="38">
        <f>Q34/(Q$26-1.4)</f>
        <v>2.204301075268817</v>
      </c>
      <c r="T34" t="s">
        <v>103</v>
      </c>
      <c r="U34" s="25" t="s">
        <v>2</v>
      </c>
      <c r="V34" s="26">
        <f>R$41</f>
        <v>1.75</v>
      </c>
      <c r="W34" s="27">
        <f>Table1[[#This Row],[Average]]/($I$6/3)*100</f>
        <v>34.72762645914397</v>
      </c>
    </row>
    <row r="35" spans="8:27" x14ac:dyDescent="0.45">
      <c r="P35" s="37" t="s">
        <v>8</v>
      </c>
      <c r="Q35" s="37">
        <f t="shared" si="20"/>
        <v>26</v>
      </c>
      <c r="R35" s="38">
        <f t="shared" si="22"/>
        <v>1.3</v>
      </c>
      <c r="T35" t="s">
        <v>104</v>
      </c>
      <c r="U35" s="19" t="s">
        <v>13</v>
      </c>
      <c r="V35" s="20">
        <f>R$30</f>
        <v>1.6</v>
      </c>
      <c r="W35" s="21">
        <f>Table1[[#This Row],[Average]]/($I$6/3)*100</f>
        <v>31.750972762645919</v>
      </c>
    </row>
    <row r="36" spans="8:27" x14ac:dyDescent="0.45">
      <c r="P36" s="37" t="s">
        <v>7</v>
      </c>
      <c r="Q36" s="37">
        <f t="shared" si="20"/>
        <v>10</v>
      </c>
      <c r="R36" s="38">
        <f t="shared" si="22"/>
        <v>0.5</v>
      </c>
      <c r="T36" t="s">
        <v>105</v>
      </c>
      <c r="U36" s="19" t="s">
        <v>8</v>
      </c>
      <c r="V36" s="20">
        <f>R$35</f>
        <v>1.3</v>
      </c>
      <c r="W36" s="21">
        <f>Table1[[#This Row],[Average]]/($I$6/3)*100</f>
        <v>25.79766536964981</v>
      </c>
    </row>
    <row r="37" spans="8:27" x14ac:dyDescent="0.45">
      <c r="P37" s="37" t="s">
        <v>6</v>
      </c>
      <c r="Q37" s="37">
        <f t="shared" si="20"/>
        <v>7</v>
      </c>
      <c r="R37" s="38">
        <f t="shared" si="22"/>
        <v>0.35</v>
      </c>
      <c r="T37" t="s">
        <v>106</v>
      </c>
      <c r="U37" s="25" t="s">
        <v>61</v>
      </c>
      <c r="V37" s="26">
        <f>R$44</f>
        <v>0.66666666666666663</v>
      </c>
      <c r="W37" s="27">
        <f>Table1[[#This Row],[Average]]/($I$6/3)*100</f>
        <v>13.229571984435799</v>
      </c>
    </row>
    <row r="38" spans="8:27" x14ac:dyDescent="0.45">
      <c r="P38" s="37" t="s">
        <v>5</v>
      </c>
      <c r="Q38" s="37">
        <f t="shared" si="20"/>
        <v>6</v>
      </c>
      <c r="R38" s="38">
        <f t="shared" si="22"/>
        <v>0.3</v>
      </c>
      <c r="T38" t="s">
        <v>107</v>
      </c>
      <c r="U38" s="22" t="s">
        <v>1</v>
      </c>
      <c r="V38" s="23">
        <f>R$42</f>
        <v>0.5</v>
      </c>
      <c r="W38" s="24">
        <f>Table1[[#This Row],[Average]]/($I$6/3)*100</f>
        <v>9.9221789883268485</v>
      </c>
    </row>
    <row r="39" spans="8:27" x14ac:dyDescent="0.45">
      <c r="H39" t="s">
        <v>170</v>
      </c>
      <c r="P39" s="37" t="s">
        <v>4</v>
      </c>
      <c r="Q39" s="37">
        <f t="shared" si="20"/>
        <v>46</v>
      </c>
      <c r="R39" s="38">
        <f t="shared" si="22"/>
        <v>2.2999999999999998</v>
      </c>
      <c r="T39" t="s">
        <v>108</v>
      </c>
      <c r="U39" s="19" t="s">
        <v>7</v>
      </c>
      <c r="V39" s="20">
        <f>R$36</f>
        <v>0.5</v>
      </c>
      <c r="W39" s="21">
        <f>Table1[[#This Row],[Average]]/($I$6/3)*100</f>
        <v>9.9221789883268485</v>
      </c>
      <c r="Z39" s="31"/>
      <c r="AA39" s="31"/>
    </row>
    <row r="40" spans="8:27" x14ac:dyDescent="0.45">
      <c r="H40" t="s">
        <v>171</v>
      </c>
      <c r="P40" s="37" t="s">
        <v>3</v>
      </c>
      <c r="Q40" s="37">
        <f t="shared" si="20"/>
        <v>44</v>
      </c>
      <c r="R40" s="38">
        <f t="shared" si="22"/>
        <v>2.2000000000000002</v>
      </c>
      <c r="T40" t="s">
        <v>109</v>
      </c>
      <c r="U40" s="19" t="s">
        <v>6</v>
      </c>
      <c r="V40" s="20">
        <f>R$37</f>
        <v>0.35</v>
      </c>
      <c r="W40" s="21">
        <f>Table1[[#This Row],[Average]]/($I$6/3)*100</f>
        <v>6.945525291828794</v>
      </c>
    </row>
    <row r="41" spans="8:27" x14ac:dyDescent="0.45">
      <c r="H41" t="s">
        <v>14</v>
      </c>
      <c r="P41" s="37" t="s">
        <v>2</v>
      </c>
      <c r="Q41" s="37">
        <f t="shared" si="20"/>
        <v>35</v>
      </c>
      <c r="R41" s="38">
        <f t="shared" si="22"/>
        <v>1.75</v>
      </c>
      <c r="T41" t="s">
        <v>110</v>
      </c>
      <c r="U41" s="25" t="s">
        <v>16</v>
      </c>
      <c r="V41" s="26">
        <f>R$31</f>
        <v>0.3</v>
      </c>
      <c r="W41" s="27">
        <f>Table1[[#This Row],[Average]]/($I$6/3)*100</f>
        <v>5.9533073929961082</v>
      </c>
    </row>
    <row r="42" spans="8:27" x14ac:dyDescent="0.45">
      <c r="H42" t="s">
        <v>11</v>
      </c>
      <c r="P42" s="37" t="s">
        <v>1</v>
      </c>
      <c r="Q42" s="37">
        <f t="shared" si="20"/>
        <v>10</v>
      </c>
      <c r="R42" s="38">
        <f t="shared" si="22"/>
        <v>0.5</v>
      </c>
      <c r="T42" t="s">
        <v>111</v>
      </c>
      <c r="U42" s="22" t="s">
        <v>5</v>
      </c>
      <c r="V42" s="23">
        <f>R$38</f>
        <v>0.3</v>
      </c>
      <c r="W42" s="24">
        <f>Table1[[#This Row],[Average]]/($I$6/3)*100</f>
        <v>5.9533073929961082</v>
      </c>
    </row>
    <row r="43" spans="8:27" x14ac:dyDescent="0.45">
      <c r="H43" t="s">
        <v>10</v>
      </c>
      <c r="P43" s="37" t="s">
        <v>0</v>
      </c>
      <c r="Q43" s="37">
        <f t="shared" si="20"/>
        <v>3</v>
      </c>
      <c r="R43" s="38">
        <f t="shared" si="22"/>
        <v>0.15</v>
      </c>
      <c r="T43" t="s">
        <v>112</v>
      </c>
      <c r="U43" s="25" t="s">
        <v>0</v>
      </c>
      <c r="V43" s="26">
        <f>R$43</f>
        <v>0.15</v>
      </c>
      <c r="W43" s="27">
        <f>Table1[[#This Row],[Average]]/($I$6/3)*100</f>
        <v>2.9766536964980541</v>
      </c>
    </row>
    <row r="44" spans="8:27" x14ac:dyDescent="0.45">
      <c r="P44" s="37" t="s">
        <v>61</v>
      </c>
      <c r="Q44" s="37">
        <f t="shared" si="20"/>
        <v>10</v>
      </c>
      <c r="R44" s="38">
        <f>Q44/(Q$26-5)</f>
        <v>0.66666666666666663</v>
      </c>
      <c r="T44" t="s">
        <v>113</v>
      </c>
      <c r="U44" s="28" t="s">
        <v>15</v>
      </c>
      <c r="V44" s="29">
        <f>R$32</f>
        <v>0.15</v>
      </c>
      <c r="W44" s="30">
        <f>Table1[[#This Row],[Average]]/($I$6/3)*100</f>
        <v>2.9766536964980541</v>
      </c>
    </row>
    <row r="46" spans="8:27" x14ac:dyDescent="0.45">
      <c r="P46" s="40" t="s">
        <v>166</v>
      </c>
      <c r="Q46" s="37"/>
      <c r="R46" s="37"/>
      <c r="S46" s="37"/>
      <c r="U46" t="s">
        <v>122</v>
      </c>
    </row>
    <row r="47" spans="8:27" x14ac:dyDescent="0.45">
      <c r="P47" s="41" t="s">
        <v>114</v>
      </c>
      <c r="Q47" s="41" t="s">
        <v>167</v>
      </c>
      <c r="R47" s="41" t="s">
        <v>168</v>
      </c>
      <c r="S47" s="41" t="s">
        <v>169</v>
      </c>
      <c r="T47" s="41" t="s">
        <v>200</v>
      </c>
      <c r="U47" t="s">
        <v>123</v>
      </c>
    </row>
    <row r="48" spans="8:27" x14ac:dyDescent="0.45">
      <c r="P48" s="37" t="s">
        <v>18</v>
      </c>
      <c r="Q48" s="39">
        <f t="shared" ref="Q48:Q64" si="23">(SUM(Q8,U8,Y8,AC8,AG8))/(SUM($Q$5,$U$5,$Y$5,$AC$5,$AG$5))</f>
        <v>1.9411764705882353</v>
      </c>
      <c r="R48" s="39">
        <f>AK8/(AK$5-0.5)</f>
        <v>6.4</v>
      </c>
      <c r="S48" s="39">
        <f>Table2[[#This Row],[Finals]]-Table2[[#This Row],[Regular]]</f>
        <v>4.4588235294117649</v>
      </c>
      <c r="T48" s="50">
        <f>Table2[[#This Row],[Regular]]/$I$6</f>
        <v>0.1284046692607004</v>
      </c>
      <c r="U48" t="s">
        <v>124</v>
      </c>
    </row>
    <row r="49" spans="16:21" x14ac:dyDescent="0.45">
      <c r="P49" s="37" t="s">
        <v>19</v>
      </c>
      <c r="Q49" s="39">
        <f t="shared" si="23"/>
        <v>0.82352941176470584</v>
      </c>
      <c r="R49" s="39">
        <f t="shared" ref="R49:R64" si="24">AK9/AK$5</f>
        <v>6.666666666666667</v>
      </c>
      <c r="S49" s="39">
        <f>Table2[[#This Row],[Finals]]-Table2[[#This Row],[Regular]]</f>
        <v>5.8431372549019613</v>
      </c>
      <c r="T49" s="50">
        <f>Table2[[#This Row],[Regular]]/$I$6</f>
        <v>5.4474708171206226E-2</v>
      </c>
    </row>
    <row r="50" spans="16:21" x14ac:dyDescent="0.45">
      <c r="P50" s="37" t="s">
        <v>13</v>
      </c>
      <c r="Q50" s="39">
        <f t="shared" si="23"/>
        <v>0.58823529411764708</v>
      </c>
      <c r="R50" s="39">
        <f t="shared" si="24"/>
        <v>7.333333333333333</v>
      </c>
      <c r="S50" s="39">
        <f>Table2[[#This Row],[Finals]]-Table2[[#This Row],[Regular]]</f>
        <v>6.7450980392156863</v>
      </c>
      <c r="T50" s="50">
        <f>Table2[[#This Row],[Regular]]/$I$6</f>
        <v>3.8910505836575876E-2</v>
      </c>
    </row>
    <row r="51" spans="16:21" x14ac:dyDescent="0.45">
      <c r="P51" s="37" t="s">
        <v>16</v>
      </c>
      <c r="Q51" s="39">
        <f t="shared" si="23"/>
        <v>0.35294117647058826</v>
      </c>
      <c r="R51" s="39">
        <f t="shared" si="24"/>
        <v>0</v>
      </c>
      <c r="S51" s="39">
        <f>Table2[[#This Row],[Finals]]-Table2[[#This Row],[Regular]]</f>
        <v>-0.35294117647058826</v>
      </c>
      <c r="T51" s="50">
        <f>Table2[[#This Row],[Regular]]/$I$6</f>
        <v>2.3346303501945529E-2</v>
      </c>
    </row>
    <row r="52" spans="16:21" x14ac:dyDescent="0.45">
      <c r="P52" s="37" t="s">
        <v>15</v>
      </c>
      <c r="Q52" s="39">
        <f t="shared" si="23"/>
        <v>0.11764705882352941</v>
      </c>
      <c r="R52" s="39">
        <f t="shared" si="24"/>
        <v>0.33333333333333331</v>
      </c>
      <c r="S52" s="39">
        <f>Table2[[#This Row],[Finals]]-Table2[[#This Row],[Regular]]</f>
        <v>0.2156862745098039</v>
      </c>
      <c r="T52" s="50">
        <f>Table2[[#This Row],[Regular]]/$I$6</f>
        <v>7.7821011673151752E-3</v>
      </c>
    </row>
    <row r="53" spans="16:21" x14ac:dyDescent="0.45">
      <c r="P53" s="37" t="s">
        <v>12</v>
      </c>
      <c r="Q53" s="39">
        <f t="shared" si="23"/>
        <v>1.8823529411764706</v>
      </c>
      <c r="R53" s="39">
        <f t="shared" si="24"/>
        <v>3.3333333333333335</v>
      </c>
      <c r="S53" s="39">
        <f>Table2[[#This Row],[Finals]]-Table2[[#This Row],[Regular]]</f>
        <v>1.4509803921568629</v>
      </c>
      <c r="T53" s="50">
        <f>Table2[[#This Row],[Regular]]/$I$6</f>
        <v>0.1245136186770428</v>
      </c>
    </row>
    <row r="54" spans="16:21" x14ac:dyDescent="0.45">
      <c r="P54" s="37" t="s">
        <v>9</v>
      </c>
      <c r="Q54" s="39">
        <f t="shared" si="23"/>
        <v>1.8235294117647058</v>
      </c>
      <c r="R54" s="39">
        <f t="shared" si="24"/>
        <v>3.3333333333333335</v>
      </c>
      <c r="S54" s="39">
        <f>Table2[[#This Row],[Finals]]-Table2[[#This Row],[Regular]]</f>
        <v>1.5098039215686276</v>
      </c>
      <c r="T54" s="50">
        <f>Table2[[#This Row],[Regular]]/$I$6</f>
        <v>0.12062256809338522</v>
      </c>
    </row>
    <row r="55" spans="16:21" x14ac:dyDescent="0.45">
      <c r="P55" s="37" t="s">
        <v>8</v>
      </c>
      <c r="Q55" s="39">
        <f t="shared" si="23"/>
        <v>0.58823529411764708</v>
      </c>
      <c r="R55" s="39">
        <f t="shared" si="24"/>
        <v>5.333333333333333</v>
      </c>
      <c r="S55" s="39">
        <f>Table2[[#This Row],[Finals]]-Table2[[#This Row],[Regular]]</f>
        <v>4.7450980392156863</v>
      </c>
      <c r="T55" s="50">
        <f>Table2[[#This Row],[Regular]]/$I$6</f>
        <v>3.8910505836575876E-2</v>
      </c>
      <c r="U55" s="14"/>
    </row>
    <row r="56" spans="16:21" x14ac:dyDescent="0.45">
      <c r="P56" s="37" t="s">
        <v>7</v>
      </c>
      <c r="Q56" s="39">
        <f t="shared" si="23"/>
        <v>0.41176470588235292</v>
      </c>
      <c r="R56" s="39">
        <f t="shared" si="24"/>
        <v>1</v>
      </c>
      <c r="S56" s="39">
        <f>Table2[[#This Row],[Finals]]-Table2[[#This Row],[Regular]]</f>
        <v>0.58823529411764708</v>
      </c>
      <c r="T56" s="50">
        <f>Table2[[#This Row],[Regular]]/$I$6</f>
        <v>2.7237354085603113E-2</v>
      </c>
    </row>
    <row r="57" spans="16:21" x14ac:dyDescent="0.45">
      <c r="P57" s="37" t="s">
        <v>6</v>
      </c>
      <c r="Q57" s="39">
        <f t="shared" si="23"/>
        <v>0.29411764705882354</v>
      </c>
      <c r="R57" s="39">
        <f t="shared" si="24"/>
        <v>0.66666666666666663</v>
      </c>
      <c r="S57" s="39">
        <f>Table2[[#This Row],[Finals]]-Table2[[#This Row],[Regular]]</f>
        <v>0.37254901960784309</v>
      </c>
      <c r="T57" s="50">
        <f>Table2[[#This Row],[Regular]]/$I$6</f>
        <v>1.9455252918287938E-2</v>
      </c>
    </row>
    <row r="58" spans="16:21" x14ac:dyDescent="0.45">
      <c r="P58" s="37" t="s">
        <v>5</v>
      </c>
      <c r="Q58" s="39">
        <f t="shared" si="23"/>
        <v>0.23529411764705882</v>
      </c>
      <c r="R58" s="39">
        <f t="shared" si="24"/>
        <v>0.66666666666666663</v>
      </c>
      <c r="S58" s="39">
        <f>Table2[[#This Row],[Finals]]-Table2[[#This Row],[Regular]]</f>
        <v>0.43137254901960781</v>
      </c>
      <c r="T58" s="50">
        <f>Table2[[#This Row],[Regular]]/$I$6</f>
        <v>1.556420233463035E-2</v>
      </c>
    </row>
    <row r="59" spans="16:21" x14ac:dyDescent="0.45">
      <c r="P59" s="37" t="s">
        <v>4</v>
      </c>
      <c r="Q59" s="39">
        <f t="shared" si="23"/>
        <v>1.4705882352941178</v>
      </c>
      <c r="R59" s="39">
        <f t="shared" si="24"/>
        <v>7</v>
      </c>
      <c r="S59" s="39">
        <f>Table2[[#This Row],[Finals]]-Table2[[#This Row],[Regular]]</f>
        <v>5.5294117647058822</v>
      </c>
      <c r="T59" s="50">
        <f>Table2[[#This Row],[Regular]]/$I$6</f>
        <v>9.7276264591439704E-2</v>
      </c>
    </row>
    <row r="60" spans="16:21" x14ac:dyDescent="0.45">
      <c r="P60" s="37" t="s">
        <v>3</v>
      </c>
      <c r="Q60" s="39">
        <f t="shared" si="23"/>
        <v>1.5294117647058822</v>
      </c>
      <c r="R60" s="39">
        <f t="shared" si="24"/>
        <v>6</v>
      </c>
      <c r="S60" s="39">
        <f>Table2[[#This Row],[Finals]]-Table2[[#This Row],[Regular]]</f>
        <v>4.4705882352941178</v>
      </c>
      <c r="T60" s="50">
        <f>Table2[[#This Row],[Regular]]/$I$6</f>
        <v>0.10116731517509728</v>
      </c>
    </row>
    <row r="61" spans="16:21" x14ac:dyDescent="0.45">
      <c r="P61" s="37" t="s">
        <v>2</v>
      </c>
      <c r="Q61" s="39">
        <f t="shared" si="23"/>
        <v>1.8823529411764706</v>
      </c>
      <c r="R61" s="39">
        <f t="shared" si="24"/>
        <v>1</v>
      </c>
      <c r="S61" s="39">
        <f>Table2[[#This Row],[Finals]]-Table2[[#This Row],[Regular]]</f>
        <v>-0.88235294117647056</v>
      </c>
      <c r="T61" s="50">
        <f>Table2[[#This Row],[Regular]]/$I$6</f>
        <v>0.1245136186770428</v>
      </c>
    </row>
    <row r="62" spans="16:21" x14ac:dyDescent="0.45">
      <c r="P62" s="37" t="s">
        <v>1</v>
      </c>
      <c r="Q62" s="39">
        <f t="shared" si="23"/>
        <v>0.41176470588235292</v>
      </c>
      <c r="R62" s="39">
        <f t="shared" si="24"/>
        <v>1</v>
      </c>
      <c r="S62" s="39">
        <f>Table2[[#This Row],[Finals]]-Table2[[#This Row],[Regular]]</f>
        <v>0.58823529411764708</v>
      </c>
      <c r="T62" s="50">
        <f>Table2[[#This Row],[Regular]]/$I$6</f>
        <v>2.7237354085603113E-2</v>
      </c>
    </row>
    <row r="63" spans="16:21" x14ac:dyDescent="0.45">
      <c r="P63" s="37" t="s">
        <v>0</v>
      </c>
      <c r="Q63" s="39">
        <f t="shared" si="23"/>
        <v>0.17647058823529413</v>
      </c>
      <c r="R63" s="39">
        <f t="shared" si="24"/>
        <v>0</v>
      </c>
      <c r="S63" s="39">
        <f>Table2[[#This Row],[Finals]]-Table2[[#This Row],[Regular]]</f>
        <v>-0.17647058823529413</v>
      </c>
      <c r="T63" s="50">
        <f>Table2[[#This Row],[Regular]]/$I$6</f>
        <v>1.1673151750972765E-2</v>
      </c>
    </row>
    <row r="64" spans="16:21" x14ac:dyDescent="0.45">
      <c r="P64" s="37" t="s">
        <v>61</v>
      </c>
      <c r="Q64" s="39">
        <f t="shared" si="23"/>
        <v>0.58823529411764708</v>
      </c>
      <c r="R64" s="39">
        <f t="shared" si="24"/>
        <v>0</v>
      </c>
      <c r="S64" s="39">
        <f>Table2[[#This Row],[Finals]]-Table2[[#This Row],[Regular]]</f>
        <v>-0.58823529411764708</v>
      </c>
      <c r="T64" s="50">
        <f>Table2[[#This Row],[Regular]]/$I$6</f>
        <v>3.8910505836575876E-2</v>
      </c>
    </row>
    <row r="65" spans="20:20" x14ac:dyDescent="0.45">
      <c r="T65" s="49"/>
    </row>
  </sheetData>
  <sortState xmlns:xlrd2="http://schemas.microsoft.com/office/spreadsheetml/2017/richdata2" ref="U28:V44">
    <sortCondition descending="1" ref="V37:V44"/>
  </sortState>
  <conditionalFormatting sqref="S48:S64">
    <cfRule type="cellIs" dxfId="51" priority="1" operator="lessThan">
      <formula>0</formula>
    </cfRule>
    <cfRule type="cellIs" dxfId="50" priority="2" operator="greaterThan">
      <formula>0</formula>
    </cfRule>
  </conditionalFormatting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8435A-4280-474C-803D-36D4BF232EA5}">
  <dimension ref="B2:U30"/>
  <sheetViews>
    <sheetView workbookViewId="0"/>
  </sheetViews>
  <sheetFormatPr defaultRowHeight="14.25" x14ac:dyDescent="0.45"/>
  <cols>
    <col min="2" max="2" width="13.19921875" customWidth="1"/>
    <col min="3" max="3" width="11.6640625" customWidth="1"/>
    <col min="4" max="4" width="14" customWidth="1"/>
    <col min="18" max="18" width="13.46484375" customWidth="1"/>
  </cols>
  <sheetData>
    <row r="2" spans="2:21" x14ac:dyDescent="0.45">
      <c r="B2" t="s">
        <v>33</v>
      </c>
      <c r="C2" s="3">
        <v>44992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21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COUNTIF(C4:C30, "Loose Gooses")</f>
        <v>4</v>
      </c>
      <c r="K3">
        <f>COUNTIF(D4:D30, "Loose Gooses")</f>
        <v>5</v>
      </c>
      <c r="L3" s="1">
        <f>J3/(J3+K3)</f>
        <v>0.44444444444444442</v>
      </c>
      <c r="M3">
        <f>IF(AND(L3&gt;L4, L3&gt;L5), 3, IF(OR(L3&gt;L4, L3&gt;L5), 2, 1))</f>
        <v>2</v>
      </c>
      <c r="P3" t="s">
        <v>18</v>
      </c>
      <c r="Q3">
        <f>COUNTIF($E$4:$E$27, P3)</f>
        <v>1</v>
      </c>
      <c r="R3" s="32"/>
      <c r="S3" s="2" t="s">
        <v>21</v>
      </c>
      <c r="T3" s="2" t="s">
        <v>17</v>
      </c>
      <c r="U3" s="2" t="s">
        <v>20</v>
      </c>
    </row>
    <row r="4" spans="2:21" x14ac:dyDescent="0.45">
      <c r="B4">
        <v>1</v>
      </c>
      <c r="C4" t="s">
        <v>11</v>
      </c>
      <c r="D4" t="s">
        <v>14</v>
      </c>
      <c r="E4" t="s">
        <v>1</v>
      </c>
      <c r="F4">
        <v>1</v>
      </c>
      <c r="G4">
        <v>1</v>
      </c>
      <c r="I4" t="s">
        <v>20</v>
      </c>
      <c r="J4">
        <f>COUNTIF(C4:C30, "5 Musketeers")</f>
        <v>2</v>
      </c>
      <c r="K4">
        <f>COUNTIF(D4:D30, "5 Musketeers")</f>
        <v>7</v>
      </c>
      <c r="L4" s="1">
        <f t="shared" ref="L4:L5" si="0">J4/(J4+K4)</f>
        <v>0.22222222222222221</v>
      </c>
      <c r="M4">
        <f>IF(AND(L4&gt;L3, L4&gt;L5), 3, IF(OR(L4&gt;L3, L4&gt;L5), 2, 1))</f>
        <v>1</v>
      </c>
      <c r="P4" t="s">
        <v>19</v>
      </c>
      <c r="Q4">
        <f t="shared" ref="Q4:Q19" si="1">COUNTIF($E$4:$E$27, P4)</f>
        <v>0</v>
      </c>
      <c r="R4" s="32"/>
      <c r="S4" t="str">
        <f t="shared" ref="S4:S30" si="2">IF(AND(C4="Loose Gooses",D4="Wet Willies"),"LG/WW", IF(AND(C4="Loose Gooses",D4="5 Musketeers"),"LG/5M", "None"))</f>
        <v>None</v>
      </c>
      <c r="T4" t="str">
        <f t="shared" ref="T4:T30" si="3">IF(AND(C4="Wet Willies",D4="Loose Gooses"),"WW/LG", IF(AND(C4="Wet Willies",D4="5 Musketeers"),"WW/5M", "None"))</f>
        <v>None</v>
      </c>
      <c r="U4" t="str">
        <f t="shared" ref="U4:U30" si="4">IF(AND(C4="5 Musketeers",D4="Loose Gooses"),"5M/LG", IF(AND(C4="5 Musketeers",D4="Wet Willies"),"5M/WW", "None"))</f>
        <v>5M/WW</v>
      </c>
    </row>
    <row r="5" spans="2:21" x14ac:dyDescent="0.45">
      <c r="B5">
        <v>2</v>
      </c>
      <c r="C5" t="s">
        <v>10</v>
      </c>
      <c r="D5" t="s">
        <v>11</v>
      </c>
      <c r="E5" t="s">
        <v>61</v>
      </c>
      <c r="F5">
        <v>1</v>
      </c>
      <c r="G5">
        <v>1</v>
      </c>
      <c r="I5" t="s">
        <v>17</v>
      </c>
      <c r="J5">
        <f>COUNTIF(C4:C30, "Wet Willies")</f>
        <v>9</v>
      </c>
      <c r="K5">
        <f>COUNTIF(D4:D30,"Wet Willies")</f>
        <v>3</v>
      </c>
      <c r="L5" s="1">
        <f t="shared" si="0"/>
        <v>0.75</v>
      </c>
      <c r="M5">
        <f>IF(AND(L5&gt;L4, L5&gt;L3), 3, IF(OR(L5&gt;L4, L5&gt;L3), 2, 1))</f>
        <v>3</v>
      </c>
      <c r="P5" t="s">
        <v>13</v>
      </c>
      <c r="Q5">
        <f t="shared" si="1"/>
        <v>2</v>
      </c>
      <c r="R5" s="32"/>
      <c r="S5" t="str">
        <f t="shared" si="2"/>
        <v>LG/5M</v>
      </c>
      <c r="T5" t="str">
        <f t="shared" si="3"/>
        <v>None</v>
      </c>
      <c r="U5" t="str">
        <f t="shared" si="4"/>
        <v>None</v>
      </c>
    </row>
    <row r="6" spans="2:21" x14ac:dyDescent="0.45">
      <c r="B6">
        <v>3</v>
      </c>
      <c r="C6" t="s">
        <v>10</v>
      </c>
      <c r="D6" t="s">
        <v>14</v>
      </c>
      <c r="E6" t="s">
        <v>2</v>
      </c>
      <c r="F6">
        <v>2</v>
      </c>
      <c r="G6">
        <v>2</v>
      </c>
      <c r="P6" t="s">
        <v>16</v>
      </c>
      <c r="Q6">
        <f t="shared" si="1"/>
        <v>0</v>
      </c>
      <c r="R6" s="32"/>
      <c r="S6" t="str">
        <f t="shared" si="2"/>
        <v>LG/WW</v>
      </c>
      <c r="T6" t="str">
        <f t="shared" si="3"/>
        <v>None</v>
      </c>
      <c r="U6" t="str">
        <f t="shared" si="4"/>
        <v>None</v>
      </c>
    </row>
    <row r="7" spans="2:21" x14ac:dyDescent="0.45">
      <c r="B7">
        <v>4</v>
      </c>
      <c r="C7" t="s">
        <v>10</v>
      </c>
      <c r="D7" t="s">
        <v>11</v>
      </c>
      <c r="E7" t="s">
        <v>18</v>
      </c>
      <c r="F7">
        <v>3</v>
      </c>
      <c r="G7">
        <v>2</v>
      </c>
      <c r="P7" t="s">
        <v>15</v>
      </c>
      <c r="Q7">
        <f t="shared" si="1"/>
        <v>1</v>
      </c>
      <c r="R7" s="32"/>
      <c r="S7" t="str">
        <f t="shared" si="2"/>
        <v>LG/5M</v>
      </c>
      <c r="T7" t="str">
        <f t="shared" si="3"/>
        <v>None</v>
      </c>
      <c r="U7" t="str">
        <f t="shared" si="4"/>
        <v>None</v>
      </c>
    </row>
    <row r="8" spans="2:21" x14ac:dyDescent="0.45">
      <c r="B8">
        <v>5</v>
      </c>
      <c r="C8" t="s">
        <v>14</v>
      </c>
      <c r="D8" t="s">
        <v>10</v>
      </c>
      <c r="E8" t="s">
        <v>13</v>
      </c>
      <c r="F8">
        <v>1</v>
      </c>
      <c r="G8">
        <v>1</v>
      </c>
      <c r="M8">
        <f>IF(AND(L3&gt;L4, L3&gt;L5), 3, IF(OR(L3&gt;L4, L3&gt;L5), 2, 1))</f>
        <v>2</v>
      </c>
      <c r="P8" t="s">
        <v>12</v>
      </c>
      <c r="Q8">
        <f t="shared" si="1"/>
        <v>5</v>
      </c>
      <c r="R8" s="32"/>
      <c r="S8" t="str">
        <f t="shared" si="2"/>
        <v>None</v>
      </c>
      <c r="T8" t="str">
        <f t="shared" si="3"/>
        <v>WW/LG</v>
      </c>
      <c r="U8" t="str">
        <f t="shared" si="4"/>
        <v>None</v>
      </c>
    </row>
    <row r="9" spans="2:21" x14ac:dyDescent="0.45">
      <c r="B9">
        <v>6</v>
      </c>
      <c r="C9" t="s">
        <v>14</v>
      </c>
      <c r="D9" t="s">
        <v>11</v>
      </c>
      <c r="E9" t="s">
        <v>13</v>
      </c>
      <c r="F9">
        <v>2</v>
      </c>
      <c r="G9">
        <v>3</v>
      </c>
      <c r="M9">
        <f>IF(AND(L4&gt;L3, L4&gt;L5), 3, IF(OR(L4&gt;L3, L4&gt;L5), 2, 1))</f>
        <v>1</v>
      </c>
      <c r="P9" t="s">
        <v>9</v>
      </c>
      <c r="Q9">
        <f t="shared" si="1"/>
        <v>2</v>
      </c>
      <c r="R9" s="32"/>
      <c r="S9" t="str">
        <f t="shared" si="2"/>
        <v>None</v>
      </c>
      <c r="T9" t="str">
        <f t="shared" si="3"/>
        <v>WW/5M</v>
      </c>
      <c r="U9" t="str">
        <f t="shared" si="4"/>
        <v>None</v>
      </c>
    </row>
    <row r="10" spans="2:21" x14ac:dyDescent="0.45">
      <c r="B10">
        <v>7</v>
      </c>
      <c r="C10" t="s">
        <v>14</v>
      </c>
      <c r="D10" t="s">
        <v>10</v>
      </c>
      <c r="E10" t="s">
        <v>12</v>
      </c>
      <c r="F10">
        <v>3</v>
      </c>
      <c r="G10">
        <v>2</v>
      </c>
      <c r="M10">
        <f>IF(AND(L5&gt;L4, L5&gt;L3), 3, IF(OR(L5&gt;L4, L5&gt;L3), 2, 1))</f>
        <v>3</v>
      </c>
      <c r="P10" t="s">
        <v>8</v>
      </c>
      <c r="Q10">
        <f t="shared" si="1"/>
        <v>0</v>
      </c>
      <c r="R10" s="32"/>
      <c r="S10" t="str">
        <f t="shared" si="2"/>
        <v>None</v>
      </c>
      <c r="T10" t="str">
        <f t="shared" si="3"/>
        <v>WW/LG</v>
      </c>
      <c r="U10" t="str">
        <f t="shared" si="4"/>
        <v>None</v>
      </c>
    </row>
    <row r="11" spans="2:21" x14ac:dyDescent="0.45">
      <c r="B11">
        <v>8</v>
      </c>
      <c r="C11" t="s">
        <v>11</v>
      </c>
      <c r="D11" t="s">
        <v>14</v>
      </c>
      <c r="E11" t="s">
        <v>4</v>
      </c>
      <c r="F11">
        <v>1</v>
      </c>
      <c r="G11">
        <v>1</v>
      </c>
      <c r="P11" t="s">
        <v>7</v>
      </c>
      <c r="Q11">
        <f t="shared" si="1"/>
        <v>0</v>
      </c>
      <c r="R11" s="32"/>
      <c r="S11" t="str">
        <f t="shared" si="2"/>
        <v>None</v>
      </c>
      <c r="T11" t="str">
        <f t="shared" si="3"/>
        <v>None</v>
      </c>
      <c r="U11" t="str">
        <f t="shared" si="4"/>
        <v>5M/WW</v>
      </c>
    </row>
    <row r="12" spans="2:21" x14ac:dyDescent="0.45">
      <c r="B12">
        <v>9</v>
      </c>
      <c r="C12" t="s">
        <v>10</v>
      </c>
      <c r="D12" t="s">
        <v>11</v>
      </c>
      <c r="E12" t="s">
        <v>15</v>
      </c>
      <c r="F12">
        <v>1</v>
      </c>
      <c r="G12">
        <v>1</v>
      </c>
      <c r="P12" t="s">
        <v>6</v>
      </c>
      <c r="Q12">
        <f t="shared" si="1"/>
        <v>0</v>
      </c>
      <c r="R12" s="32"/>
      <c r="S12" t="str">
        <f t="shared" si="2"/>
        <v>LG/5M</v>
      </c>
      <c r="T12" t="str">
        <f t="shared" si="3"/>
        <v>None</v>
      </c>
      <c r="U12" t="str">
        <f t="shared" si="4"/>
        <v>None</v>
      </c>
    </row>
    <row r="13" spans="2:21" x14ac:dyDescent="0.45">
      <c r="B13">
        <v>10</v>
      </c>
      <c r="C13" t="s">
        <v>14</v>
      </c>
      <c r="D13" t="s">
        <v>10</v>
      </c>
      <c r="E13" t="s">
        <v>12</v>
      </c>
      <c r="F13">
        <v>1</v>
      </c>
      <c r="G13">
        <v>1</v>
      </c>
      <c r="P13" t="s">
        <v>5</v>
      </c>
      <c r="Q13">
        <f t="shared" si="1"/>
        <v>0</v>
      </c>
      <c r="R13" s="32"/>
      <c r="S13" t="str">
        <f t="shared" si="2"/>
        <v>None</v>
      </c>
      <c r="T13" t="str">
        <f t="shared" si="3"/>
        <v>WW/LG</v>
      </c>
      <c r="U13" t="str">
        <f t="shared" si="4"/>
        <v>None</v>
      </c>
    </row>
    <row r="14" spans="2:21" x14ac:dyDescent="0.45">
      <c r="B14">
        <v>11</v>
      </c>
      <c r="C14" t="s">
        <v>14</v>
      </c>
      <c r="D14" t="s">
        <v>11</v>
      </c>
      <c r="E14" t="s">
        <v>9</v>
      </c>
      <c r="F14">
        <v>2</v>
      </c>
      <c r="G14">
        <v>2</v>
      </c>
      <c r="P14" t="s">
        <v>4</v>
      </c>
      <c r="Q14">
        <f t="shared" si="1"/>
        <v>1</v>
      </c>
      <c r="R14" s="32"/>
      <c r="S14" t="str">
        <f t="shared" si="2"/>
        <v>None</v>
      </c>
      <c r="T14" t="str">
        <f t="shared" si="3"/>
        <v>WW/5M</v>
      </c>
      <c r="U14" t="str">
        <f t="shared" si="4"/>
        <v>None</v>
      </c>
    </row>
    <row r="15" spans="2:21" x14ac:dyDescent="0.45">
      <c r="B15">
        <v>12</v>
      </c>
      <c r="C15" t="s">
        <v>14</v>
      </c>
      <c r="D15" t="s">
        <v>10</v>
      </c>
      <c r="E15" t="s">
        <v>12</v>
      </c>
      <c r="F15">
        <v>3</v>
      </c>
      <c r="G15">
        <v>2</v>
      </c>
      <c r="P15" t="s">
        <v>3</v>
      </c>
      <c r="Q15">
        <f t="shared" si="1"/>
        <v>0</v>
      </c>
      <c r="R15" s="32"/>
      <c r="S15" t="str">
        <f t="shared" si="2"/>
        <v>None</v>
      </c>
      <c r="T15" t="str">
        <f t="shared" si="3"/>
        <v>WW/LG</v>
      </c>
      <c r="U15" t="str">
        <f t="shared" si="4"/>
        <v>None</v>
      </c>
    </row>
    <row r="16" spans="2:21" x14ac:dyDescent="0.45">
      <c r="B16">
        <v>13</v>
      </c>
      <c r="C16" t="s">
        <v>14</v>
      </c>
      <c r="D16" t="s">
        <v>11</v>
      </c>
      <c r="E16" t="s">
        <v>12</v>
      </c>
      <c r="F16">
        <v>4</v>
      </c>
      <c r="G16">
        <v>3</v>
      </c>
      <c r="P16" t="s">
        <v>2</v>
      </c>
      <c r="Q16">
        <f t="shared" si="1"/>
        <v>1</v>
      </c>
      <c r="R16" s="32"/>
      <c r="S16" t="str">
        <f t="shared" si="2"/>
        <v>None</v>
      </c>
      <c r="T16" t="str">
        <f t="shared" si="3"/>
        <v>WW/5M</v>
      </c>
      <c r="U16" t="str">
        <f t="shared" si="4"/>
        <v>None</v>
      </c>
    </row>
    <row r="17" spans="2:21" x14ac:dyDescent="0.45">
      <c r="B17">
        <v>14</v>
      </c>
      <c r="C17" t="s">
        <v>14</v>
      </c>
      <c r="D17" t="s">
        <v>10</v>
      </c>
      <c r="E17" t="s">
        <v>9</v>
      </c>
      <c r="F17">
        <v>5</v>
      </c>
      <c r="G17">
        <v>3</v>
      </c>
      <c r="P17" t="s">
        <v>1</v>
      </c>
      <c r="Q17">
        <f t="shared" si="1"/>
        <v>1</v>
      </c>
      <c r="R17" s="32"/>
      <c r="S17" t="str">
        <f t="shared" si="2"/>
        <v>None</v>
      </c>
      <c r="T17" t="str">
        <f t="shared" si="3"/>
        <v>WW/LG</v>
      </c>
      <c r="U17" t="str">
        <f t="shared" si="4"/>
        <v>None</v>
      </c>
    </row>
    <row r="18" spans="2:21" x14ac:dyDescent="0.45">
      <c r="B18">
        <v>15</v>
      </c>
      <c r="C18" t="s">
        <v>14</v>
      </c>
      <c r="D18" t="s">
        <v>11</v>
      </c>
      <c r="E18" t="s">
        <v>12</v>
      </c>
      <c r="F18">
        <v>6</v>
      </c>
      <c r="G18">
        <v>4</v>
      </c>
      <c r="P18" t="s">
        <v>0</v>
      </c>
      <c r="Q18">
        <f t="shared" si="1"/>
        <v>0</v>
      </c>
      <c r="R18" s="32"/>
      <c r="S18" t="str">
        <f t="shared" si="2"/>
        <v>None</v>
      </c>
      <c r="T18" t="str">
        <f t="shared" si="3"/>
        <v>WW/5M</v>
      </c>
      <c r="U18" t="str">
        <f t="shared" si="4"/>
        <v>None</v>
      </c>
    </row>
    <row r="19" spans="2:21" x14ac:dyDescent="0.45">
      <c r="P19" t="s">
        <v>61</v>
      </c>
      <c r="Q19">
        <f t="shared" si="1"/>
        <v>1</v>
      </c>
      <c r="R19" s="32"/>
      <c r="S19" t="str">
        <f t="shared" si="2"/>
        <v>None</v>
      </c>
      <c r="T19" t="str">
        <f t="shared" si="3"/>
        <v>None</v>
      </c>
      <c r="U19" t="str">
        <f t="shared" si="4"/>
        <v>None</v>
      </c>
    </row>
    <row r="20" spans="2:21" x14ac:dyDescent="0.45">
      <c r="S20" t="str">
        <f t="shared" si="2"/>
        <v>None</v>
      </c>
      <c r="T20" t="str">
        <f t="shared" si="3"/>
        <v>None</v>
      </c>
      <c r="U20" t="str">
        <f t="shared" si="4"/>
        <v>None</v>
      </c>
    </row>
    <row r="21" spans="2:21" x14ac:dyDescent="0.45">
      <c r="S21" t="str">
        <f t="shared" si="2"/>
        <v>None</v>
      </c>
      <c r="T21" t="str">
        <f t="shared" si="3"/>
        <v>None</v>
      </c>
      <c r="U21" t="str">
        <f t="shared" si="4"/>
        <v>None</v>
      </c>
    </row>
    <row r="22" spans="2:21" x14ac:dyDescent="0.45">
      <c r="S22" t="str">
        <f t="shared" si="2"/>
        <v>None</v>
      </c>
      <c r="T22" t="str">
        <f t="shared" si="3"/>
        <v>None</v>
      </c>
      <c r="U22" t="str">
        <f t="shared" si="4"/>
        <v>None</v>
      </c>
    </row>
    <row r="23" spans="2:21" x14ac:dyDescent="0.45">
      <c r="S23" t="str">
        <f t="shared" si="2"/>
        <v>None</v>
      </c>
      <c r="T23" t="str">
        <f t="shared" si="3"/>
        <v>None</v>
      </c>
      <c r="U23" t="str">
        <f t="shared" si="4"/>
        <v>None</v>
      </c>
    </row>
    <row r="24" spans="2:21" x14ac:dyDescent="0.45">
      <c r="S24" t="str">
        <f t="shared" si="2"/>
        <v>None</v>
      </c>
      <c r="T24" t="str">
        <f t="shared" si="3"/>
        <v>None</v>
      </c>
      <c r="U24" t="str">
        <f t="shared" si="4"/>
        <v>None</v>
      </c>
    </row>
    <row r="25" spans="2:21" x14ac:dyDescent="0.45">
      <c r="S25" t="str">
        <f t="shared" si="2"/>
        <v>None</v>
      </c>
      <c r="T25" t="str">
        <f t="shared" si="3"/>
        <v>None</v>
      </c>
      <c r="U25" t="str">
        <f t="shared" si="4"/>
        <v>None</v>
      </c>
    </row>
    <row r="26" spans="2:21" x14ac:dyDescent="0.45">
      <c r="S26" t="str">
        <f t="shared" si="2"/>
        <v>None</v>
      </c>
      <c r="T26" t="str">
        <f t="shared" si="3"/>
        <v>None</v>
      </c>
      <c r="U26" t="str">
        <f t="shared" si="4"/>
        <v>None</v>
      </c>
    </row>
    <row r="27" spans="2:21" x14ac:dyDescent="0.45">
      <c r="S27" t="str">
        <f t="shared" si="2"/>
        <v>None</v>
      </c>
      <c r="T27" t="str">
        <f t="shared" si="3"/>
        <v>None</v>
      </c>
      <c r="U27" t="str">
        <f t="shared" si="4"/>
        <v>None</v>
      </c>
    </row>
    <row r="28" spans="2:21" x14ac:dyDescent="0.45">
      <c r="S28" t="str">
        <f t="shared" si="2"/>
        <v>None</v>
      </c>
      <c r="T28" t="str">
        <f t="shared" si="3"/>
        <v>None</v>
      </c>
      <c r="U28" t="str">
        <f t="shared" si="4"/>
        <v>None</v>
      </c>
    </row>
    <row r="29" spans="2:21" x14ac:dyDescent="0.45">
      <c r="S29" t="str">
        <f t="shared" si="2"/>
        <v>None</v>
      </c>
      <c r="T29" t="str">
        <f t="shared" si="3"/>
        <v>None</v>
      </c>
      <c r="U29" t="str">
        <f t="shared" si="4"/>
        <v>None</v>
      </c>
    </row>
    <row r="30" spans="2:21" x14ac:dyDescent="0.45">
      <c r="S30" t="str">
        <f t="shared" si="2"/>
        <v>None</v>
      </c>
      <c r="T30" t="str">
        <f t="shared" si="3"/>
        <v>None</v>
      </c>
      <c r="U30" t="str">
        <f t="shared" si="4"/>
        <v>None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6318C-54F3-43FB-AFDD-B926E7E03CCD}">
  <dimension ref="B2:U30"/>
  <sheetViews>
    <sheetView workbookViewId="0"/>
  </sheetViews>
  <sheetFormatPr defaultRowHeight="14.25" x14ac:dyDescent="0.45"/>
  <cols>
    <col min="2" max="2" width="13.19921875" customWidth="1"/>
    <col min="3" max="3" width="11.6640625" customWidth="1"/>
    <col min="4" max="4" width="14" customWidth="1"/>
    <col min="18" max="18" width="13.46484375" customWidth="1"/>
  </cols>
  <sheetData>
    <row r="2" spans="2:21" x14ac:dyDescent="0.45">
      <c r="B2" t="s">
        <v>33</v>
      </c>
      <c r="C2" s="3">
        <v>44993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21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COUNTIF(C4:C30, "Loose Gooses")</f>
        <v>10</v>
      </c>
      <c r="K3">
        <f>COUNTIF(D4:D30, "Loose Gooses")</f>
        <v>5</v>
      </c>
      <c r="L3" s="1">
        <f>J3/(J3+K3)</f>
        <v>0.66666666666666663</v>
      </c>
      <c r="M3">
        <f>IF(AND(L3&gt;L4, L3&gt;L5), 3, IF(OR(L3&gt;L4, L3&gt;L5), 2, 1))</f>
        <v>3</v>
      </c>
      <c r="P3" t="s">
        <v>18</v>
      </c>
      <c r="Q3">
        <f>COUNTIF($E$4:$E$27, P3)</f>
        <v>4</v>
      </c>
      <c r="R3" s="32"/>
      <c r="S3" s="2" t="s">
        <v>21</v>
      </c>
      <c r="T3" s="2" t="s">
        <v>17</v>
      </c>
      <c r="U3" s="2" t="s">
        <v>20</v>
      </c>
    </row>
    <row r="4" spans="2:21" x14ac:dyDescent="0.45">
      <c r="B4">
        <v>1</v>
      </c>
      <c r="C4" t="s">
        <v>11</v>
      </c>
      <c r="D4" t="s">
        <v>14</v>
      </c>
      <c r="E4" t="s">
        <v>1</v>
      </c>
      <c r="F4">
        <v>1</v>
      </c>
      <c r="G4">
        <v>1</v>
      </c>
      <c r="I4" t="s">
        <v>20</v>
      </c>
      <c r="J4">
        <f>COUNTIF(C4:C30, "5 Musketeers")</f>
        <v>6</v>
      </c>
      <c r="K4">
        <f>COUNTIF(D4:D30, "5 Musketeers")</f>
        <v>8</v>
      </c>
      <c r="L4" s="1">
        <f t="shared" ref="L4:L5" si="0">J4/(J4+K4)</f>
        <v>0.42857142857142855</v>
      </c>
      <c r="M4">
        <f>IF(AND(L4&gt;L3, L4&gt;L5), 3, IF(OR(L4&gt;L3, L4&gt;L5), 2, 1))</f>
        <v>2</v>
      </c>
      <c r="P4" t="s">
        <v>19</v>
      </c>
      <c r="Q4">
        <f t="shared" ref="Q4:Q19" si="1">COUNTIF($E$4:$E$27, P4)</f>
        <v>0</v>
      </c>
      <c r="R4" s="32"/>
      <c r="S4" t="str">
        <f t="shared" ref="S4:S12" si="2">IF(AND(C4="Loose Gooses",D4="Wet Willies"),"LG/WW", IF(AND(C4="Loose Gooses",D4="5 Musketeers"),"LG/5M", "None"))</f>
        <v>None</v>
      </c>
      <c r="T4" t="str">
        <f t="shared" ref="T4:T12" si="3">IF(AND(C4="Wet Willies",D4="Loose Gooses"),"WW/LG", IF(AND(C4="Wet Willies",D4="5 Musketeers"),"WW/5M", "None"))</f>
        <v>None</v>
      </c>
      <c r="U4" t="str">
        <f t="shared" ref="U4:U12" si="4">IF(AND(C4="5 Musketeers",D4="Loose Gooses"),"5M/LG", IF(AND(C4="5 Musketeers",D4="Wet Willies"),"5M/WW", "None"))</f>
        <v>5M/WW</v>
      </c>
    </row>
    <row r="5" spans="2:21" x14ac:dyDescent="0.45">
      <c r="B5">
        <v>2</v>
      </c>
      <c r="C5" t="s">
        <v>11</v>
      </c>
      <c r="D5" t="s">
        <v>10</v>
      </c>
      <c r="E5" t="s">
        <v>5</v>
      </c>
      <c r="F5">
        <v>2</v>
      </c>
      <c r="G5">
        <v>1</v>
      </c>
      <c r="I5" t="s">
        <v>17</v>
      </c>
      <c r="J5">
        <f>COUNTIF(C4:C30, "Wet Willies")</f>
        <v>5</v>
      </c>
      <c r="K5">
        <f>COUNTIF(D4:D30,"Wet Willies")</f>
        <v>8</v>
      </c>
      <c r="L5" s="1">
        <f t="shared" si="0"/>
        <v>0.38461538461538464</v>
      </c>
      <c r="M5">
        <f>IF(AND(L5&gt;L4, L5&gt;L3), 3, IF(OR(L5&gt;L4, L5&gt;L3), 2, 1))</f>
        <v>1</v>
      </c>
      <c r="P5" t="s">
        <v>13</v>
      </c>
      <c r="Q5">
        <f t="shared" si="1"/>
        <v>1</v>
      </c>
      <c r="R5" s="32"/>
      <c r="S5" t="str">
        <f t="shared" si="2"/>
        <v>None</v>
      </c>
      <c r="T5" t="str">
        <f t="shared" si="3"/>
        <v>None</v>
      </c>
      <c r="U5" t="str">
        <f t="shared" si="4"/>
        <v>5M/LG</v>
      </c>
    </row>
    <row r="6" spans="2:21" x14ac:dyDescent="0.45">
      <c r="B6">
        <v>3</v>
      </c>
      <c r="C6" t="s">
        <v>11</v>
      </c>
      <c r="D6" t="s">
        <v>14</v>
      </c>
      <c r="E6" t="s">
        <v>4</v>
      </c>
      <c r="F6">
        <v>3</v>
      </c>
      <c r="G6">
        <v>2</v>
      </c>
      <c r="P6" t="s">
        <v>16</v>
      </c>
      <c r="Q6">
        <f t="shared" si="1"/>
        <v>1</v>
      </c>
      <c r="R6" s="32"/>
      <c r="S6" t="str">
        <f t="shared" si="2"/>
        <v>None</v>
      </c>
      <c r="T6" t="str">
        <f t="shared" si="3"/>
        <v>None</v>
      </c>
      <c r="U6" t="str">
        <f t="shared" si="4"/>
        <v>5M/WW</v>
      </c>
    </row>
    <row r="7" spans="2:21" x14ac:dyDescent="0.45">
      <c r="B7">
        <v>4</v>
      </c>
      <c r="C7" t="s">
        <v>10</v>
      </c>
      <c r="D7" t="s">
        <v>11</v>
      </c>
      <c r="E7" t="s">
        <v>18</v>
      </c>
      <c r="F7">
        <v>1</v>
      </c>
      <c r="G7">
        <v>1</v>
      </c>
      <c r="P7" t="s">
        <v>15</v>
      </c>
      <c r="Q7">
        <f t="shared" si="1"/>
        <v>0</v>
      </c>
      <c r="R7" s="32"/>
      <c r="S7" t="str">
        <f t="shared" si="2"/>
        <v>LG/5M</v>
      </c>
      <c r="T7" t="str">
        <f t="shared" si="3"/>
        <v>None</v>
      </c>
      <c r="U7" t="str">
        <f t="shared" si="4"/>
        <v>None</v>
      </c>
    </row>
    <row r="8" spans="2:21" x14ac:dyDescent="0.45">
      <c r="B8">
        <v>5</v>
      </c>
      <c r="C8" t="s">
        <v>10</v>
      </c>
      <c r="D8" t="s">
        <v>14</v>
      </c>
      <c r="E8" t="s">
        <v>18</v>
      </c>
      <c r="F8">
        <v>2</v>
      </c>
      <c r="G8">
        <v>3</v>
      </c>
      <c r="M8">
        <f>IF(AND(L3&gt;L4, L3&gt;L5), 3, IF(OR(L3&gt;L4, L3&gt;L5), 2, 1))</f>
        <v>3</v>
      </c>
      <c r="P8" t="s">
        <v>12</v>
      </c>
      <c r="Q8">
        <f t="shared" si="1"/>
        <v>1</v>
      </c>
      <c r="R8" s="32"/>
      <c r="S8" t="str">
        <f t="shared" si="2"/>
        <v>LG/WW</v>
      </c>
      <c r="T8" t="str">
        <f t="shared" si="3"/>
        <v>None</v>
      </c>
      <c r="U8" t="str">
        <f t="shared" si="4"/>
        <v>None</v>
      </c>
    </row>
    <row r="9" spans="2:21" x14ac:dyDescent="0.45">
      <c r="B9">
        <v>6</v>
      </c>
      <c r="C9" t="s">
        <v>10</v>
      </c>
      <c r="D9" t="s">
        <v>11</v>
      </c>
      <c r="E9" t="s">
        <v>18</v>
      </c>
      <c r="F9">
        <v>3</v>
      </c>
      <c r="G9">
        <v>2</v>
      </c>
      <c r="M9">
        <f>IF(AND(L4&gt;L3, L4&gt;L5), 3, IF(OR(L4&gt;L3, L4&gt;L5), 2, 1))</f>
        <v>2</v>
      </c>
      <c r="P9" t="s">
        <v>9</v>
      </c>
      <c r="Q9">
        <f t="shared" si="1"/>
        <v>2</v>
      </c>
      <c r="R9" s="32"/>
      <c r="S9" t="str">
        <f t="shared" si="2"/>
        <v>LG/5M</v>
      </c>
      <c r="T9" t="str">
        <f t="shared" si="3"/>
        <v>None</v>
      </c>
      <c r="U9" t="str">
        <f t="shared" si="4"/>
        <v>None</v>
      </c>
    </row>
    <row r="10" spans="2:21" x14ac:dyDescent="0.45">
      <c r="B10">
        <v>7</v>
      </c>
      <c r="C10" t="s">
        <v>14</v>
      </c>
      <c r="D10" t="s">
        <v>10</v>
      </c>
      <c r="E10" t="s">
        <v>12</v>
      </c>
      <c r="F10">
        <v>1</v>
      </c>
      <c r="G10">
        <v>1</v>
      </c>
      <c r="M10">
        <f>IF(AND(L5&gt;L4, L5&gt;L3), 3, IF(OR(L5&gt;L4, L5&gt;L3), 2, 1))</f>
        <v>1</v>
      </c>
      <c r="P10" t="s">
        <v>8</v>
      </c>
      <c r="Q10">
        <f t="shared" si="1"/>
        <v>0</v>
      </c>
      <c r="R10" s="32"/>
      <c r="S10" t="str">
        <f t="shared" si="2"/>
        <v>None</v>
      </c>
      <c r="T10" t="str">
        <f t="shared" si="3"/>
        <v>WW/LG</v>
      </c>
      <c r="U10" t="str">
        <f t="shared" si="4"/>
        <v>None</v>
      </c>
    </row>
    <row r="11" spans="2:21" x14ac:dyDescent="0.45">
      <c r="B11">
        <v>8</v>
      </c>
      <c r="C11" t="s">
        <v>14</v>
      </c>
      <c r="D11" t="s">
        <v>11</v>
      </c>
      <c r="E11" t="s">
        <v>9</v>
      </c>
      <c r="F11">
        <v>2</v>
      </c>
      <c r="G11">
        <v>3</v>
      </c>
      <c r="P11" t="s">
        <v>7</v>
      </c>
      <c r="Q11">
        <f t="shared" si="1"/>
        <v>1</v>
      </c>
      <c r="R11" s="32"/>
      <c r="S11" t="str">
        <f t="shared" si="2"/>
        <v>None</v>
      </c>
      <c r="T11" t="str">
        <f t="shared" si="3"/>
        <v>WW/5M</v>
      </c>
      <c r="U11" t="str">
        <f t="shared" si="4"/>
        <v>None</v>
      </c>
    </row>
    <row r="12" spans="2:21" x14ac:dyDescent="0.45">
      <c r="B12">
        <v>9</v>
      </c>
      <c r="C12" t="s">
        <v>10</v>
      </c>
      <c r="D12" t="s">
        <v>14</v>
      </c>
      <c r="E12" t="s">
        <v>18</v>
      </c>
      <c r="F12">
        <v>1</v>
      </c>
      <c r="G12">
        <v>1</v>
      </c>
      <c r="P12" t="s">
        <v>6</v>
      </c>
      <c r="Q12">
        <f t="shared" si="1"/>
        <v>0</v>
      </c>
      <c r="R12" s="32"/>
      <c r="S12" t="str">
        <f t="shared" si="2"/>
        <v>LG/WW</v>
      </c>
      <c r="T12" t="str">
        <f t="shared" si="3"/>
        <v>None</v>
      </c>
      <c r="U12" t="str">
        <f t="shared" si="4"/>
        <v>None</v>
      </c>
    </row>
    <row r="13" spans="2:21" x14ac:dyDescent="0.45">
      <c r="B13">
        <v>10</v>
      </c>
      <c r="C13" t="s">
        <v>11</v>
      </c>
      <c r="D13" t="s">
        <v>10</v>
      </c>
      <c r="E13" t="s">
        <v>3</v>
      </c>
      <c r="F13">
        <v>1</v>
      </c>
      <c r="G13">
        <v>1</v>
      </c>
      <c r="P13" t="s">
        <v>5</v>
      </c>
      <c r="Q13">
        <f t="shared" si="1"/>
        <v>1</v>
      </c>
      <c r="R13" s="32"/>
      <c r="S13" t="str">
        <f t="shared" ref="S13:S30" si="5">IF(AND(C13="Loose Gooses",D13="Wet Willies"),"LG/WW", IF(AND(C13="Loose Gooses",D13="5 Musketeers"),"LG/5M", "None"))</f>
        <v>None</v>
      </c>
      <c r="T13" t="str">
        <f t="shared" ref="T13:T30" si="6">IF(AND(C13="Wet Willies",D13="Loose Gooses"),"WW/LG", IF(AND(C13="Wet Willies",D13="5 Musketeers"),"WW/5M", "None"))</f>
        <v>None</v>
      </c>
      <c r="U13" t="str">
        <f t="shared" ref="U13:U30" si="7">IF(AND(C13="5 Musketeers",D13="Loose Gooses"),"5M/LG", IF(AND(C13="5 Musketeers",D13="Wet Willies"),"5M/WW", "None"))</f>
        <v>5M/LG</v>
      </c>
    </row>
    <row r="14" spans="2:21" x14ac:dyDescent="0.45">
      <c r="B14">
        <v>11</v>
      </c>
      <c r="C14" t="s">
        <v>11</v>
      </c>
      <c r="D14" t="s">
        <v>14</v>
      </c>
      <c r="E14" t="s">
        <v>3</v>
      </c>
      <c r="F14">
        <v>2</v>
      </c>
      <c r="G14">
        <v>2</v>
      </c>
      <c r="P14" t="s">
        <v>4</v>
      </c>
      <c r="Q14">
        <f t="shared" si="1"/>
        <v>1</v>
      </c>
      <c r="R14" s="32"/>
      <c r="S14" t="str">
        <f t="shared" si="5"/>
        <v>None</v>
      </c>
      <c r="T14" t="str">
        <f t="shared" si="6"/>
        <v>None</v>
      </c>
      <c r="U14" t="str">
        <f t="shared" si="7"/>
        <v>5M/WW</v>
      </c>
    </row>
    <row r="15" spans="2:21" x14ac:dyDescent="0.45">
      <c r="B15">
        <v>12</v>
      </c>
      <c r="C15" t="s">
        <v>10</v>
      </c>
      <c r="D15" t="s">
        <v>11</v>
      </c>
      <c r="E15" t="s">
        <v>2</v>
      </c>
      <c r="F15">
        <v>2</v>
      </c>
      <c r="G15">
        <v>4</v>
      </c>
      <c r="P15" t="s">
        <v>3</v>
      </c>
      <c r="Q15">
        <f t="shared" si="1"/>
        <v>3</v>
      </c>
      <c r="R15" s="32"/>
      <c r="S15" t="str">
        <f t="shared" si="5"/>
        <v>LG/5M</v>
      </c>
      <c r="T15" t="str">
        <f t="shared" si="6"/>
        <v>None</v>
      </c>
      <c r="U15" t="str">
        <f t="shared" si="7"/>
        <v>None</v>
      </c>
    </row>
    <row r="16" spans="2:21" x14ac:dyDescent="0.45">
      <c r="B16">
        <v>13</v>
      </c>
      <c r="C16" t="s">
        <v>10</v>
      </c>
      <c r="D16" t="s">
        <v>14</v>
      </c>
      <c r="E16" t="s">
        <v>61</v>
      </c>
      <c r="F16">
        <v>3</v>
      </c>
      <c r="G16">
        <v>2</v>
      </c>
      <c r="P16" t="s">
        <v>2</v>
      </c>
      <c r="Q16">
        <f t="shared" si="1"/>
        <v>3</v>
      </c>
      <c r="R16" s="32"/>
      <c r="S16" t="str">
        <f t="shared" si="5"/>
        <v>LG/WW</v>
      </c>
      <c r="T16" t="str">
        <f t="shared" si="6"/>
        <v>None</v>
      </c>
      <c r="U16" t="str">
        <f t="shared" si="7"/>
        <v>None</v>
      </c>
    </row>
    <row r="17" spans="2:21" x14ac:dyDescent="0.45">
      <c r="B17">
        <v>14</v>
      </c>
      <c r="C17" t="s">
        <v>11</v>
      </c>
      <c r="D17" t="s">
        <v>10</v>
      </c>
      <c r="E17" t="s">
        <v>3</v>
      </c>
      <c r="F17">
        <v>1</v>
      </c>
      <c r="G17">
        <v>1</v>
      </c>
      <c r="P17" t="s">
        <v>1</v>
      </c>
      <c r="Q17">
        <f t="shared" si="1"/>
        <v>1</v>
      </c>
      <c r="R17" s="32"/>
      <c r="S17" t="str">
        <f t="shared" si="5"/>
        <v>None</v>
      </c>
      <c r="T17" t="str">
        <f t="shared" si="6"/>
        <v>None</v>
      </c>
      <c r="U17" t="str">
        <f t="shared" si="7"/>
        <v>5M/LG</v>
      </c>
    </row>
    <row r="18" spans="2:21" x14ac:dyDescent="0.45">
      <c r="B18">
        <v>15</v>
      </c>
      <c r="C18" t="s">
        <v>14</v>
      </c>
      <c r="D18" t="s">
        <v>11</v>
      </c>
      <c r="E18" t="s">
        <v>13</v>
      </c>
      <c r="F18">
        <v>1</v>
      </c>
      <c r="G18">
        <v>1</v>
      </c>
      <c r="P18" t="s">
        <v>0</v>
      </c>
      <c r="Q18">
        <f t="shared" si="1"/>
        <v>0</v>
      </c>
      <c r="R18" s="32"/>
      <c r="S18" t="str">
        <f t="shared" si="5"/>
        <v>None</v>
      </c>
      <c r="T18" t="str">
        <f t="shared" si="6"/>
        <v>WW/5M</v>
      </c>
      <c r="U18" t="str">
        <f t="shared" si="7"/>
        <v>None</v>
      </c>
    </row>
    <row r="19" spans="2:21" x14ac:dyDescent="0.45">
      <c r="B19">
        <v>16</v>
      </c>
      <c r="C19" t="s">
        <v>10</v>
      </c>
      <c r="D19" t="s">
        <v>14</v>
      </c>
      <c r="E19" t="s">
        <v>2</v>
      </c>
      <c r="F19">
        <v>1</v>
      </c>
      <c r="G19">
        <v>1</v>
      </c>
      <c r="P19" t="s">
        <v>61</v>
      </c>
      <c r="Q19">
        <f t="shared" si="1"/>
        <v>2</v>
      </c>
      <c r="R19" s="32"/>
      <c r="S19" t="str">
        <f t="shared" si="5"/>
        <v>LG/WW</v>
      </c>
      <c r="T19" t="str">
        <f t="shared" si="6"/>
        <v>None</v>
      </c>
      <c r="U19" t="str">
        <f t="shared" si="7"/>
        <v>None</v>
      </c>
    </row>
    <row r="20" spans="2:21" x14ac:dyDescent="0.45">
      <c r="B20">
        <v>17</v>
      </c>
      <c r="C20" t="s">
        <v>10</v>
      </c>
      <c r="D20" t="s">
        <v>11</v>
      </c>
      <c r="E20" t="s">
        <v>61</v>
      </c>
      <c r="F20">
        <v>2</v>
      </c>
      <c r="G20">
        <v>2</v>
      </c>
      <c r="S20" t="str">
        <f t="shared" si="5"/>
        <v>LG/5M</v>
      </c>
      <c r="T20" t="str">
        <f t="shared" si="6"/>
        <v>None</v>
      </c>
      <c r="U20" t="str">
        <f t="shared" si="7"/>
        <v>None</v>
      </c>
    </row>
    <row r="21" spans="2:21" x14ac:dyDescent="0.45">
      <c r="B21">
        <v>18</v>
      </c>
      <c r="C21" t="s">
        <v>10</v>
      </c>
      <c r="D21" t="s">
        <v>14</v>
      </c>
      <c r="E21" t="s">
        <v>2</v>
      </c>
      <c r="F21">
        <v>3</v>
      </c>
      <c r="G21">
        <v>2</v>
      </c>
      <c r="S21" t="str">
        <f t="shared" si="5"/>
        <v>LG/WW</v>
      </c>
      <c r="T21" t="str">
        <f t="shared" si="6"/>
        <v>None</v>
      </c>
      <c r="U21" t="str">
        <f t="shared" si="7"/>
        <v>None</v>
      </c>
    </row>
    <row r="22" spans="2:21" x14ac:dyDescent="0.45">
      <c r="B22">
        <v>19</v>
      </c>
      <c r="C22" t="s">
        <v>10</v>
      </c>
      <c r="D22" t="s">
        <v>11</v>
      </c>
      <c r="E22" t="s">
        <v>16</v>
      </c>
      <c r="F22">
        <v>4</v>
      </c>
      <c r="G22">
        <v>3</v>
      </c>
      <c r="S22" t="str">
        <f t="shared" si="5"/>
        <v>LG/5M</v>
      </c>
      <c r="T22" t="str">
        <f t="shared" si="6"/>
        <v>None</v>
      </c>
      <c r="U22" t="str">
        <f t="shared" si="7"/>
        <v>None</v>
      </c>
    </row>
    <row r="23" spans="2:21" x14ac:dyDescent="0.45">
      <c r="B23">
        <v>20</v>
      </c>
      <c r="C23" t="s">
        <v>14</v>
      </c>
      <c r="D23" t="s">
        <v>10</v>
      </c>
      <c r="E23" t="s">
        <v>9</v>
      </c>
      <c r="F23">
        <v>1</v>
      </c>
      <c r="G23">
        <v>1</v>
      </c>
      <c r="S23" t="str">
        <f t="shared" si="5"/>
        <v>None</v>
      </c>
      <c r="T23" t="str">
        <f t="shared" si="6"/>
        <v>WW/LG</v>
      </c>
      <c r="U23" t="str">
        <f t="shared" si="7"/>
        <v>None</v>
      </c>
    </row>
    <row r="24" spans="2:21" x14ac:dyDescent="0.45">
      <c r="B24">
        <v>21</v>
      </c>
      <c r="C24" t="s">
        <v>14</v>
      </c>
      <c r="D24" t="s">
        <v>11</v>
      </c>
      <c r="E24" t="s">
        <v>7</v>
      </c>
      <c r="F24">
        <v>2</v>
      </c>
      <c r="G24">
        <v>4</v>
      </c>
      <c r="S24" t="str">
        <f t="shared" si="5"/>
        <v>None</v>
      </c>
      <c r="T24" t="str">
        <f t="shared" si="6"/>
        <v>WW/5M</v>
      </c>
      <c r="U24" t="str">
        <f t="shared" si="7"/>
        <v>None</v>
      </c>
    </row>
    <row r="25" spans="2:21" x14ac:dyDescent="0.45">
      <c r="S25" t="str">
        <f t="shared" si="5"/>
        <v>None</v>
      </c>
      <c r="T25" t="str">
        <f t="shared" si="6"/>
        <v>None</v>
      </c>
      <c r="U25" t="str">
        <f t="shared" si="7"/>
        <v>None</v>
      </c>
    </row>
    <row r="26" spans="2:21" x14ac:dyDescent="0.45">
      <c r="S26" t="str">
        <f t="shared" si="5"/>
        <v>None</v>
      </c>
      <c r="T26" t="str">
        <f t="shared" si="6"/>
        <v>None</v>
      </c>
      <c r="U26" t="str">
        <f t="shared" si="7"/>
        <v>None</v>
      </c>
    </row>
    <row r="27" spans="2:21" x14ac:dyDescent="0.45">
      <c r="S27" t="str">
        <f t="shared" si="5"/>
        <v>None</v>
      </c>
      <c r="T27" t="str">
        <f t="shared" si="6"/>
        <v>None</v>
      </c>
      <c r="U27" t="str">
        <f t="shared" si="7"/>
        <v>None</v>
      </c>
    </row>
    <row r="28" spans="2:21" x14ac:dyDescent="0.45">
      <c r="S28" t="str">
        <f t="shared" si="5"/>
        <v>None</v>
      </c>
      <c r="T28" t="str">
        <f t="shared" si="6"/>
        <v>None</v>
      </c>
      <c r="U28" t="str">
        <f t="shared" si="7"/>
        <v>None</v>
      </c>
    </row>
    <row r="29" spans="2:21" x14ac:dyDescent="0.45">
      <c r="S29" t="str">
        <f t="shared" si="5"/>
        <v>None</v>
      </c>
      <c r="T29" t="str">
        <f t="shared" si="6"/>
        <v>None</v>
      </c>
      <c r="U29" t="str">
        <f t="shared" si="7"/>
        <v>None</v>
      </c>
    </row>
    <row r="30" spans="2:21" x14ac:dyDescent="0.45">
      <c r="S30" t="str">
        <f t="shared" si="5"/>
        <v>None</v>
      </c>
      <c r="T30" t="str">
        <f t="shared" si="6"/>
        <v>None</v>
      </c>
      <c r="U30" t="str">
        <f t="shared" si="7"/>
        <v>None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15FD5-70D9-4DC6-8665-B22C70B5881D}">
  <dimension ref="B2:U30"/>
  <sheetViews>
    <sheetView workbookViewId="0"/>
  </sheetViews>
  <sheetFormatPr defaultRowHeight="14.25" x14ac:dyDescent="0.45"/>
  <cols>
    <col min="2" max="2" width="13.19921875" customWidth="1"/>
    <col min="3" max="3" width="11.6640625" customWidth="1"/>
    <col min="4" max="4" width="14" customWidth="1"/>
    <col min="18" max="18" width="13.46484375" customWidth="1"/>
  </cols>
  <sheetData>
    <row r="2" spans="2:21" x14ac:dyDescent="0.45">
      <c r="B2" t="s">
        <v>33</v>
      </c>
      <c r="C2" s="3">
        <v>44994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21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COUNTIF(C4:C30, "Loose Gooses")</f>
        <v>10</v>
      </c>
      <c r="K3">
        <f>COUNTIF(D4:D30, "Loose Gooses")</f>
        <v>3</v>
      </c>
      <c r="L3" s="1">
        <f>J3/(J3+K3)</f>
        <v>0.76923076923076927</v>
      </c>
      <c r="M3">
        <f>IF(AND(L3&gt;L4, L3&gt;L5), 3, IF(OR(L3&gt;L4, L3&gt;L5), 2, 1))</f>
        <v>3</v>
      </c>
      <c r="P3" t="s">
        <v>18</v>
      </c>
      <c r="Q3">
        <f>COUNTIF($E$4:$E$27, P3)</f>
        <v>2</v>
      </c>
      <c r="R3" s="32"/>
      <c r="S3" s="2" t="s">
        <v>21</v>
      </c>
      <c r="T3" s="2" t="s">
        <v>17</v>
      </c>
      <c r="U3" s="2" t="s">
        <v>20</v>
      </c>
    </row>
    <row r="4" spans="2:21" x14ac:dyDescent="0.45">
      <c r="B4">
        <v>1</v>
      </c>
      <c r="C4" t="s">
        <v>10</v>
      </c>
      <c r="D4" t="s">
        <v>14</v>
      </c>
      <c r="E4" t="s">
        <v>2</v>
      </c>
      <c r="F4">
        <v>1</v>
      </c>
      <c r="G4">
        <v>1</v>
      </c>
      <c r="I4" t="s">
        <v>20</v>
      </c>
      <c r="J4">
        <f>COUNTIF(C4:C30, "5 Musketeers")</f>
        <v>2</v>
      </c>
      <c r="K4">
        <f>COUNTIF(D4:D30, "5 Musketeers")</f>
        <v>6</v>
      </c>
      <c r="L4" s="1">
        <f t="shared" ref="L4:L5" si="0">J4/(J4+K4)</f>
        <v>0.25</v>
      </c>
      <c r="M4">
        <f>IF(AND(L4&gt;L3, L4&gt;L5), 3, IF(OR(L4&gt;L3, L4&gt;L5), 2, 1))</f>
        <v>1</v>
      </c>
      <c r="P4" t="s">
        <v>19</v>
      </c>
      <c r="Q4">
        <f t="shared" ref="Q4:Q19" si="1">COUNTIF($E$4:$E$27, P4)</f>
        <v>0</v>
      </c>
      <c r="R4" s="32"/>
      <c r="S4" t="str">
        <f t="shared" ref="S4:S30" si="2">IF(AND(C4="Loose Gooses",D4="Wet Willies"),"LG/WW", IF(AND(C4="Loose Gooses",D4="5 Musketeers"),"LG/5M", "None"))</f>
        <v>LG/WW</v>
      </c>
      <c r="T4" t="str">
        <f t="shared" ref="T4:T30" si="3">IF(AND(C4="Wet Willies",D4="Loose Gooses"),"WW/LG", IF(AND(C4="Wet Willies",D4="5 Musketeers"),"WW/5M", "None"))</f>
        <v>None</v>
      </c>
      <c r="U4" t="str">
        <f t="shared" ref="U4:U30" si="4">IF(AND(C4="5 Musketeers",D4="Loose Gooses"),"5M/LG", IF(AND(C4="5 Musketeers",D4="Wet Willies"),"5M/WW", "None"))</f>
        <v>None</v>
      </c>
    </row>
    <row r="5" spans="2:21" x14ac:dyDescent="0.45">
      <c r="B5">
        <v>2</v>
      </c>
      <c r="C5" t="s">
        <v>10</v>
      </c>
      <c r="D5" t="s">
        <v>11</v>
      </c>
      <c r="E5" t="s">
        <v>18</v>
      </c>
      <c r="F5">
        <v>2</v>
      </c>
      <c r="G5">
        <v>1</v>
      </c>
      <c r="I5" t="s">
        <v>17</v>
      </c>
      <c r="J5">
        <f>COUNTIF(C4:C30, "Wet Willies")</f>
        <v>3</v>
      </c>
      <c r="K5">
        <f>COUNTIF(D4:D30,"Wet Willies")</f>
        <v>6</v>
      </c>
      <c r="L5" s="1">
        <f t="shared" si="0"/>
        <v>0.33333333333333331</v>
      </c>
      <c r="M5">
        <f>IF(AND(L5&gt;L4, L5&gt;L3), 3, IF(OR(L5&gt;L4, L5&gt;L3), 2, 1))</f>
        <v>2</v>
      </c>
      <c r="P5" t="s">
        <v>13</v>
      </c>
      <c r="Q5">
        <f t="shared" si="1"/>
        <v>3</v>
      </c>
      <c r="R5" s="32"/>
      <c r="S5" t="str">
        <f t="shared" si="2"/>
        <v>LG/5M</v>
      </c>
      <c r="T5" t="str">
        <f t="shared" si="3"/>
        <v>None</v>
      </c>
      <c r="U5" t="str">
        <f t="shared" si="4"/>
        <v>None</v>
      </c>
    </row>
    <row r="6" spans="2:21" x14ac:dyDescent="0.45">
      <c r="B6">
        <v>3</v>
      </c>
      <c r="C6" t="s">
        <v>10</v>
      </c>
      <c r="D6" t="s">
        <v>14</v>
      </c>
      <c r="E6" t="s">
        <v>2</v>
      </c>
      <c r="F6">
        <v>3</v>
      </c>
      <c r="G6">
        <v>2</v>
      </c>
      <c r="P6" t="s">
        <v>16</v>
      </c>
      <c r="Q6">
        <f t="shared" si="1"/>
        <v>0</v>
      </c>
      <c r="R6" s="32"/>
      <c r="S6" t="str">
        <f t="shared" si="2"/>
        <v>LG/WW</v>
      </c>
      <c r="T6" t="str">
        <f t="shared" si="3"/>
        <v>None</v>
      </c>
      <c r="U6" t="str">
        <f t="shared" si="4"/>
        <v>None</v>
      </c>
    </row>
    <row r="7" spans="2:21" x14ac:dyDescent="0.45">
      <c r="B7">
        <v>4</v>
      </c>
      <c r="C7" t="s">
        <v>11</v>
      </c>
      <c r="D7" t="s">
        <v>10</v>
      </c>
      <c r="E7" t="s">
        <v>3</v>
      </c>
      <c r="F7">
        <v>1</v>
      </c>
      <c r="G7">
        <v>1</v>
      </c>
      <c r="P7" t="s">
        <v>15</v>
      </c>
      <c r="Q7">
        <f t="shared" si="1"/>
        <v>0</v>
      </c>
      <c r="R7" s="32"/>
      <c r="S7" t="str">
        <f t="shared" si="2"/>
        <v>None</v>
      </c>
      <c r="T7" t="str">
        <f t="shared" si="3"/>
        <v>None</v>
      </c>
      <c r="U7" t="str">
        <f t="shared" si="4"/>
        <v>5M/LG</v>
      </c>
    </row>
    <row r="8" spans="2:21" x14ac:dyDescent="0.45">
      <c r="B8">
        <v>5</v>
      </c>
      <c r="C8" t="s">
        <v>11</v>
      </c>
      <c r="D8" t="s">
        <v>14</v>
      </c>
      <c r="E8" t="s">
        <v>4</v>
      </c>
      <c r="F8">
        <v>2</v>
      </c>
      <c r="G8">
        <v>3</v>
      </c>
      <c r="M8">
        <f>IF(AND(L3&gt;L4, L3&gt;L5), 3, IF(OR(L3&gt;L4, L3&gt;L5), 2, 1))</f>
        <v>3</v>
      </c>
      <c r="P8" t="s">
        <v>12</v>
      </c>
      <c r="Q8">
        <f t="shared" si="1"/>
        <v>0</v>
      </c>
      <c r="R8" s="32"/>
      <c r="S8" t="str">
        <f t="shared" si="2"/>
        <v>None</v>
      </c>
      <c r="T8" t="str">
        <f t="shared" si="3"/>
        <v>None</v>
      </c>
      <c r="U8" t="str">
        <f t="shared" si="4"/>
        <v>5M/WW</v>
      </c>
    </row>
    <row r="9" spans="2:21" x14ac:dyDescent="0.45">
      <c r="B9">
        <v>6</v>
      </c>
      <c r="C9" t="s">
        <v>10</v>
      </c>
      <c r="D9" t="s">
        <v>11</v>
      </c>
      <c r="E9" t="s">
        <v>2</v>
      </c>
      <c r="F9">
        <v>1</v>
      </c>
      <c r="G9">
        <v>1</v>
      </c>
      <c r="M9">
        <f>IF(AND(L4&gt;L3, L4&gt;L5), 3, IF(OR(L4&gt;L3, L4&gt;L5), 2, 1))</f>
        <v>1</v>
      </c>
      <c r="P9" t="s">
        <v>9</v>
      </c>
      <c r="Q9">
        <f t="shared" si="1"/>
        <v>0</v>
      </c>
      <c r="R9" s="32"/>
      <c r="S9" t="str">
        <f t="shared" si="2"/>
        <v>LG/5M</v>
      </c>
      <c r="T9" t="str">
        <f t="shared" si="3"/>
        <v>None</v>
      </c>
      <c r="U9" t="str">
        <f t="shared" si="4"/>
        <v>None</v>
      </c>
    </row>
    <row r="10" spans="2:21" x14ac:dyDescent="0.45">
      <c r="B10">
        <v>7</v>
      </c>
      <c r="C10" t="s">
        <v>10</v>
      </c>
      <c r="D10" t="s">
        <v>14</v>
      </c>
      <c r="E10" t="s">
        <v>18</v>
      </c>
      <c r="F10">
        <v>2</v>
      </c>
      <c r="G10">
        <v>4</v>
      </c>
      <c r="M10">
        <f>IF(AND(L5&gt;L4, L5&gt;L3), 3, IF(OR(L5&gt;L4, L5&gt;L3), 2, 1))</f>
        <v>2</v>
      </c>
      <c r="P10" t="s">
        <v>8</v>
      </c>
      <c r="Q10">
        <f t="shared" si="1"/>
        <v>0</v>
      </c>
      <c r="R10" s="32"/>
      <c r="S10" t="str">
        <f t="shared" si="2"/>
        <v>LG/WW</v>
      </c>
      <c r="T10" t="str">
        <f t="shared" si="3"/>
        <v>None</v>
      </c>
      <c r="U10" t="str">
        <f t="shared" si="4"/>
        <v>None</v>
      </c>
    </row>
    <row r="11" spans="2:21" x14ac:dyDescent="0.45">
      <c r="B11">
        <v>8</v>
      </c>
      <c r="C11" t="s">
        <v>10</v>
      </c>
      <c r="D11" t="s">
        <v>11</v>
      </c>
      <c r="E11" t="s">
        <v>2</v>
      </c>
      <c r="F11">
        <v>3</v>
      </c>
      <c r="G11">
        <v>2</v>
      </c>
      <c r="P11" t="s">
        <v>7</v>
      </c>
      <c r="Q11">
        <f t="shared" si="1"/>
        <v>0</v>
      </c>
      <c r="R11" s="32"/>
      <c r="S11" t="str">
        <f t="shared" si="2"/>
        <v>LG/5M</v>
      </c>
      <c r="T11" t="str">
        <f t="shared" si="3"/>
        <v>None</v>
      </c>
      <c r="U11" t="str">
        <f t="shared" si="4"/>
        <v>None</v>
      </c>
    </row>
    <row r="12" spans="2:21" x14ac:dyDescent="0.45">
      <c r="B12">
        <v>9</v>
      </c>
      <c r="C12" t="s">
        <v>14</v>
      </c>
      <c r="D12" t="s">
        <v>10</v>
      </c>
      <c r="E12" t="s">
        <v>13</v>
      </c>
      <c r="F12">
        <v>1</v>
      </c>
      <c r="G12">
        <v>1</v>
      </c>
      <c r="P12" t="s">
        <v>6</v>
      </c>
      <c r="Q12">
        <f t="shared" si="1"/>
        <v>0</v>
      </c>
      <c r="R12" s="32"/>
      <c r="S12" t="str">
        <f t="shared" si="2"/>
        <v>None</v>
      </c>
      <c r="T12" t="str">
        <f t="shared" si="3"/>
        <v>WW/LG</v>
      </c>
      <c r="U12" t="str">
        <f t="shared" si="4"/>
        <v>None</v>
      </c>
    </row>
    <row r="13" spans="2:21" x14ac:dyDescent="0.45">
      <c r="B13">
        <v>10</v>
      </c>
      <c r="C13" t="s">
        <v>14</v>
      </c>
      <c r="D13" t="s">
        <v>11</v>
      </c>
      <c r="E13" t="s">
        <v>13</v>
      </c>
      <c r="F13">
        <v>2</v>
      </c>
      <c r="G13">
        <v>3</v>
      </c>
      <c r="P13" t="s">
        <v>5</v>
      </c>
      <c r="Q13">
        <f t="shared" si="1"/>
        <v>0</v>
      </c>
      <c r="R13" s="32"/>
      <c r="S13" t="str">
        <f t="shared" si="2"/>
        <v>None</v>
      </c>
      <c r="T13" t="str">
        <f t="shared" si="3"/>
        <v>WW/5M</v>
      </c>
      <c r="U13" t="str">
        <f t="shared" si="4"/>
        <v>None</v>
      </c>
    </row>
    <row r="14" spans="2:21" x14ac:dyDescent="0.45">
      <c r="B14">
        <v>11</v>
      </c>
      <c r="C14" t="s">
        <v>10</v>
      </c>
      <c r="D14" t="s">
        <v>14</v>
      </c>
      <c r="E14" t="s">
        <v>2</v>
      </c>
      <c r="F14">
        <v>1</v>
      </c>
      <c r="G14">
        <v>1</v>
      </c>
      <c r="P14" t="s">
        <v>4</v>
      </c>
      <c r="Q14">
        <f t="shared" si="1"/>
        <v>1</v>
      </c>
      <c r="R14" s="32"/>
      <c r="S14" t="str">
        <f t="shared" si="2"/>
        <v>LG/WW</v>
      </c>
      <c r="T14" t="str">
        <f t="shared" si="3"/>
        <v>None</v>
      </c>
      <c r="U14" t="str">
        <f t="shared" si="4"/>
        <v>None</v>
      </c>
    </row>
    <row r="15" spans="2:21" x14ac:dyDescent="0.45">
      <c r="B15">
        <v>12</v>
      </c>
      <c r="C15" t="s">
        <v>10</v>
      </c>
      <c r="D15" t="s">
        <v>11</v>
      </c>
      <c r="E15" t="s">
        <v>61</v>
      </c>
      <c r="F15">
        <v>2</v>
      </c>
      <c r="G15">
        <v>4</v>
      </c>
      <c r="P15" t="s">
        <v>3</v>
      </c>
      <c r="Q15">
        <f t="shared" si="1"/>
        <v>1</v>
      </c>
      <c r="R15" s="32"/>
      <c r="S15" t="str">
        <f t="shared" si="2"/>
        <v>LG/5M</v>
      </c>
      <c r="T15" t="str">
        <f t="shared" si="3"/>
        <v>None</v>
      </c>
      <c r="U15" t="str">
        <f t="shared" si="4"/>
        <v>None</v>
      </c>
    </row>
    <row r="16" spans="2:21" x14ac:dyDescent="0.45">
      <c r="B16">
        <v>13</v>
      </c>
      <c r="C16" t="s">
        <v>10</v>
      </c>
      <c r="D16" t="s">
        <v>14</v>
      </c>
      <c r="E16" t="s">
        <v>61</v>
      </c>
      <c r="F16">
        <v>3</v>
      </c>
      <c r="G16">
        <v>2</v>
      </c>
      <c r="P16" t="s">
        <v>2</v>
      </c>
      <c r="Q16">
        <f t="shared" si="1"/>
        <v>6</v>
      </c>
      <c r="R16" s="32"/>
      <c r="S16" t="str">
        <f t="shared" si="2"/>
        <v>LG/WW</v>
      </c>
      <c r="T16" t="str">
        <f t="shared" si="3"/>
        <v>None</v>
      </c>
      <c r="U16" t="str">
        <f t="shared" si="4"/>
        <v>None</v>
      </c>
    </row>
    <row r="17" spans="2:21" x14ac:dyDescent="0.45">
      <c r="B17">
        <v>16</v>
      </c>
      <c r="C17" t="s">
        <v>10</v>
      </c>
      <c r="D17" t="s">
        <v>11</v>
      </c>
      <c r="E17" t="s">
        <v>2</v>
      </c>
      <c r="F17">
        <v>1</v>
      </c>
      <c r="G17">
        <v>1</v>
      </c>
      <c r="P17" t="s">
        <v>1</v>
      </c>
      <c r="Q17">
        <f t="shared" si="1"/>
        <v>0</v>
      </c>
      <c r="R17" s="32"/>
      <c r="S17" t="str">
        <f t="shared" si="2"/>
        <v>LG/5M</v>
      </c>
      <c r="T17" t="str">
        <f t="shared" si="3"/>
        <v>None</v>
      </c>
      <c r="U17" t="str">
        <f t="shared" si="4"/>
        <v>None</v>
      </c>
    </row>
    <row r="18" spans="2:21" x14ac:dyDescent="0.45">
      <c r="B18">
        <v>17</v>
      </c>
      <c r="C18" t="s">
        <v>14</v>
      </c>
      <c r="D18" t="s">
        <v>10</v>
      </c>
      <c r="E18" t="s">
        <v>13</v>
      </c>
      <c r="F18">
        <v>1</v>
      </c>
      <c r="G18">
        <v>1</v>
      </c>
      <c r="P18" t="s">
        <v>0</v>
      </c>
      <c r="Q18">
        <f t="shared" si="1"/>
        <v>0</v>
      </c>
      <c r="R18" s="32"/>
      <c r="S18" t="str">
        <f t="shared" si="2"/>
        <v>None</v>
      </c>
      <c r="T18" t="str">
        <f t="shared" si="3"/>
        <v>WW/LG</v>
      </c>
      <c r="U18" t="str">
        <f t="shared" si="4"/>
        <v>None</v>
      </c>
    </row>
    <row r="19" spans="2:21" x14ac:dyDescent="0.45">
      <c r="P19" t="s">
        <v>61</v>
      </c>
      <c r="Q19">
        <f t="shared" si="1"/>
        <v>2</v>
      </c>
      <c r="R19" s="32"/>
      <c r="S19" t="str">
        <f t="shared" si="2"/>
        <v>None</v>
      </c>
      <c r="T19" t="str">
        <f t="shared" si="3"/>
        <v>None</v>
      </c>
      <c r="U19" t="str">
        <f t="shared" si="4"/>
        <v>None</v>
      </c>
    </row>
    <row r="20" spans="2:21" x14ac:dyDescent="0.45">
      <c r="S20" t="str">
        <f t="shared" si="2"/>
        <v>None</v>
      </c>
      <c r="T20" t="str">
        <f t="shared" si="3"/>
        <v>None</v>
      </c>
      <c r="U20" t="str">
        <f t="shared" si="4"/>
        <v>None</v>
      </c>
    </row>
    <row r="21" spans="2:21" x14ac:dyDescent="0.45">
      <c r="S21" t="str">
        <f t="shared" si="2"/>
        <v>None</v>
      </c>
      <c r="T21" t="str">
        <f t="shared" si="3"/>
        <v>None</v>
      </c>
      <c r="U21" t="str">
        <f t="shared" si="4"/>
        <v>None</v>
      </c>
    </row>
    <row r="22" spans="2:21" x14ac:dyDescent="0.45">
      <c r="S22" t="str">
        <f t="shared" si="2"/>
        <v>None</v>
      </c>
      <c r="T22" t="str">
        <f t="shared" si="3"/>
        <v>None</v>
      </c>
      <c r="U22" t="str">
        <f t="shared" si="4"/>
        <v>None</v>
      </c>
    </row>
    <row r="23" spans="2:21" x14ac:dyDescent="0.45">
      <c r="S23" t="str">
        <f t="shared" si="2"/>
        <v>None</v>
      </c>
      <c r="T23" t="str">
        <f t="shared" si="3"/>
        <v>None</v>
      </c>
      <c r="U23" t="str">
        <f t="shared" si="4"/>
        <v>None</v>
      </c>
    </row>
    <row r="24" spans="2:21" x14ac:dyDescent="0.45">
      <c r="S24" t="str">
        <f t="shared" si="2"/>
        <v>None</v>
      </c>
      <c r="T24" t="str">
        <f t="shared" si="3"/>
        <v>None</v>
      </c>
      <c r="U24" t="str">
        <f t="shared" si="4"/>
        <v>None</v>
      </c>
    </row>
    <row r="25" spans="2:21" x14ac:dyDescent="0.45">
      <c r="S25" t="str">
        <f t="shared" si="2"/>
        <v>None</v>
      </c>
      <c r="T25" t="str">
        <f t="shared" si="3"/>
        <v>None</v>
      </c>
      <c r="U25" t="str">
        <f t="shared" si="4"/>
        <v>None</v>
      </c>
    </row>
    <row r="26" spans="2:21" x14ac:dyDescent="0.45">
      <c r="S26" t="str">
        <f t="shared" si="2"/>
        <v>None</v>
      </c>
      <c r="T26" t="str">
        <f t="shared" si="3"/>
        <v>None</v>
      </c>
      <c r="U26" t="str">
        <f t="shared" si="4"/>
        <v>None</v>
      </c>
    </row>
    <row r="27" spans="2:21" x14ac:dyDescent="0.45">
      <c r="S27" t="str">
        <f t="shared" si="2"/>
        <v>None</v>
      </c>
      <c r="T27" t="str">
        <f t="shared" si="3"/>
        <v>None</v>
      </c>
      <c r="U27" t="str">
        <f t="shared" si="4"/>
        <v>None</v>
      </c>
    </row>
    <row r="28" spans="2:21" x14ac:dyDescent="0.45">
      <c r="S28" t="str">
        <f t="shared" si="2"/>
        <v>None</v>
      </c>
      <c r="T28" t="str">
        <f t="shared" si="3"/>
        <v>None</v>
      </c>
      <c r="U28" t="str">
        <f t="shared" si="4"/>
        <v>None</v>
      </c>
    </row>
    <row r="29" spans="2:21" x14ac:dyDescent="0.45">
      <c r="S29" t="str">
        <f t="shared" si="2"/>
        <v>None</v>
      </c>
      <c r="T29" t="str">
        <f t="shared" si="3"/>
        <v>None</v>
      </c>
      <c r="U29" t="str">
        <f t="shared" si="4"/>
        <v>None</v>
      </c>
    </row>
    <row r="30" spans="2:21" x14ac:dyDescent="0.45">
      <c r="S30" t="str">
        <f t="shared" si="2"/>
        <v>None</v>
      </c>
      <c r="T30" t="str">
        <f t="shared" si="3"/>
        <v>None</v>
      </c>
      <c r="U30" t="str">
        <f t="shared" si="4"/>
        <v>None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E3080-3342-47C2-BF71-23EEBC472503}">
  <dimension ref="B2:V42"/>
  <sheetViews>
    <sheetView zoomScale="70" zoomScaleNormal="70" workbookViewId="0">
      <selection activeCell="J26" sqref="J26"/>
    </sheetView>
  </sheetViews>
  <sheetFormatPr defaultRowHeight="14.25" x14ac:dyDescent="0.45"/>
  <cols>
    <col min="2" max="2" width="13.19921875" customWidth="1"/>
    <col min="3" max="3" width="11.6640625" customWidth="1"/>
    <col min="4" max="4" width="14" customWidth="1"/>
    <col min="18" max="18" width="13.46484375" customWidth="1"/>
  </cols>
  <sheetData>
    <row r="2" spans="2:22" x14ac:dyDescent="0.45">
      <c r="B2" t="s">
        <v>33</v>
      </c>
      <c r="C2" s="33" t="s">
        <v>150</v>
      </c>
      <c r="J2" s="2" t="s">
        <v>32</v>
      </c>
      <c r="K2" s="2" t="s">
        <v>31</v>
      </c>
      <c r="L2" s="2" t="s">
        <v>30</v>
      </c>
      <c r="M2" s="2" t="s">
        <v>29</v>
      </c>
      <c r="N2" s="2" t="s">
        <v>27</v>
      </c>
      <c r="Q2" s="2" t="s">
        <v>28</v>
      </c>
      <c r="R2" t="s">
        <v>27</v>
      </c>
    </row>
    <row r="3" spans="2:22" x14ac:dyDescent="0.45">
      <c r="B3" s="2" t="s">
        <v>53</v>
      </c>
      <c r="C3" s="2" t="s">
        <v>26</v>
      </c>
      <c r="D3" s="2" t="s">
        <v>25</v>
      </c>
      <c r="E3" s="2" t="s">
        <v>156</v>
      </c>
      <c r="F3" s="2" t="s">
        <v>24</v>
      </c>
      <c r="G3" s="2" t="s">
        <v>23</v>
      </c>
      <c r="H3" s="2" t="s">
        <v>22</v>
      </c>
      <c r="J3" t="s">
        <v>21</v>
      </c>
      <c r="K3">
        <v>1</v>
      </c>
      <c r="L3">
        <v>8</v>
      </c>
      <c r="M3" s="1">
        <f>K3/(K3+L3)</f>
        <v>0.1111111111111111</v>
      </c>
      <c r="N3">
        <f>IF(AND(M3&gt;M4, M3&gt;M5), 3, IF(OR(M3&gt;M4, M3&gt;M5), 2, 1))</f>
        <v>1</v>
      </c>
      <c r="Q3" t="s">
        <v>18</v>
      </c>
      <c r="R3">
        <v>2</v>
      </c>
      <c r="S3" s="32"/>
      <c r="T3" s="2" t="s">
        <v>21</v>
      </c>
      <c r="U3" s="2" t="s">
        <v>17</v>
      </c>
      <c r="V3" s="2" t="s">
        <v>20</v>
      </c>
    </row>
    <row r="4" spans="2:22" x14ac:dyDescent="0.45">
      <c r="B4">
        <v>1</v>
      </c>
      <c r="C4" t="s">
        <v>11</v>
      </c>
      <c r="D4" t="s">
        <v>10</v>
      </c>
      <c r="E4" t="s">
        <v>151</v>
      </c>
      <c r="F4" t="s">
        <v>19</v>
      </c>
      <c r="G4">
        <v>0</v>
      </c>
      <c r="H4">
        <v>0</v>
      </c>
      <c r="J4" t="s">
        <v>20</v>
      </c>
      <c r="K4">
        <v>9</v>
      </c>
      <c r="L4">
        <v>4</v>
      </c>
      <c r="M4" s="1">
        <f t="shared" ref="M4:M5" si="0">K4/(K4+L4)</f>
        <v>0.69230769230769229</v>
      </c>
      <c r="N4">
        <v>4</v>
      </c>
      <c r="Q4" t="s">
        <v>19</v>
      </c>
      <c r="R4">
        <f>COUNTIF($F$4:$F$50, Q4)</f>
        <v>6</v>
      </c>
      <c r="S4" s="32"/>
      <c r="T4" t="str">
        <f t="shared" ref="T4:T19" si="1">IF(AND(C4="Loose Gooses",D4="Wet Willies"),"LG/WW", IF(AND(C4="Loose Gooses",D4="5 Musketeers"),"LG/5M", "None"))</f>
        <v>None</v>
      </c>
      <c r="U4" t="str">
        <f t="shared" ref="U4:U19" si="2">IF(AND(C4="Wet Willies",D4="Loose Gooses"),"WW/LG", IF(AND(C4="Wet Willies",D4="5 Musketeers"),"WW/5M", "None"))</f>
        <v>None</v>
      </c>
      <c r="V4" t="str">
        <f t="shared" ref="V4:V19" si="3">IF(AND(C4="5 Musketeers",D4="Loose Gooses"),"5M/LG", IF(AND(C4="5 Musketeers",D4="Wet Willies"),"5M/WW", "None"))</f>
        <v>5M/LG</v>
      </c>
    </row>
    <row r="5" spans="2:22" x14ac:dyDescent="0.45">
      <c r="B5" s="2">
        <v>1</v>
      </c>
      <c r="C5" s="2" t="s">
        <v>11</v>
      </c>
      <c r="D5" s="2" t="s">
        <v>10</v>
      </c>
      <c r="E5" s="2" t="s">
        <v>152</v>
      </c>
      <c r="F5" t="s">
        <v>19</v>
      </c>
      <c r="G5">
        <v>0</v>
      </c>
      <c r="H5">
        <v>0</v>
      </c>
      <c r="J5" t="s">
        <v>17</v>
      </c>
      <c r="K5">
        <v>7</v>
      </c>
      <c r="L5">
        <v>5</v>
      </c>
      <c r="M5" s="1">
        <f t="shared" si="0"/>
        <v>0.58333333333333337</v>
      </c>
      <c r="N5">
        <v>2.5</v>
      </c>
      <c r="Q5" t="s">
        <v>13</v>
      </c>
      <c r="R5">
        <f>COUNTIF($F$4:$F$50, Q5)</f>
        <v>5</v>
      </c>
      <c r="S5" s="32"/>
      <c r="T5" t="str">
        <f t="shared" si="1"/>
        <v>None</v>
      </c>
      <c r="U5" t="str">
        <f t="shared" si="2"/>
        <v>None</v>
      </c>
      <c r="V5" t="str">
        <f t="shared" si="3"/>
        <v>5M/LG</v>
      </c>
    </row>
    <row r="6" spans="2:22" x14ac:dyDescent="0.45">
      <c r="B6">
        <v>2</v>
      </c>
      <c r="C6" t="s">
        <v>11</v>
      </c>
      <c r="D6" t="s">
        <v>14</v>
      </c>
      <c r="E6" t="s">
        <v>151</v>
      </c>
      <c r="F6" t="s">
        <v>19</v>
      </c>
      <c r="G6">
        <v>1</v>
      </c>
      <c r="H6">
        <v>0</v>
      </c>
      <c r="Q6" t="s">
        <v>16</v>
      </c>
      <c r="R6">
        <f>COUNTIF($F$4:$F$50, Q6)</f>
        <v>0</v>
      </c>
      <c r="S6" s="32"/>
      <c r="T6" t="str">
        <f t="shared" si="1"/>
        <v>None</v>
      </c>
      <c r="U6" t="str">
        <f t="shared" si="2"/>
        <v>None</v>
      </c>
      <c r="V6" t="str">
        <f t="shared" si="3"/>
        <v>5M/WW</v>
      </c>
    </row>
    <row r="7" spans="2:22" x14ac:dyDescent="0.45">
      <c r="B7" s="2">
        <v>2</v>
      </c>
      <c r="C7" s="2" t="s">
        <v>11</v>
      </c>
      <c r="D7" s="2" t="s">
        <v>14</v>
      </c>
      <c r="E7" s="2" t="s">
        <v>152</v>
      </c>
      <c r="F7" t="s">
        <v>4</v>
      </c>
      <c r="G7">
        <v>1</v>
      </c>
      <c r="H7">
        <v>0</v>
      </c>
      <c r="Q7" t="s">
        <v>15</v>
      </c>
      <c r="R7">
        <f>COUNTIF($F$4:$F$50, Q7)</f>
        <v>0</v>
      </c>
      <c r="S7" s="32"/>
      <c r="T7" t="str">
        <f t="shared" si="1"/>
        <v>None</v>
      </c>
      <c r="U7" t="str">
        <f t="shared" si="2"/>
        <v>None</v>
      </c>
      <c r="V7" t="str">
        <f t="shared" si="3"/>
        <v>5M/WW</v>
      </c>
    </row>
    <row r="8" spans="2:22" x14ac:dyDescent="0.45">
      <c r="B8">
        <v>3</v>
      </c>
      <c r="C8" t="s">
        <v>11</v>
      </c>
      <c r="D8" t="s">
        <v>10</v>
      </c>
      <c r="E8" t="s">
        <v>151</v>
      </c>
      <c r="F8" t="s">
        <v>3</v>
      </c>
      <c r="G8">
        <v>2</v>
      </c>
      <c r="H8">
        <v>1</v>
      </c>
      <c r="N8">
        <f>IF(AND(M3&gt;M4, M3&gt;M5), 3, IF(OR(M3&gt;M4, M3&gt;M5), 2, 1))</f>
        <v>1</v>
      </c>
      <c r="Q8" t="s">
        <v>12</v>
      </c>
      <c r="R8">
        <v>1</v>
      </c>
      <c r="S8" s="32"/>
      <c r="T8" t="str">
        <f t="shared" si="1"/>
        <v>None</v>
      </c>
      <c r="U8" t="str">
        <f t="shared" si="2"/>
        <v>None</v>
      </c>
      <c r="V8" t="str">
        <f t="shared" si="3"/>
        <v>5M/LG</v>
      </c>
    </row>
    <row r="9" spans="2:22" x14ac:dyDescent="0.45">
      <c r="B9" s="2">
        <v>3</v>
      </c>
      <c r="C9" s="2" t="s">
        <v>11</v>
      </c>
      <c r="D9" s="2" t="s">
        <v>10</v>
      </c>
      <c r="E9" s="2" t="s">
        <v>152</v>
      </c>
      <c r="F9" t="s">
        <v>3</v>
      </c>
      <c r="G9">
        <v>2</v>
      </c>
      <c r="H9">
        <v>1</v>
      </c>
      <c r="N9">
        <f>IF(AND(M4&gt;M3, M4&gt;M5), 3, IF(OR(M4&gt;M3, M4&gt;M5), 2, 1))</f>
        <v>3</v>
      </c>
      <c r="Q9" t="s">
        <v>9</v>
      </c>
      <c r="R9">
        <f t="shared" ref="R9:R19" si="4">COUNTIF($F$4:$F$50, Q9)</f>
        <v>4</v>
      </c>
      <c r="S9" s="32"/>
      <c r="T9" t="str">
        <f t="shared" si="1"/>
        <v>None</v>
      </c>
      <c r="U9" t="str">
        <f t="shared" si="2"/>
        <v>None</v>
      </c>
      <c r="V9" t="str">
        <f t="shared" si="3"/>
        <v>5M/LG</v>
      </c>
    </row>
    <row r="10" spans="2:22" x14ac:dyDescent="0.45">
      <c r="B10">
        <v>4</v>
      </c>
      <c r="C10" t="s">
        <v>11</v>
      </c>
      <c r="D10" t="s">
        <v>14</v>
      </c>
      <c r="E10" t="s">
        <v>151</v>
      </c>
      <c r="F10" t="s">
        <v>3</v>
      </c>
      <c r="G10">
        <v>3</v>
      </c>
      <c r="H10">
        <v>1</v>
      </c>
      <c r="N10">
        <f>IF(AND(M5&gt;M4, M5&gt;M3), 3, IF(OR(M5&gt;M4, M5&gt;M3), 2, 1))</f>
        <v>2</v>
      </c>
      <c r="Q10" t="s">
        <v>8</v>
      </c>
      <c r="R10">
        <f t="shared" si="4"/>
        <v>6</v>
      </c>
      <c r="S10" s="32"/>
      <c r="T10" t="str">
        <f t="shared" si="1"/>
        <v>None</v>
      </c>
      <c r="U10" t="str">
        <f t="shared" si="2"/>
        <v>None</v>
      </c>
      <c r="V10" t="str">
        <f t="shared" si="3"/>
        <v>5M/WW</v>
      </c>
    </row>
    <row r="11" spans="2:22" x14ac:dyDescent="0.45">
      <c r="B11">
        <v>4</v>
      </c>
      <c r="C11" t="s">
        <v>14</v>
      </c>
      <c r="D11" t="s">
        <v>11</v>
      </c>
      <c r="E11" t="s">
        <v>153</v>
      </c>
      <c r="F11" s="2" t="s">
        <v>8</v>
      </c>
      <c r="G11">
        <v>3</v>
      </c>
      <c r="H11">
        <v>1</v>
      </c>
      <c r="Q11" t="s">
        <v>7</v>
      </c>
      <c r="R11">
        <f t="shared" si="4"/>
        <v>0</v>
      </c>
      <c r="S11" s="32"/>
      <c r="T11" t="str">
        <f t="shared" si="1"/>
        <v>None</v>
      </c>
      <c r="U11" t="str">
        <f t="shared" si="2"/>
        <v>WW/5M</v>
      </c>
      <c r="V11" t="str">
        <f t="shared" si="3"/>
        <v>None</v>
      </c>
    </row>
    <row r="12" spans="2:22" x14ac:dyDescent="0.45">
      <c r="B12" s="2">
        <v>4</v>
      </c>
      <c r="C12" s="2" t="s">
        <v>14</v>
      </c>
      <c r="D12" s="2" t="s">
        <v>11</v>
      </c>
      <c r="E12" s="2" t="s">
        <v>154</v>
      </c>
      <c r="F12" s="2" t="s">
        <v>8</v>
      </c>
      <c r="G12">
        <v>3</v>
      </c>
      <c r="H12">
        <v>1</v>
      </c>
      <c r="Q12" t="s">
        <v>6</v>
      </c>
      <c r="R12">
        <f t="shared" si="4"/>
        <v>1</v>
      </c>
      <c r="S12" s="32"/>
      <c r="T12" t="str">
        <f t="shared" si="1"/>
        <v>None</v>
      </c>
      <c r="U12" t="str">
        <f t="shared" si="2"/>
        <v>WW/5M</v>
      </c>
      <c r="V12" t="str">
        <f t="shared" si="3"/>
        <v>None</v>
      </c>
    </row>
    <row r="13" spans="2:22" x14ac:dyDescent="0.45">
      <c r="B13">
        <v>5</v>
      </c>
      <c r="C13" t="s">
        <v>14</v>
      </c>
      <c r="D13" t="s">
        <v>10</v>
      </c>
      <c r="E13" t="s">
        <v>151</v>
      </c>
      <c r="F13" t="s">
        <v>9</v>
      </c>
      <c r="G13">
        <v>1</v>
      </c>
      <c r="H13">
        <v>2</v>
      </c>
      <c r="Q13" t="s">
        <v>5</v>
      </c>
      <c r="R13">
        <f t="shared" si="4"/>
        <v>2</v>
      </c>
      <c r="S13" s="32"/>
      <c r="T13" t="str">
        <f t="shared" si="1"/>
        <v>None</v>
      </c>
      <c r="U13" t="str">
        <f t="shared" si="2"/>
        <v>WW/LG</v>
      </c>
      <c r="V13" t="str">
        <f t="shared" si="3"/>
        <v>None</v>
      </c>
    </row>
    <row r="14" spans="2:22" x14ac:dyDescent="0.45">
      <c r="B14" s="2">
        <v>5</v>
      </c>
      <c r="C14" s="2" t="s">
        <v>14</v>
      </c>
      <c r="D14" s="2" t="s">
        <v>10</v>
      </c>
      <c r="E14" s="2" t="s">
        <v>152</v>
      </c>
      <c r="F14" t="s">
        <v>9</v>
      </c>
      <c r="G14">
        <v>1</v>
      </c>
      <c r="H14">
        <v>2</v>
      </c>
      <c r="Q14" t="s">
        <v>4</v>
      </c>
      <c r="R14">
        <f t="shared" si="4"/>
        <v>4</v>
      </c>
      <c r="S14" s="32"/>
      <c r="T14" t="str">
        <f t="shared" si="1"/>
        <v>None</v>
      </c>
      <c r="U14" t="str">
        <f t="shared" si="2"/>
        <v>WW/LG</v>
      </c>
      <c r="V14" t="str">
        <f t="shared" si="3"/>
        <v>None</v>
      </c>
    </row>
    <row r="15" spans="2:22" x14ac:dyDescent="0.45">
      <c r="B15">
        <v>6</v>
      </c>
      <c r="C15" t="s">
        <v>14</v>
      </c>
      <c r="D15" t="s">
        <v>11</v>
      </c>
      <c r="E15" t="s">
        <v>151</v>
      </c>
      <c r="F15" t="s">
        <v>8</v>
      </c>
      <c r="G15">
        <v>2</v>
      </c>
      <c r="H15">
        <v>1</v>
      </c>
      <c r="Q15" t="s">
        <v>3</v>
      </c>
      <c r="R15">
        <f t="shared" si="4"/>
        <v>7</v>
      </c>
      <c r="S15" s="32"/>
      <c r="T15" t="str">
        <f t="shared" si="1"/>
        <v>None</v>
      </c>
      <c r="U15" t="str">
        <f t="shared" si="2"/>
        <v>WW/5M</v>
      </c>
      <c r="V15" t="str">
        <f t="shared" si="3"/>
        <v>None</v>
      </c>
    </row>
    <row r="16" spans="2:22" x14ac:dyDescent="0.45">
      <c r="B16">
        <v>6</v>
      </c>
      <c r="C16" t="s">
        <v>14</v>
      </c>
      <c r="D16" t="s">
        <v>11</v>
      </c>
      <c r="E16" t="s">
        <v>152</v>
      </c>
      <c r="F16" s="2" t="s">
        <v>13</v>
      </c>
      <c r="G16">
        <v>2</v>
      </c>
      <c r="H16">
        <v>1</v>
      </c>
      <c r="Q16" t="s">
        <v>2</v>
      </c>
      <c r="R16">
        <f t="shared" si="4"/>
        <v>0</v>
      </c>
      <c r="S16" s="32"/>
      <c r="T16" t="str">
        <f t="shared" si="1"/>
        <v>None</v>
      </c>
      <c r="U16" t="str">
        <f t="shared" si="2"/>
        <v>WW/5M</v>
      </c>
      <c r="V16" t="str">
        <f t="shared" si="3"/>
        <v>None</v>
      </c>
    </row>
    <row r="17" spans="2:22" x14ac:dyDescent="0.45">
      <c r="B17" s="2">
        <v>6</v>
      </c>
      <c r="C17" s="2" t="s">
        <v>14</v>
      </c>
      <c r="D17" s="2" t="s">
        <v>11</v>
      </c>
      <c r="E17" s="2" t="s">
        <v>155</v>
      </c>
      <c r="F17" s="2" t="s">
        <v>13</v>
      </c>
      <c r="G17">
        <v>2</v>
      </c>
      <c r="H17">
        <v>1</v>
      </c>
      <c r="Q17" t="s">
        <v>1</v>
      </c>
      <c r="R17">
        <f t="shared" si="4"/>
        <v>0</v>
      </c>
      <c r="S17" s="32"/>
      <c r="T17" t="str">
        <f t="shared" si="1"/>
        <v>None</v>
      </c>
      <c r="U17" t="str">
        <f t="shared" si="2"/>
        <v>WW/5M</v>
      </c>
      <c r="V17" t="str">
        <f t="shared" si="3"/>
        <v>None</v>
      </c>
    </row>
    <row r="18" spans="2:22" x14ac:dyDescent="0.45">
      <c r="B18">
        <v>7</v>
      </c>
      <c r="C18" t="s">
        <v>14</v>
      </c>
      <c r="D18" t="s">
        <v>10</v>
      </c>
      <c r="E18" t="s">
        <v>151</v>
      </c>
      <c r="F18" t="s">
        <v>9</v>
      </c>
      <c r="G18">
        <v>3</v>
      </c>
      <c r="H18">
        <v>3</v>
      </c>
      <c r="Q18" t="s">
        <v>0</v>
      </c>
      <c r="R18">
        <f t="shared" si="4"/>
        <v>0</v>
      </c>
      <c r="S18" s="32"/>
      <c r="T18" t="str">
        <f t="shared" si="1"/>
        <v>None</v>
      </c>
      <c r="U18" t="str">
        <f t="shared" si="2"/>
        <v>WW/LG</v>
      </c>
      <c r="V18" t="str">
        <f t="shared" si="3"/>
        <v>None</v>
      </c>
    </row>
    <row r="19" spans="2:22" x14ac:dyDescent="0.45">
      <c r="B19" s="2">
        <v>7</v>
      </c>
      <c r="C19" s="2" t="s">
        <v>14</v>
      </c>
      <c r="D19" s="2" t="s">
        <v>10</v>
      </c>
      <c r="E19" s="2" t="s">
        <v>152</v>
      </c>
      <c r="F19" t="s">
        <v>6</v>
      </c>
      <c r="G19">
        <v>3</v>
      </c>
      <c r="H19">
        <v>3</v>
      </c>
      <c r="Q19" t="s">
        <v>61</v>
      </c>
      <c r="R19">
        <f t="shared" si="4"/>
        <v>0</v>
      </c>
      <c r="S19" s="32"/>
      <c r="T19" t="str">
        <f t="shared" si="1"/>
        <v>None</v>
      </c>
      <c r="U19" t="str">
        <f t="shared" si="2"/>
        <v>WW/LG</v>
      </c>
      <c r="V19" t="str">
        <f t="shared" si="3"/>
        <v>None</v>
      </c>
    </row>
    <row r="20" spans="2:22" x14ac:dyDescent="0.45">
      <c r="B20">
        <v>8</v>
      </c>
      <c r="C20" t="s">
        <v>11</v>
      </c>
      <c r="D20" t="s">
        <v>14</v>
      </c>
      <c r="E20" t="s">
        <v>151</v>
      </c>
      <c r="F20" t="s">
        <v>5</v>
      </c>
      <c r="G20">
        <v>4</v>
      </c>
      <c r="H20">
        <v>2</v>
      </c>
      <c r="T20" t="str">
        <f t="shared" ref="T20:T42" si="5">IF(AND(C20="Loose Gooses",D20="Wet Willies"),"LG/WW", IF(AND(C20="Loose Gooses",D20="5 Musketeers"),"LG/5M", "None"))</f>
        <v>None</v>
      </c>
      <c r="U20" t="str">
        <f t="shared" ref="U20:U42" si="6">IF(AND(C20="Wet Willies",D20="Loose Gooses"),"WW/LG", IF(AND(C20="Wet Willies",D20="5 Musketeers"),"WW/5M", "None"))</f>
        <v>None</v>
      </c>
      <c r="V20" t="str">
        <f t="shared" ref="V20:V42" si="7">IF(AND(C20="5 Musketeers",D20="Loose Gooses"),"5M/LG", IF(AND(C20="5 Musketeers",D20="Wet Willies"),"5M/WW", "None"))</f>
        <v>5M/WW</v>
      </c>
    </row>
    <row r="21" spans="2:22" x14ac:dyDescent="0.45">
      <c r="B21" s="2">
        <v>8</v>
      </c>
      <c r="C21" s="2" t="s">
        <v>11</v>
      </c>
      <c r="D21" s="2" t="s">
        <v>14</v>
      </c>
      <c r="E21" s="2" t="s">
        <v>152</v>
      </c>
      <c r="F21" t="s">
        <v>4</v>
      </c>
      <c r="G21">
        <v>4</v>
      </c>
      <c r="H21">
        <v>2</v>
      </c>
      <c r="T21" t="str">
        <f t="shared" si="5"/>
        <v>None</v>
      </c>
      <c r="U21" t="str">
        <f t="shared" si="6"/>
        <v>None</v>
      </c>
      <c r="V21" t="str">
        <f t="shared" si="7"/>
        <v>5M/WW</v>
      </c>
    </row>
    <row r="22" spans="2:22" x14ac:dyDescent="0.45">
      <c r="B22">
        <v>9</v>
      </c>
      <c r="C22" t="s">
        <v>11</v>
      </c>
      <c r="D22" t="s">
        <v>10</v>
      </c>
      <c r="E22" t="s">
        <v>151</v>
      </c>
      <c r="F22" t="s">
        <v>4</v>
      </c>
      <c r="G22">
        <v>1</v>
      </c>
      <c r="H22">
        <v>4</v>
      </c>
      <c r="T22" t="str">
        <f t="shared" si="5"/>
        <v>None</v>
      </c>
      <c r="U22" t="str">
        <f t="shared" si="6"/>
        <v>None</v>
      </c>
      <c r="V22" t="str">
        <f t="shared" si="7"/>
        <v>5M/LG</v>
      </c>
    </row>
    <row r="23" spans="2:22" x14ac:dyDescent="0.45">
      <c r="B23" s="2">
        <v>9</v>
      </c>
      <c r="C23" s="2" t="s">
        <v>11</v>
      </c>
      <c r="D23" s="2" t="s">
        <v>10</v>
      </c>
      <c r="E23" s="2" t="s">
        <v>152</v>
      </c>
      <c r="F23" t="s">
        <v>4</v>
      </c>
      <c r="G23">
        <v>1</v>
      </c>
      <c r="H23">
        <v>4</v>
      </c>
      <c r="T23" t="str">
        <f t="shared" si="5"/>
        <v>None</v>
      </c>
      <c r="U23" t="str">
        <f t="shared" si="6"/>
        <v>None</v>
      </c>
      <c r="V23" t="str">
        <f t="shared" si="7"/>
        <v>5M/LG</v>
      </c>
    </row>
    <row r="24" spans="2:22" x14ac:dyDescent="0.45">
      <c r="B24">
        <v>10</v>
      </c>
      <c r="C24" t="s">
        <v>11</v>
      </c>
      <c r="D24" t="s">
        <v>14</v>
      </c>
      <c r="E24" t="s">
        <v>151</v>
      </c>
      <c r="F24" t="s">
        <v>3</v>
      </c>
      <c r="G24">
        <v>2</v>
      </c>
      <c r="H24">
        <v>1</v>
      </c>
      <c r="T24" t="str">
        <f t="shared" si="5"/>
        <v>None</v>
      </c>
      <c r="U24" t="str">
        <f t="shared" si="6"/>
        <v>None</v>
      </c>
      <c r="V24" t="str">
        <f t="shared" si="7"/>
        <v>5M/WW</v>
      </c>
    </row>
    <row r="25" spans="2:22" x14ac:dyDescent="0.45">
      <c r="B25" s="2">
        <v>10</v>
      </c>
      <c r="C25" s="2" t="s">
        <v>11</v>
      </c>
      <c r="D25" s="2" t="s">
        <v>14</v>
      </c>
      <c r="E25" s="2" t="s">
        <v>152</v>
      </c>
      <c r="F25" t="s">
        <v>3</v>
      </c>
      <c r="G25">
        <v>2</v>
      </c>
      <c r="H25">
        <v>1</v>
      </c>
      <c r="T25" t="str">
        <f t="shared" si="5"/>
        <v>None</v>
      </c>
      <c r="U25" t="str">
        <f t="shared" si="6"/>
        <v>None</v>
      </c>
      <c r="V25" t="str">
        <f t="shared" si="7"/>
        <v>5M/WW</v>
      </c>
    </row>
    <row r="26" spans="2:22" x14ac:dyDescent="0.45">
      <c r="B26" t="s">
        <v>164</v>
      </c>
      <c r="J26" t="s">
        <v>157</v>
      </c>
      <c r="T26" t="str">
        <f t="shared" si="5"/>
        <v>None</v>
      </c>
      <c r="U26" t="str">
        <f t="shared" si="6"/>
        <v>None</v>
      </c>
      <c r="V26" t="str">
        <f t="shared" si="7"/>
        <v>None</v>
      </c>
    </row>
    <row r="27" spans="2:22" x14ac:dyDescent="0.45">
      <c r="B27">
        <v>11</v>
      </c>
      <c r="C27" t="s">
        <v>11</v>
      </c>
      <c r="D27" t="s">
        <v>10</v>
      </c>
      <c r="E27" t="s">
        <v>151</v>
      </c>
      <c r="F27" t="s">
        <v>19</v>
      </c>
      <c r="G27">
        <v>0</v>
      </c>
      <c r="H27">
        <v>0</v>
      </c>
      <c r="T27" t="str">
        <f t="shared" si="5"/>
        <v>None</v>
      </c>
      <c r="U27" t="str">
        <f t="shared" si="6"/>
        <v>None</v>
      </c>
      <c r="V27" t="str">
        <f t="shared" si="7"/>
        <v>5M/LG</v>
      </c>
    </row>
    <row r="28" spans="2:22" x14ac:dyDescent="0.45">
      <c r="B28" s="2">
        <v>11</v>
      </c>
      <c r="C28" s="2" t="s">
        <v>11</v>
      </c>
      <c r="D28" s="2" t="s">
        <v>10</v>
      </c>
      <c r="E28" t="s">
        <v>152</v>
      </c>
      <c r="F28" t="s">
        <v>3</v>
      </c>
      <c r="G28">
        <v>0</v>
      </c>
      <c r="H28">
        <v>0</v>
      </c>
      <c r="T28" t="str">
        <f t="shared" si="5"/>
        <v>None</v>
      </c>
      <c r="U28" t="str">
        <f t="shared" si="6"/>
        <v>None</v>
      </c>
      <c r="V28" t="str">
        <f t="shared" si="7"/>
        <v>5M/LG</v>
      </c>
    </row>
    <row r="29" spans="2:22" x14ac:dyDescent="0.45">
      <c r="B29">
        <v>12</v>
      </c>
      <c r="C29" t="s">
        <v>14</v>
      </c>
      <c r="D29" t="s">
        <v>11</v>
      </c>
      <c r="E29" t="s">
        <v>151</v>
      </c>
      <c r="F29" t="s">
        <v>12</v>
      </c>
      <c r="G29">
        <v>1</v>
      </c>
      <c r="H29">
        <v>0</v>
      </c>
      <c r="T29" t="str">
        <f t="shared" si="5"/>
        <v>None</v>
      </c>
      <c r="U29" t="str">
        <f t="shared" si="6"/>
        <v>WW/5M</v>
      </c>
      <c r="V29" t="str">
        <f t="shared" si="7"/>
        <v>None</v>
      </c>
    </row>
    <row r="30" spans="2:22" x14ac:dyDescent="0.45">
      <c r="B30" s="2">
        <v>12</v>
      </c>
      <c r="C30" s="2" t="s">
        <v>14</v>
      </c>
      <c r="D30" s="2" t="s">
        <v>11</v>
      </c>
      <c r="E30" t="s">
        <v>152</v>
      </c>
      <c r="F30" t="s">
        <v>8</v>
      </c>
      <c r="G30">
        <v>1</v>
      </c>
      <c r="H30">
        <v>0</v>
      </c>
      <c r="T30" t="str">
        <f t="shared" si="5"/>
        <v>None</v>
      </c>
      <c r="U30" t="str">
        <f t="shared" si="6"/>
        <v>WW/5M</v>
      </c>
      <c r="V30" t="str">
        <f t="shared" si="7"/>
        <v>None</v>
      </c>
    </row>
    <row r="31" spans="2:22" x14ac:dyDescent="0.45">
      <c r="B31">
        <v>13</v>
      </c>
      <c r="C31" t="s">
        <v>14</v>
      </c>
      <c r="D31" t="s">
        <v>10</v>
      </c>
      <c r="E31" t="s">
        <v>151</v>
      </c>
      <c r="F31" s="2" t="s">
        <v>8</v>
      </c>
      <c r="G31">
        <v>1</v>
      </c>
      <c r="H31">
        <v>1</v>
      </c>
      <c r="T31" t="str">
        <f t="shared" si="5"/>
        <v>None</v>
      </c>
      <c r="U31" t="str">
        <f t="shared" si="6"/>
        <v>WW/LG</v>
      </c>
      <c r="V31" t="str">
        <f t="shared" si="7"/>
        <v>None</v>
      </c>
    </row>
    <row r="32" spans="2:22" x14ac:dyDescent="0.45">
      <c r="B32" s="2">
        <v>13</v>
      </c>
      <c r="C32" s="2" t="s">
        <v>14</v>
      </c>
      <c r="D32" s="2" t="s">
        <v>10</v>
      </c>
      <c r="E32" t="s">
        <v>152</v>
      </c>
      <c r="F32" s="2" t="s">
        <v>8</v>
      </c>
      <c r="G32">
        <v>1</v>
      </c>
      <c r="H32">
        <v>1</v>
      </c>
      <c r="T32" t="str">
        <f t="shared" si="5"/>
        <v>None</v>
      </c>
      <c r="U32" t="str">
        <f t="shared" si="6"/>
        <v>WW/LG</v>
      </c>
      <c r="V32" t="str">
        <f t="shared" si="7"/>
        <v>None</v>
      </c>
    </row>
    <row r="33" spans="2:22" x14ac:dyDescent="0.45">
      <c r="B33">
        <v>14</v>
      </c>
      <c r="C33" t="s">
        <v>11</v>
      </c>
      <c r="D33" t="s">
        <v>14</v>
      </c>
      <c r="E33" t="s">
        <v>151</v>
      </c>
      <c r="F33" t="s">
        <v>5</v>
      </c>
      <c r="G33">
        <v>2</v>
      </c>
      <c r="H33">
        <v>1</v>
      </c>
      <c r="T33" t="str">
        <f t="shared" si="5"/>
        <v>None</v>
      </c>
      <c r="U33" t="str">
        <f t="shared" si="6"/>
        <v>None</v>
      </c>
      <c r="V33" t="str">
        <f t="shared" si="7"/>
        <v>5M/WW</v>
      </c>
    </row>
    <row r="34" spans="2:22" x14ac:dyDescent="0.45">
      <c r="B34" s="2">
        <v>14</v>
      </c>
      <c r="C34" s="2" t="s">
        <v>11</v>
      </c>
      <c r="D34" s="2" t="s">
        <v>14</v>
      </c>
      <c r="E34" t="s">
        <v>152</v>
      </c>
      <c r="F34" t="s">
        <v>19</v>
      </c>
      <c r="G34">
        <v>2</v>
      </c>
      <c r="H34">
        <v>1</v>
      </c>
      <c r="T34" t="str">
        <f t="shared" si="5"/>
        <v>None</v>
      </c>
      <c r="U34" t="str">
        <f t="shared" si="6"/>
        <v>None</v>
      </c>
      <c r="V34" t="str">
        <f t="shared" si="7"/>
        <v>5M/WW</v>
      </c>
    </row>
    <row r="35" spans="2:22" x14ac:dyDescent="0.45">
      <c r="B35">
        <v>15</v>
      </c>
      <c r="C35" t="s">
        <v>10</v>
      </c>
      <c r="D35" t="s">
        <v>11</v>
      </c>
      <c r="E35" t="s">
        <v>151</v>
      </c>
      <c r="F35" s="2" t="s">
        <v>18</v>
      </c>
      <c r="G35">
        <v>1</v>
      </c>
      <c r="H35">
        <v>2</v>
      </c>
      <c r="T35" t="str">
        <f t="shared" si="5"/>
        <v>LG/5M</v>
      </c>
      <c r="U35" t="str">
        <f t="shared" si="6"/>
        <v>None</v>
      </c>
      <c r="V35" t="str">
        <f t="shared" si="7"/>
        <v>None</v>
      </c>
    </row>
    <row r="36" spans="2:22" x14ac:dyDescent="0.45">
      <c r="B36" s="2">
        <v>15</v>
      </c>
      <c r="C36" s="2" t="s">
        <v>10</v>
      </c>
      <c r="D36" s="2" t="s">
        <v>11</v>
      </c>
      <c r="E36" t="s">
        <v>152</v>
      </c>
      <c r="F36" s="2" t="s">
        <v>18</v>
      </c>
      <c r="G36">
        <v>1</v>
      </c>
      <c r="H36">
        <v>2</v>
      </c>
      <c r="T36" t="str">
        <f t="shared" si="5"/>
        <v>LG/5M</v>
      </c>
      <c r="U36" t="str">
        <f t="shared" si="6"/>
        <v>None</v>
      </c>
      <c r="V36" t="str">
        <f t="shared" si="7"/>
        <v>None</v>
      </c>
    </row>
    <row r="37" spans="2:22" x14ac:dyDescent="0.45">
      <c r="B37">
        <v>16</v>
      </c>
      <c r="C37" t="s">
        <v>14</v>
      </c>
      <c r="D37" t="s">
        <v>10</v>
      </c>
      <c r="E37" t="s">
        <v>151</v>
      </c>
      <c r="F37" t="s">
        <v>9</v>
      </c>
      <c r="G37">
        <v>1</v>
      </c>
      <c r="H37">
        <v>1</v>
      </c>
      <c r="T37" t="str">
        <f t="shared" si="5"/>
        <v>None</v>
      </c>
      <c r="U37" t="str">
        <f t="shared" si="6"/>
        <v>WW/LG</v>
      </c>
      <c r="V37" t="str">
        <f t="shared" si="7"/>
        <v>None</v>
      </c>
    </row>
    <row r="38" spans="2:22" x14ac:dyDescent="0.45">
      <c r="B38">
        <v>16</v>
      </c>
      <c r="C38" t="s">
        <v>14</v>
      </c>
      <c r="D38" t="s">
        <v>10</v>
      </c>
      <c r="E38" t="s">
        <v>152</v>
      </c>
      <c r="F38" s="2" t="s">
        <v>13</v>
      </c>
      <c r="G38">
        <v>1</v>
      </c>
      <c r="H38">
        <v>1</v>
      </c>
      <c r="T38" t="str">
        <f t="shared" si="5"/>
        <v>None</v>
      </c>
      <c r="U38" t="str">
        <f t="shared" si="6"/>
        <v>WW/LG</v>
      </c>
      <c r="V38" t="str">
        <f t="shared" si="7"/>
        <v>None</v>
      </c>
    </row>
    <row r="39" spans="2:22" x14ac:dyDescent="0.45">
      <c r="B39" s="2">
        <v>16</v>
      </c>
      <c r="C39" s="2" t="s">
        <v>14</v>
      </c>
      <c r="D39" s="2" t="s">
        <v>10</v>
      </c>
      <c r="E39" t="s">
        <v>155</v>
      </c>
      <c r="F39" s="2" t="s">
        <v>13</v>
      </c>
      <c r="G39">
        <v>1</v>
      </c>
      <c r="H39">
        <v>1</v>
      </c>
      <c r="T39" t="str">
        <f t="shared" si="5"/>
        <v>None</v>
      </c>
      <c r="U39" t="str">
        <f t="shared" si="6"/>
        <v>WW/LG</v>
      </c>
      <c r="V39" t="str">
        <f t="shared" si="7"/>
        <v>None</v>
      </c>
    </row>
    <row r="40" spans="2:22" x14ac:dyDescent="0.45">
      <c r="B40">
        <v>17</v>
      </c>
      <c r="C40" t="s">
        <v>14</v>
      </c>
      <c r="D40" t="s">
        <v>11</v>
      </c>
      <c r="E40" t="s">
        <v>151</v>
      </c>
      <c r="F40" t="s">
        <v>13</v>
      </c>
      <c r="G40">
        <v>1</v>
      </c>
      <c r="H40">
        <v>1</v>
      </c>
      <c r="T40" t="str">
        <f t="shared" si="5"/>
        <v>None</v>
      </c>
      <c r="U40" t="str">
        <f t="shared" si="6"/>
        <v>WW/5M</v>
      </c>
      <c r="V40" t="str">
        <f t="shared" si="7"/>
        <v>None</v>
      </c>
    </row>
    <row r="41" spans="2:22" x14ac:dyDescent="0.45">
      <c r="B41">
        <v>17</v>
      </c>
      <c r="C41" t="s">
        <v>11</v>
      </c>
      <c r="D41" t="s">
        <v>14</v>
      </c>
      <c r="E41" t="s">
        <v>153</v>
      </c>
      <c r="F41" t="s">
        <v>19</v>
      </c>
      <c r="G41">
        <v>1</v>
      </c>
      <c r="H41">
        <v>1</v>
      </c>
      <c r="T41" t="str">
        <f t="shared" si="5"/>
        <v>None</v>
      </c>
      <c r="U41" t="str">
        <f t="shared" si="6"/>
        <v>None</v>
      </c>
      <c r="V41" t="str">
        <f t="shared" si="7"/>
        <v>5M/WW</v>
      </c>
    </row>
    <row r="42" spans="2:22" x14ac:dyDescent="0.45">
      <c r="B42" s="2">
        <v>17</v>
      </c>
      <c r="C42" s="2" t="s">
        <v>11</v>
      </c>
      <c r="D42" s="2" t="s">
        <v>14</v>
      </c>
      <c r="E42" t="s">
        <v>154</v>
      </c>
      <c r="F42" t="s">
        <v>3</v>
      </c>
      <c r="G42">
        <v>1</v>
      </c>
      <c r="H42">
        <v>1</v>
      </c>
      <c r="T42" t="str">
        <f t="shared" si="5"/>
        <v>None</v>
      </c>
      <c r="U42" t="str">
        <f t="shared" si="6"/>
        <v>None</v>
      </c>
      <c r="V42" t="str">
        <f t="shared" si="7"/>
        <v>5M/WW</v>
      </c>
    </row>
  </sheetData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31D8F-8A0F-4368-9CC4-D7444B51C861}">
  <dimension ref="B2:V45"/>
  <sheetViews>
    <sheetView zoomScale="85" zoomScaleNormal="85" workbookViewId="0">
      <selection activeCell="J32" sqref="A1:XFD1048576"/>
    </sheetView>
  </sheetViews>
  <sheetFormatPr defaultRowHeight="14.25" x14ac:dyDescent="0.45"/>
  <cols>
    <col min="2" max="2" width="13.19921875" customWidth="1"/>
    <col min="3" max="3" width="11.6640625" customWidth="1"/>
    <col min="4" max="4" width="14" customWidth="1"/>
    <col min="18" max="18" width="13.46484375" customWidth="1"/>
  </cols>
  <sheetData>
    <row r="2" spans="2:22" x14ac:dyDescent="0.45">
      <c r="B2" t="s">
        <v>33</v>
      </c>
      <c r="C2" s="33" t="s">
        <v>160</v>
      </c>
      <c r="J2" s="2" t="s">
        <v>32</v>
      </c>
      <c r="K2" s="2" t="s">
        <v>31</v>
      </c>
      <c r="L2" s="2" t="s">
        <v>30</v>
      </c>
      <c r="M2" s="2" t="s">
        <v>29</v>
      </c>
      <c r="N2" s="2" t="s">
        <v>27</v>
      </c>
      <c r="Q2" s="2" t="s">
        <v>28</v>
      </c>
      <c r="R2" t="s">
        <v>27</v>
      </c>
    </row>
    <row r="3" spans="2:22" x14ac:dyDescent="0.45">
      <c r="B3" s="2" t="s">
        <v>53</v>
      </c>
      <c r="C3" s="2" t="s">
        <v>26</v>
      </c>
      <c r="D3" s="2" t="s">
        <v>25</v>
      </c>
      <c r="E3" s="2" t="s">
        <v>156</v>
      </c>
      <c r="F3" s="2" t="s">
        <v>24</v>
      </c>
      <c r="G3" s="2" t="s">
        <v>23</v>
      </c>
      <c r="H3" s="2" t="s">
        <v>22</v>
      </c>
      <c r="J3" t="s">
        <v>21</v>
      </c>
      <c r="K3">
        <v>3</v>
      </c>
      <c r="L3">
        <v>7</v>
      </c>
      <c r="M3" s="1">
        <f>K3/(K3+L3)</f>
        <v>0.3</v>
      </c>
      <c r="N3">
        <f>IF(AND(M3&gt;M4, M3&gt;M5), 3, IF(OR(M3&gt;M4, M3&gt;M5), 2, 1))</f>
        <v>1</v>
      </c>
      <c r="Q3" t="s">
        <v>18</v>
      </c>
      <c r="R3">
        <f t="shared" ref="R3:R8" si="0">COUNTIF($F$4:$F$50, Q3)</f>
        <v>6</v>
      </c>
      <c r="S3" s="32"/>
      <c r="T3" s="2" t="s">
        <v>21</v>
      </c>
      <c r="U3" s="2" t="s">
        <v>17</v>
      </c>
      <c r="V3" s="2" t="s">
        <v>20</v>
      </c>
    </row>
    <row r="4" spans="2:22" x14ac:dyDescent="0.45">
      <c r="B4">
        <v>1</v>
      </c>
      <c r="C4" t="s">
        <v>11</v>
      </c>
      <c r="D4" t="s">
        <v>10</v>
      </c>
      <c r="E4" t="s">
        <v>151</v>
      </c>
      <c r="F4" t="s">
        <v>4</v>
      </c>
      <c r="G4">
        <v>0</v>
      </c>
      <c r="H4">
        <v>0</v>
      </c>
      <c r="J4" t="s">
        <v>20</v>
      </c>
      <c r="K4">
        <v>8</v>
      </c>
      <c r="L4">
        <v>6</v>
      </c>
      <c r="M4" s="1">
        <f t="shared" ref="M4:M5" si="1">K4/(K4+L4)</f>
        <v>0.5714285714285714</v>
      </c>
      <c r="N4">
        <v>2.5</v>
      </c>
      <c r="Q4" t="s">
        <v>19</v>
      </c>
      <c r="R4">
        <f t="shared" si="0"/>
        <v>3</v>
      </c>
      <c r="S4" s="32"/>
      <c r="T4" t="str">
        <f t="shared" ref="T4:T25" si="2">IF(AND(C4="Loose Gooses",D4="Wet Willies"),"LG/WW", IF(AND(C4="Loose Gooses",D4="5 Musketeers"),"LG/5M", "None"))</f>
        <v>None</v>
      </c>
      <c r="U4" t="str">
        <f t="shared" ref="U4:U25" si="3">IF(AND(C4="Wet Willies",D4="Loose Gooses"),"WW/LG", IF(AND(C4="Wet Willies",D4="5 Musketeers"),"WW/5M", "None"))</f>
        <v>None</v>
      </c>
      <c r="V4" t="str">
        <f t="shared" ref="V4:V25" si="4">IF(AND(C4="5 Musketeers",D4="Loose Gooses"),"5M/LG", IF(AND(C4="5 Musketeers",D4="Wet Willies"),"5M/WW", "None"))</f>
        <v>5M/LG</v>
      </c>
    </row>
    <row r="5" spans="2:22" x14ac:dyDescent="0.45">
      <c r="B5" s="2">
        <v>1</v>
      </c>
      <c r="C5" s="2" t="s">
        <v>11</v>
      </c>
      <c r="D5" s="2" t="s">
        <v>10</v>
      </c>
      <c r="E5" t="s">
        <v>152</v>
      </c>
      <c r="F5" t="s">
        <v>19</v>
      </c>
      <c r="G5">
        <v>0</v>
      </c>
      <c r="H5">
        <v>0</v>
      </c>
      <c r="J5" t="s">
        <v>17</v>
      </c>
      <c r="K5">
        <v>9</v>
      </c>
      <c r="L5">
        <v>6</v>
      </c>
      <c r="M5" s="1">
        <f t="shared" si="1"/>
        <v>0.6</v>
      </c>
      <c r="N5">
        <v>4</v>
      </c>
      <c r="Q5" t="s">
        <v>13</v>
      </c>
      <c r="R5">
        <f t="shared" si="0"/>
        <v>4</v>
      </c>
      <c r="S5" s="32"/>
      <c r="T5" t="str">
        <f t="shared" si="2"/>
        <v>None</v>
      </c>
      <c r="U5" t="str">
        <f t="shared" si="3"/>
        <v>None</v>
      </c>
      <c r="V5" t="str">
        <f t="shared" si="4"/>
        <v>5M/LG</v>
      </c>
    </row>
    <row r="6" spans="2:22" x14ac:dyDescent="0.45">
      <c r="B6">
        <v>2</v>
      </c>
      <c r="C6" t="s">
        <v>11</v>
      </c>
      <c r="D6" t="s">
        <v>14</v>
      </c>
      <c r="E6" t="s">
        <v>151</v>
      </c>
      <c r="F6" t="s">
        <v>3</v>
      </c>
      <c r="G6">
        <v>1</v>
      </c>
      <c r="H6">
        <v>0</v>
      </c>
      <c r="Q6" t="s">
        <v>16</v>
      </c>
      <c r="R6">
        <f t="shared" si="0"/>
        <v>0</v>
      </c>
      <c r="S6" s="32"/>
      <c r="T6" t="str">
        <f t="shared" si="2"/>
        <v>None</v>
      </c>
      <c r="U6" t="str">
        <f t="shared" si="3"/>
        <v>None</v>
      </c>
      <c r="V6" t="str">
        <f t="shared" si="4"/>
        <v>5M/WW</v>
      </c>
    </row>
    <row r="7" spans="2:22" x14ac:dyDescent="0.45">
      <c r="B7" s="2">
        <v>2</v>
      </c>
      <c r="C7" s="2" t="s">
        <v>11</v>
      </c>
      <c r="D7" s="2" t="s">
        <v>14</v>
      </c>
      <c r="E7" t="s">
        <v>152</v>
      </c>
      <c r="F7" t="s">
        <v>3</v>
      </c>
      <c r="G7">
        <v>1</v>
      </c>
      <c r="H7">
        <v>0</v>
      </c>
      <c r="Q7" t="s">
        <v>15</v>
      </c>
      <c r="R7">
        <f t="shared" si="0"/>
        <v>0</v>
      </c>
      <c r="S7" s="32"/>
      <c r="T7" t="str">
        <f t="shared" si="2"/>
        <v>None</v>
      </c>
      <c r="U7" t="str">
        <f t="shared" si="3"/>
        <v>None</v>
      </c>
      <c r="V7" t="str">
        <f t="shared" si="4"/>
        <v>5M/WW</v>
      </c>
    </row>
    <row r="8" spans="2:22" x14ac:dyDescent="0.45">
      <c r="B8">
        <v>3</v>
      </c>
      <c r="C8" t="s">
        <v>11</v>
      </c>
      <c r="D8" t="s">
        <v>10</v>
      </c>
      <c r="E8" t="s">
        <v>151</v>
      </c>
      <c r="F8" t="s">
        <v>19</v>
      </c>
      <c r="G8">
        <v>2</v>
      </c>
      <c r="H8">
        <v>1</v>
      </c>
      <c r="N8">
        <f>IF(AND(M3&gt;M4, M3&gt;M5), 3, IF(OR(M3&gt;M4, M3&gt;M5), 2, 1))</f>
        <v>1</v>
      </c>
      <c r="Q8" t="s">
        <v>12</v>
      </c>
      <c r="R8">
        <f t="shared" si="0"/>
        <v>4</v>
      </c>
      <c r="S8" s="32"/>
      <c r="T8" t="str">
        <f t="shared" si="2"/>
        <v>None</v>
      </c>
      <c r="U8" t="str">
        <f t="shared" si="3"/>
        <v>None</v>
      </c>
      <c r="V8" t="str">
        <f t="shared" si="4"/>
        <v>5M/LG</v>
      </c>
    </row>
    <row r="9" spans="2:22" x14ac:dyDescent="0.45">
      <c r="B9" s="2">
        <v>3</v>
      </c>
      <c r="C9" s="2" t="s">
        <v>11</v>
      </c>
      <c r="D9" s="2" t="s">
        <v>10</v>
      </c>
      <c r="E9" t="s">
        <v>152</v>
      </c>
      <c r="F9" t="s">
        <v>19</v>
      </c>
      <c r="G9">
        <v>2</v>
      </c>
      <c r="H9">
        <v>1</v>
      </c>
      <c r="N9">
        <f>IF(AND(M4&gt;M3, M4&gt;M5), 3, IF(OR(M4&gt;M3, M4&gt;M5), 2, 1))</f>
        <v>2</v>
      </c>
      <c r="Q9" t="s">
        <v>9</v>
      </c>
      <c r="R9">
        <f t="shared" ref="R9:R19" si="5">COUNTIF($F$4:$F$50, Q9)</f>
        <v>4</v>
      </c>
      <c r="S9" s="32"/>
      <c r="T9" t="str">
        <f t="shared" si="2"/>
        <v>None</v>
      </c>
      <c r="U9" t="str">
        <f t="shared" si="3"/>
        <v>None</v>
      </c>
      <c r="V9" t="str">
        <f t="shared" si="4"/>
        <v>5M/LG</v>
      </c>
    </row>
    <row r="10" spans="2:22" x14ac:dyDescent="0.45">
      <c r="B10">
        <v>4</v>
      </c>
      <c r="C10" t="s">
        <v>14</v>
      </c>
      <c r="D10" t="s">
        <v>11</v>
      </c>
      <c r="E10" t="s">
        <v>151</v>
      </c>
      <c r="F10" s="2" t="s">
        <v>8</v>
      </c>
      <c r="G10">
        <v>3</v>
      </c>
      <c r="H10">
        <v>1</v>
      </c>
      <c r="N10">
        <f>IF(AND(M5&gt;M4, M5&gt;M3), 3, IF(OR(M5&gt;M4, M5&gt;M3), 2, 1))</f>
        <v>3</v>
      </c>
      <c r="Q10" t="s">
        <v>8</v>
      </c>
      <c r="R10">
        <f t="shared" si="5"/>
        <v>5</v>
      </c>
      <c r="S10" s="32"/>
      <c r="T10" t="str">
        <f t="shared" si="2"/>
        <v>None</v>
      </c>
      <c r="U10" t="str">
        <f t="shared" si="3"/>
        <v>WW/5M</v>
      </c>
      <c r="V10" t="str">
        <f t="shared" si="4"/>
        <v>None</v>
      </c>
    </row>
    <row r="11" spans="2:22" x14ac:dyDescent="0.45">
      <c r="B11" s="2">
        <v>4</v>
      </c>
      <c r="C11" s="2" t="s">
        <v>14</v>
      </c>
      <c r="D11" s="2" t="s">
        <v>11</v>
      </c>
      <c r="E11" t="s">
        <v>152</v>
      </c>
      <c r="F11" s="2" t="s">
        <v>8</v>
      </c>
      <c r="G11">
        <v>3</v>
      </c>
      <c r="H11">
        <v>1</v>
      </c>
      <c r="Q11" t="s">
        <v>7</v>
      </c>
      <c r="R11">
        <f t="shared" si="5"/>
        <v>0</v>
      </c>
      <c r="S11" s="32"/>
      <c r="T11" t="str">
        <f t="shared" si="2"/>
        <v>None</v>
      </c>
      <c r="U11" t="str">
        <f t="shared" si="3"/>
        <v>WW/5M</v>
      </c>
      <c r="V11" t="str">
        <f t="shared" si="4"/>
        <v>None</v>
      </c>
    </row>
    <row r="12" spans="2:22" x14ac:dyDescent="0.45">
      <c r="B12">
        <v>5</v>
      </c>
      <c r="C12" t="s">
        <v>14</v>
      </c>
      <c r="D12" t="s">
        <v>10</v>
      </c>
      <c r="E12" t="s">
        <v>151</v>
      </c>
      <c r="F12" t="s">
        <v>9</v>
      </c>
      <c r="G12">
        <v>1</v>
      </c>
      <c r="H12">
        <v>2</v>
      </c>
      <c r="Q12" t="s">
        <v>6</v>
      </c>
      <c r="R12">
        <f t="shared" si="5"/>
        <v>0</v>
      </c>
      <c r="S12" s="32"/>
      <c r="T12" t="str">
        <f t="shared" si="2"/>
        <v>None</v>
      </c>
      <c r="U12" t="str">
        <f t="shared" si="3"/>
        <v>WW/LG</v>
      </c>
      <c r="V12" t="str">
        <f t="shared" si="4"/>
        <v>None</v>
      </c>
    </row>
    <row r="13" spans="2:22" x14ac:dyDescent="0.45">
      <c r="B13" s="2">
        <v>5</v>
      </c>
      <c r="C13" s="2" t="s">
        <v>14</v>
      </c>
      <c r="D13" s="2" t="s">
        <v>10</v>
      </c>
      <c r="E13" t="s">
        <v>152</v>
      </c>
      <c r="F13" t="s">
        <v>165</v>
      </c>
      <c r="G13">
        <v>1</v>
      </c>
      <c r="H13">
        <v>2</v>
      </c>
      <c r="Q13" t="s">
        <v>5</v>
      </c>
      <c r="R13">
        <f t="shared" si="5"/>
        <v>0</v>
      </c>
      <c r="S13" s="32"/>
      <c r="T13" t="str">
        <f t="shared" si="2"/>
        <v>None</v>
      </c>
      <c r="U13" t="str">
        <f t="shared" si="3"/>
        <v>WW/LG</v>
      </c>
      <c r="V13" t="str">
        <f t="shared" si="4"/>
        <v>None</v>
      </c>
    </row>
    <row r="14" spans="2:22" x14ac:dyDescent="0.45">
      <c r="B14">
        <v>6</v>
      </c>
      <c r="C14" t="s">
        <v>14</v>
      </c>
      <c r="D14" t="s">
        <v>11</v>
      </c>
      <c r="E14" t="s">
        <v>151</v>
      </c>
      <c r="F14" t="s">
        <v>9</v>
      </c>
      <c r="G14">
        <v>2</v>
      </c>
      <c r="H14">
        <v>1</v>
      </c>
      <c r="Q14" t="s">
        <v>4</v>
      </c>
      <c r="R14">
        <f t="shared" si="5"/>
        <v>6</v>
      </c>
      <c r="S14" s="32"/>
      <c r="T14" t="str">
        <f t="shared" si="2"/>
        <v>None</v>
      </c>
      <c r="U14" t="str">
        <f t="shared" si="3"/>
        <v>WW/5M</v>
      </c>
      <c r="V14" t="str">
        <f t="shared" si="4"/>
        <v>None</v>
      </c>
    </row>
    <row r="15" spans="2:22" x14ac:dyDescent="0.45">
      <c r="B15">
        <v>6</v>
      </c>
      <c r="C15" t="s">
        <v>11</v>
      </c>
      <c r="D15" t="s">
        <v>14</v>
      </c>
      <c r="E15" t="s">
        <v>153</v>
      </c>
      <c r="F15" t="s">
        <v>3</v>
      </c>
      <c r="G15">
        <v>2</v>
      </c>
      <c r="H15">
        <v>1</v>
      </c>
      <c r="Q15" t="s">
        <v>3</v>
      </c>
      <c r="R15">
        <f t="shared" si="5"/>
        <v>5</v>
      </c>
      <c r="S15" s="32"/>
      <c r="T15" t="str">
        <f t="shared" si="2"/>
        <v>None</v>
      </c>
      <c r="U15" t="str">
        <f t="shared" si="3"/>
        <v>None</v>
      </c>
      <c r="V15" t="str">
        <f t="shared" si="4"/>
        <v>5M/WW</v>
      </c>
    </row>
    <row r="16" spans="2:22" x14ac:dyDescent="0.45">
      <c r="B16" s="2">
        <v>6</v>
      </c>
      <c r="C16" s="2" t="s">
        <v>14</v>
      </c>
      <c r="D16" s="2" t="s">
        <v>11</v>
      </c>
      <c r="E16" t="s">
        <v>154</v>
      </c>
      <c r="F16" t="s">
        <v>8</v>
      </c>
      <c r="G16">
        <v>2</v>
      </c>
      <c r="H16">
        <v>1</v>
      </c>
      <c r="Q16" t="s">
        <v>2</v>
      </c>
      <c r="R16">
        <f t="shared" si="5"/>
        <v>2</v>
      </c>
      <c r="S16" s="32"/>
      <c r="T16" t="str">
        <f t="shared" si="2"/>
        <v>None</v>
      </c>
      <c r="U16" t="str">
        <f t="shared" si="3"/>
        <v>WW/5M</v>
      </c>
      <c r="V16" t="str">
        <f t="shared" si="4"/>
        <v>None</v>
      </c>
    </row>
    <row r="17" spans="2:22" x14ac:dyDescent="0.45">
      <c r="B17">
        <v>7</v>
      </c>
      <c r="C17" t="s">
        <v>14</v>
      </c>
      <c r="D17" t="s">
        <v>10</v>
      </c>
      <c r="E17" t="s">
        <v>151</v>
      </c>
      <c r="F17" t="s">
        <v>12</v>
      </c>
      <c r="G17">
        <v>3</v>
      </c>
      <c r="H17">
        <v>3</v>
      </c>
      <c r="Q17" t="s">
        <v>1</v>
      </c>
      <c r="R17">
        <f t="shared" si="5"/>
        <v>1</v>
      </c>
      <c r="S17" s="32"/>
      <c r="T17" t="str">
        <f t="shared" si="2"/>
        <v>None</v>
      </c>
      <c r="U17" t="str">
        <f t="shared" si="3"/>
        <v>WW/LG</v>
      </c>
      <c r="V17" t="str">
        <f t="shared" si="4"/>
        <v>None</v>
      </c>
    </row>
    <row r="18" spans="2:22" x14ac:dyDescent="0.45">
      <c r="B18" s="2">
        <v>7</v>
      </c>
      <c r="C18" s="2" t="s">
        <v>14</v>
      </c>
      <c r="D18" s="2" t="s">
        <v>10</v>
      </c>
      <c r="E18" t="s">
        <v>152</v>
      </c>
      <c r="F18" t="s">
        <v>8</v>
      </c>
      <c r="G18">
        <v>3</v>
      </c>
      <c r="H18">
        <v>3</v>
      </c>
      <c r="Q18" t="s">
        <v>0</v>
      </c>
      <c r="R18">
        <f t="shared" si="5"/>
        <v>0</v>
      </c>
      <c r="S18" s="32"/>
      <c r="T18" t="str">
        <f t="shared" si="2"/>
        <v>None</v>
      </c>
      <c r="U18" t="str">
        <f t="shared" si="3"/>
        <v>WW/LG</v>
      </c>
      <c r="V18" t="str">
        <f t="shared" si="4"/>
        <v>None</v>
      </c>
    </row>
    <row r="19" spans="2:22" x14ac:dyDescent="0.45">
      <c r="B19">
        <v>8</v>
      </c>
      <c r="C19" t="s">
        <v>11</v>
      </c>
      <c r="D19" t="s">
        <v>14</v>
      </c>
      <c r="E19" t="s">
        <v>151</v>
      </c>
      <c r="F19" t="s">
        <v>4</v>
      </c>
      <c r="G19">
        <v>4</v>
      </c>
      <c r="H19">
        <v>2</v>
      </c>
      <c r="Q19" t="s">
        <v>61</v>
      </c>
      <c r="R19">
        <f t="shared" si="5"/>
        <v>0</v>
      </c>
      <c r="S19" s="32"/>
      <c r="T19" t="str">
        <f t="shared" si="2"/>
        <v>None</v>
      </c>
      <c r="U19" t="str">
        <f t="shared" si="3"/>
        <v>None</v>
      </c>
      <c r="V19" t="str">
        <f t="shared" si="4"/>
        <v>5M/WW</v>
      </c>
    </row>
    <row r="20" spans="2:22" x14ac:dyDescent="0.45">
      <c r="B20" s="2">
        <v>8</v>
      </c>
      <c r="C20" s="2" t="s">
        <v>11</v>
      </c>
      <c r="D20" s="2" t="s">
        <v>14</v>
      </c>
      <c r="E20" t="s">
        <v>152</v>
      </c>
      <c r="F20" t="s">
        <v>3</v>
      </c>
      <c r="G20">
        <v>4</v>
      </c>
      <c r="H20">
        <v>2</v>
      </c>
      <c r="T20" t="str">
        <f t="shared" si="2"/>
        <v>None</v>
      </c>
      <c r="U20" t="str">
        <f t="shared" si="3"/>
        <v>None</v>
      </c>
      <c r="V20" t="str">
        <f t="shared" si="4"/>
        <v>5M/WW</v>
      </c>
    </row>
    <row r="21" spans="2:22" x14ac:dyDescent="0.45">
      <c r="B21">
        <v>9</v>
      </c>
      <c r="C21" t="s">
        <v>11</v>
      </c>
      <c r="D21" t="s">
        <v>10</v>
      </c>
      <c r="E21" t="s">
        <v>151</v>
      </c>
      <c r="F21" t="s">
        <v>1</v>
      </c>
      <c r="G21">
        <v>1</v>
      </c>
      <c r="H21">
        <v>4</v>
      </c>
      <c r="T21" t="str">
        <f t="shared" si="2"/>
        <v>None</v>
      </c>
      <c r="U21" t="str">
        <f t="shared" si="3"/>
        <v>None</v>
      </c>
      <c r="V21" t="str">
        <f t="shared" si="4"/>
        <v>5M/LG</v>
      </c>
    </row>
    <row r="22" spans="2:22" x14ac:dyDescent="0.45">
      <c r="B22" s="2">
        <v>9</v>
      </c>
      <c r="C22" s="2" t="s">
        <v>11</v>
      </c>
      <c r="D22" s="2" t="s">
        <v>10</v>
      </c>
      <c r="E22" t="s">
        <v>152</v>
      </c>
      <c r="F22" t="s">
        <v>4</v>
      </c>
      <c r="G22">
        <v>1</v>
      </c>
      <c r="H22">
        <v>4</v>
      </c>
      <c r="T22" t="str">
        <f t="shared" si="2"/>
        <v>None</v>
      </c>
      <c r="U22" t="str">
        <f t="shared" si="3"/>
        <v>None</v>
      </c>
      <c r="V22" t="str">
        <f t="shared" si="4"/>
        <v>5M/LG</v>
      </c>
    </row>
    <row r="23" spans="2:22" x14ac:dyDescent="0.45">
      <c r="B23">
        <v>10</v>
      </c>
      <c r="C23" t="s">
        <v>14</v>
      </c>
      <c r="D23" t="s">
        <v>11</v>
      </c>
      <c r="E23" t="s">
        <v>151</v>
      </c>
      <c r="F23" s="2" t="s">
        <v>13</v>
      </c>
      <c r="G23">
        <v>2</v>
      </c>
      <c r="H23">
        <v>1</v>
      </c>
      <c r="T23" t="str">
        <f t="shared" si="2"/>
        <v>None</v>
      </c>
      <c r="U23" t="str">
        <f t="shared" si="3"/>
        <v>WW/5M</v>
      </c>
      <c r="V23" t="str">
        <f t="shared" si="4"/>
        <v>None</v>
      </c>
    </row>
    <row r="24" spans="2:22" x14ac:dyDescent="0.45">
      <c r="B24" s="2">
        <v>10</v>
      </c>
      <c r="C24" s="2" t="s">
        <v>14</v>
      </c>
      <c r="D24" s="2" t="s">
        <v>11</v>
      </c>
      <c r="E24" t="s">
        <v>152</v>
      </c>
      <c r="F24" s="2" t="s">
        <v>13</v>
      </c>
      <c r="G24">
        <v>2</v>
      </c>
      <c r="H24">
        <v>1</v>
      </c>
      <c r="T24" t="str">
        <f t="shared" si="2"/>
        <v>None</v>
      </c>
      <c r="U24" t="str">
        <f t="shared" si="3"/>
        <v>WW/5M</v>
      </c>
      <c r="V24" t="str">
        <f t="shared" si="4"/>
        <v>None</v>
      </c>
    </row>
    <row r="25" spans="2:22" x14ac:dyDescent="0.45">
      <c r="B25">
        <v>11</v>
      </c>
      <c r="C25" t="s">
        <v>10</v>
      </c>
      <c r="D25" t="s">
        <v>14</v>
      </c>
      <c r="E25" t="s">
        <v>151</v>
      </c>
      <c r="F25" t="s">
        <v>18</v>
      </c>
      <c r="G25">
        <v>1</v>
      </c>
      <c r="H25">
        <v>5</v>
      </c>
      <c r="T25" t="str">
        <f t="shared" si="2"/>
        <v>LG/WW</v>
      </c>
      <c r="U25" t="str">
        <f t="shared" si="3"/>
        <v>None</v>
      </c>
      <c r="V25" t="str">
        <f t="shared" si="4"/>
        <v>None</v>
      </c>
    </row>
    <row r="26" spans="2:22" x14ac:dyDescent="0.45">
      <c r="B26">
        <v>11</v>
      </c>
      <c r="C26" t="s">
        <v>14</v>
      </c>
      <c r="D26" t="s">
        <v>10</v>
      </c>
      <c r="E26" t="s">
        <v>153</v>
      </c>
      <c r="F26" t="s">
        <v>12</v>
      </c>
      <c r="G26">
        <v>1</v>
      </c>
      <c r="H26">
        <v>5</v>
      </c>
      <c r="J26" t="s">
        <v>157</v>
      </c>
      <c r="T26" t="str">
        <f t="shared" ref="T26:T45" si="6">IF(AND(C26="Loose Gooses",D26="Wet Willies"),"LG/WW", IF(AND(C26="Loose Gooses",D26="5 Musketeers"),"LG/5M", "None"))</f>
        <v>None</v>
      </c>
      <c r="U26" t="str">
        <f t="shared" ref="U26:U45" si="7">IF(AND(C26="Wet Willies",D26="Loose Gooses"),"WW/LG", IF(AND(C26="Wet Willies",D26="5 Musketeers"),"WW/5M", "None"))</f>
        <v>WW/LG</v>
      </c>
      <c r="V26" t="str">
        <f t="shared" ref="V26:V45" si="8">IF(AND(C26="5 Musketeers",D26="Loose Gooses"),"5M/LG", IF(AND(C26="5 Musketeers",D26="Wet Willies"),"5M/WW", "None"))</f>
        <v>None</v>
      </c>
    </row>
    <row r="27" spans="2:22" x14ac:dyDescent="0.45">
      <c r="B27" s="2">
        <v>11</v>
      </c>
      <c r="C27" s="2" t="s">
        <v>14</v>
      </c>
      <c r="D27" s="2" t="s">
        <v>10</v>
      </c>
      <c r="E27" t="s">
        <v>154</v>
      </c>
      <c r="F27" t="s">
        <v>9</v>
      </c>
      <c r="G27">
        <v>1</v>
      </c>
      <c r="H27">
        <v>5</v>
      </c>
      <c r="T27" t="str">
        <f t="shared" si="6"/>
        <v>None</v>
      </c>
      <c r="U27" t="str">
        <f t="shared" si="7"/>
        <v>WW/LG</v>
      </c>
      <c r="V27" t="str">
        <f t="shared" si="8"/>
        <v>None</v>
      </c>
    </row>
    <row r="28" spans="2:22" x14ac:dyDescent="0.45">
      <c r="B28">
        <v>12</v>
      </c>
      <c r="C28" t="s">
        <v>14</v>
      </c>
      <c r="D28" t="s">
        <v>11</v>
      </c>
      <c r="E28" t="s">
        <v>151</v>
      </c>
      <c r="F28" t="s">
        <v>9</v>
      </c>
      <c r="G28">
        <v>2</v>
      </c>
      <c r="H28">
        <v>1</v>
      </c>
      <c r="T28" t="str">
        <f t="shared" si="6"/>
        <v>None</v>
      </c>
      <c r="U28" t="str">
        <f t="shared" si="7"/>
        <v>WW/5M</v>
      </c>
      <c r="V28" t="str">
        <f t="shared" si="8"/>
        <v>None</v>
      </c>
    </row>
    <row r="29" spans="2:22" x14ac:dyDescent="0.45">
      <c r="B29" s="2">
        <v>12</v>
      </c>
      <c r="C29" s="2" t="s">
        <v>14</v>
      </c>
      <c r="D29" s="2" t="s">
        <v>11</v>
      </c>
      <c r="E29" t="s">
        <v>152</v>
      </c>
      <c r="F29" t="s">
        <v>12</v>
      </c>
      <c r="G29">
        <v>2</v>
      </c>
      <c r="H29">
        <v>1</v>
      </c>
      <c r="T29" t="str">
        <f t="shared" si="6"/>
        <v>None</v>
      </c>
      <c r="U29" t="str">
        <f t="shared" si="7"/>
        <v>WW/5M</v>
      </c>
      <c r="V29" t="str">
        <f t="shared" si="8"/>
        <v>None</v>
      </c>
    </row>
    <row r="30" spans="2:22" x14ac:dyDescent="0.45">
      <c r="B30">
        <v>13</v>
      </c>
      <c r="C30" t="s">
        <v>10</v>
      </c>
      <c r="D30" t="s">
        <v>14</v>
      </c>
      <c r="E30" t="s">
        <v>151</v>
      </c>
      <c r="F30" s="2" t="s">
        <v>18</v>
      </c>
      <c r="G30">
        <v>3</v>
      </c>
      <c r="H30">
        <v>6</v>
      </c>
      <c r="T30" t="str">
        <f t="shared" si="6"/>
        <v>LG/WW</v>
      </c>
      <c r="U30" t="str">
        <f t="shared" si="7"/>
        <v>None</v>
      </c>
      <c r="V30" t="str">
        <f t="shared" si="8"/>
        <v>None</v>
      </c>
    </row>
    <row r="31" spans="2:22" x14ac:dyDescent="0.45">
      <c r="B31" s="2">
        <v>13</v>
      </c>
      <c r="C31" s="2" t="s">
        <v>10</v>
      </c>
      <c r="D31" s="2" t="s">
        <v>14</v>
      </c>
      <c r="E31" t="s">
        <v>152</v>
      </c>
      <c r="F31" s="2" t="s">
        <v>18</v>
      </c>
      <c r="G31">
        <v>3</v>
      </c>
      <c r="H31">
        <v>6</v>
      </c>
      <c r="T31" t="str">
        <f t="shared" si="6"/>
        <v>LG/WW</v>
      </c>
      <c r="U31" t="str">
        <f t="shared" si="7"/>
        <v>None</v>
      </c>
      <c r="V31" t="str">
        <f t="shared" si="8"/>
        <v>None</v>
      </c>
    </row>
    <row r="32" spans="2:22" x14ac:dyDescent="0.45">
      <c r="B32" s="2" t="s">
        <v>164</v>
      </c>
      <c r="C32" s="2"/>
      <c r="D32" s="2"/>
      <c r="F32" s="2"/>
      <c r="T32" t="str">
        <f t="shared" si="6"/>
        <v>None</v>
      </c>
      <c r="U32" t="str">
        <f t="shared" si="7"/>
        <v>None</v>
      </c>
      <c r="V32" t="str">
        <f t="shared" si="8"/>
        <v>None</v>
      </c>
    </row>
    <row r="33" spans="2:22" x14ac:dyDescent="0.45">
      <c r="B33">
        <v>14</v>
      </c>
      <c r="C33" t="s">
        <v>10</v>
      </c>
      <c r="D33" t="s">
        <v>11</v>
      </c>
      <c r="E33" t="s">
        <v>151</v>
      </c>
      <c r="F33" s="2" t="s">
        <v>18</v>
      </c>
      <c r="G33">
        <v>0</v>
      </c>
      <c r="H33">
        <v>0</v>
      </c>
      <c r="T33" t="str">
        <f t="shared" si="6"/>
        <v>LG/5M</v>
      </c>
      <c r="U33" t="str">
        <f t="shared" si="7"/>
        <v>None</v>
      </c>
      <c r="V33" t="str">
        <f t="shared" si="8"/>
        <v>None</v>
      </c>
    </row>
    <row r="34" spans="2:22" x14ac:dyDescent="0.45">
      <c r="B34" s="2">
        <v>14</v>
      </c>
      <c r="C34" s="2" t="s">
        <v>10</v>
      </c>
      <c r="D34" s="2" t="s">
        <v>11</v>
      </c>
      <c r="E34" t="s">
        <v>152</v>
      </c>
      <c r="F34" s="2" t="s">
        <v>18</v>
      </c>
      <c r="G34">
        <v>0</v>
      </c>
      <c r="H34">
        <v>0</v>
      </c>
      <c r="T34" t="str">
        <f t="shared" si="6"/>
        <v>LG/5M</v>
      </c>
      <c r="U34" t="str">
        <f t="shared" si="7"/>
        <v>None</v>
      </c>
      <c r="V34" t="str">
        <f t="shared" si="8"/>
        <v>None</v>
      </c>
    </row>
    <row r="35" spans="2:22" x14ac:dyDescent="0.45">
      <c r="B35">
        <v>15</v>
      </c>
      <c r="C35" t="s">
        <v>14</v>
      </c>
      <c r="D35" t="s">
        <v>10</v>
      </c>
      <c r="E35" t="s">
        <v>151</v>
      </c>
      <c r="F35" s="2" t="s">
        <v>13</v>
      </c>
      <c r="G35">
        <v>1</v>
      </c>
      <c r="H35">
        <v>0</v>
      </c>
      <c r="T35" t="str">
        <f t="shared" si="6"/>
        <v>None</v>
      </c>
      <c r="U35" t="str">
        <f t="shared" si="7"/>
        <v>WW/LG</v>
      </c>
      <c r="V35" t="str">
        <f t="shared" si="8"/>
        <v>None</v>
      </c>
    </row>
    <row r="36" spans="2:22" x14ac:dyDescent="0.45">
      <c r="B36" s="2">
        <v>15</v>
      </c>
      <c r="C36" s="2" t="s">
        <v>14</v>
      </c>
      <c r="D36" s="2" t="s">
        <v>10</v>
      </c>
      <c r="E36" t="s">
        <v>152</v>
      </c>
      <c r="F36" s="2" t="s">
        <v>13</v>
      </c>
      <c r="G36">
        <v>1</v>
      </c>
      <c r="H36">
        <v>0</v>
      </c>
      <c r="T36" t="str">
        <f t="shared" si="6"/>
        <v>None</v>
      </c>
      <c r="U36" t="str">
        <f t="shared" si="7"/>
        <v>WW/LG</v>
      </c>
      <c r="V36" t="str">
        <f t="shared" si="8"/>
        <v>None</v>
      </c>
    </row>
    <row r="37" spans="2:22" x14ac:dyDescent="0.45">
      <c r="B37">
        <v>16</v>
      </c>
      <c r="C37" t="s">
        <v>14</v>
      </c>
      <c r="D37" t="s">
        <v>11</v>
      </c>
      <c r="E37" t="s">
        <v>151</v>
      </c>
      <c r="F37" t="s">
        <v>8</v>
      </c>
      <c r="G37">
        <v>1</v>
      </c>
      <c r="H37">
        <v>1</v>
      </c>
      <c r="T37" t="str">
        <f t="shared" si="6"/>
        <v>None</v>
      </c>
      <c r="U37" t="str">
        <f t="shared" si="7"/>
        <v>WW/5M</v>
      </c>
      <c r="V37" t="str">
        <f t="shared" si="8"/>
        <v>None</v>
      </c>
    </row>
    <row r="38" spans="2:22" x14ac:dyDescent="0.45">
      <c r="B38" s="2">
        <v>16</v>
      </c>
      <c r="C38" s="2" t="s">
        <v>14</v>
      </c>
      <c r="D38" s="2" t="s">
        <v>11</v>
      </c>
      <c r="E38" t="s">
        <v>152</v>
      </c>
      <c r="F38" t="s">
        <v>12</v>
      </c>
      <c r="G38">
        <v>1</v>
      </c>
      <c r="H38">
        <v>1</v>
      </c>
      <c r="T38" t="str">
        <f t="shared" si="6"/>
        <v>None</v>
      </c>
      <c r="U38" t="str">
        <f t="shared" si="7"/>
        <v>WW/5M</v>
      </c>
      <c r="V38" t="str">
        <f t="shared" si="8"/>
        <v>None</v>
      </c>
    </row>
    <row r="39" spans="2:22" x14ac:dyDescent="0.45">
      <c r="B39">
        <v>17</v>
      </c>
      <c r="C39" t="s">
        <v>10</v>
      </c>
      <c r="D39" t="s">
        <v>14</v>
      </c>
      <c r="E39" t="s">
        <v>151</v>
      </c>
      <c r="F39" t="s">
        <v>2</v>
      </c>
      <c r="G39">
        <v>2</v>
      </c>
      <c r="H39">
        <v>1</v>
      </c>
      <c r="T39" t="str">
        <f t="shared" si="6"/>
        <v>LG/WW</v>
      </c>
      <c r="U39" t="str">
        <f t="shared" si="7"/>
        <v>None</v>
      </c>
      <c r="V39" t="str">
        <f t="shared" si="8"/>
        <v>None</v>
      </c>
    </row>
    <row r="40" spans="2:22" x14ac:dyDescent="0.45">
      <c r="B40" s="2">
        <v>17</v>
      </c>
      <c r="C40" s="2" t="s">
        <v>10</v>
      </c>
      <c r="D40" s="2" t="s">
        <v>14</v>
      </c>
      <c r="E40" t="s">
        <v>152</v>
      </c>
      <c r="F40" t="s">
        <v>18</v>
      </c>
      <c r="G40">
        <v>2</v>
      </c>
      <c r="H40">
        <v>1</v>
      </c>
      <c r="T40" t="str">
        <f t="shared" si="6"/>
        <v>LG/WW</v>
      </c>
      <c r="U40" t="str">
        <f t="shared" si="7"/>
        <v>None</v>
      </c>
      <c r="V40" t="str">
        <f t="shared" si="8"/>
        <v>None</v>
      </c>
    </row>
    <row r="41" spans="2:22" x14ac:dyDescent="0.45">
      <c r="B41">
        <v>18</v>
      </c>
      <c r="C41" t="s">
        <v>10</v>
      </c>
      <c r="D41" t="s">
        <v>11</v>
      </c>
      <c r="E41" t="s">
        <v>151</v>
      </c>
      <c r="F41" t="s">
        <v>2</v>
      </c>
      <c r="G41">
        <v>1</v>
      </c>
      <c r="H41">
        <v>2</v>
      </c>
      <c r="T41" t="str">
        <f t="shared" si="6"/>
        <v>LG/5M</v>
      </c>
      <c r="U41" t="str">
        <f t="shared" si="7"/>
        <v>None</v>
      </c>
      <c r="V41" t="str">
        <f t="shared" si="8"/>
        <v>None</v>
      </c>
    </row>
    <row r="42" spans="2:22" x14ac:dyDescent="0.45">
      <c r="B42">
        <v>18</v>
      </c>
      <c r="C42" t="s">
        <v>11</v>
      </c>
      <c r="D42" t="s">
        <v>10</v>
      </c>
      <c r="E42" t="s">
        <v>153</v>
      </c>
      <c r="F42" t="s">
        <v>4</v>
      </c>
      <c r="G42">
        <v>1</v>
      </c>
      <c r="H42">
        <v>2</v>
      </c>
      <c r="T42" t="str">
        <f t="shared" si="6"/>
        <v>None</v>
      </c>
      <c r="U42" t="str">
        <f t="shared" si="7"/>
        <v>None</v>
      </c>
      <c r="V42" t="str">
        <f t="shared" si="8"/>
        <v>5M/LG</v>
      </c>
    </row>
    <row r="43" spans="2:22" x14ac:dyDescent="0.45">
      <c r="B43" s="2">
        <v>18</v>
      </c>
      <c r="C43" s="2" t="s">
        <v>11</v>
      </c>
      <c r="D43" s="2" t="s">
        <v>10</v>
      </c>
      <c r="E43" t="s">
        <v>154</v>
      </c>
      <c r="F43" t="s">
        <v>3</v>
      </c>
      <c r="G43">
        <v>1</v>
      </c>
      <c r="H43">
        <v>2</v>
      </c>
      <c r="T43" t="str">
        <f t="shared" si="6"/>
        <v>None</v>
      </c>
      <c r="U43" t="str">
        <f t="shared" si="7"/>
        <v>None</v>
      </c>
      <c r="V43" t="str">
        <f t="shared" si="8"/>
        <v>5M/LG</v>
      </c>
    </row>
    <row r="44" spans="2:22" x14ac:dyDescent="0.45">
      <c r="B44">
        <v>19</v>
      </c>
      <c r="C44" t="s">
        <v>11</v>
      </c>
      <c r="D44" t="s">
        <v>14</v>
      </c>
      <c r="E44" t="s">
        <v>151</v>
      </c>
      <c r="F44" t="s">
        <v>4</v>
      </c>
      <c r="G44">
        <v>1</v>
      </c>
      <c r="H44">
        <v>1</v>
      </c>
      <c r="T44" t="str">
        <f t="shared" si="6"/>
        <v>None</v>
      </c>
      <c r="U44" t="str">
        <f t="shared" si="7"/>
        <v>None</v>
      </c>
      <c r="V44" t="str">
        <f t="shared" si="8"/>
        <v>5M/WW</v>
      </c>
    </row>
    <row r="45" spans="2:22" x14ac:dyDescent="0.45">
      <c r="B45" s="2">
        <v>19</v>
      </c>
      <c r="C45" s="2" t="s">
        <v>11</v>
      </c>
      <c r="D45" s="2" t="s">
        <v>14</v>
      </c>
      <c r="E45" t="s">
        <v>152</v>
      </c>
      <c r="F45" t="s">
        <v>4</v>
      </c>
      <c r="G45">
        <v>1</v>
      </c>
      <c r="H45">
        <v>1</v>
      </c>
      <c r="T45" t="str">
        <f t="shared" si="6"/>
        <v>None</v>
      </c>
      <c r="U45" t="str">
        <f t="shared" si="7"/>
        <v>None</v>
      </c>
      <c r="V45" t="str">
        <f t="shared" si="8"/>
        <v>5M/WW</v>
      </c>
    </row>
  </sheetData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D073A-D8E6-4EF7-8CA9-EAF1F9B980F0}">
  <dimension ref="B2:AM45"/>
  <sheetViews>
    <sheetView tabSelected="1" zoomScale="55" zoomScaleNormal="55" workbookViewId="0">
      <selection activeCell="AF20" sqref="AF20"/>
    </sheetView>
  </sheetViews>
  <sheetFormatPr defaultRowHeight="14.25" x14ac:dyDescent="0.45"/>
  <cols>
    <col min="2" max="2" width="13.19921875" customWidth="1"/>
    <col min="3" max="3" width="11.6640625" customWidth="1"/>
    <col min="4" max="4" width="14" customWidth="1"/>
    <col min="18" max="18" width="13.46484375" customWidth="1"/>
  </cols>
  <sheetData>
    <row r="2" spans="2:39" x14ac:dyDescent="0.45">
      <c r="B2" t="s">
        <v>33</v>
      </c>
      <c r="C2" s="42" t="s">
        <v>172</v>
      </c>
      <c r="J2" s="2" t="s">
        <v>32</v>
      </c>
      <c r="K2" s="2" t="s">
        <v>31</v>
      </c>
      <c r="L2" s="2" t="s">
        <v>30</v>
      </c>
      <c r="M2" s="2" t="s">
        <v>29</v>
      </c>
      <c r="N2" s="2" t="s">
        <v>27</v>
      </c>
      <c r="Q2" s="2" t="s">
        <v>28</v>
      </c>
      <c r="R2" t="s">
        <v>27</v>
      </c>
      <c r="X2" s="44" t="s">
        <v>173</v>
      </c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</row>
    <row r="3" spans="2:39" x14ac:dyDescent="0.45">
      <c r="B3" s="2" t="s">
        <v>53</v>
      </c>
      <c r="C3" s="2" t="s">
        <v>26</v>
      </c>
      <c r="D3" s="2" t="s">
        <v>25</v>
      </c>
      <c r="E3" s="2" t="s">
        <v>156</v>
      </c>
      <c r="F3" s="2" t="s">
        <v>24</v>
      </c>
      <c r="G3" s="2" t="s">
        <v>23</v>
      </c>
      <c r="H3" s="2" t="s">
        <v>22</v>
      </c>
      <c r="J3" t="s">
        <v>21</v>
      </c>
      <c r="K3">
        <v>1</v>
      </c>
      <c r="L3">
        <v>0</v>
      </c>
      <c r="M3" s="1">
        <f>K3/(K3+L3)</f>
        <v>1</v>
      </c>
      <c r="N3">
        <f>K3+37.5</f>
        <v>38.5</v>
      </c>
      <c r="Q3" t="s">
        <v>18</v>
      </c>
      <c r="R3">
        <f>COUNTIF($Y$4:$AM$14, Q3)</f>
        <v>8</v>
      </c>
      <c r="S3" s="32"/>
      <c r="T3" s="2" t="s">
        <v>21</v>
      </c>
      <c r="U3" s="2" t="s">
        <v>17</v>
      </c>
      <c r="V3" s="2" t="s">
        <v>20</v>
      </c>
      <c r="X3" s="43"/>
      <c r="Y3" s="44" t="s">
        <v>174</v>
      </c>
      <c r="Z3" s="44" t="s">
        <v>175</v>
      </c>
      <c r="AA3" s="44" t="s">
        <v>176</v>
      </c>
      <c r="AB3" s="44" t="s">
        <v>177</v>
      </c>
      <c r="AC3" s="44" t="s">
        <v>195</v>
      </c>
      <c r="AD3" s="44" t="s">
        <v>178</v>
      </c>
      <c r="AE3" s="44" t="s">
        <v>179</v>
      </c>
      <c r="AF3" s="44" t="s">
        <v>180</v>
      </c>
      <c r="AG3" s="44" t="s">
        <v>196</v>
      </c>
      <c r="AH3" s="44" t="s">
        <v>181</v>
      </c>
      <c r="AI3" s="44" t="s">
        <v>182</v>
      </c>
      <c r="AJ3" s="44" t="s">
        <v>183</v>
      </c>
      <c r="AK3" s="44" t="s">
        <v>184</v>
      </c>
      <c r="AL3" s="44" t="s">
        <v>185</v>
      </c>
      <c r="AM3" s="44" t="s">
        <v>197</v>
      </c>
    </row>
    <row r="4" spans="2:39" x14ac:dyDescent="0.45">
      <c r="J4" t="s">
        <v>20</v>
      </c>
      <c r="K4">
        <v>4</v>
      </c>
      <c r="L4">
        <v>0</v>
      </c>
      <c r="M4" s="1">
        <f t="shared" ref="M4:M5" si="0">K4/(K4+L4)</f>
        <v>1</v>
      </c>
      <c r="N4">
        <f>K4+38</f>
        <v>42</v>
      </c>
      <c r="Q4" t="s">
        <v>19</v>
      </c>
      <c r="R4">
        <f t="shared" ref="R4:R19" si="1">COUNTIF($Y$4:$AM$14, Q4)</f>
        <v>11</v>
      </c>
      <c r="S4" s="32"/>
      <c r="T4" t="str">
        <f t="shared" ref="T4:T45" si="2">IF(AND(C4="Loose Gooses",D4="Wet Willies"),"LG/WW", IF(AND(C4="Loose Gooses",D4="5 Musketeers"),"LG/5M", "None"))</f>
        <v>None</v>
      </c>
      <c r="U4" t="str">
        <f t="shared" ref="U4:U45" si="3">IF(AND(C4="Wet Willies",D4="Loose Gooses"),"WW/LG", IF(AND(C4="Wet Willies",D4="5 Musketeers"),"WW/5M", "None"))</f>
        <v>None</v>
      </c>
      <c r="V4" t="str">
        <f t="shared" ref="V4:V45" si="4">IF(AND(C4="5 Musketeers",D4="Loose Gooses"),"5M/LG", IF(AND(C4="5 Musketeers",D4="Wet Willies"),"5M/WW", "None"))</f>
        <v>None</v>
      </c>
      <c r="X4" s="44" t="s">
        <v>186</v>
      </c>
      <c r="Y4" s="44" t="s">
        <v>13</v>
      </c>
      <c r="Z4" s="43" t="s">
        <v>3</v>
      </c>
      <c r="AA4" s="43" t="s">
        <v>19</v>
      </c>
      <c r="AB4" s="43" t="s">
        <v>3</v>
      </c>
      <c r="AC4" s="43" t="s">
        <v>165</v>
      </c>
      <c r="AD4" s="43" t="s">
        <v>3</v>
      </c>
      <c r="AE4" s="43" t="s">
        <v>9</v>
      </c>
      <c r="AF4" s="43" t="s">
        <v>6</v>
      </c>
      <c r="AG4" s="43" t="s">
        <v>3</v>
      </c>
      <c r="AH4" s="43" t="s">
        <v>19</v>
      </c>
      <c r="AI4" s="43" t="s">
        <v>8</v>
      </c>
      <c r="AJ4" s="43" t="s">
        <v>4</v>
      </c>
      <c r="AK4" s="43" t="s">
        <v>18</v>
      </c>
      <c r="AL4" s="43" t="s">
        <v>19</v>
      </c>
      <c r="AM4" s="43" t="s">
        <v>4</v>
      </c>
    </row>
    <row r="5" spans="2:39" x14ac:dyDescent="0.45">
      <c r="B5" s="2"/>
      <c r="C5" s="2"/>
      <c r="D5" s="2"/>
      <c r="J5" t="s">
        <v>17</v>
      </c>
      <c r="K5">
        <v>3</v>
      </c>
      <c r="L5">
        <v>0</v>
      </c>
      <c r="M5" s="1">
        <f t="shared" si="0"/>
        <v>1</v>
      </c>
      <c r="N5">
        <f>K5+41</f>
        <v>44</v>
      </c>
      <c r="Q5" t="s">
        <v>13</v>
      </c>
      <c r="R5">
        <f t="shared" si="1"/>
        <v>13</v>
      </c>
      <c r="S5" s="32"/>
      <c r="T5" t="str">
        <f t="shared" si="2"/>
        <v>None</v>
      </c>
      <c r="U5" t="str">
        <f t="shared" si="3"/>
        <v>None</v>
      </c>
      <c r="V5" t="str">
        <f t="shared" si="4"/>
        <v>None</v>
      </c>
      <c r="X5" s="44" t="s">
        <v>187</v>
      </c>
      <c r="Y5" s="44" t="s">
        <v>13</v>
      </c>
      <c r="Z5" s="43" t="s">
        <v>4</v>
      </c>
      <c r="AA5" s="43" t="s">
        <v>18</v>
      </c>
      <c r="AB5" s="43" t="s">
        <v>8</v>
      </c>
      <c r="AC5" s="44" t="s">
        <v>18</v>
      </c>
      <c r="AD5" s="43" t="s">
        <v>19</v>
      </c>
      <c r="AE5" s="43" t="s">
        <v>165</v>
      </c>
      <c r="AF5" s="43" t="s">
        <v>12</v>
      </c>
      <c r="AG5" s="44" t="s">
        <v>8</v>
      </c>
      <c r="AH5" s="43" t="s">
        <v>19</v>
      </c>
      <c r="AI5" s="43" t="s">
        <v>7</v>
      </c>
      <c r="AJ5" s="43" t="s">
        <v>1</v>
      </c>
      <c r="AK5" s="43" t="s">
        <v>8</v>
      </c>
      <c r="AL5" s="43" t="s">
        <v>4</v>
      </c>
      <c r="AM5" s="44" t="s">
        <v>13</v>
      </c>
    </row>
    <row r="6" spans="2:39" x14ac:dyDescent="0.45">
      <c r="Q6" t="s">
        <v>16</v>
      </c>
      <c r="R6">
        <f t="shared" si="1"/>
        <v>0</v>
      </c>
      <c r="S6" s="32"/>
      <c r="T6" t="str">
        <f t="shared" si="2"/>
        <v>None</v>
      </c>
      <c r="U6" t="str">
        <f t="shared" si="3"/>
        <v>None</v>
      </c>
      <c r="V6" t="str">
        <f t="shared" si="4"/>
        <v>None</v>
      </c>
      <c r="X6" s="44" t="s">
        <v>188</v>
      </c>
      <c r="Y6" s="43" t="s">
        <v>12</v>
      </c>
      <c r="Z6" s="43" t="s">
        <v>12</v>
      </c>
      <c r="AA6" s="43" t="s">
        <v>15</v>
      </c>
      <c r="AB6" s="44" t="s">
        <v>13</v>
      </c>
      <c r="AC6" s="44" t="s">
        <v>18</v>
      </c>
      <c r="AD6" s="43" t="s">
        <v>3</v>
      </c>
      <c r="AE6" s="44" t="s">
        <v>19</v>
      </c>
      <c r="AF6" s="44" t="s">
        <v>13</v>
      </c>
      <c r="AG6" s="44" t="s">
        <v>8</v>
      </c>
      <c r="AH6" s="43" t="s">
        <v>4</v>
      </c>
      <c r="AI6" s="43" t="s">
        <v>4</v>
      </c>
      <c r="AJ6" s="43" t="s">
        <v>18</v>
      </c>
      <c r="AK6" s="44" t="s">
        <v>13</v>
      </c>
      <c r="AL6" s="43" t="s">
        <v>19</v>
      </c>
      <c r="AM6" s="44" t="s">
        <v>13</v>
      </c>
    </row>
    <row r="7" spans="2:39" x14ac:dyDescent="0.45">
      <c r="B7" s="2"/>
      <c r="C7" s="2"/>
      <c r="D7" s="2"/>
      <c r="Q7" t="s">
        <v>15</v>
      </c>
      <c r="R7">
        <f t="shared" si="1"/>
        <v>1</v>
      </c>
      <c r="S7" s="32"/>
      <c r="T7" t="str">
        <f t="shared" si="2"/>
        <v>None</v>
      </c>
      <c r="U7" t="str">
        <f t="shared" si="3"/>
        <v>None</v>
      </c>
      <c r="V7" t="str">
        <f t="shared" si="4"/>
        <v>None</v>
      </c>
      <c r="X7" s="44" t="s">
        <v>189</v>
      </c>
      <c r="Y7" s="43"/>
      <c r="Z7" s="43" t="s">
        <v>9</v>
      </c>
      <c r="AA7" s="43" t="s">
        <v>19</v>
      </c>
      <c r="AB7" s="44" t="s">
        <v>13</v>
      </c>
      <c r="AC7" s="43" t="s">
        <v>18</v>
      </c>
      <c r="AD7" s="43"/>
      <c r="AE7" s="44" t="s">
        <v>19</v>
      </c>
      <c r="AF7" s="44" t="s">
        <v>13</v>
      </c>
      <c r="AG7" s="43" t="s">
        <v>4</v>
      </c>
      <c r="AH7" s="43"/>
      <c r="AI7" s="43" t="s">
        <v>19</v>
      </c>
      <c r="AJ7" s="43" t="s">
        <v>2</v>
      </c>
      <c r="AK7" s="44" t="s">
        <v>13</v>
      </c>
      <c r="AL7" s="43"/>
      <c r="AM7" s="43" t="s">
        <v>4</v>
      </c>
    </row>
    <row r="8" spans="2:39" x14ac:dyDescent="0.45">
      <c r="N8">
        <f>IF(AND(M3&gt;M4, M3&gt;M5), 3, IF(OR(M3&gt;M4, M3&gt;M5), 2, 1))</f>
        <v>1</v>
      </c>
      <c r="Q8" t="s">
        <v>12</v>
      </c>
      <c r="R8">
        <f t="shared" si="1"/>
        <v>5</v>
      </c>
      <c r="S8" s="32"/>
      <c r="T8" t="str">
        <f t="shared" si="2"/>
        <v>None</v>
      </c>
      <c r="U8" t="str">
        <f t="shared" si="3"/>
        <v>None</v>
      </c>
      <c r="V8" t="str">
        <f t="shared" si="4"/>
        <v>None</v>
      </c>
      <c r="X8" s="44" t="s">
        <v>190</v>
      </c>
      <c r="Y8" s="43"/>
      <c r="Z8" s="43" t="s">
        <v>19</v>
      </c>
      <c r="AA8" s="43" t="s">
        <v>1</v>
      </c>
      <c r="AB8" s="43"/>
      <c r="AC8" s="43"/>
      <c r="AD8" s="43"/>
      <c r="AE8" s="43" t="s">
        <v>12</v>
      </c>
      <c r="AF8" s="43"/>
      <c r="AG8" s="43" t="s">
        <v>3</v>
      </c>
      <c r="AH8" s="43"/>
      <c r="AI8" s="43" t="s">
        <v>4</v>
      </c>
      <c r="AJ8" s="44" t="s">
        <v>18</v>
      </c>
      <c r="AK8" s="43"/>
      <c r="AL8" s="43"/>
      <c r="AM8" s="44" t="s">
        <v>13</v>
      </c>
    </row>
    <row r="9" spans="2:39" x14ac:dyDescent="0.45">
      <c r="B9" s="2"/>
      <c r="C9" s="2"/>
      <c r="D9" s="2"/>
      <c r="N9">
        <f>IF(AND(M4&gt;M3, M4&gt;M5), 3, IF(OR(M4&gt;M3, M4&gt;M5), 2, 1))</f>
        <v>1</v>
      </c>
      <c r="Q9" t="s">
        <v>9</v>
      </c>
      <c r="R9">
        <f t="shared" si="1"/>
        <v>2</v>
      </c>
      <c r="S9" s="32"/>
      <c r="T9" t="str">
        <f t="shared" si="2"/>
        <v>None</v>
      </c>
      <c r="U9" t="str">
        <f t="shared" si="3"/>
        <v>None</v>
      </c>
      <c r="V9" t="str">
        <f t="shared" si="4"/>
        <v>None</v>
      </c>
      <c r="Y9" t="s">
        <v>191</v>
      </c>
      <c r="Z9" t="s">
        <v>194</v>
      </c>
      <c r="AA9" s="45" t="s">
        <v>193</v>
      </c>
      <c r="AB9" s="45" t="s">
        <v>194</v>
      </c>
      <c r="AC9" s="45" t="s">
        <v>199</v>
      </c>
      <c r="AD9" s="45" t="s">
        <v>193</v>
      </c>
      <c r="AE9" s="45" t="s">
        <v>192</v>
      </c>
      <c r="AF9" s="45" t="s">
        <v>191</v>
      </c>
      <c r="AG9" s="45" t="s">
        <v>194</v>
      </c>
      <c r="AH9" s="45" t="s">
        <v>193</v>
      </c>
      <c r="AI9" s="45" t="s">
        <v>194</v>
      </c>
      <c r="AJ9" s="46" t="s">
        <v>18</v>
      </c>
      <c r="AK9" s="47" t="s">
        <v>193</v>
      </c>
      <c r="AL9" s="45" t="s">
        <v>194</v>
      </c>
      <c r="AM9" s="46" t="s">
        <v>13</v>
      </c>
    </row>
    <row r="10" spans="2:39" x14ac:dyDescent="0.45">
      <c r="F10" s="2"/>
      <c r="N10">
        <f>IF(AND(M5&gt;M4, M5&gt;M3), 3, IF(OR(M5&gt;M4, M5&gt;M3), 2, 1))</f>
        <v>1</v>
      </c>
      <c r="Q10" t="s">
        <v>8</v>
      </c>
      <c r="R10">
        <f t="shared" si="1"/>
        <v>5</v>
      </c>
      <c r="S10" s="32"/>
      <c r="T10" t="str">
        <f t="shared" si="2"/>
        <v>None</v>
      </c>
      <c r="U10" t="str">
        <f t="shared" si="3"/>
        <v>None</v>
      </c>
      <c r="V10" t="str">
        <f t="shared" si="4"/>
        <v>None</v>
      </c>
      <c r="AJ10" s="45" t="s">
        <v>198</v>
      </c>
      <c r="AM10" s="46" t="s">
        <v>4</v>
      </c>
    </row>
    <row r="11" spans="2:39" x14ac:dyDescent="0.45">
      <c r="B11" s="2"/>
      <c r="C11" s="2"/>
      <c r="D11" s="2"/>
      <c r="F11" s="2"/>
      <c r="Q11" t="s">
        <v>165</v>
      </c>
      <c r="R11">
        <f t="shared" si="1"/>
        <v>3</v>
      </c>
      <c r="S11" s="32"/>
      <c r="T11" t="str">
        <f t="shared" si="2"/>
        <v>None</v>
      </c>
      <c r="U11" t="str">
        <f t="shared" si="3"/>
        <v>None</v>
      </c>
      <c r="V11" t="str">
        <f t="shared" si="4"/>
        <v>None</v>
      </c>
      <c r="AM11" s="48" t="s">
        <v>12</v>
      </c>
    </row>
    <row r="12" spans="2:39" x14ac:dyDescent="0.45">
      <c r="Q12" t="s">
        <v>6</v>
      </c>
      <c r="R12">
        <f t="shared" si="1"/>
        <v>1</v>
      </c>
      <c r="S12" s="32"/>
      <c r="T12" t="str">
        <f t="shared" si="2"/>
        <v>None</v>
      </c>
      <c r="U12" t="str">
        <f t="shared" si="3"/>
        <v>None</v>
      </c>
      <c r="V12" t="str">
        <f t="shared" si="4"/>
        <v>None</v>
      </c>
      <c r="AM12" s="48" t="s">
        <v>165</v>
      </c>
    </row>
    <row r="13" spans="2:39" x14ac:dyDescent="0.45">
      <c r="B13" s="2"/>
      <c r="C13" s="2"/>
      <c r="D13" s="2"/>
      <c r="Q13" t="s">
        <v>5</v>
      </c>
      <c r="R13">
        <f t="shared" si="1"/>
        <v>0</v>
      </c>
      <c r="S13" s="32"/>
      <c r="T13" t="str">
        <f t="shared" si="2"/>
        <v>None</v>
      </c>
      <c r="U13" t="str">
        <f t="shared" si="3"/>
        <v>None</v>
      </c>
      <c r="V13" t="str">
        <f t="shared" si="4"/>
        <v>None</v>
      </c>
      <c r="AM13" s="48" t="s">
        <v>4</v>
      </c>
    </row>
    <row r="14" spans="2:39" x14ac:dyDescent="0.45">
      <c r="Q14" t="s">
        <v>4</v>
      </c>
      <c r="R14">
        <f t="shared" si="1"/>
        <v>11</v>
      </c>
      <c r="S14" s="32"/>
      <c r="T14" t="str">
        <f t="shared" si="2"/>
        <v>None</v>
      </c>
      <c r="U14" t="str">
        <f t="shared" si="3"/>
        <v>None</v>
      </c>
      <c r="V14" t="str">
        <f t="shared" si="4"/>
        <v>None</v>
      </c>
      <c r="AM14" s="48" t="s">
        <v>13</v>
      </c>
    </row>
    <row r="15" spans="2:39" x14ac:dyDescent="0.45">
      <c r="Q15" t="s">
        <v>3</v>
      </c>
      <c r="R15">
        <f t="shared" si="1"/>
        <v>6</v>
      </c>
      <c r="S15" s="32"/>
      <c r="T15" t="str">
        <f t="shared" si="2"/>
        <v>None</v>
      </c>
      <c r="U15" t="str">
        <f t="shared" si="3"/>
        <v>None</v>
      </c>
      <c r="V15" t="str">
        <f t="shared" si="4"/>
        <v>None</v>
      </c>
    </row>
    <row r="16" spans="2:39" x14ac:dyDescent="0.45">
      <c r="B16" s="2"/>
      <c r="C16" s="2"/>
      <c r="D16" s="2"/>
      <c r="Q16" t="s">
        <v>2</v>
      </c>
      <c r="R16">
        <f t="shared" si="1"/>
        <v>1</v>
      </c>
      <c r="S16" s="32"/>
      <c r="T16" t="str">
        <f t="shared" si="2"/>
        <v>None</v>
      </c>
      <c r="U16" t="str">
        <f t="shared" si="3"/>
        <v>None</v>
      </c>
      <c r="V16" t="str">
        <f t="shared" si="4"/>
        <v>None</v>
      </c>
    </row>
    <row r="17" spans="2:22" x14ac:dyDescent="0.45">
      <c r="Q17" t="s">
        <v>1</v>
      </c>
      <c r="R17">
        <f t="shared" si="1"/>
        <v>2</v>
      </c>
      <c r="S17" s="32"/>
      <c r="T17" t="str">
        <f t="shared" si="2"/>
        <v>None</v>
      </c>
      <c r="U17" t="str">
        <f t="shared" si="3"/>
        <v>None</v>
      </c>
      <c r="V17" t="str">
        <f t="shared" si="4"/>
        <v>None</v>
      </c>
    </row>
    <row r="18" spans="2:22" x14ac:dyDescent="0.45">
      <c r="B18" s="2"/>
      <c r="C18" s="2"/>
      <c r="D18" s="2"/>
      <c r="Q18" t="s">
        <v>0</v>
      </c>
      <c r="R18">
        <f t="shared" si="1"/>
        <v>0</v>
      </c>
      <c r="S18" s="32"/>
      <c r="T18" t="str">
        <f t="shared" si="2"/>
        <v>None</v>
      </c>
      <c r="U18" t="str">
        <f t="shared" si="3"/>
        <v>None</v>
      </c>
      <c r="V18" t="str">
        <f t="shared" si="4"/>
        <v>None</v>
      </c>
    </row>
    <row r="19" spans="2:22" x14ac:dyDescent="0.45">
      <c r="Q19" t="s">
        <v>61</v>
      </c>
      <c r="R19">
        <f t="shared" si="1"/>
        <v>0</v>
      </c>
      <c r="S19" s="32"/>
      <c r="T19" t="str">
        <f t="shared" si="2"/>
        <v>None</v>
      </c>
      <c r="U19" t="str">
        <f t="shared" si="3"/>
        <v>None</v>
      </c>
      <c r="V19" t="str">
        <f t="shared" si="4"/>
        <v>None</v>
      </c>
    </row>
    <row r="20" spans="2:22" x14ac:dyDescent="0.45">
      <c r="B20" s="2"/>
      <c r="C20" s="2"/>
      <c r="D20" s="2"/>
      <c r="T20" t="str">
        <f t="shared" si="2"/>
        <v>None</v>
      </c>
      <c r="U20" t="str">
        <f t="shared" si="3"/>
        <v>None</v>
      </c>
      <c r="V20" t="str">
        <f t="shared" si="4"/>
        <v>None</v>
      </c>
    </row>
    <row r="21" spans="2:22" x14ac:dyDescent="0.45">
      <c r="T21" t="str">
        <f t="shared" si="2"/>
        <v>None</v>
      </c>
      <c r="U21" t="str">
        <f t="shared" si="3"/>
        <v>None</v>
      </c>
      <c r="V21" t="str">
        <f t="shared" si="4"/>
        <v>None</v>
      </c>
    </row>
    <row r="22" spans="2:22" x14ac:dyDescent="0.45">
      <c r="B22" s="2"/>
      <c r="C22" s="2"/>
      <c r="D22" s="2"/>
      <c r="T22" t="str">
        <f t="shared" si="2"/>
        <v>None</v>
      </c>
      <c r="U22" t="str">
        <f t="shared" si="3"/>
        <v>None</v>
      </c>
      <c r="V22" t="str">
        <f t="shared" si="4"/>
        <v>None</v>
      </c>
    </row>
    <row r="23" spans="2:22" x14ac:dyDescent="0.45">
      <c r="F23" s="2"/>
      <c r="T23" t="str">
        <f t="shared" si="2"/>
        <v>None</v>
      </c>
      <c r="U23" t="str">
        <f t="shared" si="3"/>
        <v>None</v>
      </c>
      <c r="V23" t="str">
        <f t="shared" si="4"/>
        <v>None</v>
      </c>
    </row>
    <row r="24" spans="2:22" x14ac:dyDescent="0.45">
      <c r="B24" s="2"/>
      <c r="C24" s="2"/>
      <c r="D24" s="2"/>
      <c r="F24" s="2"/>
      <c r="T24" t="str">
        <f t="shared" si="2"/>
        <v>None</v>
      </c>
      <c r="U24" t="str">
        <f t="shared" si="3"/>
        <v>None</v>
      </c>
      <c r="V24" t="str">
        <f t="shared" si="4"/>
        <v>None</v>
      </c>
    </row>
    <row r="25" spans="2:22" x14ac:dyDescent="0.45">
      <c r="T25" t="str">
        <f t="shared" si="2"/>
        <v>None</v>
      </c>
      <c r="U25" t="str">
        <f t="shared" si="3"/>
        <v>None</v>
      </c>
      <c r="V25" t="str">
        <f t="shared" si="4"/>
        <v>None</v>
      </c>
    </row>
    <row r="26" spans="2:22" x14ac:dyDescent="0.45">
      <c r="J26" t="s">
        <v>157</v>
      </c>
      <c r="T26" t="str">
        <f t="shared" si="2"/>
        <v>None</v>
      </c>
      <c r="U26" t="str">
        <f t="shared" si="3"/>
        <v>None</v>
      </c>
      <c r="V26" t="str">
        <f t="shared" si="4"/>
        <v>None</v>
      </c>
    </row>
    <row r="27" spans="2:22" x14ac:dyDescent="0.45">
      <c r="B27" s="2"/>
      <c r="C27" s="2"/>
      <c r="D27" s="2"/>
      <c r="T27" t="str">
        <f t="shared" si="2"/>
        <v>None</v>
      </c>
      <c r="U27" t="str">
        <f t="shared" si="3"/>
        <v>None</v>
      </c>
      <c r="V27" t="str">
        <f t="shared" si="4"/>
        <v>None</v>
      </c>
    </row>
    <row r="28" spans="2:22" x14ac:dyDescent="0.45">
      <c r="T28" t="str">
        <f t="shared" si="2"/>
        <v>None</v>
      </c>
      <c r="U28" t="str">
        <f t="shared" si="3"/>
        <v>None</v>
      </c>
      <c r="V28" t="str">
        <f t="shared" si="4"/>
        <v>None</v>
      </c>
    </row>
    <row r="29" spans="2:22" x14ac:dyDescent="0.45">
      <c r="B29" s="2"/>
      <c r="C29" s="2"/>
      <c r="D29" s="2"/>
      <c r="T29" t="str">
        <f t="shared" si="2"/>
        <v>None</v>
      </c>
      <c r="U29" t="str">
        <f t="shared" si="3"/>
        <v>None</v>
      </c>
      <c r="V29" t="str">
        <f t="shared" si="4"/>
        <v>None</v>
      </c>
    </row>
    <row r="30" spans="2:22" x14ac:dyDescent="0.45">
      <c r="F30" s="2"/>
      <c r="T30" t="str">
        <f t="shared" si="2"/>
        <v>None</v>
      </c>
      <c r="U30" t="str">
        <f t="shared" si="3"/>
        <v>None</v>
      </c>
      <c r="V30" t="str">
        <f t="shared" si="4"/>
        <v>None</v>
      </c>
    </row>
    <row r="31" spans="2:22" x14ac:dyDescent="0.45">
      <c r="B31" s="2"/>
      <c r="C31" s="2"/>
      <c r="D31" s="2"/>
      <c r="F31" s="2"/>
      <c r="T31" t="str">
        <f t="shared" si="2"/>
        <v>None</v>
      </c>
      <c r="U31" t="str">
        <f t="shared" si="3"/>
        <v>None</v>
      </c>
      <c r="V31" t="str">
        <f t="shared" si="4"/>
        <v>None</v>
      </c>
    </row>
    <row r="32" spans="2:22" x14ac:dyDescent="0.45">
      <c r="B32" s="2"/>
      <c r="C32" s="2"/>
      <c r="D32" s="2"/>
      <c r="F32" s="2"/>
      <c r="T32" t="str">
        <f t="shared" si="2"/>
        <v>None</v>
      </c>
      <c r="U32" t="str">
        <f t="shared" si="3"/>
        <v>None</v>
      </c>
      <c r="V32" t="str">
        <f t="shared" si="4"/>
        <v>None</v>
      </c>
    </row>
    <row r="33" spans="2:22" x14ac:dyDescent="0.45">
      <c r="F33" s="2"/>
      <c r="T33" t="str">
        <f t="shared" si="2"/>
        <v>None</v>
      </c>
      <c r="U33" t="str">
        <f t="shared" si="3"/>
        <v>None</v>
      </c>
      <c r="V33" t="str">
        <f t="shared" si="4"/>
        <v>None</v>
      </c>
    </row>
    <row r="34" spans="2:22" x14ac:dyDescent="0.45">
      <c r="B34" s="2"/>
      <c r="C34" s="2"/>
      <c r="D34" s="2"/>
      <c r="F34" s="2"/>
      <c r="T34" t="str">
        <f t="shared" si="2"/>
        <v>None</v>
      </c>
      <c r="U34" t="str">
        <f t="shared" si="3"/>
        <v>None</v>
      </c>
      <c r="V34" t="str">
        <f t="shared" si="4"/>
        <v>None</v>
      </c>
    </row>
    <row r="35" spans="2:22" x14ac:dyDescent="0.45">
      <c r="F35" s="2"/>
      <c r="T35" t="str">
        <f t="shared" si="2"/>
        <v>None</v>
      </c>
      <c r="U35" t="str">
        <f t="shared" si="3"/>
        <v>None</v>
      </c>
      <c r="V35" t="str">
        <f t="shared" si="4"/>
        <v>None</v>
      </c>
    </row>
    <row r="36" spans="2:22" x14ac:dyDescent="0.45">
      <c r="B36" s="2"/>
      <c r="C36" s="2"/>
      <c r="D36" s="2"/>
      <c r="F36" s="2"/>
      <c r="T36" t="str">
        <f t="shared" si="2"/>
        <v>None</v>
      </c>
      <c r="U36" t="str">
        <f t="shared" si="3"/>
        <v>None</v>
      </c>
      <c r="V36" t="str">
        <f t="shared" si="4"/>
        <v>None</v>
      </c>
    </row>
    <row r="37" spans="2:22" x14ac:dyDescent="0.45">
      <c r="T37" t="str">
        <f t="shared" si="2"/>
        <v>None</v>
      </c>
      <c r="U37" t="str">
        <f t="shared" si="3"/>
        <v>None</v>
      </c>
      <c r="V37" t="str">
        <f t="shared" si="4"/>
        <v>None</v>
      </c>
    </row>
    <row r="38" spans="2:22" x14ac:dyDescent="0.45">
      <c r="B38" s="2"/>
      <c r="C38" s="2"/>
      <c r="D38" s="2"/>
      <c r="T38" t="str">
        <f t="shared" si="2"/>
        <v>None</v>
      </c>
      <c r="U38" t="str">
        <f t="shared" si="3"/>
        <v>None</v>
      </c>
      <c r="V38" t="str">
        <f t="shared" si="4"/>
        <v>None</v>
      </c>
    </row>
    <row r="39" spans="2:22" x14ac:dyDescent="0.45">
      <c r="T39" t="str">
        <f t="shared" si="2"/>
        <v>None</v>
      </c>
      <c r="U39" t="str">
        <f t="shared" si="3"/>
        <v>None</v>
      </c>
      <c r="V39" t="str">
        <f t="shared" si="4"/>
        <v>None</v>
      </c>
    </row>
    <row r="40" spans="2:22" x14ac:dyDescent="0.45">
      <c r="B40" s="2"/>
      <c r="C40" s="2"/>
      <c r="D40" s="2"/>
      <c r="T40" t="str">
        <f t="shared" si="2"/>
        <v>None</v>
      </c>
      <c r="U40" t="str">
        <f t="shared" si="3"/>
        <v>None</v>
      </c>
      <c r="V40" t="str">
        <f t="shared" si="4"/>
        <v>None</v>
      </c>
    </row>
    <row r="41" spans="2:22" x14ac:dyDescent="0.45">
      <c r="T41" t="str">
        <f t="shared" si="2"/>
        <v>None</v>
      </c>
      <c r="U41" t="str">
        <f t="shared" si="3"/>
        <v>None</v>
      </c>
      <c r="V41" t="str">
        <f t="shared" si="4"/>
        <v>None</v>
      </c>
    </row>
    <row r="42" spans="2:22" x14ac:dyDescent="0.45">
      <c r="T42" t="str">
        <f t="shared" si="2"/>
        <v>None</v>
      </c>
      <c r="U42" t="str">
        <f t="shared" si="3"/>
        <v>None</v>
      </c>
      <c r="V42" t="str">
        <f t="shared" si="4"/>
        <v>None</v>
      </c>
    </row>
    <row r="43" spans="2:22" x14ac:dyDescent="0.45">
      <c r="B43" s="2"/>
      <c r="C43" s="2"/>
      <c r="D43" s="2"/>
      <c r="T43" t="str">
        <f t="shared" si="2"/>
        <v>None</v>
      </c>
      <c r="U43" t="str">
        <f t="shared" si="3"/>
        <v>None</v>
      </c>
      <c r="V43" t="str">
        <f t="shared" si="4"/>
        <v>None</v>
      </c>
    </row>
    <row r="44" spans="2:22" x14ac:dyDescent="0.45">
      <c r="T44" t="str">
        <f t="shared" si="2"/>
        <v>None</v>
      </c>
      <c r="U44" t="str">
        <f t="shared" si="3"/>
        <v>None</v>
      </c>
      <c r="V44" t="str">
        <f t="shared" si="4"/>
        <v>None</v>
      </c>
    </row>
    <row r="45" spans="2:22" x14ac:dyDescent="0.45">
      <c r="B45" s="2"/>
      <c r="C45" s="2"/>
      <c r="D45" s="2"/>
      <c r="T45" t="str">
        <f t="shared" si="2"/>
        <v>None</v>
      </c>
      <c r="U45" t="str">
        <f t="shared" si="3"/>
        <v>None</v>
      </c>
      <c r="V45" t="str">
        <f t="shared" si="4"/>
        <v>None</v>
      </c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FC26D2-2076-4686-B5F9-057B4BB4B31D}">
  <dimension ref="A2:AF32"/>
  <sheetViews>
    <sheetView zoomScale="70" zoomScaleNormal="70" workbookViewId="0">
      <selection activeCell="D16" sqref="D16"/>
    </sheetView>
  </sheetViews>
  <sheetFormatPr defaultRowHeight="14.25" x14ac:dyDescent="0.45"/>
  <sheetData>
    <row r="2" spans="1:32" x14ac:dyDescent="0.45">
      <c r="B2" s="2" t="s">
        <v>35</v>
      </c>
      <c r="L2" t="s">
        <v>27</v>
      </c>
      <c r="S2" t="s">
        <v>36</v>
      </c>
      <c r="X2" t="s">
        <v>37</v>
      </c>
      <c r="AC2" t="s">
        <v>38</v>
      </c>
    </row>
    <row r="3" spans="1:32" x14ac:dyDescent="0.45">
      <c r="A3" t="s">
        <v>39</v>
      </c>
      <c r="B3" t="s">
        <v>31</v>
      </c>
      <c r="C3" t="s">
        <v>30</v>
      </c>
      <c r="D3" t="s">
        <v>27</v>
      </c>
      <c r="F3" t="s">
        <v>40</v>
      </c>
      <c r="G3" t="s">
        <v>41</v>
      </c>
      <c r="H3" t="s">
        <v>42</v>
      </c>
      <c r="J3" t="s">
        <v>18</v>
      </c>
      <c r="K3" t="s">
        <v>2</v>
      </c>
      <c r="L3" t="s">
        <v>62</v>
      </c>
      <c r="M3" t="s">
        <v>16</v>
      </c>
      <c r="N3" t="s">
        <v>15</v>
      </c>
      <c r="O3" t="s">
        <v>61</v>
      </c>
      <c r="Q3" t="s">
        <v>18</v>
      </c>
      <c r="R3" t="s">
        <v>2</v>
      </c>
      <c r="S3" t="s">
        <v>0</v>
      </c>
      <c r="T3" t="s">
        <v>16</v>
      </c>
      <c r="U3" t="s">
        <v>15</v>
      </c>
      <c r="V3" t="s">
        <v>61</v>
      </c>
      <c r="X3" t="s">
        <v>31</v>
      </c>
      <c r="Y3" t="s">
        <v>30</v>
      </c>
      <c r="Z3" t="s">
        <v>43</v>
      </c>
      <c r="AA3" t="s">
        <v>44</v>
      </c>
      <c r="AC3" t="s">
        <v>31</v>
      </c>
      <c r="AD3" t="s">
        <v>30</v>
      </c>
      <c r="AE3" t="s">
        <v>43</v>
      </c>
      <c r="AF3" t="s">
        <v>44</v>
      </c>
    </row>
    <row r="4" spans="1:32" x14ac:dyDescent="0.45">
      <c r="A4" s="3">
        <f>'602'!$C$2</f>
        <v>44963</v>
      </c>
      <c r="B4" s="4">
        <f>'602'!$J$3</f>
        <v>1</v>
      </c>
      <c r="C4" s="4">
        <f>'602'!$K$3</f>
        <v>7</v>
      </c>
      <c r="D4" s="4">
        <f>'602'!$M$3</f>
        <v>1</v>
      </c>
      <c r="F4">
        <f>SUM(B4:B30)</f>
        <v>81</v>
      </c>
      <c r="G4">
        <f>SUM(C4:C30)</f>
        <v>89</v>
      </c>
      <c r="H4">
        <f>SUM(D4:D30)</f>
        <v>35.5</v>
      </c>
      <c r="J4">
        <f>'602'!$Q$3</f>
        <v>1</v>
      </c>
      <c r="K4" s="8">
        <f>'602'!$Q$5</f>
        <v>0</v>
      </c>
      <c r="L4" s="8">
        <f>'602'!$Q$4</f>
        <v>0</v>
      </c>
      <c r="M4">
        <f>'602'!$Q$6</f>
        <v>0</v>
      </c>
      <c r="N4">
        <f>'602'!$Q$7</f>
        <v>0</v>
      </c>
      <c r="Q4" s="5">
        <v>1</v>
      </c>
      <c r="R4" s="8" t="s">
        <v>45</v>
      </c>
      <c r="S4" s="8" t="s">
        <v>45</v>
      </c>
      <c r="T4" s="5" t="s">
        <v>45</v>
      </c>
      <c r="U4" s="5" t="s">
        <v>45</v>
      </c>
      <c r="V4" s="8"/>
      <c r="X4" s="5">
        <v>1</v>
      </c>
      <c r="Y4" s="5">
        <v>4</v>
      </c>
      <c r="Z4" s="5" t="s">
        <v>18</v>
      </c>
      <c r="AA4" s="5" t="s">
        <v>12</v>
      </c>
      <c r="AC4" s="5">
        <v>0</v>
      </c>
      <c r="AD4" s="5">
        <v>3</v>
      </c>
      <c r="AE4" s="5" t="s">
        <v>45</v>
      </c>
      <c r="AF4" s="5" t="s">
        <v>2</v>
      </c>
    </row>
    <row r="5" spans="1:32" x14ac:dyDescent="0.45">
      <c r="A5" s="3">
        <f>'702'!$C$2</f>
        <v>44964</v>
      </c>
      <c r="B5" s="4">
        <f>'702'!$J$3</f>
        <v>6</v>
      </c>
      <c r="C5" s="4">
        <f>'702'!$K$3</f>
        <v>6</v>
      </c>
      <c r="D5" s="4">
        <f>'702'!$M$3</f>
        <v>2</v>
      </c>
      <c r="J5">
        <f>'702'!$Q$3</f>
        <v>3</v>
      </c>
      <c r="K5" s="8">
        <f>'702'!$Q$5</f>
        <v>0</v>
      </c>
      <c r="L5" s="8">
        <f>'702'!$Q$4</f>
        <v>2</v>
      </c>
      <c r="M5">
        <f>'702'!$Q$6</f>
        <v>1</v>
      </c>
      <c r="N5">
        <f>'702'!$Q$7</f>
        <v>0</v>
      </c>
      <c r="Q5" s="5">
        <v>2</v>
      </c>
      <c r="R5" s="8" t="s">
        <v>45</v>
      </c>
      <c r="S5" s="8">
        <v>1</v>
      </c>
      <c r="T5" s="5">
        <v>1</v>
      </c>
      <c r="U5" s="5" t="s">
        <v>45</v>
      </c>
      <c r="V5" s="8"/>
      <c r="X5" s="5">
        <f>COUNTIF('702'!$S$4:$S$30, "LG/WW")</f>
        <v>2</v>
      </c>
      <c r="Y5" s="5">
        <f>COUNTIF('702'!$T$4:$T$30, "WW/LG")</f>
        <v>5</v>
      </c>
      <c r="Z5" s="5" t="s">
        <v>55</v>
      </c>
      <c r="AA5" s="5" t="s">
        <v>12</v>
      </c>
      <c r="AC5" s="5">
        <f>COUNTIF('702'!$S$4:$S$30, "LG/5M")</f>
        <v>4</v>
      </c>
      <c r="AD5" s="5">
        <f>COUNTIF('702'!$U$4:$U$30, "5M/LG")</f>
        <v>1</v>
      </c>
      <c r="AE5" s="5" t="s">
        <v>56</v>
      </c>
      <c r="AF5" s="5" t="s">
        <v>4</v>
      </c>
    </row>
    <row r="6" spans="1:32" x14ac:dyDescent="0.45">
      <c r="A6" s="3">
        <f>'802'!$C$2</f>
        <v>44965</v>
      </c>
      <c r="B6" s="4">
        <f>'802'!$J$3</f>
        <v>2</v>
      </c>
      <c r="C6" s="4">
        <f>'802'!$K$3</f>
        <v>8</v>
      </c>
      <c r="D6" s="4">
        <f>'802'!$M$3</f>
        <v>1</v>
      </c>
      <c r="G6" t="s">
        <v>72</v>
      </c>
      <c r="H6" s="11">
        <f>SUM(B4:B7)/(SUM(B4:B7)+SUM(C4:C7))</f>
        <v>0.29268292682926828</v>
      </c>
      <c r="J6">
        <f>'802'!$Q$3</f>
        <v>0</v>
      </c>
      <c r="K6" s="8">
        <f>'802'!$Q$13</f>
        <v>0</v>
      </c>
      <c r="L6" s="8">
        <f>'802'!$Q$4</f>
        <v>1</v>
      </c>
      <c r="M6">
        <f>'802'!$Q$6</f>
        <v>0</v>
      </c>
      <c r="N6">
        <f>'802'!$Q$7</f>
        <v>0</v>
      </c>
      <c r="Q6" s="5" t="s">
        <v>45</v>
      </c>
      <c r="R6" s="8" t="s">
        <v>45</v>
      </c>
      <c r="S6" s="8">
        <v>1</v>
      </c>
      <c r="T6" s="5" t="s">
        <v>45</v>
      </c>
      <c r="U6" s="5">
        <v>1</v>
      </c>
      <c r="V6" s="8"/>
      <c r="X6" s="5">
        <f>COUNTIF('802'!$S$4:$S$30, "LG/WW")</f>
        <v>1</v>
      </c>
      <c r="Y6" s="5">
        <f>COUNTIF('802'!$T$4:$T$30, "WW/LG")</f>
        <v>5</v>
      </c>
      <c r="Z6" s="5" t="s">
        <v>15</v>
      </c>
      <c r="AA6" s="5" t="s">
        <v>9</v>
      </c>
      <c r="AC6" s="5">
        <f>COUNTIF('802'!$S$4:$S$30, "LG/5M")</f>
        <v>1</v>
      </c>
      <c r="AD6" s="5">
        <f>COUNTIF('802'!$U$4:$U$30, "5M/LG")</f>
        <v>3</v>
      </c>
      <c r="AE6" s="5" t="s">
        <v>19</v>
      </c>
      <c r="AF6" s="5" t="s">
        <v>2</v>
      </c>
    </row>
    <row r="7" spans="1:32" x14ac:dyDescent="0.45">
      <c r="A7" s="3">
        <f>'1002'!$C$2</f>
        <v>44967</v>
      </c>
      <c r="B7" s="4">
        <f>'1002'!$J$3</f>
        <v>3</v>
      </c>
      <c r="C7" s="4">
        <f>'1002'!$K$3</f>
        <v>8</v>
      </c>
      <c r="D7" s="4">
        <f>'1002'!$M$3</f>
        <v>1</v>
      </c>
      <c r="G7" t="s">
        <v>73</v>
      </c>
      <c r="H7" s="11">
        <f>SUM(B8:B10)/(SUM(B8:B10)+SUM(C8:C10))</f>
        <v>0.5</v>
      </c>
      <c r="J7">
        <f>'1002'!$Q$3</f>
        <v>1</v>
      </c>
      <c r="K7" s="9">
        <f>'1002'!$Q$16</f>
        <v>1</v>
      </c>
      <c r="L7">
        <f>'1002'!$Q$18</f>
        <v>1</v>
      </c>
      <c r="M7">
        <f>'1002'!$Q$6</f>
        <v>0</v>
      </c>
      <c r="N7">
        <f>'1002'!$Q$7</f>
        <v>0</v>
      </c>
      <c r="Q7" s="5">
        <v>1</v>
      </c>
      <c r="R7" s="5">
        <v>1</v>
      </c>
      <c r="S7" s="5">
        <v>1</v>
      </c>
      <c r="T7" s="5" t="s">
        <v>45</v>
      </c>
      <c r="U7" s="5" t="s">
        <v>45</v>
      </c>
      <c r="V7" s="8"/>
      <c r="X7" s="5">
        <f>COUNTIF('1002'!$S$4:$S$30, "LG/WW")</f>
        <v>0</v>
      </c>
      <c r="Y7" s="5">
        <f>COUNTIF('1002'!$T$4:$T$30, "WW/LG")</f>
        <v>6</v>
      </c>
      <c r="Z7" s="5" t="s">
        <v>45</v>
      </c>
      <c r="AA7" s="5" t="s">
        <v>9</v>
      </c>
      <c r="AC7" s="5">
        <f>COUNTIF('1002'!$S$4:$S$30, "LG/5M")</f>
        <v>3</v>
      </c>
      <c r="AD7" s="5">
        <f>COUNTIF('1002'!$U$4:$U$30, "5M/LG")</f>
        <v>2</v>
      </c>
      <c r="AE7" s="5" t="s">
        <v>63</v>
      </c>
      <c r="AF7" s="5" t="s">
        <v>3</v>
      </c>
    </row>
    <row r="8" spans="1:32" x14ac:dyDescent="0.45">
      <c r="A8" s="3">
        <f>'1302'!$C$2</f>
        <v>44970</v>
      </c>
      <c r="B8" s="4">
        <f>'1302'!$J$3</f>
        <v>3</v>
      </c>
      <c r="C8" s="4">
        <f>'1302'!$K$3</f>
        <v>5</v>
      </c>
      <c r="D8" s="4">
        <f>'1302'!$M$3</f>
        <v>1.5</v>
      </c>
      <c r="G8" t="s">
        <v>74</v>
      </c>
      <c r="H8" s="11">
        <f>SUM(B11:B14)/(SUM(B11:B14)+SUM(C11:C14))</f>
        <v>0.4375</v>
      </c>
      <c r="J8">
        <f>'1302'!$Q$3</f>
        <v>1</v>
      </c>
      <c r="K8" s="9">
        <f>'1302'!$Q$16</f>
        <v>0</v>
      </c>
      <c r="L8">
        <f>'1302'!$Q$18</f>
        <v>0</v>
      </c>
      <c r="M8">
        <f>'1302'!$Q$6</f>
        <v>1</v>
      </c>
      <c r="N8">
        <f>'1302'!$Q$7</f>
        <v>1</v>
      </c>
      <c r="O8">
        <v>1</v>
      </c>
      <c r="Q8" s="5">
        <v>1</v>
      </c>
      <c r="R8" s="5" t="s">
        <v>45</v>
      </c>
      <c r="S8" s="5" t="s">
        <v>45</v>
      </c>
      <c r="T8" s="5">
        <v>1</v>
      </c>
      <c r="U8" s="5">
        <v>1</v>
      </c>
      <c r="V8" s="8"/>
      <c r="X8" s="5">
        <f>COUNTIF('1302'!$S$4:$S$30, "LG/WW")</f>
        <v>2</v>
      </c>
      <c r="Y8" s="5">
        <f>COUNTIF('1302'!$T$4:$T$30, "WW/LG")</f>
        <v>2</v>
      </c>
      <c r="Z8" s="5" t="s">
        <v>67</v>
      </c>
      <c r="AA8" s="5" t="s">
        <v>68</v>
      </c>
      <c r="AC8" s="5">
        <f>COUNTIF('1302'!$S$4:$S$30, "LG/5M")</f>
        <v>1</v>
      </c>
      <c r="AD8" s="5">
        <f>COUNTIF('1302'!$U$4:$U$30, "5M/LG")</f>
        <v>3</v>
      </c>
      <c r="AE8" s="5" t="s">
        <v>16</v>
      </c>
      <c r="AF8" s="5" t="s">
        <v>3</v>
      </c>
    </row>
    <row r="9" spans="1:32" x14ac:dyDescent="0.45">
      <c r="A9" s="3">
        <f>'1402'!$C$2</f>
        <v>44971</v>
      </c>
      <c r="B9" s="4">
        <f>'1402'!$J$3</f>
        <v>6</v>
      </c>
      <c r="C9" s="4">
        <f>'1402'!$K$3</f>
        <v>4</v>
      </c>
      <c r="D9" s="4">
        <f>'1402'!$M$3</f>
        <v>3</v>
      </c>
      <c r="G9" t="s">
        <v>75</v>
      </c>
      <c r="H9" s="11">
        <f>SUM(B15:B16)/(SUM(B15:B16)+SUM(C15:C16))</f>
        <v>0.58823529411764708</v>
      </c>
      <c r="J9">
        <f>'1402'!$Q$3</f>
        <v>3</v>
      </c>
      <c r="K9" s="9">
        <f>'1402'!$Q$16</f>
        <v>2</v>
      </c>
      <c r="L9">
        <f>'1402'!$Q$18</f>
        <v>1</v>
      </c>
      <c r="M9">
        <f>'1402'!$Q$6</f>
        <v>0</v>
      </c>
      <c r="N9">
        <f>'1402'!$Q$7</f>
        <v>0</v>
      </c>
      <c r="Q9" s="5">
        <v>1</v>
      </c>
      <c r="R9" s="5">
        <v>2</v>
      </c>
      <c r="S9" s="5">
        <v>1</v>
      </c>
      <c r="T9" s="5" t="s">
        <v>45</v>
      </c>
      <c r="U9" s="5" t="s">
        <v>45</v>
      </c>
      <c r="V9" s="8"/>
      <c r="X9" s="5">
        <f>COUNTIF('1402'!$S$4:$S$30, "LG/WW")</f>
        <v>3</v>
      </c>
      <c r="Y9" s="5">
        <f>COUNTIF('1402'!$T$4:$T$30, "WW/LG")</f>
        <v>2</v>
      </c>
      <c r="Z9" s="5" t="s">
        <v>18</v>
      </c>
      <c r="AA9" s="5" t="s">
        <v>68</v>
      </c>
      <c r="AC9" s="5">
        <f>COUNTIF('1402'!$S$4:$S$30, "LG/5M")</f>
        <v>3</v>
      </c>
      <c r="AD9" s="5">
        <f>COUNTIF('1402'!$U$4:$U$30, "5M/LG")</f>
        <v>2</v>
      </c>
      <c r="AE9" s="5" t="s">
        <v>70</v>
      </c>
      <c r="AF9" s="5" t="s">
        <v>65</v>
      </c>
    </row>
    <row r="10" spans="1:32" x14ac:dyDescent="0.45">
      <c r="A10" s="3">
        <f>'1602'!$C$2</f>
        <v>44973</v>
      </c>
      <c r="B10" s="4">
        <f>'1602'!$J$3</f>
        <v>5</v>
      </c>
      <c r="C10" s="4">
        <f>'1602'!$K$3</f>
        <v>5</v>
      </c>
      <c r="D10" s="4">
        <f>'1602'!$M$3</f>
        <v>2</v>
      </c>
      <c r="G10" t="s">
        <v>76</v>
      </c>
      <c r="H10" s="11">
        <f>SUM(B17:B20)/(SUM(B17:B20)+SUM(C17:C20))</f>
        <v>0.59615384615384615</v>
      </c>
      <c r="J10">
        <f>'1602'!$Q$3</f>
        <v>3</v>
      </c>
      <c r="K10" s="9">
        <f>'1602'!$Q$16</f>
        <v>1</v>
      </c>
      <c r="L10">
        <f>'1602'!$Q$18</f>
        <v>0</v>
      </c>
      <c r="M10">
        <f>'1602'!$Q$6</f>
        <v>1</v>
      </c>
      <c r="N10">
        <f>'1602'!$Q$7</f>
        <v>0</v>
      </c>
      <c r="O10">
        <v>0</v>
      </c>
      <c r="Q10" s="5">
        <v>2</v>
      </c>
      <c r="R10" s="5">
        <v>1</v>
      </c>
      <c r="S10" s="5" t="s">
        <v>45</v>
      </c>
      <c r="T10" s="5">
        <v>1</v>
      </c>
      <c r="U10" s="5" t="s">
        <v>45</v>
      </c>
      <c r="V10" s="8"/>
      <c r="X10" s="5">
        <f>COUNTIF('1602'!$S$4:$S$30, "LG/WW")</f>
        <v>2</v>
      </c>
      <c r="Y10" s="5">
        <f>COUNTIF('1602'!$T$4:$T$30, "WW/LG")</f>
        <v>3</v>
      </c>
      <c r="Z10" s="5" t="s">
        <v>87</v>
      </c>
      <c r="AA10" s="5" t="s">
        <v>88</v>
      </c>
      <c r="AC10" s="5">
        <f>COUNTIF('1602'!$S$4:$S$30, "LG/5M")</f>
        <v>3</v>
      </c>
      <c r="AD10" s="5">
        <f>COUNTIF('1602'!$U$4:$U$30, "5M/LG")</f>
        <v>2</v>
      </c>
      <c r="AE10" s="5" t="s">
        <v>18</v>
      </c>
      <c r="AF10" s="5" t="s">
        <v>3</v>
      </c>
    </row>
    <row r="11" spans="1:32" x14ac:dyDescent="0.45">
      <c r="A11" s="3">
        <f>'2002'!$C$2</f>
        <v>44977</v>
      </c>
      <c r="B11" s="4">
        <f>'2002'!$J$3</f>
        <v>5</v>
      </c>
      <c r="C11" s="4">
        <f>'2002'!$K$3</f>
        <v>2</v>
      </c>
      <c r="D11" s="4">
        <f>'2002'!$M$3</f>
        <v>3</v>
      </c>
      <c r="G11" t="s">
        <v>77</v>
      </c>
      <c r="H11" s="11"/>
      <c r="J11">
        <f>'2002'!$Q$3</f>
        <v>2</v>
      </c>
      <c r="K11" s="9">
        <f>'2002'!$Q$16</f>
        <v>2</v>
      </c>
      <c r="L11">
        <f>'2002'!$Q$18</f>
        <v>0</v>
      </c>
      <c r="M11">
        <f>'2002'!$Q$6</f>
        <v>0</v>
      </c>
      <c r="N11">
        <f>'2002'!$Q$7</f>
        <v>0</v>
      </c>
      <c r="O11">
        <f>'2002'!Q19</f>
        <v>1</v>
      </c>
      <c r="Q11" s="5">
        <v>2</v>
      </c>
      <c r="R11" s="5">
        <v>2</v>
      </c>
      <c r="S11" s="5" t="s">
        <v>45</v>
      </c>
      <c r="T11" s="5" t="s">
        <v>45</v>
      </c>
      <c r="U11" s="5" t="s">
        <v>45</v>
      </c>
      <c r="V11" s="5">
        <v>1</v>
      </c>
      <c r="X11" s="5">
        <f>COUNTIF('2002'!$S$4:$S$30, "LG/WW")</f>
        <v>3</v>
      </c>
      <c r="Y11" s="5">
        <f>COUNTIF('2002'!$T$4:$T$30, "WW/LG")</f>
        <v>0</v>
      </c>
      <c r="Z11" s="5" t="s">
        <v>93</v>
      </c>
      <c r="AA11" s="5" t="s">
        <v>45</v>
      </c>
      <c r="AC11" s="5">
        <f>COUNTIF('2002'!$S$4:$S$30, "LG/5M")</f>
        <v>2</v>
      </c>
      <c r="AD11" s="5">
        <f>COUNTIF('2002'!$U$4:$U$30, "5M/LG")</f>
        <v>2</v>
      </c>
      <c r="AE11" s="5" t="s">
        <v>93</v>
      </c>
      <c r="AF11" s="5" t="s">
        <v>94</v>
      </c>
    </row>
    <row r="12" spans="1:32" x14ac:dyDescent="0.45">
      <c r="A12" s="3">
        <f>'2102'!$C$2</f>
        <v>44978</v>
      </c>
      <c r="B12" s="4">
        <f>'2102'!$J$3</f>
        <v>4</v>
      </c>
      <c r="C12" s="4">
        <f>'2102'!$K$3</f>
        <v>5</v>
      </c>
      <c r="D12" s="4">
        <f>'2102'!$M$3</f>
        <v>2</v>
      </c>
      <c r="G12" t="s">
        <v>78</v>
      </c>
      <c r="H12" s="11"/>
      <c r="J12">
        <f>'2102'!$Q$3</f>
        <v>3</v>
      </c>
      <c r="K12" s="9">
        <f>'2102'!$Q$16</f>
        <v>0</v>
      </c>
      <c r="L12">
        <f>'2102'!$Q$18</f>
        <v>1</v>
      </c>
      <c r="M12">
        <f>'2102'!$Q$6</f>
        <v>0</v>
      </c>
      <c r="N12">
        <f>'2102'!$Q$7</f>
        <v>0</v>
      </c>
      <c r="O12">
        <f>'2102'!Q19</f>
        <v>0</v>
      </c>
      <c r="Q12" s="5">
        <v>1</v>
      </c>
      <c r="R12" s="5" t="s">
        <v>45</v>
      </c>
      <c r="S12" s="5">
        <v>1</v>
      </c>
      <c r="T12" s="5" t="s">
        <v>45</v>
      </c>
      <c r="U12" s="5" t="s">
        <v>45</v>
      </c>
      <c r="V12" s="5" t="s">
        <v>45</v>
      </c>
      <c r="X12" s="5">
        <f>COUNTIF('2102'!$S$4:$S$30, "LG/WW")</f>
        <v>3</v>
      </c>
      <c r="Y12" s="5">
        <f>COUNTIF('2102'!$T$4:$T$30, "WW/LG")</f>
        <v>0</v>
      </c>
      <c r="Z12" s="5" t="s">
        <v>18</v>
      </c>
      <c r="AA12" s="5" t="s">
        <v>45</v>
      </c>
      <c r="AC12" s="5">
        <f>COUNTIF('2102'!$S$4:$S$30, "LG/5M")</f>
        <v>1</v>
      </c>
      <c r="AD12" s="5">
        <f>COUNTIF('2102'!$U$4:$U$30, "5M/LG")</f>
        <v>5</v>
      </c>
      <c r="AE12" s="5" t="s">
        <v>0</v>
      </c>
      <c r="AF12" s="5" t="s">
        <v>3</v>
      </c>
    </row>
    <row r="13" spans="1:32" x14ac:dyDescent="0.45">
      <c r="A13" s="3">
        <f>'2202'!$C$2</f>
        <v>44979</v>
      </c>
      <c r="B13" s="4">
        <f>'2202'!$J$3</f>
        <v>4</v>
      </c>
      <c r="C13" s="4">
        <f>'2202'!$K$3</f>
        <v>4</v>
      </c>
      <c r="D13" s="4">
        <f>'2202'!$M$3</f>
        <v>2</v>
      </c>
      <c r="G13" t="s">
        <v>79</v>
      </c>
      <c r="H13" s="12">
        <f>F4/(G4+F4)</f>
        <v>0.47647058823529409</v>
      </c>
      <c r="J13">
        <f>'2202'!$Q$3</f>
        <v>1</v>
      </c>
      <c r="K13" s="9">
        <f>'2202'!$Q$16</f>
        <v>2</v>
      </c>
      <c r="L13">
        <f>'2202'!$Q$18</f>
        <v>0</v>
      </c>
      <c r="M13">
        <f>'2202'!$Q$6</f>
        <v>1</v>
      </c>
      <c r="N13">
        <f>'2202'!$Q$7</f>
        <v>0</v>
      </c>
      <c r="O13">
        <f>'2202'!Q19</f>
        <v>0</v>
      </c>
      <c r="Q13" s="5">
        <v>1</v>
      </c>
      <c r="R13" s="5">
        <v>1</v>
      </c>
      <c r="S13" s="5" t="s">
        <v>45</v>
      </c>
      <c r="T13" s="5">
        <v>1</v>
      </c>
      <c r="U13" s="5" t="s">
        <v>45</v>
      </c>
      <c r="V13" s="5" t="s">
        <v>45</v>
      </c>
      <c r="X13" s="5">
        <f>COUNTIF('2202'!$S$4:$S$30, "LG/WW")</f>
        <v>2</v>
      </c>
      <c r="Y13" s="5">
        <f>COUNTIF('2202'!$T$4:$T$30, "WW/LG")</f>
        <v>2</v>
      </c>
      <c r="Z13" s="5" t="s">
        <v>127</v>
      </c>
      <c r="AA13" s="5" t="s">
        <v>128</v>
      </c>
      <c r="AC13" s="5">
        <f>COUNTIF('2202'!$S$4:$S$30, "LG/5M")</f>
        <v>2</v>
      </c>
      <c r="AD13" s="5">
        <f>COUNTIF('2202'!$U$4:$U$30, "5M/LG")</f>
        <v>2</v>
      </c>
      <c r="AE13" s="5" t="s">
        <v>93</v>
      </c>
      <c r="AF13" s="5" t="s">
        <v>129</v>
      </c>
    </row>
    <row r="14" spans="1:32" x14ac:dyDescent="0.45">
      <c r="A14" s="3">
        <f>'2302'!$C$2</f>
        <v>44980</v>
      </c>
      <c r="B14" s="4">
        <f>'2302'!$J$3</f>
        <v>1</v>
      </c>
      <c r="C14" s="4">
        <f>'2302'!$K$3</f>
        <v>7</v>
      </c>
      <c r="D14" s="4">
        <f>'2302'!$M$3</f>
        <v>1</v>
      </c>
      <c r="J14">
        <f>'2302'!$Q$3</f>
        <v>0</v>
      </c>
      <c r="K14" s="9">
        <f>'2302'!$Q$16</f>
        <v>1</v>
      </c>
      <c r="L14">
        <f>'2302'!$Q$18</f>
        <v>0</v>
      </c>
      <c r="M14">
        <f>'2302'!$Q$6</f>
        <v>0</v>
      </c>
      <c r="N14">
        <f>'2302'!$Q$7</f>
        <v>0</v>
      </c>
      <c r="O14">
        <f>'2302'!Q19</f>
        <v>0</v>
      </c>
      <c r="Q14" s="5" t="s">
        <v>45</v>
      </c>
      <c r="R14" s="5">
        <v>1</v>
      </c>
      <c r="S14" s="5" t="s">
        <v>45</v>
      </c>
      <c r="T14" s="5" t="s">
        <v>45</v>
      </c>
      <c r="U14" s="5" t="s">
        <v>45</v>
      </c>
      <c r="V14" s="5" t="s">
        <v>45</v>
      </c>
      <c r="X14" s="5">
        <f>COUNTIF('2302'!$S$4:$S$30, "LG/WW")</f>
        <v>1</v>
      </c>
      <c r="Y14" s="5">
        <f>COUNTIF('2302'!$T$4:$T$30, "WW/LG")</f>
        <v>4</v>
      </c>
      <c r="Z14" s="5" t="s">
        <v>2</v>
      </c>
      <c r="AA14" s="5" t="s">
        <v>12</v>
      </c>
      <c r="AC14" s="5">
        <f>COUNTIF('2302'!$S$4:$S$30, "LG/5M")</f>
        <v>0</v>
      </c>
      <c r="AD14" s="5">
        <f>COUNTIF('2302'!$U$4:$U$30, "5M/LG")</f>
        <v>3</v>
      </c>
      <c r="AE14" s="5" t="s">
        <v>45</v>
      </c>
      <c r="AF14" s="5" t="s">
        <v>131</v>
      </c>
    </row>
    <row r="15" spans="1:32" x14ac:dyDescent="0.45">
      <c r="A15" s="3">
        <f>'2702'!$C$2</f>
        <v>44984</v>
      </c>
      <c r="B15" s="4">
        <f>'2702'!$J$3</f>
        <v>6</v>
      </c>
      <c r="C15" s="4">
        <f>'2702'!$K$3</f>
        <v>4</v>
      </c>
      <c r="D15" s="4">
        <f>'2702'!$M$3</f>
        <v>3</v>
      </c>
      <c r="J15">
        <f>'2702'!$Q$3</f>
        <v>2</v>
      </c>
      <c r="K15" s="9">
        <f>'2702'!$Q$16</f>
        <v>3</v>
      </c>
      <c r="L15">
        <f>'2702'!$Q$18</f>
        <v>0</v>
      </c>
      <c r="M15">
        <f>'2702'!$Q$6</f>
        <v>1</v>
      </c>
      <c r="N15">
        <f>'2702'!$Q$7</f>
        <v>0</v>
      </c>
      <c r="O15">
        <f>'2702'!Q19</f>
        <v>0</v>
      </c>
      <c r="Q15" s="5">
        <v>1</v>
      </c>
      <c r="R15" s="5">
        <v>2</v>
      </c>
      <c r="S15" s="5" t="s">
        <v>45</v>
      </c>
      <c r="T15" s="5">
        <v>1</v>
      </c>
      <c r="U15" s="5" t="s">
        <v>45</v>
      </c>
      <c r="V15" s="5" t="s">
        <v>45</v>
      </c>
      <c r="X15" s="5">
        <f>COUNTIF('2702'!$S$4:$S$30, "LG/WW")</f>
        <v>3</v>
      </c>
      <c r="Y15" s="5">
        <f>COUNTIF('2702'!$T$4:$T$30, "WW/LG")</f>
        <v>2</v>
      </c>
      <c r="Z15" s="5" t="s">
        <v>134</v>
      </c>
      <c r="AA15" s="5" t="s">
        <v>135</v>
      </c>
      <c r="AC15" s="5">
        <f>COUNTIF('2702'!$S$4:$S$30, "LG/5M")</f>
        <v>3</v>
      </c>
      <c r="AD15" s="5">
        <f>COUNTIF('2702'!$U$4:$U$30, "5M/LG")</f>
        <v>2</v>
      </c>
      <c r="AE15" s="5" t="s">
        <v>2</v>
      </c>
      <c r="AF15" s="5" t="s">
        <v>3</v>
      </c>
    </row>
    <row r="16" spans="1:32" x14ac:dyDescent="0.45">
      <c r="A16" s="3">
        <f>'2802'!$C$2</f>
        <v>44985</v>
      </c>
      <c r="B16" s="4">
        <f>'2802'!$J$3</f>
        <v>4</v>
      </c>
      <c r="C16" s="4">
        <f>'2802'!$K$3</f>
        <v>3</v>
      </c>
      <c r="D16" s="4">
        <f>'2802'!$M$3</f>
        <v>3</v>
      </c>
      <c r="J16">
        <f>'2802'!$Q$3</f>
        <v>1</v>
      </c>
      <c r="K16" s="9">
        <f>'2802'!$Q$16</f>
        <v>1</v>
      </c>
      <c r="L16">
        <f>'2802'!$Q$18</f>
        <v>0</v>
      </c>
      <c r="M16">
        <f>'2802'!$Q$6</f>
        <v>0</v>
      </c>
      <c r="N16">
        <f>'2802'!$Q$7</f>
        <v>0</v>
      </c>
      <c r="O16">
        <f>'2802'!Q$19</f>
        <v>2</v>
      </c>
      <c r="Q16" s="5">
        <v>1</v>
      </c>
      <c r="R16" s="5">
        <v>1</v>
      </c>
      <c r="S16" s="5" t="s">
        <v>45</v>
      </c>
      <c r="T16" s="5" t="s">
        <v>45</v>
      </c>
      <c r="U16" s="5" t="s">
        <v>45</v>
      </c>
      <c r="V16" s="5">
        <v>1</v>
      </c>
      <c r="X16" s="5">
        <f>COUNTIF('2802'!$S$4:$S$30, "LG/WW")</f>
        <v>3</v>
      </c>
      <c r="Y16" s="5">
        <f>COUNTIF('2802'!$T$4:$T$30, "WW/LG")</f>
        <v>1</v>
      </c>
      <c r="Z16" s="5" t="s">
        <v>61</v>
      </c>
      <c r="AA16" s="5" t="s">
        <v>12</v>
      </c>
      <c r="AC16" s="5">
        <f>COUNTIF('2802'!$S$4:$S$30, "LG/5M")</f>
        <v>1</v>
      </c>
      <c r="AD16" s="5">
        <f>COUNTIF('2802'!$U$4:$U$30, "5M/LG")</f>
        <v>2</v>
      </c>
      <c r="AE16" s="5" t="s">
        <v>2</v>
      </c>
      <c r="AF16" s="5" t="s">
        <v>139</v>
      </c>
    </row>
    <row r="17" spans="1:32" x14ac:dyDescent="0.45">
      <c r="A17" s="3">
        <f>'0603'!$C$2</f>
        <v>44991</v>
      </c>
      <c r="B17" s="4">
        <f>'0603'!$J$3</f>
        <v>7</v>
      </c>
      <c r="C17" s="4">
        <f>'0603'!$K$3</f>
        <v>8</v>
      </c>
      <c r="D17" s="4">
        <f>'0603'!$M$3</f>
        <v>2</v>
      </c>
      <c r="J17">
        <f>'0603'!$Q$3</f>
        <v>5</v>
      </c>
      <c r="K17" s="9">
        <f>'0603'!$Q$16</f>
        <v>1</v>
      </c>
      <c r="L17">
        <f>'0603'!$Q$18</f>
        <v>0</v>
      </c>
      <c r="M17">
        <f>'0603'!$Q$6</f>
        <v>0</v>
      </c>
      <c r="N17">
        <f>'0603'!$Q$7</f>
        <v>0</v>
      </c>
      <c r="O17">
        <f>'0603'!Q$19</f>
        <v>1</v>
      </c>
      <c r="Q17" s="5">
        <v>2</v>
      </c>
      <c r="R17" s="5">
        <v>1</v>
      </c>
      <c r="S17" s="5" t="s">
        <v>45</v>
      </c>
      <c r="T17" s="5" t="s">
        <v>45</v>
      </c>
      <c r="U17" s="5" t="s">
        <v>45</v>
      </c>
      <c r="V17" s="5">
        <v>1</v>
      </c>
      <c r="X17" s="5">
        <f>COUNTIF('0603'!$S$4:$S$30, "LG/WW")</f>
        <v>5</v>
      </c>
      <c r="Y17" s="5">
        <f>COUNTIF('0603'!$T$4:$T$30, "WW/LG")</f>
        <v>4</v>
      </c>
      <c r="Z17" s="5" t="s">
        <v>18</v>
      </c>
      <c r="AA17" s="5" t="s">
        <v>12</v>
      </c>
      <c r="AC17" s="5">
        <f>COUNTIF('0603'!$S$4:$S$30, "LG/5M")</f>
        <v>2</v>
      </c>
      <c r="AD17" s="5">
        <f>COUNTIF('0603'!$U$4:$U$30, "5M/LG")</f>
        <v>4</v>
      </c>
      <c r="AE17" s="5" t="s">
        <v>142</v>
      </c>
      <c r="AF17" s="5" t="s">
        <v>4</v>
      </c>
    </row>
    <row r="18" spans="1:32" x14ac:dyDescent="0.45">
      <c r="A18" s="3">
        <f>'0703'!$C$2</f>
        <v>44992</v>
      </c>
      <c r="B18" s="4">
        <f>'0703'!$J$3</f>
        <v>4</v>
      </c>
      <c r="C18" s="4">
        <f>'0703'!$K$3</f>
        <v>5</v>
      </c>
      <c r="D18" s="4">
        <f>'0703'!$M$3</f>
        <v>2</v>
      </c>
      <c r="J18">
        <f>'0703'!$Q$3</f>
        <v>1</v>
      </c>
      <c r="K18" s="9">
        <f>'0703'!$Q$16</f>
        <v>1</v>
      </c>
      <c r="L18">
        <f>'0703'!$Q$18</f>
        <v>0</v>
      </c>
      <c r="M18">
        <f>'0703'!$Q$6</f>
        <v>0</v>
      </c>
      <c r="N18">
        <f>'0703'!$Q$7</f>
        <v>1</v>
      </c>
      <c r="O18">
        <f>'0703'!Q$19</f>
        <v>1</v>
      </c>
      <c r="Q18" s="5">
        <v>1</v>
      </c>
      <c r="R18" s="5">
        <v>1</v>
      </c>
      <c r="S18" s="5" t="s">
        <v>45</v>
      </c>
      <c r="T18" s="5" t="s">
        <v>45</v>
      </c>
      <c r="U18" s="5">
        <v>1</v>
      </c>
      <c r="V18" s="5">
        <v>1</v>
      </c>
      <c r="X18" s="5">
        <f>COUNTIF('0703'!$S$4:$S$30, "LG/WW")</f>
        <v>1</v>
      </c>
      <c r="Y18" s="5">
        <f>COUNTIF('0703'!$T$4:$T$30, "WW/LG")</f>
        <v>5</v>
      </c>
      <c r="Z18" s="5" t="s">
        <v>2</v>
      </c>
      <c r="AA18" s="5" t="s">
        <v>12</v>
      </c>
      <c r="AC18" s="5">
        <f>COUNTIF('0703'!$S$4:$S$30, "LG/5M")</f>
        <v>3</v>
      </c>
      <c r="AD18" s="5">
        <f>COUNTIF('0703'!$U$4:$U$30, "5M/LG")</f>
        <v>0</v>
      </c>
      <c r="AE18" s="5" t="s">
        <v>144</v>
      </c>
      <c r="AF18" s="5" t="s">
        <v>45</v>
      </c>
    </row>
    <row r="19" spans="1:32" x14ac:dyDescent="0.45">
      <c r="A19" s="3">
        <f>'0803'!$C$2</f>
        <v>44993</v>
      </c>
      <c r="B19" s="4">
        <f>'0803'!$J$3</f>
        <v>10</v>
      </c>
      <c r="C19" s="4">
        <f>'0803'!$K$3</f>
        <v>5</v>
      </c>
      <c r="D19" s="4">
        <f>'0803'!$M$3</f>
        <v>3</v>
      </c>
      <c r="J19">
        <f>'0803'!$Q$3</f>
        <v>4</v>
      </c>
      <c r="K19" s="9">
        <f>'0803'!$Q$16</f>
        <v>3</v>
      </c>
      <c r="L19">
        <f>'0803'!$Q$18</f>
        <v>0</v>
      </c>
      <c r="M19">
        <f>'0803'!$Q$6</f>
        <v>1</v>
      </c>
      <c r="N19">
        <f>'0803'!$Q$7</f>
        <v>0</v>
      </c>
      <c r="O19">
        <f>'0803'!Q$19</f>
        <v>2</v>
      </c>
      <c r="Q19" s="5">
        <v>3</v>
      </c>
      <c r="R19" s="5">
        <v>1</v>
      </c>
      <c r="S19" s="5" t="s">
        <v>45</v>
      </c>
      <c r="T19" s="5">
        <v>1</v>
      </c>
      <c r="U19" s="5" t="s">
        <v>45</v>
      </c>
      <c r="V19" s="5">
        <v>1</v>
      </c>
      <c r="X19" s="5">
        <f>COUNTIF('0803'!$S$4:$S$30, "LG/WW")</f>
        <v>5</v>
      </c>
      <c r="Y19" s="5">
        <f>COUNTIF('0803'!$T$4:$T$30, "WW/LG")</f>
        <v>2</v>
      </c>
      <c r="Z19" s="5" t="s">
        <v>93</v>
      </c>
      <c r="AA19" s="5" t="s">
        <v>128</v>
      </c>
      <c r="AC19" s="5">
        <f>COUNTIF('0803'!$S$4:$S$30, "LG/5M")</f>
        <v>5</v>
      </c>
      <c r="AD19" s="5">
        <f>COUNTIF('0803'!$U$4:$U$30, "5M/LG")</f>
        <v>3</v>
      </c>
      <c r="AE19" s="5" t="s">
        <v>147</v>
      </c>
      <c r="AF19" s="5" t="s">
        <v>3</v>
      </c>
    </row>
    <row r="20" spans="1:32" x14ac:dyDescent="0.45">
      <c r="A20" s="3">
        <f>'0903'!$C$2</f>
        <v>44994</v>
      </c>
      <c r="B20" s="4">
        <f>'0903'!$J$3</f>
        <v>10</v>
      </c>
      <c r="C20" s="4">
        <f>'0903'!$K$3</f>
        <v>3</v>
      </c>
      <c r="D20" s="4">
        <f>'0903'!$M$3</f>
        <v>3</v>
      </c>
      <c r="J20">
        <f>'0903'!$Q$3</f>
        <v>2</v>
      </c>
      <c r="K20" s="9">
        <f>'0903'!$Q$16</f>
        <v>6</v>
      </c>
      <c r="L20">
        <f>'0903'!$Q$18</f>
        <v>0</v>
      </c>
      <c r="M20">
        <f>'0903'!$Q$6</f>
        <v>0</v>
      </c>
      <c r="N20">
        <f>'0903'!$Q$7</f>
        <v>0</v>
      </c>
      <c r="O20">
        <f>'0903'!Q$19</f>
        <v>2</v>
      </c>
      <c r="Q20" s="5">
        <v>1</v>
      </c>
      <c r="R20" s="5">
        <v>3</v>
      </c>
      <c r="S20" s="5" t="s">
        <v>45</v>
      </c>
      <c r="T20" s="5" t="s">
        <v>45</v>
      </c>
      <c r="U20" s="5" t="s">
        <v>45</v>
      </c>
      <c r="V20" s="5">
        <v>2</v>
      </c>
      <c r="X20" s="5">
        <f>COUNTIF('0903'!$S$4:$S$30, "LG/WW")</f>
        <v>5</v>
      </c>
      <c r="Y20" s="5">
        <f>COUNTIF('0903'!$T$4:$T$30, "WW/LG")</f>
        <v>2</v>
      </c>
      <c r="Z20" s="5" t="s">
        <v>2</v>
      </c>
      <c r="AA20" s="5" t="s">
        <v>13</v>
      </c>
      <c r="AC20" s="5">
        <f>COUNTIF('0903'!$S$4:$S$30, "LG/5M")</f>
        <v>5</v>
      </c>
      <c r="AD20" s="5">
        <f>COUNTIF('0903'!$U$4:$U$30, "5M/LG")</f>
        <v>1</v>
      </c>
      <c r="AE20" s="5" t="s">
        <v>2</v>
      </c>
      <c r="AF20" s="5" t="s">
        <v>3</v>
      </c>
    </row>
    <row r="21" spans="1:32" x14ac:dyDescent="0.45">
      <c r="A21" s="3"/>
      <c r="B21" s="4"/>
      <c r="C21" s="4"/>
      <c r="D21" s="4"/>
      <c r="Q21" s="5"/>
      <c r="R21" s="5"/>
      <c r="S21" s="5"/>
      <c r="T21" s="5"/>
      <c r="U21" s="5"/>
      <c r="V21" s="5"/>
      <c r="X21" s="5"/>
      <c r="Y21" s="5"/>
      <c r="Z21" s="5"/>
      <c r="AA21" s="5"/>
      <c r="AC21" s="5"/>
      <c r="AD21" s="5"/>
      <c r="AE21" s="5"/>
      <c r="AF21" s="5"/>
    </row>
    <row r="22" spans="1:32" x14ac:dyDescent="0.45">
      <c r="Q22" s="5"/>
      <c r="R22" s="5"/>
      <c r="S22" s="5"/>
      <c r="T22" s="5"/>
      <c r="U22" s="5"/>
      <c r="V22" s="5"/>
      <c r="X22" s="5"/>
      <c r="Y22" s="5"/>
      <c r="Z22" s="5"/>
      <c r="AA22" s="5"/>
      <c r="AC22" s="5"/>
      <c r="AD22" s="5"/>
      <c r="AE22" s="5"/>
      <c r="AF22" s="5"/>
    </row>
    <row r="23" spans="1:32" x14ac:dyDescent="0.45">
      <c r="A23" s="51" t="s">
        <v>163</v>
      </c>
      <c r="B23" s="51"/>
      <c r="C23" s="51"/>
      <c r="D23" s="51"/>
      <c r="E23" s="51"/>
      <c r="F23" s="51"/>
      <c r="Q23" s="5"/>
      <c r="R23" s="5"/>
      <c r="S23" s="5"/>
      <c r="T23" s="5"/>
      <c r="U23" s="5"/>
      <c r="V23" s="5"/>
      <c r="X23" s="5"/>
      <c r="Y23" s="5"/>
      <c r="Z23" s="5"/>
      <c r="AA23" s="5"/>
      <c r="AC23" s="5"/>
      <c r="AD23" s="5"/>
      <c r="AE23" s="5"/>
      <c r="AF23" s="5"/>
    </row>
    <row r="24" spans="1:32" x14ac:dyDescent="0.45">
      <c r="A24" s="51"/>
      <c r="B24" s="51"/>
      <c r="C24" s="51"/>
      <c r="D24" s="51"/>
      <c r="E24" s="51"/>
      <c r="F24" s="51"/>
      <c r="Q24" s="5"/>
      <c r="R24" s="5"/>
      <c r="S24" s="5"/>
      <c r="T24" s="5"/>
      <c r="U24" s="5"/>
      <c r="V24" s="5"/>
      <c r="X24" s="5"/>
      <c r="Y24" s="5"/>
      <c r="Z24" s="5"/>
      <c r="AA24" s="5"/>
      <c r="AC24" s="5"/>
      <c r="AD24" s="5"/>
      <c r="AE24" s="5"/>
      <c r="AF24" s="5"/>
    </row>
    <row r="25" spans="1:32" x14ac:dyDescent="0.45">
      <c r="A25" s="51"/>
      <c r="B25" s="51"/>
      <c r="C25" s="51"/>
      <c r="D25" s="51"/>
      <c r="E25" s="51"/>
      <c r="F25" s="51"/>
      <c r="Q25" s="5"/>
      <c r="R25" s="5"/>
      <c r="S25" s="5"/>
      <c r="T25" s="5"/>
      <c r="U25" s="5"/>
      <c r="V25" s="5"/>
      <c r="X25" s="5"/>
      <c r="Y25" s="5"/>
      <c r="Z25" s="5"/>
      <c r="AA25" s="5"/>
      <c r="AC25" s="5"/>
      <c r="AD25" s="5"/>
      <c r="AE25" s="5"/>
      <c r="AF25" s="5"/>
    </row>
    <row r="26" spans="1:32" x14ac:dyDescent="0.45">
      <c r="Q26" s="5"/>
      <c r="R26" s="5"/>
      <c r="S26" s="5"/>
      <c r="T26" s="5"/>
      <c r="U26" s="5"/>
      <c r="V26" s="5"/>
      <c r="X26" s="5"/>
      <c r="Y26" s="5"/>
      <c r="Z26" s="5"/>
      <c r="AA26" s="5"/>
      <c r="AC26" s="5"/>
      <c r="AD26" s="5"/>
      <c r="AE26" s="5"/>
      <c r="AF26" s="5"/>
    </row>
    <row r="27" spans="1:32" x14ac:dyDescent="0.45">
      <c r="Q27" s="5"/>
      <c r="R27" s="5"/>
      <c r="S27" s="5"/>
      <c r="T27" s="5"/>
      <c r="U27" s="5"/>
      <c r="V27" s="5"/>
      <c r="X27" s="5"/>
      <c r="Y27" s="5"/>
      <c r="Z27" s="5"/>
      <c r="AA27" s="5"/>
      <c r="AC27" s="5"/>
      <c r="AD27" s="5"/>
      <c r="AE27" s="5"/>
      <c r="AF27" s="5"/>
    </row>
    <row r="28" spans="1:32" x14ac:dyDescent="0.45">
      <c r="Q28" s="5"/>
      <c r="R28" s="5"/>
      <c r="S28" s="5"/>
      <c r="T28" s="5"/>
      <c r="U28" s="5"/>
      <c r="V28" s="5"/>
      <c r="X28" s="5"/>
      <c r="Y28" s="5"/>
      <c r="Z28" s="5"/>
      <c r="AA28" s="5"/>
      <c r="AC28" s="5"/>
      <c r="AD28" s="5"/>
      <c r="AE28" s="5"/>
      <c r="AF28" s="5"/>
    </row>
    <row r="29" spans="1:32" x14ac:dyDescent="0.45">
      <c r="Q29" s="5"/>
      <c r="R29" s="5"/>
      <c r="S29" s="5"/>
      <c r="T29" s="5"/>
      <c r="U29" s="5"/>
      <c r="V29" s="5"/>
      <c r="X29" s="5"/>
      <c r="Y29" s="5"/>
      <c r="Z29" s="5"/>
      <c r="AA29" s="5"/>
      <c r="AC29" s="5"/>
      <c r="AD29" s="5"/>
      <c r="AE29" s="5"/>
      <c r="AF29" s="5"/>
    </row>
    <row r="30" spans="1:32" x14ac:dyDescent="0.45">
      <c r="Q30" s="5"/>
      <c r="R30" s="5"/>
      <c r="S30" s="5"/>
      <c r="T30" s="5"/>
      <c r="U30" s="5"/>
      <c r="V30" s="5"/>
      <c r="W30" t="s">
        <v>66</v>
      </c>
      <c r="X30" s="5">
        <f>SUM(X4:X29)</f>
        <v>42</v>
      </c>
      <c r="Y30" s="5">
        <f>SUM(Y4:Y29)</f>
        <v>49</v>
      </c>
      <c r="Z30" s="5"/>
      <c r="AA30" s="5"/>
      <c r="AC30" s="5">
        <f>SUM(AC4:AC29)</f>
        <v>39</v>
      </c>
      <c r="AD30" s="5">
        <f>SUM(AD4:AD29)</f>
        <v>40</v>
      </c>
      <c r="AE30" s="5"/>
      <c r="AF30" s="5"/>
    </row>
    <row r="31" spans="1:32" x14ac:dyDescent="0.45">
      <c r="I31" t="s">
        <v>59</v>
      </c>
      <c r="J31">
        <f>SUM(J4:J30)</f>
        <v>33</v>
      </c>
      <c r="K31">
        <f t="shared" ref="K31:N31" si="0">SUM(K4:K30)</f>
        <v>24</v>
      </c>
      <c r="L31">
        <f t="shared" si="0"/>
        <v>6</v>
      </c>
      <c r="M31">
        <f t="shared" si="0"/>
        <v>6</v>
      </c>
      <c r="N31">
        <f t="shared" si="0"/>
        <v>2</v>
      </c>
      <c r="O31">
        <f t="shared" ref="O31" si="1">SUM(O4:O30)</f>
        <v>10</v>
      </c>
      <c r="X31" s="10">
        <f>X30/(Y30+X30)</f>
        <v>0.46153846153846156</v>
      </c>
      <c r="AC31" s="10">
        <f>AC30/(AD30+AC30)</f>
        <v>0.49367088607594939</v>
      </c>
    </row>
    <row r="32" spans="1:32" x14ac:dyDescent="0.45">
      <c r="I32" t="s">
        <v>60</v>
      </c>
      <c r="J32">
        <f>AVERAGE(J4:J30)</f>
        <v>1.9411764705882353</v>
      </c>
      <c r="K32">
        <f>AVERAGE(K7:K30)</f>
        <v>1.7142857142857142</v>
      </c>
      <c r="L32">
        <f>AVERAGE(L7:L30)</f>
        <v>0.21428571428571427</v>
      </c>
      <c r="M32">
        <f t="shared" ref="M32:N32" si="2">AVERAGE(M4:M30)</f>
        <v>0.35294117647058826</v>
      </c>
      <c r="N32">
        <f t="shared" si="2"/>
        <v>0.11764705882352941</v>
      </c>
      <c r="O32">
        <f t="shared" ref="O32" si="3">AVERAGE(O4:O30)</f>
        <v>0.83333333333333337</v>
      </c>
      <c r="V32" s="10"/>
    </row>
  </sheetData>
  <mergeCells count="1">
    <mergeCell ref="A23:F25"/>
  </mergeCells>
  <conditionalFormatting sqref="H7">
    <cfRule type="cellIs" dxfId="35" priority="11" operator="equal">
      <formula>$H$6</formula>
    </cfRule>
    <cfRule type="cellIs" dxfId="34" priority="12" operator="lessThan">
      <formula>$H$6</formula>
    </cfRule>
    <cfRule type="cellIs" dxfId="33" priority="13" operator="greaterThan">
      <formula>$H$6</formula>
    </cfRule>
  </conditionalFormatting>
  <conditionalFormatting sqref="H8">
    <cfRule type="cellIs" dxfId="32" priority="4" operator="lessThan">
      <formula>$H$7</formula>
    </cfRule>
    <cfRule type="cellIs" dxfId="31" priority="8" operator="equal">
      <formula>$H$6</formula>
    </cfRule>
    <cfRule type="cellIs" dxfId="30" priority="9" operator="lessThan">
      <formula>$H$6</formula>
    </cfRule>
    <cfRule type="cellIs" dxfId="29" priority="10" operator="greaterThan">
      <formula>$H$6</formula>
    </cfRule>
  </conditionalFormatting>
  <conditionalFormatting sqref="H9">
    <cfRule type="cellIs" dxfId="28" priority="5" operator="equal">
      <formula>$H$6</formula>
    </cfRule>
    <cfRule type="cellIs" dxfId="27" priority="6" operator="lessThan">
      <formula>$H$6</formula>
    </cfRule>
    <cfRule type="cellIs" dxfId="26" priority="7" operator="greaterThan">
      <formula>$H$6</formula>
    </cfRule>
  </conditionalFormatting>
  <conditionalFormatting sqref="H10">
    <cfRule type="cellIs" dxfId="25" priority="1" operator="equal">
      <formula>$H$6</formula>
    </cfRule>
    <cfRule type="cellIs" dxfId="24" priority="2" operator="lessThan">
      <formula>$H$6</formula>
    </cfRule>
    <cfRule type="cellIs" dxfId="23" priority="3" operator="greaterThan">
      <formula>$H$6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07C71-254F-4D0E-B292-04DC273FB1DC}">
  <dimension ref="A2:AF32"/>
  <sheetViews>
    <sheetView workbookViewId="0">
      <selection activeCell="A22" sqref="A22:F24"/>
    </sheetView>
  </sheetViews>
  <sheetFormatPr defaultRowHeight="14.25" x14ac:dyDescent="0.45"/>
  <sheetData>
    <row r="2" spans="1:32" ht="14.25" customHeight="1" x14ac:dyDescent="0.45">
      <c r="B2" s="2" t="s">
        <v>46</v>
      </c>
      <c r="L2" t="s">
        <v>27</v>
      </c>
      <c r="S2" t="s">
        <v>36</v>
      </c>
      <c r="X2" t="s">
        <v>47</v>
      </c>
      <c r="AC2" t="s">
        <v>38</v>
      </c>
    </row>
    <row r="3" spans="1:32" ht="14.25" customHeight="1" x14ac:dyDescent="0.45">
      <c r="A3" t="s">
        <v>39</v>
      </c>
      <c r="B3" t="s">
        <v>31</v>
      </c>
      <c r="C3" t="s">
        <v>30</v>
      </c>
      <c r="D3" t="s">
        <v>27</v>
      </c>
      <c r="F3" t="s">
        <v>40</v>
      </c>
      <c r="G3" t="s">
        <v>41</v>
      </c>
      <c r="H3" t="s">
        <v>42</v>
      </c>
      <c r="J3" t="s">
        <v>12</v>
      </c>
      <c r="K3" t="s">
        <v>9</v>
      </c>
      <c r="L3" t="s">
        <v>8</v>
      </c>
      <c r="M3" t="s">
        <v>6</v>
      </c>
      <c r="N3" t="s">
        <v>13</v>
      </c>
      <c r="O3" t="s">
        <v>7</v>
      </c>
      <c r="Q3" t="s">
        <v>12</v>
      </c>
      <c r="R3" t="s">
        <v>9</v>
      </c>
      <c r="S3" t="s">
        <v>8</v>
      </c>
      <c r="T3" t="s">
        <v>6</v>
      </c>
      <c r="U3" t="s">
        <v>13</v>
      </c>
      <c r="V3" t="s">
        <v>7</v>
      </c>
      <c r="X3" t="s">
        <v>31</v>
      </c>
      <c r="Y3" t="s">
        <v>30</v>
      </c>
      <c r="Z3" t="s">
        <v>43</v>
      </c>
      <c r="AA3" t="s">
        <v>44</v>
      </c>
      <c r="AC3" t="s">
        <v>31</v>
      </c>
      <c r="AD3" t="s">
        <v>30</v>
      </c>
      <c r="AE3" t="s">
        <v>43</v>
      </c>
      <c r="AF3" t="s">
        <v>44</v>
      </c>
    </row>
    <row r="4" spans="1:32" x14ac:dyDescent="0.45">
      <c r="A4" s="3">
        <f>'602'!$C$2</f>
        <v>44963</v>
      </c>
      <c r="B4" s="7">
        <f>'602'!$J$5</f>
        <v>9</v>
      </c>
      <c r="C4" s="4">
        <f>'602'!$K$5</f>
        <v>3</v>
      </c>
      <c r="D4" s="4">
        <f>'602'!$M$5</f>
        <v>3</v>
      </c>
      <c r="F4">
        <f>SUM(B4:B30)</f>
        <v>96</v>
      </c>
      <c r="G4">
        <f>SUM(C4:C30)</f>
        <v>82</v>
      </c>
      <c r="H4">
        <f>SUM(D4:D30)</f>
        <v>35</v>
      </c>
      <c r="J4">
        <f>'602'!$Q$8</f>
        <v>2</v>
      </c>
      <c r="K4">
        <f>'602'!$Q$9</f>
        <v>4</v>
      </c>
      <c r="L4">
        <f>'602'!$Q$10</f>
        <v>2</v>
      </c>
      <c r="M4">
        <f>'602'!$Q$12</f>
        <v>0</v>
      </c>
      <c r="N4" s="8">
        <f>'602'!$Q$13</f>
        <v>0</v>
      </c>
      <c r="O4">
        <f>'602'!$Q$11</f>
        <v>1</v>
      </c>
      <c r="Q4" s="5">
        <v>1</v>
      </c>
      <c r="R4" s="5">
        <v>2</v>
      </c>
      <c r="S4" s="5">
        <v>1</v>
      </c>
      <c r="T4" s="5" t="s">
        <v>45</v>
      </c>
      <c r="U4" s="8" t="s">
        <v>45</v>
      </c>
      <c r="V4" s="5">
        <v>1</v>
      </c>
      <c r="X4" s="5">
        <v>4</v>
      </c>
      <c r="Y4" s="5">
        <v>1</v>
      </c>
      <c r="Z4" s="5" t="s">
        <v>12</v>
      </c>
      <c r="AA4" s="5" t="s">
        <v>18</v>
      </c>
      <c r="AC4" s="5">
        <v>5</v>
      </c>
      <c r="AD4" s="5">
        <v>2</v>
      </c>
      <c r="AE4" s="5" t="s">
        <v>9</v>
      </c>
      <c r="AF4" s="5" t="s">
        <v>54</v>
      </c>
    </row>
    <row r="5" spans="1:32" x14ac:dyDescent="0.45">
      <c r="A5" s="3">
        <f>'702'!$C$2</f>
        <v>44964</v>
      </c>
      <c r="B5" s="7">
        <f>'702'!$J$5</f>
        <v>7</v>
      </c>
      <c r="C5" s="4">
        <f>'702'!$K$5</f>
        <v>5</v>
      </c>
      <c r="D5" s="4">
        <f>'702'!$M$5</f>
        <v>3</v>
      </c>
      <c r="J5">
        <f>'702'!$Q$8</f>
        <v>3</v>
      </c>
      <c r="K5">
        <f>'702'!$Q$9</f>
        <v>1</v>
      </c>
      <c r="L5">
        <f>'702'!$Q$10</f>
        <v>1</v>
      </c>
      <c r="M5">
        <f>'702'!$Q$12</f>
        <v>0</v>
      </c>
      <c r="N5" s="8">
        <f>'702'!$Q$13</f>
        <v>1</v>
      </c>
      <c r="O5">
        <f>'702'!$Q$11</f>
        <v>1</v>
      </c>
      <c r="Q5" s="5">
        <v>2</v>
      </c>
      <c r="R5" s="5">
        <v>1</v>
      </c>
      <c r="S5" s="5">
        <v>1</v>
      </c>
      <c r="T5" s="5" t="s">
        <v>45</v>
      </c>
      <c r="U5" s="8">
        <v>1</v>
      </c>
      <c r="V5" s="5">
        <v>1</v>
      </c>
      <c r="X5" s="5">
        <f>COUNTIF('702'!$T$4:$T$30, "WW/LG")</f>
        <v>5</v>
      </c>
      <c r="Y5" s="5">
        <f>COUNTIF('702'!$S$4:$S$30, "LG/WW")</f>
        <v>2</v>
      </c>
      <c r="Z5" s="5" t="s">
        <v>12</v>
      </c>
      <c r="AA5" s="5" t="s">
        <v>55</v>
      </c>
      <c r="AC5" s="5">
        <f>COUNTIF('702'!$T$4:$T$30, "WW/5M")</f>
        <v>2</v>
      </c>
      <c r="AD5" s="5">
        <f>COUNTIF('702'!$U$4:$U$30, "5M/WW")</f>
        <v>3</v>
      </c>
      <c r="AE5" s="5" t="s">
        <v>57</v>
      </c>
      <c r="AF5" s="5" t="s">
        <v>58</v>
      </c>
    </row>
    <row r="6" spans="1:32" x14ac:dyDescent="0.45">
      <c r="A6" s="3">
        <f>'802'!$C$2</f>
        <v>44965</v>
      </c>
      <c r="B6" s="7">
        <f>'802'!$J$5</f>
        <v>10</v>
      </c>
      <c r="C6" s="4">
        <f>'802'!$K$5</f>
        <v>3</v>
      </c>
      <c r="D6" s="4">
        <f>'802'!$M$5</f>
        <v>3</v>
      </c>
      <c r="G6" t="s">
        <v>72</v>
      </c>
      <c r="H6" s="11">
        <f>SUM(B4:B7)/(SUM(B4:B7)+SUM(C4:C7))</f>
        <v>0.69230769230769229</v>
      </c>
      <c r="J6">
        <f>'802'!$Q$8</f>
        <v>4</v>
      </c>
      <c r="K6">
        <f>'802'!$Q$9</f>
        <v>2</v>
      </c>
      <c r="L6">
        <f>'802'!$Q$10</f>
        <v>2</v>
      </c>
      <c r="M6">
        <f>'802'!$Q$12</f>
        <v>1</v>
      </c>
      <c r="N6">
        <f>'802'!$Q$5</f>
        <v>1</v>
      </c>
      <c r="O6">
        <f>'802'!$Q$11</f>
        <v>0</v>
      </c>
      <c r="Q6" s="5">
        <v>3</v>
      </c>
      <c r="R6" s="5">
        <v>1</v>
      </c>
      <c r="S6" s="5">
        <v>1</v>
      </c>
      <c r="T6" s="5">
        <v>1</v>
      </c>
      <c r="U6" s="5">
        <v>1</v>
      </c>
      <c r="V6" s="5" t="s">
        <v>45</v>
      </c>
      <c r="X6" s="5">
        <f>COUNTIF('802'!$T$4:$T$30, "WW/LG")</f>
        <v>5</v>
      </c>
      <c r="Y6" s="5">
        <f>COUNTIF('802'!$S$4:$S$30, "LG/WW")</f>
        <v>1</v>
      </c>
      <c r="Z6" s="5" t="s">
        <v>9</v>
      </c>
      <c r="AA6" s="5" t="s">
        <v>15</v>
      </c>
      <c r="AC6" s="5">
        <f>COUNTIF('802'!$T$4:$T$30, "WW/5M")</f>
        <v>5</v>
      </c>
      <c r="AD6" s="5">
        <f>COUNTIF('802'!$U$4:$U$30, "5M/WW")</f>
        <v>2</v>
      </c>
      <c r="AE6" s="5" t="s">
        <v>12</v>
      </c>
      <c r="AF6" s="5" t="s">
        <v>2</v>
      </c>
    </row>
    <row r="7" spans="1:32" x14ac:dyDescent="0.45">
      <c r="A7" s="3">
        <f>'1002'!$C$2</f>
        <v>44967</v>
      </c>
      <c r="B7" s="7">
        <f>'1002'!$J$5</f>
        <v>10</v>
      </c>
      <c r="C7" s="4">
        <f>'1002'!$K$5</f>
        <v>5</v>
      </c>
      <c r="D7" s="4">
        <f>'1002'!$M$5</f>
        <v>3</v>
      </c>
      <c r="G7" t="s">
        <v>73</v>
      </c>
      <c r="H7" s="11">
        <f>SUM(B8:B10)/(SUM(B8:B10)+SUM(C8:C10))</f>
        <v>0.44444444444444442</v>
      </c>
      <c r="J7">
        <f>'1002'!$Q$8</f>
        <v>2</v>
      </c>
      <c r="K7">
        <f>'1002'!$Q$9</f>
        <v>4</v>
      </c>
      <c r="L7">
        <f>'1002'!$Q$10</f>
        <v>3</v>
      </c>
      <c r="M7">
        <f>'1002'!$Q$12</f>
        <v>0</v>
      </c>
      <c r="N7">
        <f>'1002'!$Q$5</f>
        <v>1</v>
      </c>
      <c r="O7">
        <f>'1002'!$Q$11</f>
        <v>0</v>
      </c>
      <c r="Q7" s="5">
        <v>1</v>
      </c>
      <c r="R7" s="5">
        <v>2</v>
      </c>
      <c r="S7" s="5">
        <v>2</v>
      </c>
      <c r="T7" s="5" t="s">
        <v>45</v>
      </c>
      <c r="U7" s="5">
        <v>1</v>
      </c>
      <c r="V7" s="5" t="s">
        <v>45</v>
      </c>
      <c r="X7" s="5">
        <f>COUNTIF('1002'!$T$4:$T$30, "WW/LG")</f>
        <v>6</v>
      </c>
      <c r="Y7" s="5">
        <f>COUNTIF('1002'!$S$4:$S$30, "LG/WW")</f>
        <v>0</v>
      </c>
      <c r="Z7" s="5" t="s">
        <v>9</v>
      </c>
      <c r="AA7" s="5" t="s">
        <v>45</v>
      </c>
      <c r="AC7" s="5">
        <f>COUNTIF('1002'!$T$4:$T$30, "WW/5M")</f>
        <v>4</v>
      </c>
      <c r="AD7" s="5">
        <f>COUNTIF('1002'!$U$4:$U$30, "5M/WW")</f>
        <v>5</v>
      </c>
      <c r="AE7" s="5" t="s">
        <v>64</v>
      </c>
      <c r="AF7" s="5" t="s">
        <v>65</v>
      </c>
    </row>
    <row r="8" spans="1:32" x14ac:dyDescent="0.45">
      <c r="A8" s="3">
        <f>'1302'!$C$2</f>
        <v>44970</v>
      </c>
      <c r="B8" s="7">
        <f>'1302'!$J$5</f>
        <v>3</v>
      </c>
      <c r="C8" s="4">
        <f>'1302'!$K$5</f>
        <v>5</v>
      </c>
      <c r="D8" s="4">
        <f>'1302'!$M$5</f>
        <v>1.5</v>
      </c>
      <c r="G8" t="s">
        <v>74</v>
      </c>
      <c r="H8" s="11">
        <f>SUM(B11:B14)/(SUM(B11:B14)+SUM(C11:C14))</f>
        <v>0.4375</v>
      </c>
      <c r="J8">
        <f>'1302'!$Q$8</f>
        <v>1</v>
      </c>
      <c r="K8">
        <f>'1302'!$Q$9</f>
        <v>2</v>
      </c>
      <c r="L8">
        <f>'1302'!$Q$10</f>
        <v>0</v>
      </c>
      <c r="M8">
        <f>'1302'!$Q$12</f>
        <v>0</v>
      </c>
      <c r="N8">
        <f>'1302'!$Q$5</f>
        <v>0</v>
      </c>
      <c r="O8">
        <f>'1302'!$Q$11</f>
        <v>0</v>
      </c>
      <c r="Q8" s="5">
        <v>1</v>
      </c>
      <c r="R8" s="5">
        <v>1</v>
      </c>
      <c r="S8" s="5" t="s">
        <v>45</v>
      </c>
      <c r="T8" s="5" t="s">
        <v>45</v>
      </c>
      <c r="U8" s="5" t="s">
        <v>45</v>
      </c>
      <c r="V8" s="5" t="s">
        <v>45</v>
      </c>
      <c r="X8" s="5">
        <f>COUNTIF('1302'!$T$4:$T$30, "WW/LG")</f>
        <v>2</v>
      </c>
      <c r="Y8" s="5">
        <f>COUNTIF('1302'!$S$4:$S$30, "LG/WW")</f>
        <v>2</v>
      </c>
      <c r="Z8" s="5" t="s">
        <v>68</v>
      </c>
      <c r="AA8" s="5" t="s">
        <v>67</v>
      </c>
      <c r="AC8" s="5">
        <f>COUNTIF('1302'!$T$4:$T$30, "WW/5M")</f>
        <v>1</v>
      </c>
      <c r="AD8" s="5">
        <f>COUNTIF('1302'!$U$4:$U$30, "5M/WW")</f>
        <v>3</v>
      </c>
      <c r="AE8" s="5" t="s">
        <v>9</v>
      </c>
      <c r="AF8" s="5" t="s">
        <v>19</v>
      </c>
    </row>
    <row r="9" spans="1:32" x14ac:dyDescent="0.45">
      <c r="A9" s="3">
        <f>'1402'!$C$2</f>
        <v>44971</v>
      </c>
      <c r="B9" s="7">
        <f>'1402'!$J$5</f>
        <v>4</v>
      </c>
      <c r="C9" s="4">
        <f>'1402'!$K$5</f>
        <v>5</v>
      </c>
      <c r="D9" s="4">
        <f>'1402'!$M$5</f>
        <v>1.5</v>
      </c>
      <c r="G9" t="s">
        <v>75</v>
      </c>
      <c r="H9" s="11">
        <f>SUM(B15:B16)/(SUM(B15:B16)+SUM(C15:C16))</f>
        <v>0.375</v>
      </c>
      <c r="J9">
        <f>'1402'!$Q$8</f>
        <v>1</v>
      </c>
      <c r="K9">
        <f>'1402'!$Q$9</f>
        <v>3</v>
      </c>
      <c r="L9">
        <f>'1402'!$Q$10</f>
        <v>0</v>
      </c>
      <c r="M9">
        <f>'1402'!$Q$12</f>
        <v>0</v>
      </c>
      <c r="N9">
        <f>'1402'!$Q$5</f>
        <v>0</v>
      </c>
      <c r="O9">
        <f>'1402'!$Q$11</f>
        <v>0</v>
      </c>
      <c r="Q9" s="5">
        <v>1</v>
      </c>
      <c r="R9" s="5">
        <v>2</v>
      </c>
      <c r="S9" s="5" t="s">
        <v>45</v>
      </c>
      <c r="T9" s="5" t="s">
        <v>45</v>
      </c>
      <c r="U9" s="5" t="s">
        <v>45</v>
      </c>
      <c r="V9" s="5" t="s">
        <v>45</v>
      </c>
      <c r="X9" s="5">
        <f>COUNTIF('1402'!$T$4:$T$30, "WW/LG")</f>
        <v>2</v>
      </c>
      <c r="Y9" s="5">
        <f>COUNTIF('1402'!$S$4:$S$30, "LG/WW")</f>
        <v>3</v>
      </c>
      <c r="Z9" s="5" t="s">
        <v>68</v>
      </c>
      <c r="AA9" s="5" t="s">
        <v>18</v>
      </c>
      <c r="AC9" s="5">
        <f>COUNTIF('1402'!$T$4:$T$30, "WW/5M")</f>
        <v>2</v>
      </c>
      <c r="AD9" s="5">
        <f>COUNTIF('1402'!$U$4:$U$30, "5M/WW")</f>
        <v>2</v>
      </c>
      <c r="AE9" s="5" t="s">
        <v>9</v>
      </c>
      <c r="AF9" s="5" t="s">
        <v>71</v>
      </c>
    </row>
    <row r="10" spans="1:32" x14ac:dyDescent="0.45">
      <c r="A10" s="3">
        <f>'1602'!$C$2</f>
        <v>44973</v>
      </c>
      <c r="B10" s="7">
        <f>'1602'!$J$5</f>
        <v>5</v>
      </c>
      <c r="C10" s="4">
        <f>'1602'!$K$5</f>
        <v>5</v>
      </c>
      <c r="D10" s="4">
        <f>'1602'!$M$5</f>
        <v>2</v>
      </c>
      <c r="G10" t="s">
        <v>76</v>
      </c>
      <c r="H10" s="11">
        <f>SUM(B17:B20)/(SUM(B17:B20)+SUM(C17:C20))</f>
        <v>0.5490196078431373</v>
      </c>
      <c r="J10">
        <f>'1602'!$Q$8</f>
        <v>1</v>
      </c>
      <c r="K10">
        <f>'1602'!$Q$9</f>
        <v>2</v>
      </c>
      <c r="L10">
        <f>'1602'!$Q$10</f>
        <v>0</v>
      </c>
      <c r="M10">
        <f>'1602'!$Q$12</f>
        <v>1</v>
      </c>
      <c r="N10">
        <f>'1602'!$Q$5</f>
        <v>0</v>
      </c>
      <c r="O10">
        <f>'1602'!$Q$11</f>
        <v>1</v>
      </c>
      <c r="Q10" s="5">
        <v>1</v>
      </c>
      <c r="R10" s="5">
        <v>1</v>
      </c>
      <c r="S10" s="5" t="s">
        <v>45</v>
      </c>
      <c r="T10" s="5">
        <v>1</v>
      </c>
      <c r="U10" s="5" t="s">
        <v>45</v>
      </c>
      <c r="V10" s="5">
        <v>1</v>
      </c>
      <c r="X10" s="5">
        <f>COUNTIF('1602'!$T$4:$T$30, "WW/LG")</f>
        <v>3</v>
      </c>
      <c r="Y10" s="5">
        <f>COUNTIF('1602'!$S$4:$S$30, "LG/WW")</f>
        <v>2</v>
      </c>
      <c r="Z10" s="5" t="s">
        <v>88</v>
      </c>
      <c r="AA10" s="5" t="s">
        <v>87</v>
      </c>
      <c r="AC10" s="5">
        <f>COUNTIF('1602'!$T$4:$T$30, "WW/5M")</f>
        <v>2</v>
      </c>
      <c r="AD10" s="5">
        <f>COUNTIF('1602'!$U$4:$U$30, "5M/WW")</f>
        <v>3</v>
      </c>
      <c r="AE10" s="5" t="s">
        <v>89</v>
      </c>
      <c r="AF10" s="5" t="s">
        <v>4</v>
      </c>
    </row>
    <row r="11" spans="1:32" x14ac:dyDescent="0.45">
      <c r="A11" s="3">
        <f>'2002'!$C$2</f>
        <v>44977</v>
      </c>
      <c r="B11" s="7">
        <f>'2002'!$J$5</f>
        <v>0</v>
      </c>
      <c r="C11" s="4">
        <f>'2002'!$K$5</f>
        <v>5</v>
      </c>
      <c r="D11" s="4">
        <f>'2002'!$M$5</f>
        <v>1</v>
      </c>
      <c r="G11" t="s">
        <v>77</v>
      </c>
      <c r="H11" s="11"/>
      <c r="J11" s="15" t="s">
        <v>45</v>
      </c>
      <c r="K11">
        <v>0</v>
      </c>
      <c r="L11">
        <v>0</v>
      </c>
      <c r="M11">
        <v>0</v>
      </c>
      <c r="N11">
        <v>0</v>
      </c>
      <c r="O11">
        <v>0</v>
      </c>
      <c r="Q11" s="5" t="s">
        <v>45</v>
      </c>
      <c r="R11" s="5" t="s">
        <v>45</v>
      </c>
      <c r="S11" s="5" t="s">
        <v>45</v>
      </c>
      <c r="T11" s="5" t="s">
        <v>45</v>
      </c>
      <c r="U11" s="5" t="s">
        <v>45</v>
      </c>
      <c r="V11" s="5" t="s">
        <v>45</v>
      </c>
      <c r="X11" s="5">
        <f>COUNTIF('2002'!$T$4:$T$30, "WW/LG")</f>
        <v>0</v>
      </c>
      <c r="Y11" s="5">
        <f>COUNTIF('2002'!$S$4:$S$30, "LG/WW")</f>
        <v>3</v>
      </c>
      <c r="Z11" s="5" t="s">
        <v>45</v>
      </c>
      <c r="AA11" s="5" t="s">
        <v>93</v>
      </c>
      <c r="AC11" s="5">
        <f>COUNTIF('2002'!$T$4:$T$30, "WW/5M")</f>
        <v>0</v>
      </c>
      <c r="AD11" s="5">
        <f>COUNTIF('2002'!$U$4:$U$30, "5M/WW")</f>
        <v>2</v>
      </c>
      <c r="AE11" s="5" t="s">
        <v>45</v>
      </c>
      <c r="AF11" s="5" t="s">
        <v>95</v>
      </c>
    </row>
    <row r="12" spans="1:32" x14ac:dyDescent="0.45">
      <c r="A12" s="3">
        <f>'2102'!$C$2</f>
        <v>44978</v>
      </c>
      <c r="B12" s="7">
        <f>'2102'!$J$5</f>
        <v>1</v>
      </c>
      <c r="C12" s="4">
        <f>'2102'!$K$5</f>
        <v>6</v>
      </c>
      <c r="D12" s="4">
        <f>'2102'!$M$5</f>
        <v>1</v>
      </c>
      <c r="G12" t="s">
        <v>78</v>
      </c>
      <c r="H12" s="11"/>
      <c r="J12">
        <f>'2102'!$Q$8</f>
        <v>0</v>
      </c>
      <c r="K12" s="15" t="s">
        <v>45</v>
      </c>
      <c r="L12">
        <f>'2102'!$Q$10</f>
        <v>0</v>
      </c>
      <c r="M12">
        <f>'2102'!$Q$12</f>
        <v>0</v>
      </c>
      <c r="N12">
        <f>'2102'!$Q$5</f>
        <v>0</v>
      </c>
      <c r="O12">
        <f>'2102'!$Q$11</f>
        <v>1</v>
      </c>
      <c r="Q12" s="5" t="s">
        <v>45</v>
      </c>
      <c r="R12" s="5" t="s">
        <v>45</v>
      </c>
      <c r="S12" s="5" t="s">
        <v>45</v>
      </c>
      <c r="T12" s="5" t="s">
        <v>45</v>
      </c>
      <c r="U12" s="5" t="s">
        <v>45</v>
      </c>
      <c r="V12" s="5">
        <v>1</v>
      </c>
      <c r="X12" s="5">
        <f>COUNTIF('2102'!$T$4:$T$30, "WW/LG")</f>
        <v>0</v>
      </c>
      <c r="Y12" s="5">
        <f>COUNTIF('2102'!$S$4:$S$30, "LG/WW")</f>
        <v>3</v>
      </c>
      <c r="Z12" s="5" t="s">
        <v>45</v>
      </c>
      <c r="AA12" s="5" t="s">
        <v>18</v>
      </c>
      <c r="AC12" s="5">
        <f>COUNTIF('2102'!$T$4:$T$30, "WW/5M")</f>
        <v>1</v>
      </c>
      <c r="AD12" s="5">
        <f>COUNTIF('2102'!$U$4:$U$30, "5M/WW")</f>
        <v>3</v>
      </c>
      <c r="AE12" s="5" t="s">
        <v>7</v>
      </c>
      <c r="AF12" s="5" t="s">
        <v>125</v>
      </c>
    </row>
    <row r="13" spans="1:32" x14ac:dyDescent="0.45">
      <c r="A13" s="3">
        <f>'2202'!$C$2</f>
        <v>44979</v>
      </c>
      <c r="B13" s="7">
        <f>'2202'!$J$5</f>
        <v>4</v>
      </c>
      <c r="C13" s="4">
        <f>'2202'!$K$5</f>
        <v>4</v>
      </c>
      <c r="D13" s="4">
        <f>'2202'!$M$5</f>
        <v>2</v>
      </c>
      <c r="G13" t="s">
        <v>79</v>
      </c>
      <c r="H13" s="12">
        <f>F4/(G4+F4)</f>
        <v>0.5393258426966292</v>
      </c>
      <c r="J13">
        <f>'2202'!$Q$8</f>
        <v>3</v>
      </c>
      <c r="K13">
        <f>'2202'!$Q$9</f>
        <v>1</v>
      </c>
      <c r="L13">
        <f>'2202'!$Q$10</f>
        <v>0</v>
      </c>
      <c r="M13">
        <f>'2202'!$Q$12</f>
        <v>0</v>
      </c>
      <c r="N13">
        <f>'2202'!$Q$5</f>
        <v>0</v>
      </c>
      <c r="O13">
        <f>'2202'!$Q$11</f>
        <v>0</v>
      </c>
      <c r="Q13" s="5">
        <v>1</v>
      </c>
      <c r="R13" s="5">
        <v>1</v>
      </c>
      <c r="S13" s="5" t="s">
        <v>45</v>
      </c>
      <c r="T13" s="5" t="s">
        <v>45</v>
      </c>
      <c r="U13" s="5" t="s">
        <v>45</v>
      </c>
      <c r="V13" s="5" t="s">
        <v>45</v>
      </c>
      <c r="X13" s="5">
        <f>COUNTIF('2202'!$T$4:$T$30, "WW/LG")</f>
        <v>2</v>
      </c>
      <c r="Y13" s="5">
        <f>COUNTIF('2202'!$S$4:$S$30, "LG/WW")</f>
        <v>2</v>
      </c>
      <c r="Z13" s="5" t="s">
        <v>128</v>
      </c>
      <c r="AA13" s="5" t="s">
        <v>127</v>
      </c>
      <c r="AC13" s="5">
        <f>COUNTIF('2202'!$T$4:$T$30, "WW/5M")</f>
        <v>2</v>
      </c>
      <c r="AD13" s="5">
        <f>COUNTIF('2202'!$U$4:$U$30, "5M/WW")</f>
        <v>2</v>
      </c>
      <c r="AE13" s="5" t="s">
        <v>12</v>
      </c>
      <c r="AF13" s="5" t="s">
        <v>130</v>
      </c>
    </row>
    <row r="14" spans="1:32" x14ac:dyDescent="0.45">
      <c r="A14" s="3">
        <f>'2302'!$C$2</f>
        <v>44980</v>
      </c>
      <c r="B14" s="7">
        <f>'2302'!$J$5</f>
        <v>9</v>
      </c>
      <c r="C14" s="4">
        <f>'2302'!$K$5</f>
        <v>3</v>
      </c>
      <c r="D14" s="4">
        <f>'2302'!$M$5</f>
        <v>3</v>
      </c>
      <c r="J14">
        <f>'2302'!$Q$8</f>
        <v>4</v>
      </c>
      <c r="K14">
        <f>'2302'!$Q$9</f>
        <v>4</v>
      </c>
      <c r="L14">
        <f>'2302'!$Q$10</f>
        <v>0</v>
      </c>
      <c r="M14">
        <f>'2302'!$Q$12</f>
        <v>0</v>
      </c>
      <c r="N14">
        <f>'2302'!$Q$5</f>
        <v>0</v>
      </c>
      <c r="O14">
        <f>'2302'!$Q$11</f>
        <v>1</v>
      </c>
      <c r="Q14" s="5">
        <v>1</v>
      </c>
      <c r="R14" s="5">
        <v>1</v>
      </c>
      <c r="S14" s="5" t="s">
        <v>45</v>
      </c>
      <c r="T14" s="5" t="s">
        <v>45</v>
      </c>
      <c r="U14" s="5" t="s">
        <v>45</v>
      </c>
      <c r="V14" s="5">
        <v>1</v>
      </c>
      <c r="X14" s="5">
        <f>COUNTIF('2302'!$T$4:$T$30, "WW/LG")</f>
        <v>4</v>
      </c>
      <c r="Y14" s="5">
        <f>COUNTIF('2302'!$S$4:$S$30, "LG/WW")</f>
        <v>1</v>
      </c>
      <c r="Z14" s="5" t="s">
        <v>12</v>
      </c>
      <c r="AA14" s="5" t="s">
        <v>2</v>
      </c>
      <c r="AC14" s="5">
        <f>COUNTIF('2302'!$T$4:$T$30, "WW/5M")</f>
        <v>5</v>
      </c>
      <c r="AD14" s="5">
        <f>COUNTIF('2302'!$U$4:$U$30, "5M/WW")</f>
        <v>2</v>
      </c>
      <c r="AE14" s="5" t="s">
        <v>9</v>
      </c>
      <c r="AF14" s="5" t="s">
        <v>132</v>
      </c>
    </row>
    <row r="15" spans="1:32" x14ac:dyDescent="0.45">
      <c r="A15" s="3">
        <f>'2702'!$C$2</f>
        <v>44984</v>
      </c>
      <c r="B15" s="7">
        <f>'2702'!$J$5</f>
        <v>3</v>
      </c>
      <c r="C15" s="4">
        <f>'2702'!$K$5</f>
        <v>6</v>
      </c>
      <c r="D15" s="4">
        <f>'2702'!$M$5</f>
        <v>1</v>
      </c>
      <c r="J15">
        <f>'2702'!$Q$8</f>
        <v>0</v>
      </c>
      <c r="K15">
        <f>'2702'!$Q$9</f>
        <v>1</v>
      </c>
      <c r="L15">
        <f>'2702'!$Q$10</f>
        <v>0</v>
      </c>
      <c r="M15">
        <f>'2702'!$Q$12</f>
        <v>0</v>
      </c>
      <c r="N15">
        <f>'2702'!$Q$5</f>
        <v>1</v>
      </c>
      <c r="O15">
        <f>'2702'!$Q$11</f>
        <v>1</v>
      </c>
      <c r="Q15" s="5" t="s">
        <v>45</v>
      </c>
      <c r="R15" s="5">
        <v>1</v>
      </c>
      <c r="S15" s="5" t="s">
        <v>45</v>
      </c>
      <c r="T15" s="5" t="s">
        <v>45</v>
      </c>
      <c r="U15" s="5">
        <v>1</v>
      </c>
      <c r="V15" s="5">
        <v>1</v>
      </c>
      <c r="X15" s="5">
        <f>COUNTIF('2702'!$T$4:$T$30, "WW/LG")</f>
        <v>2</v>
      </c>
      <c r="Y15" s="5">
        <f>COUNTIF('2702'!$S$4:$S$30, "LG/WW")</f>
        <v>3</v>
      </c>
      <c r="Z15" s="5" t="s">
        <v>135</v>
      </c>
      <c r="AA15" s="5" t="s">
        <v>134</v>
      </c>
      <c r="AC15" s="5">
        <f>COUNTIF('2702'!$T$4:$T$30, "WW/5M")</f>
        <v>1</v>
      </c>
      <c r="AD15" s="5">
        <f>COUNTIF('2702'!$U$4:$U$30, "5M/WW")</f>
        <v>3</v>
      </c>
      <c r="AE15" s="5" t="s">
        <v>9</v>
      </c>
      <c r="AF15" s="5" t="s">
        <v>4</v>
      </c>
    </row>
    <row r="16" spans="1:32" x14ac:dyDescent="0.45">
      <c r="A16" s="3">
        <f>'2802'!$C$2</f>
        <v>44985</v>
      </c>
      <c r="B16" s="7">
        <f>'2802'!$J$5</f>
        <v>3</v>
      </c>
      <c r="C16" s="4">
        <f>'2802'!$K$5</f>
        <v>4</v>
      </c>
      <c r="D16" s="4">
        <f>'2802'!$M$5</f>
        <v>1</v>
      </c>
      <c r="J16">
        <f>'2802'!$Q$8</f>
        <v>2</v>
      </c>
      <c r="K16">
        <f>'2802'!$Q$9</f>
        <v>0</v>
      </c>
      <c r="L16">
        <f>'2802'!$Q$10</f>
        <v>0</v>
      </c>
      <c r="M16">
        <f>'2802'!$Q$12</f>
        <v>1</v>
      </c>
      <c r="N16">
        <f>'2802'!$Q$5</f>
        <v>0</v>
      </c>
      <c r="O16">
        <f>'2802'!$Q$11</f>
        <v>0</v>
      </c>
      <c r="Q16" s="5">
        <v>2</v>
      </c>
      <c r="R16" s="5" t="s">
        <v>45</v>
      </c>
      <c r="S16" s="5" t="s">
        <v>45</v>
      </c>
      <c r="T16" s="5">
        <v>1</v>
      </c>
      <c r="U16" s="5" t="s">
        <v>45</v>
      </c>
      <c r="V16" s="5" t="s">
        <v>45</v>
      </c>
      <c r="X16" s="5">
        <f>COUNTIF('2802'!$T$4:$T$30, "WW/LG")</f>
        <v>1</v>
      </c>
      <c r="Y16" s="5">
        <f>COUNTIF('2802'!$S$4:$S$30, "LG/WW")</f>
        <v>3</v>
      </c>
      <c r="Z16" s="5" t="s">
        <v>12</v>
      </c>
      <c r="AA16" s="5" t="s">
        <v>61</v>
      </c>
      <c r="AC16" s="5">
        <f>COUNTIF('2802'!$T$4:$T$30, "WW/5M")</f>
        <v>2</v>
      </c>
      <c r="AD16" s="5">
        <f>COUNTIF('2802'!$U$4:$U$30, "5M/WW")</f>
        <v>1</v>
      </c>
      <c r="AE16" s="5" t="s">
        <v>140</v>
      </c>
      <c r="AF16" s="5" t="s">
        <v>4</v>
      </c>
    </row>
    <row r="17" spans="1:32" x14ac:dyDescent="0.45">
      <c r="A17" s="3">
        <f>'0603'!$C$2</f>
        <v>44991</v>
      </c>
      <c r="B17" s="7">
        <f>'0603'!$J$5</f>
        <v>11</v>
      </c>
      <c r="C17" s="4">
        <f>'0603'!$K$5</f>
        <v>6</v>
      </c>
      <c r="D17" s="4">
        <f>'0603'!$M$5</f>
        <v>3</v>
      </c>
      <c r="J17">
        <f>'0603'!$Q$8</f>
        <v>3</v>
      </c>
      <c r="K17">
        <f>'0603'!$Q$9</f>
        <v>3</v>
      </c>
      <c r="L17">
        <f>'0603'!$Q$10</f>
        <v>2</v>
      </c>
      <c r="M17">
        <f>'0603'!$Q$12</f>
        <v>2</v>
      </c>
      <c r="N17">
        <f>'0603'!$Q$5</f>
        <v>1</v>
      </c>
      <c r="O17">
        <f>'0603'!$Q$11</f>
        <v>0</v>
      </c>
      <c r="Q17" s="5">
        <v>2</v>
      </c>
      <c r="R17" s="5">
        <v>2</v>
      </c>
      <c r="S17" s="5">
        <v>1</v>
      </c>
      <c r="T17" s="5">
        <v>1</v>
      </c>
      <c r="U17" s="5">
        <v>1</v>
      </c>
      <c r="V17" s="5" t="s">
        <v>45</v>
      </c>
      <c r="X17" s="5">
        <f>COUNTIF('0603'!$T$4:$T$30, "WW/LG")</f>
        <v>4</v>
      </c>
      <c r="Y17" s="5">
        <f>COUNTIF('0603'!$S$4:$S$30, "LG/WW")</f>
        <v>5</v>
      </c>
      <c r="Z17" s="5" t="s">
        <v>12</v>
      </c>
      <c r="AA17" s="5" t="s">
        <v>18</v>
      </c>
      <c r="AC17" s="5">
        <f>COUNTIF('0603'!$T$4:$T$30, "WW/5M")</f>
        <v>7</v>
      </c>
      <c r="AD17" s="5">
        <f>COUNTIF('0603'!$U$4:$U$30, "5M/WW")</f>
        <v>1</v>
      </c>
      <c r="AE17" s="5" t="s">
        <v>143</v>
      </c>
      <c r="AF17" s="5" t="s">
        <v>4</v>
      </c>
    </row>
    <row r="18" spans="1:32" x14ac:dyDescent="0.45">
      <c r="A18" s="3">
        <f>'0703'!$C$2</f>
        <v>44992</v>
      </c>
      <c r="B18" s="7">
        <f>'0703'!$J$5</f>
        <v>9</v>
      </c>
      <c r="C18" s="4">
        <f>'0703'!$K$5</f>
        <v>3</v>
      </c>
      <c r="D18" s="4">
        <f>'0703'!$M$5</f>
        <v>3</v>
      </c>
      <c r="J18">
        <f>'0703'!$Q$8</f>
        <v>5</v>
      </c>
      <c r="K18">
        <f>'0703'!$Q$9</f>
        <v>2</v>
      </c>
      <c r="L18">
        <f>'0703'!$Q$10</f>
        <v>0</v>
      </c>
      <c r="M18">
        <f>'0703'!$Q$12</f>
        <v>0</v>
      </c>
      <c r="N18">
        <f>'0703'!$Q$5</f>
        <v>2</v>
      </c>
      <c r="O18">
        <f>'0703'!$Q$11</f>
        <v>0</v>
      </c>
      <c r="Q18" s="5">
        <v>2</v>
      </c>
      <c r="R18" s="5">
        <v>1</v>
      </c>
      <c r="S18" s="5" t="s">
        <v>45</v>
      </c>
      <c r="T18" s="5" t="s">
        <v>45</v>
      </c>
      <c r="U18" s="5">
        <v>2</v>
      </c>
      <c r="V18" s="5" t="s">
        <v>45</v>
      </c>
      <c r="X18" s="5">
        <f>COUNTIF('0703'!$T$4:$T$30, "WW/LG")</f>
        <v>5</v>
      </c>
      <c r="Y18" s="5">
        <f>COUNTIF('0703'!$S$4:$S$30, "LG/WW")</f>
        <v>1</v>
      </c>
      <c r="Z18" s="5" t="s">
        <v>12</v>
      </c>
      <c r="AA18" s="5" t="s">
        <v>2</v>
      </c>
      <c r="AC18" s="5">
        <f>COUNTIF('0703'!$T$4:$T$30, "WW/5M")</f>
        <v>4</v>
      </c>
      <c r="AD18" s="5">
        <f>COUNTIF('0703'!$U$4:$U$30, "5M/WW")</f>
        <v>2</v>
      </c>
      <c r="AE18" s="5" t="s">
        <v>12</v>
      </c>
      <c r="AF18" s="5" t="s">
        <v>145</v>
      </c>
    </row>
    <row r="19" spans="1:32" x14ac:dyDescent="0.45">
      <c r="A19" s="3">
        <f>'0803'!$C$2</f>
        <v>44993</v>
      </c>
      <c r="B19" s="7">
        <f>'0803'!$J$5</f>
        <v>5</v>
      </c>
      <c r="C19" s="4">
        <f>'0803'!$K$5</f>
        <v>8</v>
      </c>
      <c r="D19" s="4">
        <f>'0803'!$M$5</f>
        <v>1</v>
      </c>
      <c r="J19">
        <f>'0803'!$Q$8</f>
        <v>1</v>
      </c>
      <c r="K19">
        <f>'0803'!$Q$9</f>
        <v>2</v>
      </c>
      <c r="L19">
        <f>'0803'!$Q$10</f>
        <v>0</v>
      </c>
      <c r="M19">
        <f>'0803'!$Q$12</f>
        <v>0</v>
      </c>
      <c r="N19">
        <f>'0803'!$Q$5</f>
        <v>1</v>
      </c>
      <c r="O19">
        <f>'0803'!$Q$11</f>
        <v>1</v>
      </c>
      <c r="Q19" s="5">
        <v>1</v>
      </c>
      <c r="R19" s="5">
        <v>1</v>
      </c>
      <c r="S19" s="5" t="s">
        <v>45</v>
      </c>
      <c r="T19" s="5" t="s">
        <v>45</v>
      </c>
      <c r="U19" s="5">
        <v>1</v>
      </c>
      <c r="V19" s="5">
        <v>1</v>
      </c>
      <c r="X19" s="5">
        <f>COUNTIF('0803'!$T$4:$T$30, "WW/LG")</f>
        <v>2</v>
      </c>
      <c r="Y19" s="5">
        <f>COUNTIF('0803'!$S$4:$S$30, "LG/WW")</f>
        <v>5</v>
      </c>
      <c r="Z19" s="5" t="s">
        <v>128</v>
      </c>
      <c r="AA19" s="5" t="s">
        <v>93</v>
      </c>
      <c r="AC19" s="5">
        <f>COUNTIF('0803'!$T$4:$T$30, "WW/5M")</f>
        <v>3</v>
      </c>
      <c r="AD19" s="5">
        <f>COUNTIF('0803'!$U$4:$U$30, "5M/WW")</f>
        <v>3</v>
      </c>
      <c r="AE19" s="5" t="s">
        <v>149</v>
      </c>
      <c r="AF19" s="5" t="s">
        <v>148</v>
      </c>
    </row>
    <row r="20" spans="1:32" x14ac:dyDescent="0.45">
      <c r="A20" s="3">
        <f>'0903'!$C$2</f>
        <v>44994</v>
      </c>
      <c r="B20" s="7">
        <f>'0903'!$J$5</f>
        <v>3</v>
      </c>
      <c r="C20" s="4">
        <f>'0903'!$K$5</f>
        <v>6</v>
      </c>
      <c r="D20" s="4">
        <f>'0903'!$M$5</f>
        <v>2</v>
      </c>
      <c r="J20" t="s">
        <v>45</v>
      </c>
      <c r="K20" t="s">
        <v>45</v>
      </c>
      <c r="L20">
        <f>'0903'!$Q$10</f>
        <v>0</v>
      </c>
      <c r="M20">
        <f>'0903'!$Q$12</f>
        <v>0</v>
      </c>
      <c r="N20">
        <f>'0903'!$Q$5</f>
        <v>3</v>
      </c>
      <c r="O20">
        <f>'0903'!$Q$11</f>
        <v>0</v>
      </c>
      <c r="Q20" s="5" t="s">
        <v>45</v>
      </c>
      <c r="R20" s="5" t="s">
        <v>45</v>
      </c>
      <c r="S20" s="5" t="s">
        <v>45</v>
      </c>
      <c r="T20" s="5" t="s">
        <v>45</v>
      </c>
      <c r="U20" s="5">
        <v>2</v>
      </c>
      <c r="V20" s="5" t="s">
        <v>45</v>
      </c>
      <c r="X20" s="5">
        <f>COUNTIF('0903'!$T$4:$T$30, "WW/LG")</f>
        <v>2</v>
      </c>
      <c r="Y20" s="5">
        <f>COUNTIF('0903'!$S$4:$S$30, "LG/WW")</f>
        <v>5</v>
      </c>
      <c r="Z20" s="5" t="s">
        <v>13</v>
      </c>
      <c r="AA20" s="5" t="s">
        <v>2</v>
      </c>
      <c r="AC20" s="5">
        <f>COUNTIF('0903'!$T$4:$T$30, "WW/5M")</f>
        <v>1</v>
      </c>
      <c r="AD20" s="5">
        <f>COUNTIF('0903'!$U$4:$U$30, "5M/WW")</f>
        <v>1</v>
      </c>
      <c r="AE20" s="5" t="s">
        <v>13</v>
      </c>
      <c r="AF20" s="5" t="s">
        <v>4</v>
      </c>
    </row>
    <row r="21" spans="1:32" x14ac:dyDescent="0.45">
      <c r="Q21" s="5"/>
      <c r="R21" s="5"/>
      <c r="S21" s="5"/>
      <c r="T21" s="5"/>
      <c r="U21" s="5"/>
      <c r="V21" s="5"/>
      <c r="X21" s="5"/>
      <c r="Y21" s="5"/>
      <c r="Z21" s="5"/>
      <c r="AA21" s="5"/>
      <c r="AC21" s="5"/>
      <c r="AD21" s="5"/>
      <c r="AE21" s="5"/>
      <c r="AF21" s="5"/>
    </row>
    <row r="22" spans="1:32" x14ac:dyDescent="0.45">
      <c r="A22" s="51" t="s">
        <v>163</v>
      </c>
      <c r="B22" s="51"/>
      <c r="C22" s="51"/>
      <c r="D22" s="51"/>
      <c r="E22" s="51"/>
      <c r="F22" s="51"/>
      <c r="Q22" s="5"/>
      <c r="R22" s="5"/>
      <c r="S22" s="5"/>
      <c r="T22" s="5"/>
      <c r="U22" s="5"/>
      <c r="V22" s="5"/>
      <c r="X22" s="5"/>
      <c r="Y22" s="5"/>
      <c r="Z22" s="5"/>
      <c r="AA22" s="5"/>
      <c r="AC22" s="5"/>
      <c r="AD22" s="5"/>
      <c r="AE22" s="5"/>
      <c r="AF22" s="5"/>
    </row>
    <row r="23" spans="1:32" x14ac:dyDescent="0.45">
      <c r="A23" s="51"/>
      <c r="B23" s="51"/>
      <c r="C23" s="51"/>
      <c r="D23" s="51"/>
      <c r="E23" s="51"/>
      <c r="F23" s="51"/>
      <c r="Q23" s="5"/>
      <c r="R23" s="5"/>
      <c r="S23" s="5"/>
      <c r="T23" s="5"/>
      <c r="U23" s="5"/>
      <c r="V23" s="5"/>
      <c r="X23" s="5"/>
      <c r="Y23" s="5"/>
      <c r="Z23" s="5"/>
      <c r="AA23" s="5"/>
      <c r="AC23" s="5"/>
      <c r="AD23" s="5"/>
      <c r="AE23" s="5"/>
      <c r="AF23" s="5"/>
    </row>
    <row r="24" spans="1:32" x14ac:dyDescent="0.45">
      <c r="A24" s="51"/>
      <c r="B24" s="51"/>
      <c r="C24" s="51"/>
      <c r="D24" s="51"/>
      <c r="E24" s="51"/>
      <c r="F24" s="51"/>
      <c r="Q24" s="5"/>
      <c r="R24" s="5"/>
      <c r="S24" s="5"/>
      <c r="T24" s="5"/>
      <c r="U24" s="5"/>
      <c r="V24" s="5"/>
      <c r="X24" s="5"/>
      <c r="Y24" s="5"/>
      <c r="Z24" s="5"/>
      <c r="AA24" s="5"/>
      <c r="AC24" s="5"/>
      <c r="AD24" s="5"/>
      <c r="AE24" s="5"/>
      <c r="AF24" s="5"/>
    </row>
    <row r="25" spans="1:32" x14ac:dyDescent="0.45">
      <c r="Q25" s="5"/>
      <c r="R25" s="5"/>
      <c r="S25" s="5"/>
      <c r="T25" s="5"/>
      <c r="U25" s="5"/>
      <c r="V25" s="5"/>
      <c r="X25" s="5"/>
      <c r="Y25" s="5"/>
      <c r="Z25" s="5"/>
      <c r="AA25" s="5"/>
      <c r="AC25" s="5"/>
      <c r="AD25" s="5"/>
      <c r="AE25" s="5"/>
      <c r="AF25" s="5"/>
    </row>
    <row r="26" spans="1:32" x14ac:dyDescent="0.45">
      <c r="Q26" s="5"/>
      <c r="R26" s="5"/>
      <c r="S26" s="5"/>
      <c r="T26" s="5"/>
      <c r="U26" s="5"/>
      <c r="V26" s="5"/>
      <c r="X26" s="5"/>
      <c r="Y26" s="5"/>
      <c r="Z26" s="5"/>
      <c r="AA26" s="5"/>
      <c r="AC26" s="5"/>
      <c r="AD26" s="5"/>
      <c r="AE26" s="5"/>
      <c r="AF26" s="5"/>
    </row>
    <row r="27" spans="1:32" x14ac:dyDescent="0.45">
      <c r="Q27" s="5"/>
      <c r="R27" s="5"/>
      <c r="S27" s="5"/>
      <c r="T27" s="5"/>
      <c r="U27" s="5"/>
      <c r="V27" s="5"/>
      <c r="X27" s="5"/>
      <c r="Y27" s="5"/>
      <c r="Z27" s="5"/>
      <c r="AA27" s="5"/>
      <c r="AC27" s="5"/>
      <c r="AD27" s="5"/>
      <c r="AE27" s="5"/>
      <c r="AF27" s="5"/>
    </row>
    <row r="28" spans="1:32" x14ac:dyDescent="0.45">
      <c r="Q28" s="5"/>
      <c r="R28" s="5"/>
      <c r="S28" s="5"/>
      <c r="T28" s="5"/>
      <c r="U28" s="5"/>
      <c r="V28" s="5"/>
      <c r="X28" s="5"/>
      <c r="Y28" s="5"/>
      <c r="Z28" s="5"/>
      <c r="AA28" s="5"/>
      <c r="AC28" s="5"/>
      <c r="AD28" s="5"/>
      <c r="AE28" s="5"/>
      <c r="AF28" s="5"/>
    </row>
    <row r="29" spans="1:32" x14ac:dyDescent="0.45">
      <c r="Q29" s="5"/>
      <c r="R29" s="5"/>
      <c r="S29" s="5"/>
      <c r="T29" s="5"/>
      <c r="U29" s="5"/>
      <c r="V29" s="5"/>
      <c r="X29" s="5"/>
      <c r="Y29" s="5"/>
      <c r="Z29" s="5"/>
      <c r="AA29" s="5"/>
      <c r="AC29" s="5"/>
      <c r="AD29" s="5"/>
      <c r="AE29" s="5"/>
      <c r="AF29" s="5"/>
    </row>
    <row r="30" spans="1:32" x14ac:dyDescent="0.45">
      <c r="Q30" s="5"/>
      <c r="R30" s="5"/>
      <c r="S30" s="5"/>
      <c r="T30" s="5"/>
      <c r="U30" s="5"/>
      <c r="V30" s="5"/>
      <c r="W30" t="s">
        <v>66</v>
      </c>
      <c r="X30" s="5">
        <f>SUM(X4:X29)</f>
        <v>49</v>
      </c>
      <c r="Y30" s="5">
        <f>SUM(Y4:Y29)</f>
        <v>42</v>
      </c>
      <c r="Z30" s="5"/>
      <c r="AA30" s="5"/>
      <c r="AC30" s="5">
        <f>SUM(AC4:AC29)</f>
        <v>47</v>
      </c>
      <c r="AD30" s="5">
        <f>SUM(AD4:AD29)</f>
        <v>40</v>
      </c>
      <c r="AE30" s="5"/>
      <c r="AF30" s="5"/>
    </row>
    <row r="31" spans="1:32" x14ac:dyDescent="0.45">
      <c r="I31" t="s">
        <v>59</v>
      </c>
      <c r="J31">
        <f>SUM(J4:J30)</f>
        <v>32</v>
      </c>
      <c r="K31">
        <f t="shared" ref="K31:O31" si="0">SUM(K4:K30)</f>
        <v>31</v>
      </c>
      <c r="L31">
        <f t="shared" si="0"/>
        <v>10</v>
      </c>
      <c r="M31">
        <f t="shared" si="0"/>
        <v>5</v>
      </c>
      <c r="N31">
        <f t="shared" si="0"/>
        <v>11</v>
      </c>
      <c r="O31">
        <f t="shared" si="0"/>
        <v>7</v>
      </c>
      <c r="X31" s="10">
        <f>X30/(Y30+X30)</f>
        <v>0.53846153846153844</v>
      </c>
      <c r="AC31" s="10">
        <f>AC30/(AD30+AC30)</f>
        <v>0.54022988505747127</v>
      </c>
    </row>
    <row r="32" spans="1:32" x14ac:dyDescent="0.45">
      <c r="I32" t="s">
        <v>60</v>
      </c>
      <c r="J32">
        <f>AVERAGE(J4:J30)</f>
        <v>2.1333333333333333</v>
      </c>
      <c r="K32">
        <f t="shared" ref="K32:O32" si="1">AVERAGE(K4:K30)</f>
        <v>2.0666666666666669</v>
      </c>
      <c r="L32">
        <f t="shared" si="1"/>
        <v>0.58823529411764708</v>
      </c>
      <c r="M32">
        <f t="shared" si="1"/>
        <v>0.29411764705882354</v>
      </c>
      <c r="N32">
        <f t="shared" si="1"/>
        <v>0.6470588235294118</v>
      </c>
      <c r="O32">
        <f t="shared" si="1"/>
        <v>0.41176470588235292</v>
      </c>
    </row>
  </sheetData>
  <mergeCells count="1">
    <mergeCell ref="A22:F24"/>
  </mergeCells>
  <conditionalFormatting sqref="H7">
    <cfRule type="cellIs" dxfId="22" priority="10" operator="equal">
      <formula>$H$6</formula>
    </cfRule>
    <cfRule type="cellIs" dxfId="21" priority="11" operator="lessThan">
      <formula>$H$6</formula>
    </cfRule>
    <cfRule type="cellIs" dxfId="20" priority="12" operator="greaterThan">
      <formula>$H$6</formula>
    </cfRule>
  </conditionalFormatting>
  <conditionalFormatting sqref="H8">
    <cfRule type="cellIs" dxfId="19" priority="7" operator="equal">
      <formula>$H$6</formula>
    </cfRule>
    <cfRule type="cellIs" dxfId="18" priority="8" operator="lessThan">
      <formula>$H$6</formula>
    </cfRule>
    <cfRule type="cellIs" dxfId="17" priority="9" operator="greaterThan">
      <formula>$H$6</formula>
    </cfRule>
  </conditionalFormatting>
  <conditionalFormatting sqref="H9">
    <cfRule type="cellIs" dxfId="16" priority="4" operator="equal">
      <formula>$H$6</formula>
    </cfRule>
    <cfRule type="cellIs" dxfId="15" priority="5" operator="lessThan">
      <formula>$H$6</formula>
    </cfRule>
    <cfRule type="cellIs" dxfId="14" priority="6" operator="greaterThan">
      <formula>$H$6</formula>
    </cfRule>
  </conditionalFormatting>
  <conditionalFormatting sqref="H10">
    <cfRule type="cellIs" dxfId="13" priority="1" operator="equal">
      <formula>$H$6</formula>
    </cfRule>
    <cfRule type="cellIs" dxfId="12" priority="2" operator="lessThan">
      <formula>$H$6</formula>
    </cfRule>
    <cfRule type="cellIs" dxfId="11" priority="3" operator="greaterThan">
      <formula>$H$6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4EEA5-24B9-4F6E-AE51-FBD1CD5895D1}">
  <dimension ref="A2:AD32"/>
  <sheetViews>
    <sheetView workbookViewId="0">
      <selection activeCell="M7" sqref="M7"/>
    </sheetView>
  </sheetViews>
  <sheetFormatPr defaultRowHeight="14.25" x14ac:dyDescent="0.45"/>
  <sheetData>
    <row r="2" spans="1:30" x14ac:dyDescent="0.45">
      <c r="B2" s="2" t="s">
        <v>48</v>
      </c>
      <c r="L2" t="s">
        <v>27</v>
      </c>
      <c r="R2" t="s">
        <v>36</v>
      </c>
      <c r="V2" t="s">
        <v>37</v>
      </c>
      <c r="AA2" t="s">
        <v>47</v>
      </c>
    </row>
    <row r="3" spans="1:30" x14ac:dyDescent="0.45">
      <c r="A3" t="s">
        <v>39</v>
      </c>
      <c r="B3" t="s">
        <v>31</v>
      </c>
      <c r="C3" t="s">
        <v>30</v>
      </c>
      <c r="D3" t="s">
        <v>27</v>
      </c>
      <c r="F3" t="s">
        <v>40</v>
      </c>
      <c r="G3" t="s">
        <v>41</v>
      </c>
      <c r="H3" t="s">
        <v>42</v>
      </c>
      <c r="J3" t="s">
        <v>4</v>
      </c>
      <c r="K3" t="s">
        <v>3</v>
      </c>
      <c r="L3" t="s">
        <v>19</v>
      </c>
      <c r="M3" t="s">
        <v>1</v>
      </c>
      <c r="N3" t="s">
        <v>5</v>
      </c>
      <c r="P3" t="s">
        <v>4</v>
      </c>
      <c r="Q3" t="s">
        <v>3</v>
      </c>
      <c r="R3" t="s">
        <v>19</v>
      </c>
      <c r="S3" t="s">
        <v>1</v>
      </c>
      <c r="T3" t="s">
        <v>5</v>
      </c>
      <c r="V3" t="s">
        <v>31</v>
      </c>
      <c r="W3" t="s">
        <v>30</v>
      </c>
      <c r="X3" t="s">
        <v>43</v>
      </c>
      <c r="Y3" t="s">
        <v>44</v>
      </c>
      <c r="AA3" t="s">
        <v>31</v>
      </c>
      <c r="AB3" t="s">
        <v>30</v>
      </c>
      <c r="AC3" t="s">
        <v>43</v>
      </c>
      <c r="AD3" t="s">
        <v>44</v>
      </c>
    </row>
    <row r="4" spans="1:30" x14ac:dyDescent="0.45">
      <c r="A4" s="3">
        <f>'602'!$C$2</f>
        <v>44963</v>
      </c>
      <c r="B4" s="4">
        <f>'602'!$J$4</f>
        <v>5</v>
      </c>
      <c r="C4" s="4">
        <f>'602'!$K$4</f>
        <v>5</v>
      </c>
      <c r="D4" s="7">
        <f>'602'!$M$4</f>
        <v>2</v>
      </c>
      <c r="F4">
        <f>SUM(B4:B30)</f>
        <v>80</v>
      </c>
      <c r="G4">
        <f>SUM(C4:C30)</f>
        <v>86</v>
      </c>
      <c r="H4">
        <f>SUM(D4:D30)</f>
        <v>31.5</v>
      </c>
      <c r="J4">
        <f>'602'!$Q$14</f>
        <v>1</v>
      </c>
      <c r="K4">
        <f>'602'!$Q$15</f>
        <v>1</v>
      </c>
      <c r="L4" s="8">
        <f>'602'!$Q$16</f>
        <v>3</v>
      </c>
      <c r="M4">
        <f>'602'!$Q$17</f>
        <v>0</v>
      </c>
      <c r="N4" s="8">
        <f>'602'!$Q$18</f>
        <v>0</v>
      </c>
      <c r="P4" s="5">
        <v>1</v>
      </c>
      <c r="Q4" s="5">
        <v>1</v>
      </c>
      <c r="R4" s="8">
        <v>1</v>
      </c>
      <c r="S4" s="5" t="s">
        <v>45</v>
      </c>
      <c r="T4" s="8" t="s">
        <v>45</v>
      </c>
      <c r="V4" s="5">
        <v>2</v>
      </c>
      <c r="W4" s="5">
        <v>5</v>
      </c>
      <c r="X4" s="5" t="s">
        <v>54</v>
      </c>
      <c r="Y4" s="5" t="s">
        <v>9</v>
      </c>
      <c r="AA4" s="5">
        <v>3</v>
      </c>
      <c r="AB4" s="5">
        <v>0</v>
      </c>
      <c r="AC4" s="5" t="s">
        <v>2</v>
      </c>
      <c r="AD4" s="5" t="s">
        <v>45</v>
      </c>
    </row>
    <row r="5" spans="1:30" x14ac:dyDescent="0.45">
      <c r="A5" s="3">
        <f>'702'!$C$2</f>
        <v>44964</v>
      </c>
      <c r="B5" s="4">
        <f>'702'!$J$4</f>
        <v>4</v>
      </c>
      <c r="C5" s="4">
        <f>'702'!$K$4</f>
        <v>6</v>
      </c>
      <c r="D5" s="7">
        <f>'702'!$M$4</f>
        <v>1</v>
      </c>
      <c r="J5">
        <f>'702'!$Q$14</f>
        <v>2</v>
      </c>
      <c r="K5">
        <f>'702'!$Q$15</f>
        <v>1</v>
      </c>
      <c r="L5" s="8">
        <f>'702'!$Q$16</f>
        <v>1</v>
      </c>
      <c r="M5">
        <f>'702'!$Q$17</f>
        <v>0</v>
      </c>
      <c r="N5" s="8">
        <f>'702'!$Q$18</f>
        <v>0</v>
      </c>
      <c r="P5" s="5">
        <v>1</v>
      </c>
      <c r="Q5" s="5">
        <v>1</v>
      </c>
      <c r="R5" s="8">
        <v>1</v>
      </c>
      <c r="S5" s="5" t="s">
        <v>45</v>
      </c>
      <c r="T5" s="8" t="s">
        <v>45</v>
      </c>
      <c r="V5" s="5">
        <f>COUNTIF('702'!$U$4:$U$30, "5M/WW")</f>
        <v>3</v>
      </c>
      <c r="W5" s="5">
        <f>COUNTIF('702'!$T$4:$T$30, "WW/5M")</f>
        <v>2</v>
      </c>
      <c r="X5" s="5" t="s">
        <v>58</v>
      </c>
      <c r="Y5" s="5" t="s">
        <v>57</v>
      </c>
      <c r="AA5" s="5">
        <f>COUNTIF('702'!$U$4:$U$30, "5M/LG")</f>
        <v>1</v>
      </c>
      <c r="AB5" s="5">
        <f>COUNTIF('702'!$S$4:$S$30, "LG/5M")</f>
        <v>4</v>
      </c>
      <c r="AC5" s="5" t="s">
        <v>4</v>
      </c>
      <c r="AD5" s="5" t="s">
        <v>56</v>
      </c>
    </row>
    <row r="6" spans="1:30" x14ac:dyDescent="0.45">
      <c r="A6" s="3">
        <f>'802'!$C$2</f>
        <v>44965</v>
      </c>
      <c r="B6" s="4">
        <f>'802'!$J$4</f>
        <v>5</v>
      </c>
      <c r="C6" s="4">
        <f>'802'!$K$4</f>
        <v>6</v>
      </c>
      <c r="D6" s="7">
        <f>'802'!$M$4</f>
        <v>2</v>
      </c>
      <c r="G6" t="s">
        <v>72</v>
      </c>
      <c r="H6" s="11">
        <f>SUM(B4:B7)/(SUM(B4:B7)+SUM(C4:C7))</f>
        <v>0.46666666666666667</v>
      </c>
      <c r="J6">
        <f>'802'!$Q$14</f>
        <v>0</v>
      </c>
      <c r="K6">
        <f>'802'!$Q$15</f>
        <v>0</v>
      </c>
      <c r="L6" s="8">
        <f>'802'!$Q$16</f>
        <v>4</v>
      </c>
      <c r="M6">
        <f>'802'!$Q$17</f>
        <v>1</v>
      </c>
      <c r="N6" s="8">
        <f>'802'!$Q$18</f>
        <v>0</v>
      </c>
      <c r="P6" s="5" t="s">
        <v>45</v>
      </c>
      <c r="Q6" s="5" t="s">
        <v>45</v>
      </c>
      <c r="R6" s="8">
        <v>3</v>
      </c>
      <c r="S6" s="5">
        <v>1</v>
      </c>
      <c r="T6" s="8" t="s">
        <v>45</v>
      </c>
      <c r="V6" s="5">
        <f>COUNTIF('802'!$U$4:$U$30, "5M/WW")</f>
        <v>2</v>
      </c>
      <c r="W6" s="5">
        <f>COUNTIF('802'!$T$4:$T$30, "WW/5M")</f>
        <v>5</v>
      </c>
      <c r="X6" s="5" t="s">
        <v>2</v>
      </c>
      <c r="Y6" s="5" t="s">
        <v>12</v>
      </c>
      <c r="AA6" s="5">
        <f>COUNTIF('802'!$U$4:$U$30, "5M/LG")</f>
        <v>3</v>
      </c>
      <c r="AB6" s="5">
        <f>COUNTIF('802'!$S$4:$S$30, "LG/5M")</f>
        <v>1</v>
      </c>
      <c r="AC6" s="5" t="s">
        <v>2</v>
      </c>
      <c r="AD6" s="5" t="s">
        <v>19</v>
      </c>
    </row>
    <row r="7" spans="1:30" x14ac:dyDescent="0.45">
      <c r="A7" s="3">
        <f>'1002'!$C$2</f>
        <v>44967</v>
      </c>
      <c r="B7" s="4">
        <f>'1002'!$J$4</f>
        <v>7</v>
      </c>
      <c r="C7" s="4">
        <f>'1002'!$K$4</f>
        <v>7</v>
      </c>
      <c r="D7" s="7">
        <f>'1002'!$M$4</f>
        <v>2</v>
      </c>
      <c r="G7" t="s">
        <v>73</v>
      </c>
      <c r="H7" s="11">
        <f>SUM(B8:B10)/(SUM(B8:B10)+SUM(C8:C10))</f>
        <v>0.55555555555555558</v>
      </c>
      <c r="J7">
        <f>'1002'!$Q$14</f>
        <v>0</v>
      </c>
      <c r="K7">
        <f>'1002'!$Q$15</f>
        <v>4</v>
      </c>
      <c r="L7">
        <f>'1002'!$Q$4</f>
        <v>2</v>
      </c>
      <c r="M7">
        <f>'1002'!$Q$17</f>
        <v>0</v>
      </c>
      <c r="N7">
        <f>'1002'!$Q$13</f>
        <v>1</v>
      </c>
      <c r="P7" s="5" t="s">
        <v>45</v>
      </c>
      <c r="Q7" s="5">
        <v>3</v>
      </c>
      <c r="R7" s="5">
        <v>1</v>
      </c>
      <c r="S7" s="5" t="s">
        <v>45</v>
      </c>
      <c r="T7" s="5">
        <v>1</v>
      </c>
      <c r="V7" s="5">
        <f>COUNTIF('1002'!$U$4:$U$30, "5M/WW")</f>
        <v>5</v>
      </c>
      <c r="W7" s="5">
        <f>COUNTIF('1002'!$T$4:$T$30, "WW/5M")</f>
        <v>4</v>
      </c>
      <c r="X7" s="5" t="s">
        <v>65</v>
      </c>
      <c r="Y7" s="5" t="s">
        <v>64</v>
      </c>
      <c r="AA7" s="5">
        <f>COUNTIF('1002'!$U$4:$U$30, "5M/LG")</f>
        <v>2</v>
      </c>
      <c r="AB7" s="5">
        <f>COUNTIF('1002'!$S$4:$S$30, "LG/5M")</f>
        <v>3</v>
      </c>
      <c r="AC7" s="5" t="s">
        <v>3</v>
      </c>
      <c r="AD7" s="5" t="s">
        <v>63</v>
      </c>
    </row>
    <row r="8" spans="1:30" x14ac:dyDescent="0.45">
      <c r="A8" s="3">
        <f>'1302'!$C$2</f>
        <v>44970</v>
      </c>
      <c r="B8" s="4">
        <f>'1302'!$J$4</f>
        <v>6</v>
      </c>
      <c r="C8" s="4">
        <f>'1302'!$K$4</f>
        <v>2</v>
      </c>
      <c r="D8" s="7">
        <f>'1302'!$M$4</f>
        <v>3</v>
      </c>
      <c r="G8" t="s">
        <v>74</v>
      </c>
      <c r="H8" s="11">
        <f>SUM(B11:B14)/(SUM(B11:B14)+SUM(C11:C14))</f>
        <v>0.61764705882352944</v>
      </c>
      <c r="J8">
        <f>'1302'!$Q$14</f>
        <v>1</v>
      </c>
      <c r="K8">
        <f>'1302'!$Q$15</f>
        <v>3</v>
      </c>
      <c r="L8">
        <f>'1302'!$Q$4</f>
        <v>2</v>
      </c>
      <c r="M8">
        <f>'1302'!$Q$17</f>
        <v>0</v>
      </c>
      <c r="N8">
        <f>'1302'!$Q$13</f>
        <v>0</v>
      </c>
      <c r="P8" s="5">
        <v>1</v>
      </c>
      <c r="Q8" s="5">
        <v>2</v>
      </c>
      <c r="R8" s="5">
        <v>1</v>
      </c>
      <c r="S8" s="5" t="s">
        <v>45</v>
      </c>
      <c r="T8" s="5" t="s">
        <v>45</v>
      </c>
      <c r="V8" s="5">
        <f>COUNTIF('1302'!$U$4:$U$30, "5M/WW")</f>
        <v>3</v>
      </c>
      <c r="W8" s="5">
        <f>COUNTIF('1302'!$T$4:$T$30, "WW/5M")</f>
        <v>1</v>
      </c>
      <c r="X8" s="5" t="s">
        <v>19</v>
      </c>
      <c r="Y8" s="5" t="s">
        <v>9</v>
      </c>
      <c r="AA8" s="5">
        <f>COUNTIF('1302'!$U$4:$U$30, "5M/LG")</f>
        <v>3</v>
      </c>
      <c r="AB8" s="5">
        <f>COUNTIF('1302'!$S$4:$S$30, "LG/5M")</f>
        <v>1</v>
      </c>
      <c r="AC8" s="5" t="s">
        <v>3</v>
      </c>
      <c r="AD8" s="5" t="s">
        <v>16</v>
      </c>
    </row>
    <row r="9" spans="1:30" x14ac:dyDescent="0.45">
      <c r="A9" s="3">
        <f>'1402'!$C$2</f>
        <v>44971</v>
      </c>
      <c r="B9" s="4">
        <f>'1402'!$J$4</f>
        <v>4</v>
      </c>
      <c r="C9" s="4">
        <f>'1402'!$K$4</f>
        <v>5</v>
      </c>
      <c r="D9" s="7">
        <f>'1402'!$M$4</f>
        <v>1.5</v>
      </c>
      <c r="G9" t="s">
        <v>75</v>
      </c>
      <c r="H9" s="11">
        <f>SUM(B15:B16)/(SUM(B15:B16)+SUM(C15:C16))</f>
        <v>0.53333333333333333</v>
      </c>
      <c r="J9">
        <f>'1402'!$Q$14</f>
        <v>1</v>
      </c>
      <c r="K9">
        <f>'1402'!$Q$15</f>
        <v>1</v>
      </c>
      <c r="L9">
        <f>'1402'!$Q$4</f>
        <v>2</v>
      </c>
      <c r="M9">
        <f>'1402'!$Q$17</f>
        <v>0</v>
      </c>
      <c r="N9">
        <f>'1402'!$Q$13</f>
        <v>0</v>
      </c>
      <c r="P9" s="5">
        <v>1</v>
      </c>
      <c r="Q9" s="5">
        <v>1</v>
      </c>
      <c r="R9" s="5">
        <v>1</v>
      </c>
      <c r="S9" s="5" t="s">
        <v>45</v>
      </c>
      <c r="T9" s="5" t="s">
        <v>45</v>
      </c>
      <c r="V9" s="5">
        <f>COUNTIF('1402'!$U$4:$U$30, "5M/WW")</f>
        <v>2</v>
      </c>
      <c r="W9" s="5">
        <f>COUNTIF('1402'!$T$4:$T$30, "WW/5M")</f>
        <v>2</v>
      </c>
      <c r="X9" s="5" t="s">
        <v>71</v>
      </c>
      <c r="Y9" s="5" t="s">
        <v>9</v>
      </c>
      <c r="AA9" s="5">
        <f>COUNTIF('1402'!$U$4:$U$30, "5M/LG")</f>
        <v>2</v>
      </c>
      <c r="AB9" s="5">
        <f>COUNTIF('1402'!$S$4:$S$30, "LG/5M")</f>
        <v>3</v>
      </c>
      <c r="AC9" s="5" t="s">
        <v>65</v>
      </c>
      <c r="AD9" s="5" t="s">
        <v>70</v>
      </c>
    </row>
    <row r="10" spans="1:30" x14ac:dyDescent="0.45">
      <c r="A10" s="3">
        <f>'1602'!$C$2</f>
        <v>44973</v>
      </c>
      <c r="B10" s="4">
        <f>'1602'!$J$4</f>
        <v>5</v>
      </c>
      <c r="C10" s="4">
        <f>'1602'!$K$4</f>
        <v>5</v>
      </c>
      <c r="D10" s="7">
        <f>'1602'!$M$4</f>
        <v>2</v>
      </c>
      <c r="G10" t="s">
        <v>76</v>
      </c>
      <c r="H10" s="11">
        <f>SUM(B17:B20)/(SUM(B17:B20)+SUM(C17:C20))</f>
        <v>0.33333333333333331</v>
      </c>
      <c r="J10">
        <f>'1602'!$Q$14</f>
        <v>3</v>
      </c>
      <c r="K10">
        <f>'1602'!$Q$15</f>
        <v>2</v>
      </c>
      <c r="L10">
        <f>'1602'!$Q$4</f>
        <v>0</v>
      </c>
      <c r="M10">
        <f>'1602'!$Q$17</f>
        <v>0</v>
      </c>
      <c r="N10">
        <f>'1602'!$Q$13</f>
        <v>0</v>
      </c>
      <c r="P10" s="5">
        <v>1</v>
      </c>
      <c r="Q10" s="5">
        <v>1</v>
      </c>
      <c r="R10" s="5" t="s">
        <v>45</v>
      </c>
      <c r="S10" s="5" t="s">
        <v>45</v>
      </c>
      <c r="T10" s="5" t="s">
        <v>45</v>
      </c>
      <c r="V10" s="5">
        <f>COUNTIF('1602'!$U$4:$U$30, "5M/WW")</f>
        <v>3</v>
      </c>
      <c r="W10" s="5">
        <f>COUNTIF('1602'!$T$4:$T$30, "WW/5M")</f>
        <v>2</v>
      </c>
      <c r="X10" s="5" t="s">
        <v>4</v>
      </c>
      <c r="Y10" s="5" t="s">
        <v>89</v>
      </c>
      <c r="AA10" s="5">
        <f>COUNTIF('1602'!$U$4:$U$30, "5M/LG")</f>
        <v>2</v>
      </c>
      <c r="AB10" s="5">
        <f>COUNTIF('1602'!$S$4:$S$30, "LG/5M")</f>
        <v>3</v>
      </c>
      <c r="AC10" s="5" t="s">
        <v>3</v>
      </c>
      <c r="AD10" s="5" t="s">
        <v>18</v>
      </c>
    </row>
    <row r="11" spans="1:30" x14ac:dyDescent="0.45">
      <c r="A11" s="3">
        <f>'2002'!$C$2</f>
        <v>44977</v>
      </c>
      <c r="B11" s="4">
        <f>'2002'!$J$4</f>
        <v>4</v>
      </c>
      <c r="C11" s="4">
        <f>'2002'!$K$4</f>
        <v>2</v>
      </c>
      <c r="D11" s="7">
        <f>'2002'!$M$4</f>
        <v>2</v>
      </c>
      <c r="G11" t="s">
        <v>77</v>
      </c>
      <c r="H11" s="11"/>
      <c r="J11">
        <f>'2002'!$Q$14</f>
        <v>1</v>
      </c>
      <c r="K11">
        <f>'2002'!$Q$15</f>
        <v>1</v>
      </c>
      <c r="L11">
        <f>'2002'!$Q$4</f>
        <v>0</v>
      </c>
      <c r="M11">
        <f>'2002'!$Q$17</f>
        <v>1</v>
      </c>
      <c r="N11">
        <f>'2002'!$Q$13</f>
        <v>1</v>
      </c>
      <c r="P11" s="5">
        <v>1</v>
      </c>
      <c r="Q11" s="5">
        <v>1</v>
      </c>
      <c r="R11" s="5" t="s">
        <v>45</v>
      </c>
      <c r="S11" s="5">
        <v>1</v>
      </c>
      <c r="T11" s="5">
        <v>1</v>
      </c>
      <c r="V11" s="5">
        <f>COUNTIF('2002'!$U$4:$U$30, "5M/WW")</f>
        <v>2</v>
      </c>
      <c r="W11" s="5">
        <f>COUNTIF('2002'!$T$4:$T$30, "WW/5M")</f>
        <v>0</v>
      </c>
      <c r="X11" s="5" t="s">
        <v>95</v>
      </c>
      <c r="Y11" s="5" t="s">
        <v>45</v>
      </c>
      <c r="AA11" s="5">
        <f>COUNTIF('2002'!$U$4:$U$30, "5M/LG")</f>
        <v>2</v>
      </c>
      <c r="AB11" s="5">
        <f>COUNTIF('2002'!$S$4:$S$30, "LG/5M")</f>
        <v>2</v>
      </c>
      <c r="AC11" s="5" t="s">
        <v>94</v>
      </c>
      <c r="AD11" s="5" t="s">
        <v>93</v>
      </c>
    </row>
    <row r="12" spans="1:30" x14ac:dyDescent="0.45">
      <c r="A12" s="3">
        <f>'2102'!$C$2</f>
        <v>44978</v>
      </c>
      <c r="B12" s="4">
        <f>'2102'!$J$4</f>
        <v>8</v>
      </c>
      <c r="C12" s="4">
        <f>'2102'!$K$4</f>
        <v>2</v>
      </c>
      <c r="D12" s="7">
        <f>'2102'!$M$4</f>
        <v>3</v>
      </c>
      <c r="G12" t="s">
        <v>78</v>
      </c>
      <c r="H12" s="11"/>
      <c r="J12">
        <f>'2102'!$Q$14</f>
        <v>2</v>
      </c>
      <c r="K12">
        <f>'2102'!$Q$15</f>
        <v>3</v>
      </c>
      <c r="L12">
        <f>'2102'!$Q$4</f>
        <v>2</v>
      </c>
      <c r="M12">
        <f>'2102'!$Q$17</f>
        <v>1</v>
      </c>
      <c r="N12">
        <f>'2102'!$Q$13</f>
        <v>0</v>
      </c>
      <c r="P12" s="5">
        <v>2</v>
      </c>
      <c r="Q12" s="5">
        <v>1</v>
      </c>
      <c r="R12" s="5">
        <v>1</v>
      </c>
      <c r="S12" s="5">
        <v>1</v>
      </c>
      <c r="T12" s="5" t="s">
        <v>45</v>
      </c>
      <c r="V12" s="5">
        <f>COUNTIF('2102'!$U$4:$U$30, "5M/WW")</f>
        <v>3</v>
      </c>
      <c r="W12" s="5">
        <f>COUNTIF('2102'!$T$4:$T$30, "WW/5M")</f>
        <v>1</v>
      </c>
      <c r="X12" s="5" t="s">
        <v>126</v>
      </c>
      <c r="Y12" s="5" t="s">
        <v>7</v>
      </c>
      <c r="AA12" s="5">
        <f>COUNTIF('2102'!$U$4:$U$30, "5M/LG")</f>
        <v>5</v>
      </c>
      <c r="AB12" s="5">
        <f>COUNTIF('2102'!$S$4:$S$30, "LG/5M")</f>
        <v>1</v>
      </c>
      <c r="AC12" s="5" t="s">
        <v>0</v>
      </c>
      <c r="AD12" s="5" t="s">
        <v>3</v>
      </c>
    </row>
    <row r="13" spans="1:30" x14ac:dyDescent="0.45">
      <c r="A13" s="3">
        <f>'2202'!$C$2</f>
        <v>44979</v>
      </c>
      <c r="B13" s="4">
        <f>'2202'!$J$4</f>
        <v>4</v>
      </c>
      <c r="C13" s="4">
        <f>'2202'!$K$4</f>
        <v>4</v>
      </c>
      <c r="D13" s="7">
        <f>'2202'!$M$4</f>
        <v>2</v>
      </c>
      <c r="G13" t="s">
        <v>79</v>
      </c>
      <c r="H13" s="12">
        <f>F4/(G4+F4)</f>
        <v>0.48192771084337349</v>
      </c>
      <c r="J13">
        <f>'2202'!$Q$14</f>
        <v>1</v>
      </c>
      <c r="K13">
        <f>'2202'!$Q$15</f>
        <v>1</v>
      </c>
      <c r="L13">
        <f>'2202'!$Q$4</f>
        <v>2</v>
      </c>
      <c r="M13">
        <f>'2202'!$Q$17</f>
        <v>0</v>
      </c>
      <c r="N13">
        <f>'2202'!$Q$13</f>
        <v>0</v>
      </c>
      <c r="P13" s="5">
        <v>1</v>
      </c>
      <c r="Q13" s="5">
        <v>1</v>
      </c>
      <c r="R13" s="5">
        <v>2</v>
      </c>
      <c r="S13" s="5" t="s">
        <v>45</v>
      </c>
      <c r="T13" s="5" t="s">
        <v>45</v>
      </c>
      <c r="V13" s="5">
        <f>COUNTIF('2202'!$U$4:$U$30, "5M/WW")</f>
        <v>2</v>
      </c>
      <c r="W13" s="5">
        <f>COUNTIF('2202'!$T$4:$T$30, "WW/5M")</f>
        <v>2</v>
      </c>
      <c r="X13" s="5" t="s">
        <v>130</v>
      </c>
      <c r="Y13" s="5" t="s">
        <v>12</v>
      </c>
      <c r="AA13" s="5">
        <f>COUNTIF('2202'!$U$4:$U$30, "5M/LG")</f>
        <v>2</v>
      </c>
      <c r="AB13" s="5">
        <f>COUNTIF('2202'!$S$4:$S$30, "LG/5M")</f>
        <v>2</v>
      </c>
      <c r="AC13" s="5" t="s">
        <v>129</v>
      </c>
      <c r="AD13" s="5" t="s">
        <v>93</v>
      </c>
    </row>
    <row r="14" spans="1:30" x14ac:dyDescent="0.45">
      <c r="A14" s="3">
        <f>'2302'!$C$2</f>
        <v>44980</v>
      </c>
      <c r="B14" s="4">
        <f>'2302'!$J$4</f>
        <v>5</v>
      </c>
      <c r="C14" s="4">
        <f>'2302'!$K$4</f>
        <v>5</v>
      </c>
      <c r="D14" s="7">
        <f>'2302'!$M$4</f>
        <v>2</v>
      </c>
      <c r="J14">
        <f>'2302'!$Q$14</f>
        <v>2</v>
      </c>
      <c r="K14">
        <f>'2302'!$Q$15</f>
        <v>2</v>
      </c>
      <c r="L14">
        <f>'2302'!$Q$4</f>
        <v>1</v>
      </c>
      <c r="M14">
        <f>'2302'!$Q$17</f>
        <v>0</v>
      </c>
      <c r="N14">
        <f>'2302'!$Q$13</f>
        <v>0</v>
      </c>
      <c r="P14" s="5">
        <v>1</v>
      </c>
      <c r="Q14" s="5">
        <v>1</v>
      </c>
      <c r="R14" s="5">
        <v>1</v>
      </c>
      <c r="S14" s="5" t="s">
        <v>45</v>
      </c>
      <c r="T14" s="5" t="s">
        <v>45</v>
      </c>
      <c r="V14" s="5">
        <f>COUNTIF('2302'!$U$4:$U$30, "5M/WW")</f>
        <v>2</v>
      </c>
      <c r="W14" s="5">
        <f>COUNTIF('2302'!$T$4:$T$30, "WW/5M")</f>
        <v>5</v>
      </c>
      <c r="X14" s="5" t="s">
        <v>132</v>
      </c>
      <c r="Y14" s="5" t="s">
        <v>9</v>
      </c>
      <c r="AA14" s="5">
        <f>COUNTIF('2302'!$U$4:$U$30, "5M/LG")</f>
        <v>3</v>
      </c>
      <c r="AB14" s="5">
        <f>COUNTIF('2302'!$S$4:$S$30, "LG/5M")</f>
        <v>0</v>
      </c>
      <c r="AC14" s="5" t="s">
        <v>131</v>
      </c>
      <c r="AD14" s="5" t="s">
        <v>45</v>
      </c>
    </row>
    <row r="15" spans="1:30" x14ac:dyDescent="0.45">
      <c r="A15" s="3">
        <f>'2702'!$C$2</f>
        <v>44984</v>
      </c>
      <c r="B15" s="4">
        <f>'2702'!$J$4</f>
        <v>5</v>
      </c>
      <c r="C15" s="4">
        <f>'2702'!$K$4</f>
        <v>4</v>
      </c>
      <c r="D15" s="7">
        <f>'2702'!$M$4</f>
        <v>2</v>
      </c>
      <c r="J15">
        <f>'2702'!$Q$14</f>
        <v>2</v>
      </c>
      <c r="K15">
        <f>'2702'!$Q$15</f>
        <v>3</v>
      </c>
      <c r="L15">
        <f>'2702'!$Q$4</f>
        <v>0</v>
      </c>
      <c r="M15">
        <f>'2702'!$Q$17</f>
        <v>0</v>
      </c>
      <c r="N15">
        <f>'2702'!$Q$13</f>
        <v>0</v>
      </c>
      <c r="P15" s="5">
        <v>1</v>
      </c>
      <c r="Q15" s="5">
        <v>2</v>
      </c>
      <c r="R15" s="5" t="s">
        <v>45</v>
      </c>
      <c r="S15" s="5" t="s">
        <v>45</v>
      </c>
      <c r="T15" s="5" t="s">
        <v>45</v>
      </c>
      <c r="V15" s="5">
        <f>COUNTIF('2702'!$U$4:$U$30, "5M/WW")</f>
        <v>3</v>
      </c>
      <c r="W15" s="5">
        <f>COUNTIF('2702'!$T$4:$T$30, "WW/5M")</f>
        <v>1</v>
      </c>
      <c r="X15" s="5" t="s">
        <v>4</v>
      </c>
      <c r="Y15" s="5" t="s">
        <v>9</v>
      </c>
      <c r="AA15" s="5">
        <f>COUNTIF('2702'!$U$4:$U$30, "5M/LG")</f>
        <v>2</v>
      </c>
      <c r="AB15" s="5">
        <f>COUNTIF('2702'!$S$4:$S$30, "LG/5M")</f>
        <v>3</v>
      </c>
      <c r="AC15" s="5" t="s">
        <v>3</v>
      </c>
      <c r="AD15" s="5" t="s">
        <v>2</v>
      </c>
    </row>
    <row r="16" spans="1:30" x14ac:dyDescent="0.45">
      <c r="A16" s="3">
        <f>'2802'!$C$2</f>
        <v>44985</v>
      </c>
      <c r="B16" s="4">
        <f>'2802'!$J$4</f>
        <v>3</v>
      </c>
      <c r="C16" s="4">
        <f>'2802'!$K$4</f>
        <v>3</v>
      </c>
      <c r="D16" s="7">
        <f>'2802'!$M$4</f>
        <v>2</v>
      </c>
      <c r="J16">
        <f>'2802'!$Q$14</f>
        <v>2</v>
      </c>
      <c r="K16">
        <f>'2802'!$Q$15</f>
        <v>0</v>
      </c>
      <c r="L16">
        <f>'2802'!$Q$4</f>
        <v>0</v>
      </c>
      <c r="M16">
        <f>'2802'!$Q$17</f>
        <v>1</v>
      </c>
      <c r="N16">
        <f>'2802'!$Q$13</f>
        <v>0</v>
      </c>
      <c r="P16" s="5">
        <v>1</v>
      </c>
      <c r="Q16" s="5" t="s">
        <v>45</v>
      </c>
      <c r="R16" s="5" t="s">
        <v>45</v>
      </c>
      <c r="S16" s="5">
        <v>1</v>
      </c>
      <c r="T16" s="5" t="s">
        <v>45</v>
      </c>
      <c r="V16" s="5">
        <f>COUNTIF('2802'!$U$4:$U$30, "5M/WW")</f>
        <v>1</v>
      </c>
      <c r="W16" s="5">
        <f>COUNTIF('2802'!$T$4:$T$30, "WW/5M")</f>
        <v>2</v>
      </c>
      <c r="X16" s="5" t="s">
        <v>4</v>
      </c>
      <c r="Y16" s="5" t="s">
        <v>140</v>
      </c>
      <c r="AA16" s="5">
        <f>COUNTIF('2802'!$U$4:$U$30, "5M/LG")</f>
        <v>2</v>
      </c>
      <c r="AB16" s="5">
        <f>COUNTIF('2802'!$S$4:$S$30, "LG/5M")</f>
        <v>1</v>
      </c>
      <c r="AC16" s="5" t="s">
        <v>139</v>
      </c>
      <c r="AD16" s="5" t="s">
        <v>2</v>
      </c>
    </row>
    <row r="17" spans="1:30" x14ac:dyDescent="0.45">
      <c r="A17" s="3">
        <f>'0603'!$C$2</f>
        <v>44991</v>
      </c>
      <c r="B17" s="4">
        <f>'0603'!$J$4</f>
        <v>5</v>
      </c>
      <c r="C17" s="4">
        <f>'0603'!$K$4</f>
        <v>9</v>
      </c>
      <c r="D17" s="7">
        <f>'0603'!$M$4</f>
        <v>1</v>
      </c>
      <c r="J17">
        <f>'0603'!$Q$14</f>
        <v>4</v>
      </c>
      <c r="K17">
        <f>'0603'!$Q$15</f>
        <v>0</v>
      </c>
      <c r="L17" t="s">
        <v>45</v>
      </c>
      <c r="M17">
        <f>'0603'!$Q$17</f>
        <v>1</v>
      </c>
      <c r="N17">
        <f>'0603'!$Q$13</f>
        <v>0</v>
      </c>
      <c r="P17" s="5">
        <v>2</v>
      </c>
      <c r="Q17" s="5" t="s">
        <v>45</v>
      </c>
      <c r="R17" s="5" t="s">
        <v>45</v>
      </c>
      <c r="S17" s="5">
        <v>1</v>
      </c>
      <c r="T17" s="5" t="s">
        <v>45</v>
      </c>
      <c r="V17" s="5">
        <f>COUNTIF('0603'!$U$4:$U$30, "5M/WW")</f>
        <v>1</v>
      </c>
      <c r="W17" s="5">
        <f>COUNTIF('0603'!$T$4:$T$30, "WW/5M")</f>
        <v>7</v>
      </c>
      <c r="X17" s="5" t="s">
        <v>4</v>
      </c>
      <c r="Y17" s="5" t="s">
        <v>143</v>
      </c>
      <c r="AA17" s="5">
        <f>COUNTIF('0603'!$U$4:$U$30, "5M/LG")</f>
        <v>4</v>
      </c>
      <c r="AB17" s="5">
        <f>COUNTIF('0603'!$S$4:$S$30, "LG/5M")</f>
        <v>2</v>
      </c>
      <c r="AC17" s="5" t="s">
        <v>4</v>
      </c>
      <c r="AD17" s="5" t="s">
        <v>142</v>
      </c>
    </row>
    <row r="18" spans="1:30" x14ac:dyDescent="0.45">
      <c r="A18" s="3">
        <f>'0703'!$C$2</f>
        <v>44992</v>
      </c>
      <c r="B18" s="4">
        <f>'0703'!$J$4</f>
        <v>2</v>
      </c>
      <c r="C18" s="4">
        <f>'0703'!$K$4</f>
        <v>7</v>
      </c>
      <c r="D18" s="7">
        <f>'0703'!$M$4</f>
        <v>1</v>
      </c>
      <c r="J18">
        <f>'0703'!$Q$14</f>
        <v>1</v>
      </c>
      <c r="K18">
        <f>'0703'!$Q$15</f>
        <v>0</v>
      </c>
      <c r="L18" t="s">
        <v>45</v>
      </c>
      <c r="M18">
        <f>'0703'!$Q$17</f>
        <v>1</v>
      </c>
      <c r="N18">
        <f>'0703'!$Q$13</f>
        <v>0</v>
      </c>
      <c r="P18" s="5">
        <v>1</v>
      </c>
      <c r="Q18" s="5" t="s">
        <v>45</v>
      </c>
      <c r="R18" s="5" t="s">
        <v>45</v>
      </c>
      <c r="S18" s="5">
        <v>1</v>
      </c>
      <c r="T18" s="5" t="s">
        <v>45</v>
      </c>
      <c r="V18" s="5">
        <f>COUNTIF('0703'!$U$4:$U$30, "5M/WW")</f>
        <v>2</v>
      </c>
      <c r="W18" s="5">
        <f>COUNTIF('0703'!$T$4:$T$30, "WW/5M")</f>
        <v>4</v>
      </c>
      <c r="X18" s="5" t="s">
        <v>145</v>
      </c>
      <c r="Y18" s="5" t="s">
        <v>12</v>
      </c>
      <c r="AA18" s="5">
        <f>COUNTIF('0703'!$U$4:$U$30, "5M/LG")</f>
        <v>0</v>
      </c>
      <c r="AB18" s="5">
        <f>COUNTIF('0703'!$S$4:$S$30, "LG/5M")</f>
        <v>3</v>
      </c>
      <c r="AC18" s="5" t="s">
        <v>45</v>
      </c>
      <c r="AD18" s="5" t="s">
        <v>63</v>
      </c>
    </row>
    <row r="19" spans="1:30" x14ac:dyDescent="0.45">
      <c r="A19" s="3">
        <f>'0803'!$C$2</f>
        <v>44993</v>
      </c>
      <c r="B19" s="4">
        <f>'0803'!$J$4</f>
        <v>6</v>
      </c>
      <c r="C19" s="4">
        <f>'0803'!$K$4</f>
        <v>8</v>
      </c>
      <c r="D19" s="7">
        <f>'0803'!$M$4</f>
        <v>2</v>
      </c>
      <c r="J19">
        <f>'0803'!$Q$14</f>
        <v>1</v>
      </c>
      <c r="K19">
        <f>'0803'!$Q$15</f>
        <v>3</v>
      </c>
      <c r="L19" t="s">
        <v>45</v>
      </c>
      <c r="M19">
        <f>'0803'!$Q$17</f>
        <v>1</v>
      </c>
      <c r="N19">
        <f>'0803'!$Q$13</f>
        <v>1</v>
      </c>
      <c r="P19" s="5">
        <v>1</v>
      </c>
      <c r="Q19" s="5">
        <v>2</v>
      </c>
      <c r="R19" s="5" t="s">
        <v>45</v>
      </c>
      <c r="S19" s="5">
        <v>1</v>
      </c>
      <c r="T19" s="5">
        <v>1</v>
      </c>
      <c r="V19" s="5">
        <f>COUNTIF('0803'!$U$4:$U$30, "5M/WW")</f>
        <v>3</v>
      </c>
      <c r="W19" s="5">
        <f>COUNTIF('0803'!$T$4:$T$30, "WW/5M")</f>
        <v>3</v>
      </c>
      <c r="X19" s="5" t="s">
        <v>148</v>
      </c>
      <c r="Y19" s="5" t="s">
        <v>149</v>
      </c>
      <c r="AA19" s="5">
        <f>COUNTIF('0803'!$U$4:$U$30, "5M/LG")</f>
        <v>3</v>
      </c>
      <c r="AB19" s="5">
        <f>COUNTIF('0803'!$S$4:$S$30, "LG/5M")</f>
        <v>5</v>
      </c>
      <c r="AC19" s="5" t="s">
        <v>147</v>
      </c>
      <c r="AD19" s="5" t="s">
        <v>3</v>
      </c>
    </row>
    <row r="20" spans="1:30" x14ac:dyDescent="0.45">
      <c r="A20" s="3">
        <f>'0903'!$C$2</f>
        <v>44994</v>
      </c>
      <c r="B20" s="4">
        <f>'0903'!$J$4</f>
        <v>2</v>
      </c>
      <c r="C20" s="4">
        <f>'0903'!$K$4</f>
        <v>6</v>
      </c>
      <c r="D20" s="7">
        <f>'0903'!$M$4</f>
        <v>1</v>
      </c>
      <c r="J20">
        <f>'0903'!$Q$14</f>
        <v>1</v>
      </c>
      <c r="K20">
        <f>'0903'!$Q$15</f>
        <v>1</v>
      </c>
      <c r="L20" t="s">
        <v>45</v>
      </c>
      <c r="M20">
        <f>'0903'!$Q$17</f>
        <v>0</v>
      </c>
      <c r="N20">
        <f>'0903'!$Q$13</f>
        <v>0</v>
      </c>
      <c r="P20" s="5">
        <v>1</v>
      </c>
      <c r="Q20" s="5">
        <v>1</v>
      </c>
      <c r="R20" s="5" t="s">
        <v>45</v>
      </c>
      <c r="S20" s="5" t="s">
        <v>45</v>
      </c>
      <c r="T20" s="5" t="s">
        <v>45</v>
      </c>
      <c r="V20" s="5">
        <f>COUNTIF('0903'!$U$4:$U$30, "5M/WW")</f>
        <v>1</v>
      </c>
      <c r="W20" s="5">
        <f>COUNTIF('0903'!$T$4:$T$30, "WW/5M")</f>
        <v>1</v>
      </c>
      <c r="X20" s="5" t="s">
        <v>4</v>
      </c>
      <c r="Y20" s="5" t="s">
        <v>13</v>
      </c>
      <c r="AA20" s="5">
        <f>COUNTIF('0903'!$U$4:$U$30, "5M/LG")</f>
        <v>1</v>
      </c>
      <c r="AB20" s="5">
        <f>COUNTIF('0903'!$S$4:$S$30, "LG/5M")</f>
        <v>5</v>
      </c>
      <c r="AC20" s="5" t="s">
        <v>3</v>
      </c>
      <c r="AD20" s="5" t="s">
        <v>2</v>
      </c>
    </row>
    <row r="21" spans="1:30" x14ac:dyDescent="0.45">
      <c r="P21" s="5"/>
      <c r="Q21" s="5"/>
      <c r="R21" s="5"/>
      <c r="S21" s="5"/>
      <c r="T21" s="5"/>
      <c r="V21" s="5"/>
      <c r="W21" s="5"/>
      <c r="X21" s="5"/>
      <c r="Y21" s="5"/>
      <c r="AA21" s="5"/>
      <c r="AB21" s="5"/>
      <c r="AC21" s="5"/>
      <c r="AD21" s="5"/>
    </row>
    <row r="22" spans="1:30" x14ac:dyDescent="0.45">
      <c r="A22" s="51" t="s">
        <v>163</v>
      </c>
      <c r="B22" s="51"/>
      <c r="C22" s="51"/>
      <c r="D22" s="51"/>
      <c r="E22" s="51"/>
      <c r="F22" s="51"/>
      <c r="P22" s="5"/>
      <c r="Q22" s="5"/>
      <c r="R22" s="5"/>
      <c r="S22" s="5"/>
      <c r="T22" s="5"/>
      <c r="V22" s="5"/>
      <c r="W22" s="5"/>
      <c r="X22" s="5"/>
      <c r="Y22" s="5"/>
      <c r="AA22" s="5"/>
      <c r="AB22" s="5"/>
      <c r="AC22" s="5"/>
      <c r="AD22" s="5"/>
    </row>
    <row r="23" spans="1:30" x14ac:dyDescent="0.45">
      <c r="A23" s="51"/>
      <c r="B23" s="51"/>
      <c r="C23" s="51"/>
      <c r="D23" s="51"/>
      <c r="E23" s="51"/>
      <c r="F23" s="51"/>
      <c r="P23" s="5"/>
      <c r="Q23" s="5"/>
      <c r="R23" s="5"/>
      <c r="S23" s="5"/>
      <c r="T23" s="5"/>
      <c r="V23" s="5"/>
      <c r="W23" s="5"/>
      <c r="X23" s="5"/>
      <c r="Y23" s="5"/>
      <c r="AA23" s="5"/>
      <c r="AB23" s="5"/>
      <c r="AC23" s="5"/>
      <c r="AD23" s="5"/>
    </row>
    <row r="24" spans="1:30" x14ac:dyDescent="0.45">
      <c r="A24" s="51"/>
      <c r="B24" s="51"/>
      <c r="C24" s="51"/>
      <c r="D24" s="51"/>
      <c r="E24" s="51"/>
      <c r="F24" s="51"/>
      <c r="P24" s="5"/>
      <c r="Q24" s="5"/>
      <c r="R24" s="5"/>
      <c r="S24" s="5"/>
      <c r="T24" s="5"/>
      <c r="V24" s="5"/>
      <c r="W24" s="5"/>
      <c r="X24" s="5"/>
      <c r="Y24" s="5"/>
      <c r="AA24" s="5"/>
      <c r="AB24" s="5"/>
      <c r="AC24" s="5"/>
      <c r="AD24" s="5"/>
    </row>
    <row r="25" spans="1:30" x14ac:dyDescent="0.45">
      <c r="P25" s="5"/>
      <c r="Q25" s="5"/>
      <c r="R25" s="5"/>
      <c r="S25" s="5"/>
      <c r="T25" s="5"/>
      <c r="V25" s="5"/>
      <c r="W25" s="5"/>
      <c r="X25" s="5"/>
      <c r="Y25" s="5"/>
      <c r="AA25" s="5"/>
      <c r="AB25" s="5"/>
      <c r="AC25" s="5"/>
      <c r="AD25" s="5"/>
    </row>
    <row r="26" spans="1:30" x14ac:dyDescent="0.45">
      <c r="P26" s="5"/>
      <c r="Q26" s="5"/>
      <c r="R26" s="5"/>
      <c r="S26" s="5"/>
      <c r="T26" s="5"/>
      <c r="V26" s="5"/>
      <c r="W26" s="5"/>
      <c r="X26" s="5"/>
      <c r="Y26" s="5"/>
      <c r="AA26" s="5"/>
      <c r="AB26" s="5"/>
      <c r="AC26" s="5"/>
      <c r="AD26" s="5"/>
    </row>
    <row r="27" spans="1:30" x14ac:dyDescent="0.45">
      <c r="P27" s="5"/>
      <c r="Q27" s="5"/>
      <c r="R27" s="5"/>
      <c r="S27" s="5"/>
      <c r="T27" s="5"/>
      <c r="V27" s="5"/>
      <c r="W27" s="5"/>
      <c r="X27" s="5"/>
      <c r="Y27" s="5"/>
      <c r="AA27" s="5"/>
      <c r="AB27" s="5"/>
      <c r="AC27" s="5"/>
      <c r="AD27" s="5"/>
    </row>
    <row r="28" spans="1:30" x14ac:dyDescent="0.45">
      <c r="P28" s="5"/>
      <c r="Q28" s="5"/>
      <c r="R28" s="5"/>
      <c r="S28" s="5"/>
      <c r="T28" s="5"/>
      <c r="V28" s="5"/>
      <c r="W28" s="5"/>
      <c r="X28" s="5"/>
      <c r="Y28" s="5"/>
      <c r="AA28" s="5"/>
      <c r="AB28" s="5"/>
      <c r="AC28" s="5"/>
      <c r="AD28" s="5"/>
    </row>
    <row r="29" spans="1:30" x14ac:dyDescent="0.45">
      <c r="P29" s="5"/>
      <c r="Q29" s="5"/>
      <c r="R29" s="5"/>
      <c r="S29" s="5"/>
      <c r="T29" s="5"/>
      <c r="V29" s="5"/>
      <c r="W29" s="5"/>
      <c r="X29" s="5"/>
      <c r="Y29" s="5"/>
      <c r="AA29" s="5"/>
      <c r="AB29" s="5"/>
      <c r="AC29" s="5"/>
      <c r="AD29" s="5"/>
    </row>
    <row r="30" spans="1:30" x14ac:dyDescent="0.45">
      <c r="P30" s="5"/>
      <c r="Q30" s="5"/>
      <c r="R30" s="5"/>
      <c r="S30" s="5"/>
      <c r="T30" s="5"/>
      <c r="U30" t="s">
        <v>66</v>
      </c>
      <c r="V30" s="5">
        <f>SUM(V4:V29)</f>
        <v>40</v>
      </c>
      <c r="W30" s="5">
        <f>SUM(W4:W29)</f>
        <v>47</v>
      </c>
      <c r="X30" s="5"/>
      <c r="Y30" s="5"/>
      <c r="AA30" s="5">
        <f>SUM(AA4:AA29)</f>
        <v>40</v>
      </c>
      <c r="AB30" s="5">
        <f>SUM(AB4:AB29)</f>
        <v>39</v>
      </c>
      <c r="AC30" s="5"/>
      <c r="AD30" s="5"/>
    </row>
    <row r="31" spans="1:30" x14ac:dyDescent="0.45">
      <c r="I31" t="s">
        <v>59</v>
      </c>
      <c r="J31">
        <f>SUM(J4:J30)</f>
        <v>25</v>
      </c>
      <c r="K31">
        <f t="shared" ref="K31:M31" si="0">SUM(K4:K30)</f>
        <v>26</v>
      </c>
      <c r="L31">
        <f>SUM(L7:L30)</f>
        <v>11</v>
      </c>
      <c r="M31">
        <f t="shared" si="0"/>
        <v>7</v>
      </c>
      <c r="N31">
        <f>SUM(N7:N30)</f>
        <v>3</v>
      </c>
      <c r="V31" s="10">
        <f>V30/(W30+V30)</f>
        <v>0.45977011494252873</v>
      </c>
      <c r="AA31" s="10">
        <f>AA30/(AB30+AA30)</f>
        <v>0.50632911392405067</v>
      </c>
    </row>
    <row r="32" spans="1:30" x14ac:dyDescent="0.45">
      <c r="I32" t="s">
        <v>60</v>
      </c>
      <c r="J32">
        <f>AVERAGE(J4:J30)</f>
        <v>1.4705882352941178</v>
      </c>
      <c r="K32">
        <f t="shared" ref="K32:M32" si="1">AVERAGE(K4:K30)</f>
        <v>1.5294117647058822</v>
      </c>
      <c r="L32">
        <f>AVERAGE(L7:L30)</f>
        <v>1.1000000000000001</v>
      </c>
      <c r="M32">
        <f t="shared" si="1"/>
        <v>0.41176470588235292</v>
      </c>
      <c r="N32">
        <f>AVERAGE(N7:N30)</f>
        <v>0.21428571428571427</v>
      </c>
    </row>
  </sheetData>
  <mergeCells count="1">
    <mergeCell ref="A22:F24"/>
  </mergeCells>
  <conditionalFormatting sqref="H7">
    <cfRule type="cellIs" dxfId="10" priority="12" operator="equal">
      <formula>$H$6</formula>
    </cfRule>
    <cfRule type="cellIs" dxfId="9" priority="13" operator="lessThan">
      <formula>$H$6</formula>
    </cfRule>
    <cfRule type="cellIs" dxfId="8" priority="14" operator="greaterThan">
      <formula>$H$6</formula>
    </cfRule>
  </conditionalFormatting>
  <conditionalFormatting sqref="H9">
    <cfRule type="cellIs" dxfId="7" priority="4" operator="greaterThan">
      <formula>$H$8</formula>
    </cfRule>
    <cfRule type="cellIs" dxfId="6" priority="5" operator="lessThan">
      <formula>$H$8</formula>
    </cfRule>
    <cfRule type="cellIs" dxfId="5" priority="9" operator="equal">
      <formula>$H$8</formula>
    </cfRule>
  </conditionalFormatting>
  <conditionalFormatting sqref="H8">
    <cfRule type="cellIs" dxfId="4" priority="10" operator="lessThan">
      <formula>$H$7</formula>
    </cfRule>
    <cfRule type="cellIs" dxfId="3" priority="11" operator="greaterThan">
      <formula>$H$7</formula>
    </cfRule>
  </conditionalFormatting>
  <conditionalFormatting sqref="H10">
    <cfRule type="cellIs" dxfId="2" priority="1" operator="greaterThan">
      <formula>$H$8</formula>
    </cfRule>
    <cfRule type="cellIs" dxfId="1" priority="2" operator="lessThan">
      <formula>$H$8</formula>
    </cfRule>
    <cfRule type="cellIs" dxfId="0" priority="3" operator="equal">
      <formula>$H$8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234B45-7BAF-4148-92B5-8B16D3A736D4}">
  <dimension ref="B2:Q18"/>
  <sheetViews>
    <sheetView workbookViewId="0"/>
  </sheetViews>
  <sheetFormatPr defaultRowHeight="14.25" x14ac:dyDescent="0.45"/>
  <cols>
    <col min="2" max="2" width="13.19921875" customWidth="1"/>
    <col min="3" max="3" width="14.6640625" customWidth="1"/>
    <col min="4" max="4" width="12.796875" customWidth="1"/>
  </cols>
  <sheetData>
    <row r="2" spans="2:17" x14ac:dyDescent="0.45">
      <c r="B2" t="s">
        <v>33</v>
      </c>
      <c r="C2" s="3">
        <v>44963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17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COUNTIF(C4:C18, "Loose Gooses")</f>
        <v>1</v>
      </c>
      <c r="K3">
        <f>COUNTIF(D4:D27, "Loose Gooses")</f>
        <v>7</v>
      </c>
      <c r="L3" s="1">
        <f>J3/(J3+K3)</f>
        <v>0.125</v>
      </c>
      <c r="M3">
        <f>IF(AND(L3&gt;L4, L3&gt;L5), 3, IF(OR(L3&gt;L4, L3&gt;L5), 2, 1))</f>
        <v>1</v>
      </c>
      <c r="P3" t="s">
        <v>18</v>
      </c>
      <c r="Q3">
        <f>COUNTIF($E$4:$E$27, P3)</f>
        <v>1</v>
      </c>
    </row>
    <row r="4" spans="2:17" x14ac:dyDescent="0.45">
      <c r="B4">
        <v>1</v>
      </c>
      <c r="C4" t="s">
        <v>14</v>
      </c>
      <c r="D4" t="s">
        <v>11</v>
      </c>
      <c r="E4" t="s">
        <v>8</v>
      </c>
      <c r="F4">
        <v>1</v>
      </c>
      <c r="G4">
        <v>2</v>
      </c>
      <c r="I4" t="s">
        <v>20</v>
      </c>
      <c r="J4">
        <f>COUNTIF(C4:C18, "5 Musketeers")</f>
        <v>5</v>
      </c>
      <c r="K4">
        <f>COUNTIF(D4:D27, "5 Musketeers")</f>
        <v>5</v>
      </c>
      <c r="L4" s="1">
        <f t="shared" ref="L4:L5" si="0">J4/(J4+K4)</f>
        <v>0.5</v>
      </c>
      <c r="M4">
        <f>IF(AND(L4&gt;L3, L4&gt;L5), 3, IF(OR(L4&gt;L3, L4&gt;L5), 2, 1))</f>
        <v>2</v>
      </c>
      <c r="P4" t="s">
        <v>19</v>
      </c>
      <c r="Q4">
        <f t="shared" ref="Q4:Q18" si="1">COUNTIF($E$4:$E$27, P4)</f>
        <v>0</v>
      </c>
    </row>
    <row r="5" spans="2:17" x14ac:dyDescent="0.45">
      <c r="B5">
        <v>2</v>
      </c>
      <c r="C5" t="s">
        <v>14</v>
      </c>
      <c r="D5" t="s">
        <v>10</v>
      </c>
      <c r="E5" t="s">
        <v>7</v>
      </c>
      <c r="F5">
        <v>2</v>
      </c>
      <c r="G5">
        <v>1</v>
      </c>
      <c r="I5" t="s">
        <v>17</v>
      </c>
      <c r="J5">
        <f>COUNTIF(C4:C18, "Wet Willies")</f>
        <v>9</v>
      </c>
      <c r="K5">
        <f>COUNTIF(D4:D27, "Wet Willies")</f>
        <v>3</v>
      </c>
      <c r="L5" s="1">
        <f t="shared" si="0"/>
        <v>0.75</v>
      </c>
      <c r="M5">
        <f>IF(AND(L5&gt;L4, L5&gt;L3), 3, IF(OR(L5&gt;L4, L5&gt;L3), 2, 1))</f>
        <v>3</v>
      </c>
      <c r="P5" t="s">
        <v>13</v>
      </c>
      <c r="Q5">
        <f t="shared" si="1"/>
        <v>0</v>
      </c>
    </row>
    <row r="6" spans="2:17" x14ac:dyDescent="0.45">
      <c r="B6">
        <v>3</v>
      </c>
      <c r="C6" t="s">
        <v>14</v>
      </c>
      <c r="D6" t="s">
        <v>11</v>
      </c>
      <c r="E6" t="s">
        <v>9</v>
      </c>
      <c r="F6">
        <v>3</v>
      </c>
      <c r="G6">
        <v>3</v>
      </c>
      <c r="P6" t="s">
        <v>16</v>
      </c>
      <c r="Q6">
        <f t="shared" si="1"/>
        <v>0</v>
      </c>
    </row>
    <row r="7" spans="2:17" x14ac:dyDescent="0.45">
      <c r="B7">
        <v>4</v>
      </c>
      <c r="C7" t="s">
        <v>14</v>
      </c>
      <c r="D7" t="s">
        <v>10</v>
      </c>
      <c r="E7" t="s">
        <v>12</v>
      </c>
      <c r="F7">
        <v>4</v>
      </c>
      <c r="G7">
        <v>2</v>
      </c>
      <c r="P7" t="s">
        <v>15</v>
      </c>
      <c r="Q7">
        <f t="shared" si="1"/>
        <v>0</v>
      </c>
    </row>
    <row r="8" spans="2:17" x14ac:dyDescent="0.45">
      <c r="B8">
        <v>5</v>
      </c>
      <c r="C8" t="s">
        <v>14</v>
      </c>
      <c r="D8" t="s">
        <v>11</v>
      </c>
      <c r="E8" t="s">
        <v>9</v>
      </c>
      <c r="F8">
        <v>5</v>
      </c>
      <c r="G8">
        <v>4</v>
      </c>
      <c r="P8" t="s">
        <v>12</v>
      </c>
      <c r="Q8">
        <f t="shared" si="1"/>
        <v>2</v>
      </c>
    </row>
    <row r="9" spans="2:17" x14ac:dyDescent="0.45">
      <c r="B9">
        <v>6</v>
      </c>
      <c r="C9" t="s">
        <v>14</v>
      </c>
      <c r="D9" t="s">
        <v>10</v>
      </c>
      <c r="E9" t="s">
        <v>9</v>
      </c>
      <c r="F9">
        <v>6</v>
      </c>
      <c r="G9">
        <v>3</v>
      </c>
      <c r="P9" t="s">
        <v>9</v>
      </c>
      <c r="Q9">
        <f t="shared" si="1"/>
        <v>4</v>
      </c>
    </row>
    <row r="10" spans="2:17" x14ac:dyDescent="0.45">
      <c r="B10">
        <v>7</v>
      </c>
      <c r="C10" t="s">
        <v>11</v>
      </c>
      <c r="D10" t="s">
        <v>14</v>
      </c>
      <c r="E10" t="s">
        <v>2</v>
      </c>
      <c r="F10">
        <v>1</v>
      </c>
      <c r="G10">
        <v>0</v>
      </c>
      <c r="P10" t="s">
        <v>8</v>
      </c>
      <c r="Q10">
        <f t="shared" si="1"/>
        <v>2</v>
      </c>
    </row>
    <row r="11" spans="2:17" x14ac:dyDescent="0.45">
      <c r="B11">
        <v>8</v>
      </c>
      <c r="C11" t="s">
        <v>11</v>
      </c>
      <c r="D11" t="s">
        <v>10</v>
      </c>
      <c r="E11" t="s">
        <v>3</v>
      </c>
      <c r="F11">
        <v>2</v>
      </c>
      <c r="G11">
        <v>4</v>
      </c>
      <c r="P11" t="s">
        <v>7</v>
      </c>
      <c r="Q11">
        <f t="shared" si="1"/>
        <v>1</v>
      </c>
    </row>
    <row r="12" spans="2:17" x14ac:dyDescent="0.45">
      <c r="B12">
        <v>9</v>
      </c>
      <c r="C12" t="s">
        <v>14</v>
      </c>
      <c r="D12" t="s">
        <v>11</v>
      </c>
      <c r="E12" t="s">
        <v>8</v>
      </c>
      <c r="F12">
        <v>1</v>
      </c>
      <c r="G12">
        <v>0</v>
      </c>
      <c r="P12" t="s">
        <v>6</v>
      </c>
      <c r="Q12">
        <f t="shared" si="1"/>
        <v>0</v>
      </c>
    </row>
    <row r="13" spans="2:17" x14ac:dyDescent="0.45">
      <c r="B13">
        <v>10</v>
      </c>
      <c r="C13" t="s">
        <v>14</v>
      </c>
      <c r="D13" t="s">
        <v>10</v>
      </c>
      <c r="E13" t="s">
        <v>12</v>
      </c>
      <c r="F13">
        <v>2</v>
      </c>
      <c r="G13">
        <v>5</v>
      </c>
      <c r="P13" t="s">
        <v>5</v>
      </c>
      <c r="Q13">
        <f t="shared" si="1"/>
        <v>0</v>
      </c>
    </row>
    <row r="14" spans="2:17" x14ac:dyDescent="0.45">
      <c r="B14">
        <v>11</v>
      </c>
      <c r="C14" t="s">
        <v>14</v>
      </c>
      <c r="D14" t="s">
        <v>11</v>
      </c>
      <c r="E14" t="s">
        <v>9</v>
      </c>
      <c r="F14">
        <v>3</v>
      </c>
      <c r="G14">
        <v>1</v>
      </c>
      <c r="P14" t="s">
        <v>4</v>
      </c>
      <c r="Q14">
        <f t="shared" si="1"/>
        <v>1</v>
      </c>
    </row>
    <row r="15" spans="2:17" x14ac:dyDescent="0.45">
      <c r="B15">
        <v>12</v>
      </c>
      <c r="C15" t="s">
        <v>10</v>
      </c>
      <c r="D15" t="s">
        <v>14</v>
      </c>
      <c r="E15" t="s">
        <v>18</v>
      </c>
      <c r="F15">
        <v>1</v>
      </c>
      <c r="G15">
        <v>0</v>
      </c>
      <c r="P15" t="s">
        <v>3</v>
      </c>
      <c r="Q15">
        <f t="shared" si="1"/>
        <v>1</v>
      </c>
    </row>
    <row r="16" spans="2:17" x14ac:dyDescent="0.45">
      <c r="B16">
        <v>13</v>
      </c>
      <c r="C16" t="s">
        <v>11</v>
      </c>
      <c r="D16" t="s">
        <v>10</v>
      </c>
      <c r="E16" t="s">
        <v>2</v>
      </c>
      <c r="F16">
        <v>1</v>
      </c>
      <c r="G16">
        <v>0</v>
      </c>
      <c r="P16" t="s">
        <v>2</v>
      </c>
      <c r="Q16">
        <f t="shared" si="1"/>
        <v>3</v>
      </c>
    </row>
    <row r="17" spans="2:17" x14ac:dyDescent="0.45">
      <c r="B17">
        <v>14</v>
      </c>
      <c r="C17" t="s">
        <v>11</v>
      </c>
      <c r="D17" t="s">
        <v>14</v>
      </c>
      <c r="E17" t="s">
        <v>4</v>
      </c>
      <c r="F17">
        <v>2</v>
      </c>
      <c r="G17">
        <v>1</v>
      </c>
      <c r="P17" t="s">
        <v>1</v>
      </c>
      <c r="Q17">
        <f t="shared" si="1"/>
        <v>0</v>
      </c>
    </row>
    <row r="18" spans="2:17" x14ac:dyDescent="0.45">
      <c r="B18">
        <v>15</v>
      </c>
      <c r="C18" t="s">
        <v>11</v>
      </c>
      <c r="D18" t="s">
        <v>10</v>
      </c>
      <c r="E18" t="s">
        <v>2</v>
      </c>
      <c r="F18">
        <v>3</v>
      </c>
      <c r="G18">
        <v>1</v>
      </c>
      <c r="P18" t="s">
        <v>0</v>
      </c>
      <c r="Q18">
        <f t="shared" si="1"/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0EA6E-13A3-434D-B373-4A9BF20D7175}">
  <dimension ref="B2:U30"/>
  <sheetViews>
    <sheetView workbookViewId="0"/>
  </sheetViews>
  <sheetFormatPr defaultRowHeight="14.25" x14ac:dyDescent="0.45"/>
  <cols>
    <col min="2" max="2" width="13.19921875" customWidth="1"/>
    <col min="3" max="3" width="11.6640625" customWidth="1"/>
    <col min="4" max="4" width="14" customWidth="1"/>
  </cols>
  <sheetData>
    <row r="2" spans="2:21" x14ac:dyDescent="0.45">
      <c r="B2" t="s">
        <v>33</v>
      </c>
      <c r="C2" s="3">
        <v>44964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21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COUNTIF(C4:C30, "Loose Gooses")</f>
        <v>6</v>
      </c>
      <c r="K3">
        <f>COUNTIF(D4:D30, "Loose Gooses")</f>
        <v>6</v>
      </c>
      <c r="L3" s="1">
        <f>J3/(J3+K3)</f>
        <v>0.5</v>
      </c>
      <c r="M3">
        <f>IF(AND(L3&gt;L4, L3&gt;L5), 3, IF(OR(L3&gt;L4, L3&gt;L5), 2, 1))</f>
        <v>2</v>
      </c>
      <c r="P3" t="s">
        <v>18</v>
      </c>
      <c r="Q3">
        <f>COUNTIF($E$4:$E$27, P3)</f>
        <v>3</v>
      </c>
      <c r="S3" s="2" t="s">
        <v>21</v>
      </c>
      <c r="T3" s="2" t="s">
        <v>17</v>
      </c>
      <c r="U3" s="2" t="s">
        <v>20</v>
      </c>
    </row>
    <row r="4" spans="2:21" x14ac:dyDescent="0.45">
      <c r="B4">
        <v>1</v>
      </c>
      <c r="C4" t="s">
        <v>14</v>
      </c>
      <c r="D4" t="s">
        <v>10</v>
      </c>
      <c r="E4" t="s">
        <v>5</v>
      </c>
      <c r="F4">
        <v>1</v>
      </c>
      <c r="G4">
        <v>2</v>
      </c>
      <c r="I4" t="s">
        <v>20</v>
      </c>
      <c r="J4">
        <f>COUNTIF(C4:C30, "5 Musketeers")</f>
        <v>4</v>
      </c>
      <c r="K4">
        <f>COUNTIF(D4:D30, "5 Musketeers")</f>
        <v>6</v>
      </c>
      <c r="L4" s="1">
        <f t="shared" ref="L4:L5" si="0">J4/(J4+K4)</f>
        <v>0.4</v>
      </c>
      <c r="M4">
        <f>IF(AND(L4&gt;L3, L4&gt;L5), 3, IF(OR(L4&gt;L3, L4&gt;L5), 2, 1))</f>
        <v>1</v>
      </c>
      <c r="P4" t="s">
        <v>19</v>
      </c>
      <c r="Q4">
        <f t="shared" ref="Q4:Q18" si="1">COUNTIF($E$4:$E$27, P4)</f>
        <v>2</v>
      </c>
      <c r="S4" t="str">
        <f>IF(AND(C4="Loose Gooses",D4="Wet Willies"),"LG/WW", IF(AND(C4="Loose Gooses",D4="5 Musketeers"),"LG/5M", "None"))</f>
        <v>None</v>
      </c>
      <c r="T4" t="str">
        <f>IF(AND(C4="Wet Willies",D4="Loose Gooses"),"WW/LG", IF(AND(C4="Wet Willies",D4="5 Musketeers"),"WW/5M", "None"))</f>
        <v>WW/LG</v>
      </c>
      <c r="U4" t="str">
        <f>IF(AND(C4="5 Musketeers",D4="Loose Gooses"),"5M/LG", IF(AND(C4="5 Musketeers",D4="Wet Willies"),"5M/WW", "None"))</f>
        <v>None</v>
      </c>
    </row>
    <row r="5" spans="2:21" x14ac:dyDescent="0.45">
      <c r="B5">
        <v>2</v>
      </c>
      <c r="C5" t="s">
        <v>11</v>
      </c>
      <c r="D5" t="s">
        <v>14</v>
      </c>
      <c r="E5" t="s">
        <v>4</v>
      </c>
      <c r="F5">
        <v>1</v>
      </c>
      <c r="G5">
        <v>0</v>
      </c>
      <c r="I5" t="s">
        <v>17</v>
      </c>
      <c r="J5">
        <f>COUNTIF(C4:C30, "Wet Willies")</f>
        <v>7</v>
      </c>
      <c r="K5">
        <f>COUNTIF(D4:D30,"Wet Willies")</f>
        <v>5</v>
      </c>
      <c r="L5" s="1">
        <f t="shared" si="0"/>
        <v>0.58333333333333337</v>
      </c>
      <c r="M5">
        <f>IF(AND(L5&gt;L4, L5&gt;L3), 3, IF(OR(L5&gt;L4, L5&gt;L3), 2, 1))</f>
        <v>3</v>
      </c>
      <c r="P5" t="s">
        <v>13</v>
      </c>
      <c r="Q5">
        <f t="shared" si="1"/>
        <v>0</v>
      </c>
      <c r="S5" t="str">
        <f t="shared" ref="S5:S30" si="2">IF(AND(C5="Loose Gooses",D5="Wet Willies"),"LG/WW", IF(AND(C5="Loose Gooses",D5="5 Musketeers"),"LG/5M", "None"))</f>
        <v>None</v>
      </c>
      <c r="T5" t="str">
        <f t="shared" ref="T5:T30" si="3">IF(AND(C5="Wet Willies",D5="Loose Gooses"),"WW/LG", IF(AND(C5="Wet Willies",D5="5 Musketeers"),"WW/5M", "None"))</f>
        <v>None</v>
      </c>
      <c r="U5" t="str">
        <f t="shared" ref="U5:U30" si="4">IF(AND(C5="5 Musketeers",D5="Loose Gooses"),"5M/LG", IF(AND(C5="5 Musketeers",D5="Wet Willies"),"5M/WW", "None"))</f>
        <v>5M/WW</v>
      </c>
    </row>
    <row r="6" spans="2:21" x14ac:dyDescent="0.45">
      <c r="B6">
        <v>3</v>
      </c>
      <c r="C6" t="s">
        <v>10</v>
      </c>
      <c r="D6" t="s">
        <v>11</v>
      </c>
      <c r="E6" t="s">
        <v>19</v>
      </c>
      <c r="F6">
        <v>1</v>
      </c>
      <c r="G6">
        <v>0</v>
      </c>
      <c r="P6" t="s">
        <v>16</v>
      </c>
      <c r="Q6">
        <f t="shared" si="1"/>
        <v>1</v>
      </c>
      <c r="S6" t="str">
        <f t="shared" si="2"/>
        <v>LG/5M</v>
      </c>
      <c r="T6" t="str">
        <f t="shared" si="3"/>
        <v>None</v>
      </c>
      <c r="U6" t="str">
        <f t="shared" si="4"/>
        <v>None</v>
      </c>
    </row>
    <row r="7" spans="2:21" x14ac:dyDescent="0.45">
      <c r="B7">
        <v>4</v>
      </c>
      <c r="C7" t="s">
        <v>10</v>
      </c>
      <c r="D7" t="s">
        <v>14</v>
      </c>
      <c r="E7" t="s">
        <v>16</v>
      </c>
      <c r="F7">
        <v>2</v>
      </c>
      <c r="G7">
        <v>1</v>
      </c>
      <c r="P7" t="s">
        <v>15</v>
      </c>
      <c r="Q7">
        <f t="shared" si="1"/>
        <v>0</v>
      </c>
      <c r="S7" t="str">
        <f t="shared" si="2"/>
        <v>LG/WW</v>
      </c>
      <c r="T7" t="str">
        <f t="shared" si="3"/>
        <v>None</v>
      </c>
      <c r="U7" t="str">
        <f t="shared" si="4"/>
        <v>None</v>
      </c>
    </row>
    <row r="8" spans="2:21" x14ac:dyDescent="0.45">
      <c r="B8">
        <v>5</v>
      </c>
      <c r="C8" t="s">
        <v>10</v>
      </c>
      <c r="D8" t="s">
        <v>11</v>
      </c>
      <c r="E8" t="s">
        <v>18</v>
      </c>
      <c r="F8">
        <v>3</v>
      </c>
      <c r="G8">
        <v>1</v>
      </c>
      <c r="P8" t="s">
        <v>12</v>
      </c>
      <c r="Q8">
        <f t="shared" si="1"/>
        <v>3</v>
      </c>
      <c r="S8" t="str">
        <f t="shared" si="2"/>
        <v>LG/5M</v>
      </c>
      <c r="T8" t="str">
        <f t="shared" si="3"/>
        <v>None</v>
      </c>
      <c r="U8" t="str">
        <f t="shared" si="4"/>
        <v>None</v>
      </c>
    </row>
    <row r="9" spans="2:21" x14ac:dyDescent="0.45">
      <c r="B9">
        <v>6</v>
      </c>
      <c r="C9" t="s">
        <v>14</v>
      </c>
      <c r="D9" t="s">
        <v>10</v>
      </c>
      <c r="E9" t="s">
        <v>12</v>
      </c>
      <c r="F9">
        <v>1</v>
      </c>
      <c r="G9">
        <v>0</v>
      </c>
      <c r="P9" t="s">
        <v>9</v>
      </c>
      <c r="Q9">
        <f t="shared" si="1"/>
        <v>1</v>
      </c>
      <c r="S9" t="str">
        <f t="shared" si="2"/>
        <v>None</v>
      </c>
      <c r="T9" t="str">
        <f t="shared" si="3"/>
        <v>WW/LG</v>
      </c>
      <c r="U9" t="str">
        <f t="shared" si="4"/>
        <v>None</v>
      </c>
    </row>
    <row r="10" spans="2:21" x14ac:dyDescent="0.45">
      <c r="B10">
        <v>7</v>
      </c>
      <c r="C10" t="s">
        <v>11</v>
      </c>
      <c r="D10" t="s">
        <v>14</v>
      </c>
      <c r="E10" t="s">
        <v>2</v>
      </c>
      <c r="F10">
        <v>1</v>
      </c>
      <c r="G10">
        <v>0</v>
      </c>
      <c r="P10" t="s">
        <v>8</v>
      </c>
      <c r="Q10">
        <f t="shared" si="1"/>
        <v>1</v>
      </c>
      <c r="S10" t="str">
        <f t="shared" si="2"/>
        <v>None</v>
      </c>
      <c r="T10" t="str">
        <f t="shared" si="3"/>
        <v>None</v>
      </c>
      <c r="U10" t="str">
        <f t="shared" si="4"/>
        <v>5M/WW</v>
      </c>
    </row>
    <row r="11" spans="2:21" x14ac:dyDescent="0.45">
      <c r="B11">
        <v>8</v>
      </c>
      <c r="C11" t="s">
        <v>10</v>
      </c>
      <c r="D11" t="s">
        <v>11</v>
      </c>
      <c r="E11" t="s">
        <v>18</v>
      </c>
      <c r="F11">
        <v>1</v>
      </c>
      <c r="G11">
        <v>0</v>
      </c>
      <c r="P11" t="s">
        <v>7</v>
      </c>
      <c r="Q11">
        <f t="shared" si="1"/>
        <v>1</v>
      </c>
      <c r="S11" t="str">
        <f t="shared" si="2"/>
        <v>LG/5M</v>
      </c>
      <c r="T11" t="str">
        <f t="shared" si="3"/>
        <v>None</v>
      </c>
      <c r="U11" t="str">
        <f t="shared" si="4"/>
        <v>None</v>
      </c>
    </row>
    <row r="12" spans="2:21" x14ac:dyDescent="0.45">
      <c r="B12">
        <v>9</v>
      </c>
      <c r="C12" t="s">
        <v>10</v>
      </c>
      <c r="D12" t="s">
        <v>14</v>
      </c>
      <c r="E12" t="s">
        <v>18</v>
      </c>
      <c r="F12">
        <v>2</v>
      </c>
      <c r="G12">
        <v>1</v>
      </c>
      <c r="P12" t="s">
        <v>6</v>
      </c>
      <c r="Q12">
        <f t="shared" si="1"/>
        <v>0</v>
      </c>
      <c r="S12" t="str">
        <f t="shared" si="2"/>
        <v>LG/WW</v>
      </c>
      <c r="T12" t="str">
        <f t="shared" si="3"/>
        <v>None</v>
      </c>
      <c r="U12" t="str">
        <f t="shared" si="4"/>
        <v>None</v>
      </c>
    </row>
    <row r="13" spans="2:21" x14ac:dyDescent="0.45">
      <c r="B13">
        <v>10</v>
      </c>
      <c r="C13" t="s">
        <v>11</v>
      </c>
      <c r="D13" t="s">
        <v>10</v>
      </c>
      <c r="E13" t="s">
        <v>4</v>
      </c>
      <c r="F13">
        <v>1</v>
      </c>
      <c r="G13">
        <v>0</v>
      </c>
      <c r="P13" t="s">
        <v>5</v>
      </c>
      <c r="Q13">
        <f t="shared" si="1"/>
        <v>1</v>
      </c>
      <c r="S13" t="str">
        <f t="shared" si="2"/>
        <v>None</v>
      </c>
      <c r="T13" t="str">
        <f t="shared" si="3"/>
        <v>None</v>
      </c>
      <c r="U13" t="str">
        <f t="shared" si="4"/>
        <v>5M/LG</v>
      </c>
    </row>
    <row r="14" spans="2:21" x14ac:dyDescent="0.45">
      <c r="B14">
        <v>11</v>
      </c>
      <c r="C14" t="s">
        <v>14</v>
      </c>
      <c r="D14" t="s">
        <v>11</v>
      </c>
      <c r="E14" t="s">
        <v>9</v>
      </c>
      <c r="F14">
        <v>1</v>
      </c>
      <c r="G14">
        <v>0</v>
      </c>
      <c r="P14" t="s">
        <v>4</v>
      </c>
      <c r="Q14">
        <f t="shared" si="1"/>
        <v>2</v>
      </c>
      <c r="S14" t="str">
        <f t="shared" si="2"/>
        <v>None</v>
      </c>
      <c r="T14" t="str">
        <f t="shared" si="3"/>
        <v>WW/5M</v>
      </c>
      <c r="U14" t="str">
        <f t="shared" si="4"/>
        <v>None</v>
      </c>
    </row>
    <row r="15" spans="2:21" x14ac:dyDescent="0.45">
      <c r="B15">
        <v>12</v>
      </c>
      <c r="C15" t="s">
        <v>14</v>
      </c>
      <c r="D15" t="s">
        <v>10</v>
      </c>
      <c r="E15" t="s">
        <v>8</v>
      </c>
      <c r="F15">
        <v>2</v>
      </c>
      <c r="G15">
        <v>1</v>
      </c>
      <c r="P15" t="s">
        <v>3</v>
      </c>
      <c r="Q15">
        <f t="shared" si="1"/>
        <v>1</v>
      </c>
      <c r="S15" t="str">
        <f t="shared" si="2"/>
        <v>None</v>
      </c>
      <c r="T15" t="str">
        <f t="shared" si="3"/>
        <v>WW/LG</v>
      </c>
      <c r="U15" t="str">
        <f t="shared" si="4"/>
        <v>None</v>
      </c>
    </row>
    <row r="16" spans="2:21" x14ac:dyDescent="0.45">
      <c r="B16">
        <v>13</v>
      </c>
      <c r="C16" t="s">
        <v>11</v>
      </c>
      <c r="D16" t="s">
        <v>14</v>
      </c>
      <c r="E16" t="s">
        <v>3</v>
      </c>
      <c r="F16">
        <v>1</v>
      </c>
      <c r="G16">
        <v>0</v>
      </c>
      <c r="P16" t="s">
        <v>2</v>
      </c>
      <c r="Q16">
        <f t="shared" si="1"/>
        <v>1</v>
      </c>
      <c r="S16" t="str">
        <f t="shared" si="2"/>
        <v>None</v>
      </c>
      <c r="T16" t="str">
        <f t="shared" si="3"/>
        <v>None</v>
      </c>
      <c r="U16" t="str">
        <f t="shared" si="4"/>
        <v>5M/WW</v>
      </c>
    </row>
    <row r="17" spans="2:21" x14ac:dyDescent="0.45">
      <c r="B17">
        <v>14</v>
      </c>
      <c r="C17" t="s">
        <v>10</v>
      </c>
      <c r="D17" t="s">
        <v>11</v>
      </c>
      <c r="E17" t="s">
        <v>19</v>
      </c>
      <c r="F17">
        <v>1</v>
      </c>
      <c r="G17">
        <v>0</v>
      </c>
      <c r="P17" t="s">
        <v>1</v>
      </c>
      <c r="Q17">
        <f t="shared" si="1"/>
        <v>0</v>
      </c>
      <c r="S17" t="str">
        <f t="shared" si="2"/>
        <v>LG/5M</v>
      </c>
      <c r="T17" t="str">
        <f t="shared" si="3"/>
        <v>None</v>
      </c>
      <c r="U17" t="str">
        <f t="shared" si="4"/>
        <v>None</v>
      </c>
    </row>
    <row r="18" spans="2:21" x14ac:dyDescent="0.45">
      <c r="B18">
        <v>15</v>
      </c>
      <c r="C18" t="s">
        <v>14</v>
      </c>
      <c r="D18" t="s">
        <v>10</v>
      </c>
      <c r="E18" t="s">
        <v>7</v>
      </c>
      <c r="F18">
        <v>1</v>
      </c>
      <c r="G18">
        <v>0</v>
      </c>
      <c r="P18" t="s">
        <v>0</v>
      </c>
      <c r="Q18">
        <f t="shared" si="1"/>
        <v>0</v>
      </c>
      <c r="S18" t="str">
        <f t="shared" si="2"/>
        <v>None</v>
      </c>
      <c r="T18" t="str">
        <f t="shared" si="3"/>
        <v>WW/LG</v>
      </c>
      <c r="U18" t="str">
        <f t="shared" si="4"/>
        <v>None</v>
      </c>
    </row>
    <row r="19" spans="2:21" x14ac:dyDescent="0.45">
      <c r="B19">
        <v>16</v>
      </c>
      <c r="C19" t="s">
        <v>14</v>
      </c>
      <c r="D19" t="s">
        <v>11</v>
      </c>
      <c r="E19" t="s">
        <v>12</v>
      </c>
      <c r="F19">
        <v>2</v>
      </c>
      <c r="G19">
        <v>1</v>
      </c>
      <c r="S19" t="str">
        <f t="shared" si="2"/>
        <v>None</v>
      </c>
      <c r="T19" t="str">
        <f t="shared" si="3"/>
        <v>WW/5M</v>
      </c>
      <c r="U19" t="str">
        <f t="shared" si="4"/>
        <v>None</v>
      </c>
    </row>
    <row r="20" spans="2:21" x14ac:dyDescent="0.45">
      <c r="B20">
        <v>17</v>
      </c>
      <c r="C20" t="s">
        <v>14</v>
      </c>
      <c r="D20" t="s">
        <v>10</v>
      </c>
      <c r="E20" t="s">
        <v>12</v>
      </c>
      <c r="F20">
        <v>3</v>
      </c>
      <c r="G20">
        <v>1</v>
      </c>
      <c r="S20" t="str">
        <f t="shared" si="2"/>
        <v>None</v>
      </c>
      <c r="T20" t="str">
        <f t="shared" si="3"/>
        <v>WW/LG</v>
      </c>
      <c r="U20" t="str">
        <f t="shared" si="4"/>
        <v>None</v>
      </c>
    </row>
    <row r="21" spans="2:21" x14ac:dyDescent="0.45">
      <c r="S21" t="str">
        <f t="shared" si="2"/>
        <v>None</v>
      </c>
      <c r="T21" t="str">
        <f t="shared" si="3"/>
        <v>None</v>
      </c>
      <c r="U21" t="str">
        <f t="shared" si="4"/>
        <v>None</v>
      </c>
    </row>
    <row r="22" spans="2:21" x14ac:dyDescent="0.45">
      <c r="S22" t="str">
        <f t="shared" si="2"/>
        <v>None</v>
      </c>
      <c r="T22" t="str">
        <f t="shared" si="3"/>
        <v>None</v>
      </c>
      <c r="U22" t="str">
        <f t="shared" si="4"/>
        <v>None</v>
      </c>
    </row>
    <row r="23" spans="2:21" x14ac:dyDescent="0.45">
      <c r="S23" t="str">
        <f t="shared" si="2"/>
        <v>None</v>
      </c>
      <c r="T23" t="str">
        <f t="shared" si="3"/>
        <v>None</v>
      </c>
      <c r="U23" t="str">
        <f t="shared" si="4"/>
        <v>None</v>
      </c>
    </row>
    <row r="24" spans="2:21" x14ac:dyDescent="0.45">
      <c r="S24" t="str">
        <f t="shared" si="2"/>
        <v>None</v>
      </c>
      <c r="T24" t="str">
        <f t="shared" si="3"/>
        <v>None</v>
      </c>
      <c r="U24" t="str">
        <f t="shared" si="4"/>
        <v>None</v>
      </c>
    </row>
    <row r="25" spans="2:21" x14ac:dyDescent="0.45">
      <c r="S25" t="str">
        <f t="shared" si="2"/>
        <v>None</v>
      </c>
      <c r="T25" t="str">
        <f t="shared" si="3"/>
        <v>None</v>
      </c>
      <c r="U25" t="str">
        <f t="shared" si="4"/>
        <v>None</v>
      </c>
    </row>
    <row r="26" spans="2:21" x14ac:dyDescent="0.45">
      <c r="S26" t="str">
        <f t="shared" si="2"/>
        <v>None</v>
      </c>
      <c r="T26" t="str">
        <f t="shared" si="3"/>
        <v>None</v>
      </c>
      <c r="U26" t="str">
        <f t="shared" si="4"/>
        <v>None</v>
      </c>
    </row>
    <row r="27" spans="2:21" x14ac:dyDescent="0.45">
      <c r="S27" t="str">
        <f t="shared" si="2"/>
        <v>None</v>
      </c>
      <c r="T27" t="str">
        <f t="shared" si="3"/>
        <v>None</v>
      </c>
      <c r="U27" t="str">
        <f t="shared" si="4"/>
        <v>None</v>
      </c>
    </row>
    <row r="28" spans="2:21" x14ac:dyDescent="0.45">
      <c r="S28" t="str">
        <f t="shared" si="2"/>
        <v>None</v>
      </c>
      <c r="T28" t="str">
        <f t="shared" si="3"/>
        <v>None</v>
      </c>
      <c r="U28" t="str">
        <f t="shared" si="4"/>
        <v>None</v>
      </c>
    </row>
    <row r="29" spans="2:21" x14ac:dyDescent="0.45">
      <c r="S29" t="str">
        <f t="shared" si="2"/>
        <v>None</v>
      </c>
      <c r="T29" t="str">
        <f t="shared" si="3"/>
        <v>None</v>
      </c>
      <c r="U29" t="str">
        <f t="shared" si="4"/>
        <v>None</v>
      </c>
    </row>
    <row r="30" spans="2:21" x14ac:dyDescent="0.45">
      <c r="S30" t="str">
        <f t="shared" si="2"/>
        <v>None</v>
      </c>
      <c r="T30" t="str">
        <f t="shared" si="3"/>
        <v>None</v>
      </c>
      <c r="U30" t="str">
        <f t="shared" si="4"/>
        <v>None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7FC55-00F2-459C-BBD1-0FB8B2F0BA70}">
  <dimension ref="B2:U30"/>
  <sheetViews>
    <sheetView workbookViewId="0"/>
  </sheetViews>
  <sheetFormatPr defaultRowHeight="14.25" x14ac:dyDescent="0.45"/>
  <cols>
    <col min="2" max="2" width="13.19921875" customWidth="1"/>
    <col min="3" max="3" width="11.6640625" customWidth="1"/>
    <col min="4" max="4" width="14" customWidth="1"/>
  </cols>
  <sheetData>
    <row r="2" spans="2:21" x14ac:dyDescent="0.45">
      <c r="B2" t="s">
        <v>33</v>
      </c>
      <c r="C2" s="3">
        <v>44965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21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COUNTIF(C4:C30, "Loose Gooses")</f>
        <v>2</v>
      </c>
      <c r="K3">
        <f>COUNTIF(D4:D30, "Loose Gooses")</f>
        <v>8</v>
      </c>
      <c r="L3" s="1">
        <f>J3/(J3+K3)</f>
        <v>0.2</v>
      </c>
      <c r="M3">
        <f>IF(AND(L3&gt;L4, L3&gt;L5), 3, IF(OR(L3&gt;L4, L3&gt;L5), 2, 1))</f>
        <v>1</v>
      </c>
      <c r="P3" t="s">
        <v>18</v>
      </c>
      <c r="Q3">
        <f>COUNTIF($E$4:$E$27, P3)</f>
        <v>0</v>
      </c>
      <c r="S3" s="2" t="s">
        <v>21</v>
      </c>
      <c r="T3" s="2" t="s">
        <v>17</v>
      </c>
      <c r="U3" s="2" t="s">
        <v>20</v>
      </c>
    </row>
    <row r="4" spans="2:21" x14ac:dyDescent="0.45">
      <c r="B4">
        <v>1</v>
      </c>
      <c r="C4" t="s">
        <v>11</v>
      </c>
      <c r="D4" t="s">
        <v>10</v>
      </c>
      <c r="E4" t="s">
        <v>2</v>
      </c>
      <c r="F4">
        <v>1</v>
      </c>
      <c r="G4">
        <v>0</v>
      </c>
      <c r="I4" t="s">
        <v>20</v>
      </c>
      <c r="J4">
        <f>COUNTIF(C4:C30, "5 Musketeers")</f>
        <v>5</v>
      </c>
      <c r="K4">
        <f>COUNTIF(D4:D30, "5 Musketeers")</f>
        <v>6</v>
      </c>
      <c r="L4" s="1">
        <f t="shared" ref="L4:L5" si="0">J4/(J4+K4)</f>
        <v>0.45454545454545453</v>
      </c>
      <c r="M4">
        <f>IF(AND(L4&gt;L3, L4&gt;L5), 3, IF(OR(L4&gt;L3, L4&gt;L5), 2, 1))</f>
        <v>2</v>
      </c>
      <c r="P4" t="s">
        <v>19</v>
      </c>
      <c r="Q4">
        <f t="shared" ref="Q4:Q18" si="1">COUNTIF($E$4:$E$27, P4)</f>
        <v>1</v>
      </c>
      <c r="S4" t="str">
        <f>IF(AND(C4="Loose Gooses",D4="Wet Willies"),"LG/WW", IF(AND(C4="Loose Gooses",D4="5 Musketeers"),"LG/5M", "None"))</f>
        <v>None</v>
      </c>
      <c r="T4" t="str">
        <f>IF(AND(C4="Wet Willies",D4="Loose Gooses"),"WW/LG", IF(AND(C4="Wet Willies",D4="5 Musketeers"),"WW/5M", "None"))</f>
        <v>None</v>
      </c>
      <c r="U4" t="str">
        <f>IF(AND(C4="5 Musketeers",D4="Loose Gooses"),"5M/LG", IF(AND(C4="5 Musketeers",D4="Wet Willies"),"5M/WW", "None"))</f>
        <v>5M/LG</v>
      </c>
    </row>
    <row r="5" spans="2:21" x14ac:dyDescent="0.45">
      <c r="B5">
        <v>2</v>
      </c>
      <c r="C5" t="s">
        <v>11</v>
      </c>
      <c r="D5" t="s">
        <v>14</v>
      </c>
      <c r="E5" t="s">
        <v>2</v>
      </c>
      <c r="F5">
        <v>2</v>
      </c>
      <c r="G5">
        <v>1</v>
      </c>
      <c r="I5" t="s">
        <v>17</v>
      </c>
      <c r="J5">
        <f>COUNTIF(C4:C30, "Wet Willies")</f>
        <v>10</v>
      </c>
      <c r="K5">
        <f>COUNTIF(D4:D30,"Wet Willies")</f>
        <v>3</v>
      </c>
      <c r="L5" s="1">
        <f t="shared" si="0"/>
        <v>0.76923076923076927</v>
      </c>
      <c r="M5">
        <f>IF(AND(L5&gt;L4, L5&gt;L3), 3, IF(OR(L5&gt;L4, L5&gt;L3), 2, 1))</f>
        <v>3</v>
      </c>
      <c r="P5" t="s">
        <v>13</v>
      </c>
      <c r="Q5">
        <f t="shared" si="1"/>
        <v>1</v>
      </c>
      <c r="S5" t="str">
        <f t="shared" ref="S5:S30" si="2">IF(AND(C5="Loose Gooses",D5="Wet Willies"),"LG/WW", IF(AND(C5="Loose Gooses",D5="5 Musketeers"),"LG/5M", "None"))</f>
        <v>None</v>
      </c>
      <c r="T5" t="str">
        <f t="shared" ref="T5:T30" si="3">IF(AND(C5="Wet Willies",D5="Loose Gooses"),"WW/LG", IF(AND(C5="Wet Willies",D5="5 Musketeers"),"WW/5M", "None"))</f>
        <v>None</v>
      </c>
      <c r="U5" t="str">
        <f t="shared" ref="U5:U30" si="4">IF(AND(C5="5 Musketeers",D5="Loose Gooses"),"5M/LG", IF(AND(C5="5 Musketeers",D5="Wet Willies"),"5M/WW", "None"))</f>
        <v>5M/WW</v>
      </c>
    </row>
    <row r="6" spans="2:21" x14ac:dyDescent="0.45">
      <c r="B6">
        <v>3</v>
      </c>
      <c r="C6" t="s">
        <v>11</v>
      </c>
      <c r="D6" t="s">
        <v>10</v>
      </c>
      <c r="E6" t="s">
        <v>2</v>
      </c>
      <c r="F6">
        <v>3</v>
      </c>
      <c r="G6">
        <v>1</v>
      </c>
      <c r="P6" t="s">
        <v>16</v>
      </c>
      <c r="Q6">
        <f t="shared" si="1"/>
        <v>0</v>
      </c>
      <c r="S6" t="str">
        <f t="shared" si="2"/>
        <v>None</v>
      </c>
      <c r="T6" t="str">
        <f t="shared" si="3"/>
        <v>None</v>
      </c>
      <c r="U6" t="str">
        <f t="shared" si="4"/>
        <v>5M/LG</v>
      </c>
    </row>
    <row r="7" spans="2:21" x14ac:dyDescent="0.45">
      <c r="B7">
        <v>4</v>
      </c>
      <c r="C7" t="s">
        <v>14</v>
      </c>
      <c r="D7" t="s">
        <v>11</v>
      </c>
      <c r="E7" t="s">
        <v>8</v>
      </c>
      <c r="F7">
        <v>1</v>
      </c>
      <c r="G7">
        <v>0</v>
      </c>
      <c r="P7" t="s">
        <v>15</v>
      </c>
      <c r="Q7">
        <f t="shared" si="1"/>
        <v>0</v>
      </c>
      <c r="S7" t="str">
        <f t="shared" si="2"/>
        <v>None</v>
      </c>
      <c r="T7" t="str">
        <f t="shared" si="3"/>
        <v>WW/5M</v>
      </c>
      <c r="U7" t="str">
        <f t="shared" si="4"/>
        <v>None</v>
      </c>
    </row>
    <row r="8" spans="2:21" x14ac:dyDescent="0.45">
      <c r="B8">
        <v>5</v>
      </c>
      <c r="C8" t="s">
        <v>14</v>
      </c>
      <c r="D8" t="s">
        <v>10</v>
      </c>
      <c r="E8" t="s">
        <v>9</v>
      </c>
      <c r="F8">
        <v>2</v>
      </c>
      <c r="G8">
        <v>2</v>
      </c>
      <c r="P8" t="s">
        <v>12</v>
      </c>
      <c r="Q8">
        <f t="shared" si="1"/>
        <v>4</v>
      </c>
      <c r="S8" t="str">
        <f t="shared" si="2"/>
        <v>None</v>
      </c>
      <c r="T8" t="str">
        <f t="shared" si="3"/>
        <v>WW/LG</v>
      </c>
      <c r="U8" t="str">
        <f t="shared" si="4"/>
        <v>None</v>
      </c>
    </row>
    <row r="9" spans="2:21" x14ac:dyDescent="0.45">
      <c r="B9">
        <v>6</v>
      </c>
      <c r="C9" t="s">
        <v>11</v>
      </c>
      <c r="D9" t="s">
        <v>14</v>
      </c>
      <c r="E9" t="s">
        <v>2</v>
      </c>
      <c r="F9">
        <v>1</v>
      </c>
      <c r="G9">
        <v>0</v>
      </c>
      <c r="P9" t="s">
        <v>9</v>
      </c>
      <c r="Q9">
        <f t="shared" si="1"/>
        <v>2</v>
      </c>
      <c r="S9" t="str">
        <f t="shared" si="2"/>
        <v>None</v>
      </c>
      <c r="T9" t="str">
        <f t="shared" si="3"/>
        <v>None</v>
      </c>
      <c r="U9" t="str">
        <f t="shared" si="4"/>
        <v>5M/WW</v>
      </c>
    </row>
    <row r="10" spans="2:21" x14ac:dyDescent="0.45">
      <c r="B10">
        <v>7</v>
      </c>
      <c r="C10" t="s">
        <v>10</v>
      </c>
      <c r="D10" t="s">
        <v>11</v>
      </c>
      <c r="E10" t="s">
        <v>19</v>
      </c>
      <c r="F10">
        <v>1</v>
      </c>
      <c r="G10">
        <v>0</v>
      </c>
      <c r="P10" t="s">
        <v>8</v>
      </c>
      <c r="Q10">
        <f t="shared" si="1"/>
        <v>2</v>
      </c>
      <c r="S10" t="str">
        <f t="shared" si="2"/>
        <v>LG/5M</v>
      </c>
      <c r="T10" t="str">
        <f t="shared" si="3"/>
        <v>None</v>
      </c>
      <c r="U10" t="str">
        <f t="shared" si="4"/>
        <v>None</v>
      </c>
    </row>
    <row r="11" spans="2:21" x14ac:dyDescent="0.45">
      <c r="B11">
        <v>8</v>
      </c>
      <c r="C11" t="s">
        <v>14</v>
      </c>
      <c r="D11" t="s">
        <v>10</v>
      </c>
      <c r="E11" t="s">
        <v>8</v>
      </c>
      <c r="F11">
        <v>1</v>
      </c>
      <c r="G11">
        <v>0</v>
      </c>
      <c r="P11" t="s">
        <v>7</v>
      </c>
      <c r="Q11">
        <f t="shared" si="1"/>
        <v>0</v>
      </c>
      <c r="S11" t="str">
        <f t="shared" si="2"/>
        <v>None</v>
      </c>
      <c r="T11" t="str">
        <f t="shared" si="3"/>
        <v>WW/LG</v>
      </c>
      <c r="U11" t="str">
        <f t="shared" si="4"/>
        <v>None</v>
      </c>
    </row>
    <row r="12" spans="2:21" x14ac:dyDescent="0.45">
      <c r="B12">
        <v>9</v>
      </c>
      <c r="C12" t="s">
        <v>14</v>
      </c>
      <c r="D12" t="s">
        <v>11</v>
      </c>
      <c r="E12" t="s">
        <v>12</v>
      </c>
      <c r="F12">
        <v>2</v>
      </c>
      <c r="G12">
        <v>1</v>
      </c>
      <c r="P12" t="s">
        <v>6</v>
      </c>
      <c r="Q12">
        <f t="shared" si="1"/>
        <v>1</v>
      </c>
      <c r="S12" t="str">
        <f t="shared" si="2"/>
        <v>None</v>
      </c>
      <c r="T12" t="str">
        <f t="shared" si="3"/>
        <v>WW/5M</v>
      </c>
      <c r="U12" t="str">
        <f t="shared" si="4"/>
        <v>None</v>
      </c>
    </row>
    <row r="13" spans="2:21" x14ac:dyDescent="0.45">
      <c r="B13">
        <v>10</v>
      </c>
      <c r="C13" t="s">
        <v>14</v>
      </c>
      <c r="D13" t="s">
        <v>10</v>
      </c>
      <c r="E13" t="s">
        <v>9</v>
      </c>
      <c r="F13">
        <v>3</v>
      </c>
      <c r="G13">
        <v>1</v>
      </c>
      <c r="P13" t="s">
        <v>5</v>
      </c>
      <c r="Q13">
        <f t="shared" si="1"/>
        <v>0</v>
      </c>
      <c r="S13" t="str">
        <f t="shared" si="2"/>
        <v>None</v>
      </c>
      <c r="T13" t="str">
        <f t="shared" si="3"/>
        <v>WW/LG</v>
      </c>
      <c r="U13" t="str">
        <f t="shared" si="4"/>
        <v>None</v>
      </c>
    </row>
    <row r="14" spans="2:21" x14ac:dyDescent="0.45">
      <c r="B14">
        <v>11</v>
      </c>
      <c r="C14" t="s">
        <v>14</v>
      </c>
      <c r="D14" t="s">
        <v>11</v>
      </c>
      <c r="E14" t="s">
        <v>13</v>
      </c>
      <c r="F14">
        <v>4</v>
      </c>
      <c r="G14">
        <v>2</v>
      </c>
      <c r="P14" t="s">
        <v>4</v>
      </c>
      <c r="Q14">
        <f t="shared" si="1"/>
        <v>0</v>
      </c>
      <c r="S14" t="str">
        <f t="shared" si="2"/>
        <v>None</v>
      </c>
      <c r="T14" t="str">
        <f t="shared" si="3"/>
        <v>WW/5M</v>
      </c>
      <c r="U14" t="str">
        <f t="shared" si="4"/>
        <v>None</v>
      </c>
    </row>
    <row r="15" spans="2:21" x14ac:dyDescent="0.45">
      <c r="B15">
        <v>12</v>
      </c>
      <c r="C15" t="s">
        <v>14</v>
      </c>
      <c r="D15" t="s">
        <v>10</v>
      </c>
      <c r="E15" t="s">
        <v>6</v>
      </c>
      <c r="F15">
        <v>5</v>
      </c>
      <c r="G15">
        <v>2</v>
      </c>
      <c r="P15" t="s">
        <v>3</v>
      </c>
      <c r="Q15">
        <f t="shared" si="1"/>
        <v>0</v>
      </c>
      <c r="S15" t="str">
        <f t="shared" si="2"/>
        <v>None</v>
      </c>
      <c r="T15" t="str">
        <f t="shared" si="3"/>
        <v>WW/LG</v>
      </c>
      <c r="U15" t="str">
        <f t="shared" si="4"/>
        <v>None</v>
      </c>
    </row>
    <row r="16" spans="2:21" x14ac:dyDescent="0.45">
      <c r="B16">
        <v>13</v>
      </c>
      <c r="C16" t="s">
        <v>14</v>
      </c>
      <c r="D16" t="s">
        <v>11</v>
      </c>
      <c r="E16" t="s">
        <v>12</v>
      </c>
      <c r="F16">
        <v>6</v>
      </c>
      <c r="G16">
        <v>3</v>
      </c>
      <c r="P16" t="s">
        <v>2</v>
      </c>
      <c r="Q16">
        <f t="shared" si="1"/>
        <v>4</v>
      </c>
      <c r="S16" t="str">
        <f t="shared" si="2"/>
        <v>None</v>
      </c>
      <c r="T16" t="str">
        <f t="shared" si="3"/>
        <v>WW/5M</v>
      </c>
      <c r="U16" t="str">
        <f t="shared" si="4"/>
        <v>None</v>
      </c>
    </row>
    <row r="17" spans="2:21" x14ac:dyDescent="0.45">
      <c r="B17">
        <v>14</v>
      </c>
      <c r="C17" t="s">
        <v>14</v>
      </c>
      <c r="D17" t="s">
        <v>10</v>
      </c>
      <c r="E17" t="s">
        <v>12</v>
      </c>
      <c r="F17">
        <v>7</v>
      </c>
      <c r="G17">
        <v>3</v>
      </c>
      <c r="P17" t="s">
        <v>1</v>
      </c>
      <c r="Q17">
        <f t="shared" si="1"/>
        <v>1</v>
      </c>
      <c r="S17" t="str">
        <f t="shared" si="2"/>
        <v>None</v>
      </c>
      <c r="T17" t="str">
        <f t="shared" si="3"/>
        <v>WW/LG</v>
      </c>
      <c r="U17" t="str">
        <f t="shared" si="4"/>
        <v>None</v>
      </c>
    </row>
    <row r="18" spans="2:21" x14ac:dyDescent="0.45">
      <c r="B18">
        <v>15</v>
      </c>
      <c r="C18" t="s">
        <v>14</v>
      </c>
      <c r="D18" t="s">
        <v>11</v>
      </c>
      <c r="E18" t="s">
        <v>12</v>
      </c>
      <c r="F18">
        <v>8</v>
      </c>
      <c r="G18">
        <v>4</v>
      </c>
      <c r="P18" t="s">
        <v>0</v>
      </c>
      <c r="Q18">
        <f t="shared" si="1"/>
        <v>0</v>
      </c>
      <c r="S18" t="str">
        <f t="shared" si="2"/>
        <v>None</v>
      </c>
      <c r="T18" t="str">
        <f t="shared" si="3"/>
        <v>WW/5M</v>
      </c>
      <c r="U18" t="str">
        <f t="shared" si="4"/>
        <v>None</v>
      </c>
    </row>
    <row r="19" spans="2:21" x14ac:dyDescent="0.45">
      <c r="B19">
        <v>16</v>
      </c>
      <c r="C19" t="s">
        <v>10</v>
      </c>
      <c r="D19" t="s">
        <v>14</v>
      </c>
      <c r="E19" t="s">
        <v>61</v>
      </c>
      <c r="F19">
        <v>1</v>
      </c>
      <c r="G19">
        <v>0</v>
      </c>
      <c r="S19" t="str">
        <f t="shared" si="2"/>
        <v>LG/WW</v>
      </c>
      <c r="T19" t="str">
        <f t="shared" si="3"/>
        <v>None</v>
      </c>
      <c r="U19" t="str">
        <f t="shared" si="4"/>
        <v>None</v>
      </c>
    </row>
    <row r="20" spans="2:21" x14ac:dyDescent="0.45">
      <c r="B20">
        <v>17</v>
      </c>
      <c r="C20" t="s">
        <v>11</v>
      </c>
      <c r="D20" t="s">
        <v>10</v>
      </c>
      <c r="E20" t="s">
        <v>1</v>
      </c>
      <c r="F20">
        <v>1</v>
      </c>
      <c r="G20">
        <v>0</v>
      </c>
      <c r="S20" t="str">
        <f t="shared" si="2"/>
        <v>None</v>
      </c>
      <c r="T20" t="str">
        <f t="shared" si="3"/>
        <v>None</v>
      </c>
      <c r="U20" t="str">
        <f t="shared" si="4"/>
        <v>5M/LG</v>
      </c>
    </row>
    <row r="21" spans="2:21" x14ac:dyDescent="0.45">
      <c r="S21" t="str">
        <f t="shared" si="2"/>
        <v>None</v>
      </c>
      <c r="T21" t="str">
        <f t="shared" si="3"/>
        <v>None</v>
      </c>
      <c r="U21" t="str">
        <f t="shared" si="4"/>
        <v>None</v>
      </c>
    </row>
    <row r="22" spans="2:21" x14ac:dyDescent="0.45">
      <c r="S22" t="str">
        <f t="shared" si="2"/>
        <v>None</v>
      </c>
      <c r="T22" t="str">
        <f t="shared" si="3"/>
        <v>None</v>
      </c>
      <c r="U22" t="str">
        <f t="shared" si="4"/>
        <v>None</v>
      </c>
    </row>
    <row r="23" spans="2:21" x14ac:dyDescent="0.45">
      <c r="S23" t="str">
        <f t="shared" si="2"/>
        <v>None</v>
      </c>
      <c r="T23" t="str">
        <f t="shared" si="3"/>
        <v>None</v>
      </c>
      <c r="U23" t="str">
        <f t="shared" si="4"/>
        <v>None</v>
      </c>
    </row>
    <row r="24" spans="2:21" x14ac:dyDescent="0.45">
      <c r="S24" t="str">
        <f t="shared" si="2"/>
        <v>None</v>
      </c>
      <c r="T24" t="str">
        <f t="shared" si="3"/>
        <v>None</v>
      </c>
      <c r="U24" t="str">
        <f t="shared" si="4"/>
        <v>None</v>
      </c>
    </row>
    <row r="25" spans="2:21" x14ac:dyDescent="0.45">
      <c r="S25" t="str">
        <f t="shared" si="2"/>
        <v>None</v>
      </c>
      <c r="T25" t="str">
        <f t="shared" si="3"/>
        <v>None</v>
      </c>
      <c r="U25" t="str">
        <f t="shared" si="4"/>
        <v>None</v>
      </c>
    </row>
    <row r="26" spans="2:21" x14ac:dyDescent="0.45">
      <c r="S26" t="str">
        <f t="shared" si="2"/>
        <v>None</v>
      </c>
      <c r="T26" t="str">
        <f t="shared" si="3"/>
        <v>None</v>
      </c>
      <c r="U26" t="str">
        <f t="shared" si="4"/>
        <v>None</v>
      </c>
    </row>
    <row r="27" spans="2:21" x14ac:dyDescent="0.45">
      <c r="S27" t="str">
        <f t="shared" si="2"/>
        <v>None</v>
      </c>
      <c r="T27" t="str">
        <f t="shared" si="3"/>
        <v>None</v>
      </c>
      <c r="U27" t="str">
        <f t="shared" si="4"/>
        <v>None</v>
      </c>
    </row>
    <row r="28" spans="2:21" x14ac:dyDescent="0.45">
      <c r="S28" t="str">
        <f t="shared" si="2"/>
        <v>None</v>
      </c>
      <c r="T28" t="str">
        <f t="shared" si="3"/>
        <v>None</v>
      </c>
      <c r="U28" t="str">
        <f t="shared" si="4"/>
        <v>None</v>
      </c>
    </row>
    <row r="29" spans="2:21" x14ac:dyDescent="0.45">
      <c r="S29" t="str">
        <f t="shared" si="2"/>
        <v>None</v>
      </c>
      <c r="T29" t="str">
        <f t="shared" si="3"/>
        <v>None</v>
      </c>
      <c r="U29" t="str">
        <f t="shared" si="4"/>
        <v>None</v>
      </c>
    </row>
    <row r="30" spans="2:21" x14ac:dyDescent="0.45">
      <c r="S30" t="str">
        <f t="shared" si="2"/>
        <v>None</v>
      </c>
      <c r="T30" t="str">
        <f t="shared" si="3"/>
        <v>None</v>
      </c>
      <c r="U30" t="str">
        <f t="shared" si="4"/>
        <v>None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F0CC8A-1DA0-4EFD-8506-C6F59B1829AA}">
  <dimension ref="B2:U30"/>
  <sheetViews>
    <sheetView workbookViewId="0"/>
  </sheetViews>
  <sheetFormatPr defaultRowHeight="14.25" x14ac:dyDescent="0.45"/>
  <cols>
    <col min="2" max="2" width="13.19921875" customWidth="1"/>
    <col min="3" max="3" width="11.6640625" customWidth="1"/>
    <col min="4" max="4" width="14" customWidth="1"/>
  </cols>
  <sheetData>
    <row r="2" spans="2:21" x14ac:dyDescent="0.45">
      <c r="B2" t="s">
        <v>33</v>
      </c>
      <c r="C2" s="3">
        <v>44967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21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COUNTIF(C4:C30, "Loose Gooses")</f>
        <v>3</v>
      </c>
      <c r="K3">
        <f>COUNTIF(D4:D30, "Loose Gooses")</f>
        <v>8</v>
      </c>
      <c r="L3" s="1">
        <f>J3/(J3+K3)</f>
        <v>0.27272727272727271</v>
      </c>
      <c r="M3">
        <f>IF(AND(L3&gt;L4, L3&gt;L5), 3, IF(OR(L3&gt;L4, L3&gt;L5), 2, 1))</f>
        <v>1</v>
      </c>
      <c r="P3" t="s">
        <v>18</v>
      </c>
      <c r="Q3">
        <f>COUNTIF($E$4:$E$27, P3)</f>
        <v>1</v>
      </c>
      <c r="S3" s="2" t="s">
        <v>21</v>
      </c>
      <c r="T3" s="2" t="s">
        <v>17</v>
      </c>
      <c r="U3" s="2" t="s">
        <v>20</v>
      </c>
    </row>
    <row r="4" spans="2:21" x14ac:dyDescent="0.45">
      <c r="B4">
        <v>1</v>
      </c>
      <c r="C4" t="s">
        <v>11</v>
      </c>
      <c r="D4" t="s">
        <v>14</v>
      </c>
      <c r="E4" t="s">
        <v>19</v>
      </c>
      <c r="F4">
        <v>1</v>
      </c>
      <c r="G4">
        <v>1</v>
      </c>
      <c r="I4" t="s">
        <v>20</v>
      </c>
      <c r="J4">
        <f>COUNTIF(C4:C30, "5 Musketeers")</f>
        <v>7</v>
      </c>
      <c r="K4">
        <f>COUNTIF(D4:D30, "5 Musketeers")</f>
        <v>7</v>
      </c>
      <c r="L4" s="1">
        <f t="shared" ref="L4:L5" si="0">J4/(J4+K4)</f>
        <v>0.5</v>
      </c>
      <c r="M4">
        <f>IF(AND(L4&gt;L3, L4&gt;L5), 3, IF(OR(L4&gt;L3, L4&gt;L5), 2, 1))</f>
        <v>2</v>
      </c>
      <c r="P4" t="s">
        <v>19</v>
      </c>
      <c r="Q4">
        <f t="shared" ref="Q4:Q18" si="1">COUNTIF($E$4:$E$27, P4)</f>
        <v>2</v>
      </c>
      <c r="S4" t="str">
        <f>IF(AND(C4="Loose Gooses",D4="Wet Willies"),"LG/WW", IF(AND(C4="Loose Gooses",D4="5 Musketeers"),"LG/5M", "None"))</f>
        <v>None</v>
      </c>
      <c r="T4" t="str">
        <f>IF(AND(C4="Wet Willies",D4="Loose Gooses"),"WW/LG", IF(AND(C4="Wet Willies",D4="5 Musketeers"),"WW/5M", "None"))</f>
        <v>None</v>
      </c>
      <c r="U4" t="str">
        <f>IF(AND(C4="5 Musketeers",D4="Loose Gooses"),"5M/LG", IF(AND(C4="5 Musketeers",D4="Wet Willies"),"5M/WW", "None"))</f>
        <v>5M/WW</v>
      </c>
    </row>
    <row r="5" spans="2:21" x14ac:dyDescent="0.45">
      <c r="B5">
        <v>2</v>
      </c>
      <c r="C5" t="s">
        <v>11</v>
      </c>
      <c r="D5" t="s">
        <v>10</v>
      </c>
      <c r="E5" t="s">
        <v>3</v>
      </c>
      <c r="F5">
        <v>2</v>
      </c>
      <c r="G5">
        <v>1</v>
      </c>
      <c r="I5" t="s">
        <v>17</v>
      </c>
      <c r="J5">
        <f>COUNTIF(C4:C30, "Wet Willies")</f>
        <v>10</v>
      </c>
      <c r="K5">
        <f>COUNTIF(D4:D30,"Wet Willies")</f>
        <v>5</v>
      </c>
      <c r="L5" s="1">
        <f t="shared" si="0"/>
        <v>0.66666666666666663</v>
      </c>
      <c r="M5">
        <f>IF(AND(L5&gt;L4, L5&gt;L3), 3, IF(OR(L5&gt;L4, L5&gt;L3), 2, 1))</f>
        <v>3</v>
      </c>
      <c r="P5" t="s">
        <v>13</v>
      </c>
      <c r="Q5">
        <f t="shared" si="1"/>
        <v>1</v>
      </c>
      <c r="S5" t="str">
        <f t="shared" ref="S5:S30" si="2">IF(AND(C5="Loose Gooses",D5="Wet Willies"),"LG/WW", IF(AND(C5="Loose Gooses",D5="5 Musketeers"),"LG/5M", "None"))</f>
        <v>None</v>
      </c>
      <c r="T5" t="str">
        <f t="shared" ref="T5:T30" si="3">IF(AND(C5="Wet Willies",D5="Loose Gooses"),"WW/LG", IF(AND(C5="Wet Willies",D5="5 Musketeers"),"WW/5M", "None"))</f>
        <v>None</v>
      </c>
      <c r="U5" t="str">
        <f t="shared" ref="U5:U30" si="4">IF(AND(C5="5 Musketeers",D5="Loose Gooses"),"5M/LG", IF(AND(C5="5 Musketeers",D5="Wet Willies"),"5M/WW", "None"))</f>
        <v>5M/LG</v>
      </c>
    </row>
    <row r="6" spans="2:21" x14ac:dyDescent="0.45">
      <c r="B6">
        <v>3</v>
      </c>
      <c r="C6" t="s">
        <v>14</v>
      </c>
      <c r="D6" t="s">
        <v>11</v>
      </c>
      <c r="E6" t="s">
        <v>12</v>
      </c>
      <c r="F6">
        <v>1</v>
      </c>
      <c r="G6">
        <v>1</v>
      </c>
      <c r="P6" t="s">
        <v>16</v>
      </c>
      <c r="Q6">
        <f t="shared" si="1"/>
        <v>0</v>
      </c>
      <c r="S6" t="str">
        <f t="shared" si="2"/>
        <v>None</v>
      </c>
      <c r="T6" t="str">
        <f t="shared" si="3"/>
        <v>WW/5M</v>
      </c>
      <c r="U6" t="str">
        <f t="shared" si="4"/>
        <v>None</v>
      </c>
    </row>
    <row r="7" spans="2:21" x14ac:dyDescent="0.45">
      <c r="B7">
        <v>4</v>
      </c>
      <c r="C7" t="s">
        <v>14</v>
      </c>
      <c r="D7" t="s">
        <v>10</v>
      </c>
      <c r="E7" t="s">
        <v>9</v>
      </c>
      <c r="F7">
        <v>2</v>
      </c>
      <c r="G7">
        <v>2</v>
      </c>
      <c r="P7" t="s">
        <v>15</v>
      </c>
      <c r="Q7">
        <f t="shared" si="1"/>
        <v>0</v>
      </c>
      <c r="S7" t="str">
        <f t="shared" si="2"/>
        <v>None</v>
      </c>
      <c r="T7" t="str">
        <f t="shared" si="3"/>
        <v>WW/LG</v>
      </c>
      <c r="U7" t="str">
        <f t="shared" si="4"/>
        <v>None</v>
      </c>
    </row>
    <row r="8" spans="2:21" x14ac:dyDescent="0.45">
      <c r="B8">
        <v>5</v>
      </c>
      <c r="C8" t="s">
        <v>11</v>
      </c>
      <c r="D8" t="s">
        <v>14</v>
      </c>
      <c r="E8" t="s">
        <v>19</v>
      </c>
      <c r="F8">
        <v>1</v>
      </c>
      <c r="G8">
        <v>1</v>
      </c>
      <c r="P8" t="s">
        <v>12</v>
      </c>
      <c r="Q8">
        <f t="shared" si="1"/>
        <v>2</v>
      </c>
      <c r="S8" t="str">
        <f t="shared" si="2"/>
        <v>None</v>
      </c>
      <c r="T8" t="str">
        <f t="shared" si="3"/>
        <v>None</v>
      </c>
      <c r="U8" t="str">
        <f t="shared" si="4"/>
        <v>5M/WW</v>
      </c>
    </row>
    <row r="9" spans="2:21" x14ac:dyDescent="0.45">
      <c r="B9">
        <v>6</v>
      </c>
      <c r="C9" t="s">
        <v>10</v>
      </c>
      <c r="D9" t="s">
        <v>11</v>
      </c>
      <c r="E9" t="s">
        <v>0</v>
      </c>
      <c r="F9">
        <v>1</v>
      </c>
      <c r="G9">
        <v>1</v>
      </c>
      <c r="P9" t="s">
        <v>9</v>
      </c>
      <c r="Q9">
        <f t="shared" si="1"/>
        <v>4</v>
      </c>
      <c r="S9" t="str">
        <f t="shared" si="2"/>
        <v>LG/5M</v>
      </c>
      <c r="T9" t="str">
        <f t="shared" si="3"/>
        <v>None</v>
      </c>
      <c r="U9" t="str">
        <f t="shared" si="4"/>
        <v>None</v>
      </c>
    </row>
    <row r="10" spans="2:21" x14ac:dyDescent="0.45">
      <c r="B10">
        <v>7</v>
      </c>
      <c r="C10" t="s">
        <v>14</v>
      </c>
      <c r="D10" t="s">
        <v>10</v>
      </c>
      <c r="E10" t="s">
        <v>12</v>
      </c>
      <c r="F10">
        <v>1</v>
      </c>
      <c r="G10">
        <v>1</v>
      </c>
      <c r="P10" t="s">
        <v>8</v>
      </c>
      <c r="Q10">
        <f t="shared" si="1"/>
        <v>3</v>
      </c>
      <c r="S10" t="str">
        <f t="shared" si="2"/>
        <v>None</v>
      </c>
      <c r="T10" t="str">
        <f t="shared" si="3"/>
        <v>WW/LG</v>
      </c>
      <c r="U10" t="str">
        <f t="shared" si="4"/>
        <v>None</v>
      </c>
    </row>
    <row r="11" spans="2:21" x14ac:dyDescent="0.45">
      <c r="B11">
        <v>8</v>
      </c>
      <c r="C11" t="s">
        <v>11</v>
      </c>
      <c r="D11" t="s">
        <v>14</v>
      </c>
      <c r="E11" t="s">
        <v>5</v>
      </c>
      <c r="F11">
        <v>1</v>
      </c>
      <c r="G11">
        <v>1</v>
      </c>
      <c r="P11" t="s">
        <v>7</v>
      </c>
      <c r="Q11">
        <f t="shared" si="1"/>
        <v>0</v>
      </c>
      <c r="S11" t="str">
        <f t="shared" si="2"/>
        <v>None</v>
      </c>
      <c r="T11" t="str">
        <f t="shared" si="3"/>
        <v>None</v>
      </c>
      <c r="U11" t="str">
        <f t="shared" si="4"/>
        <v>5M/WW</v>
      </c>
    </row>
    <row r="12" spans="2:21" x14ac:dyDescent="0.45">
      <c r="B12">
        <v>9</v>
      </c>
      <c r="C12" t="s">
        <v>10</v>
      </c>
      <c r="D12" t="s">
        <v>11</v>
      </c>
      <c r="E12" t="s">
        <v>2</v>
      </c>
      <c r="F12">
        <v>1</v>
      </c>
      <c r="G12">
        <v>1</v>
      </c>
      <c r="P12" t="s">
        <v>6</v>
      </c>
      <c r="Q12">
        <f t="shared" si="1"/>
        <v>0</v>
      </c>
      <c r="S12" t="str">
        <f t="shared" si="2"/>
        <v>LG/5M</v>
      </c>
      <c r="T12" t="str">
        <f t="shared" si="3"/>
        <v>None</v>
      </c>
      <c r="U12" t="str">
        <f t="shared" si="4"/>
        <v>None</v>
      </c>
    </row>
    <row r="13" spans="2:21" x14ac:dyDescent="0.45">
      <c r="B13">
        <v>10</v>
      </c>
      <c r="C13" t="s">
        <v>14</v>
      </c>
      <c r="D13" t="s">
        <v>10</v>
      </c>
      <c r="E13" t="s">
        <v>8</v>
      </c>
      <c r="F13">
        <v>1</v>
      </c>
      <c r="G13">
        <v>1</v>
      </c>
      <c r="P13" t="s">
        <v>5</v>
      </c>
      <c r="Q13">
        <f t="shared" si="1"/>
        <v>1</v>
      </c>
      <c r="S13" t="str">
        <f t="shared" si="2"/>
        <v>None</v>
      </c>
      <c r="T13" t="str">
        <f t="shared" si="3"/>
        <v>WW/LG</v>
      </c>
      <c r="U13" t="str">
        <f t="shared" si="4"/>
        <v>None</v>
      </c>
    </row>
    <row r="14" spans="2:21" x14ac:dyDescent="0.45">
      <c r="B14">
        <v>11</v>
      </c>
      <c r="C14" t="s">
        <v>11</v>
      </c>
      <c r="D14" t="s">
        <v>14</v>
      </c>
      <c r="E14" t="s">
        <v>3</v>
      </c>
      <c r="F14">
        <v>1</v>
      </c>
      <c r="G14">
        <v>1</v>
      </c>
      <c r="P14" t="s">
        <v>4</v>
      </c>
      <c r="Q14">
        <f t="shared" si="1"/>
        <v>0</v>
      </c>
      <c r="S14" t="str">
        <f t="shared" si="2"/>
        <v>None</v>
      </c>
      <c r="T14" t="str">
        <f t="shared" si="3"/>
        <v>None</v>
      </c>
      <c r="U14" t="str">
        <f t="shared" si="4"/>
        <v>5M/WW</v>
      </c>
    </row>
    <row r="15" spans="2:21" x14ac:dyDescent="0.45">
      <c r="B15">
        <v>12</v>
      </c>
      <c r="C15" t="s">
        <v>11</v>
      </c>
      <c r="D15" t="s">
        <v>10</v>
      </c>
      <c r="E15" t="s">
        <v>3</v>
      </c>
      <c r="F15">
        <v>2</v>
      </c>
      <c r="G15">
        <v>2</v>
      </c>
      <c r="P15" t="s">
        <v>3</v>
      </c>
      <c r="Q15">
        <f t="shared" si="1"/>
        <v>4</v>
      </c>
      <c r="S15" t="str">
        <f t="shared" si="2"/>
        <v>None</v>
      </c>
      <c r="T15" t="str">
        <f t="shared" si="3"/>
        <v>None</v>
      </c>
      <c r="U15" t="str">
        <f t="shared" si="4"/>
        <v>5M/LG</v>
      </c>
    </row>
    <row r="16" spans="2:21" x14ac:dyDescent="0.45">
      <c r="B16">
        <v>13</v>
      </c>
      <c r="C16" t="s">
        <v>11</v>
      </c>
      <c r="D16" t="s">
        <v>14</v>
      </c>
      <c r="E16" t="s">
        <v>3</v>
      </c>
      <c r="F16">
        <v>3</v>
      </c>
      <c r="G16">
        <v>2</v>
      </c>
      <c r="P16" t="s">
        <v>2</v>
      </c>
      <c r="Q16">
        <f t="shared" si="1"/>
        <v>1</v>
      </c>
      <c r="S16" t="str">
        <f t="shared" si="2"/>
        <v>None</v>
      </c>
      <c r="T16" t="str">
        <f t="shared" si="3"/>
        <v>None</v>
      </c>
      <c r="U16" t="str">
        <f t="shared" si="4"/>
        <v>5M/WW</v>
      </c>
    </row>
    <row r="17" spans="2:21" x14ac:dyDescent="0.45">
      <c r="B17">
        <v>14</v>
      </c>
      <c r="C17" t="s">
        <v>10</v>
      </c>
      <c r="D17" t="s">
        <v>11</v>
      </c>
      <c r="E17" t="s">
        <v>18</v>
      </c>
      <c r="F17">
        <v>1</v>
      </c>
      <c r="G17">
        <v>1</v>
      </c>
      <c r="P17" t="s">
        <v>1</v>
      </c>
      <c r="Q17">
        <f t="shared" si="1"/>
        <v>0</v>
      </c>
      <c r="S17" t="str">
        <f t="shared" si="2"/>
        <v>LG/5M</v>
      </c>
      <c r="T17" t="str">
        <f t="shared" si="3"/>
        <v>None</v>
      </c>
      <c r="U17" t="str">
        <f t="shared" si="4"/>
        <v>None</v>
      </c>
    </row>
    <row r="18" spans="2:21" x14ac:dyDescent="0.45">
      <c r="B18">
        <v>15</v>
      </c>
      <c r="C18" t="s">
        <v>14</v>
      </c>
      <c r="D18" t="s">
        <v>10</v>
      </c>
      <c r="E18" t="s">
        <v>9</v>
      </c>
      <c r="F18">
        <v>1</v>
      </c>
      <c r="G18">
        <v>1</v>
      </c>
      <c r="P18" t="s">
        <v>0</v>
      </c>
      <c r="Q18">
        <f t="shared" si="1"/>
        <v>1</v>
      </c>
      <c r="S18" t="str">
        <f t="shared" si="2"/>
        <v>None</v>
      </c>
      <c r="T18" t="str">
        <f t="shared" si="3"/>
        <v>WW/LG</v>
      </c>
      <c r="U18" t="str">
        <f t="shared" si="4"/>
        <v>None</v>
      </c>
    </row>
    <row r="19" spans="2:21" x14ac:dyDescent="0.45">
      <c r="B19">
        <v>16</v>
      </c>
      <c r="C19" t="s">
        <v>14</v>
      </c>
      <c r="D19" t="s">
        <v>11</v>
      </c>
      <c r="E19" t="s">
        <v>13</v>
      </c>
      <c r="F19">
        <v>2</v>
      </c>
      <c r="G19">
        <v>2</v>
      </c>
      <c r="S19" t="str">
        <f t="shared" si="2"/>
        <v>None</v>
      </c>
      <c r="T19" t="str">
        <f t="shared" si="3"/>
        <v>WW/5M</v>
      </c>
      <c r="U19" t="str">
        <f t="shared" si="4"/>
        <v>None</v>
      </c>
    </row>
    <row r="20" spans="2:21" x14ac:dyDescent="0.45">
      <c r="B20">
        <v>17</v>
      </c>
      <c r="C20" t="s">
        <v>14</v>
      </c>
      <c r="D20" t="s">
        <v>10</v>
      </c>
      <c r="E20" t="s">
        <v>8</v>
      </c>
      <c r="F20">
        <v>3</v>
      </c>
      <c r="G20">
        <v>2</v>
      </c>
      <c r="S20" t="str">
        <f t="shared" si="2"/>
        <v>None</v>
      </c>
      <c r="T20" t="str">
        <f t="shared" si="3"/>
        <v>WW/LG</v>
      </c>
      <c r="U20" t="str">
        <f t="shared" si="4"/>
        <v>None</v>
      </c>
    </row>
    <row r="21" spans="2:21" x14ac:dyDescent="0.45">
      <c r="B21">
        <v>18</v>
      </c>
      <c r="C21" t="s">
        <v>14</v>
      </c>
      <c r="D21" t="s">
        <v>11</v>
      </c>
      <c r="E21" t="s">
        <v>8</v>
      </c>
      <c r="F21">
        <v>4</v>
      </c>
      <c r="G21">
        <v>3</v>
      </c>
      <c r="S21" t="str">
        <f t="shared" si="2"/>
        <v>None</v>
      </c>
      <c r="T21" t="str">
        <f t="shared" si="3"/>
        <v>WW/5M</v>
      </c>
      <c r="U21" t="str">
        <f t="shared" si="4"/>
        <v>None</v>
      </c>
    </row>
    <row r="22" spans="2:21" x14ac:dyDescent="0.45">
      <c r="B22">
        <v>19</v>
      </c>
      <c r="C22" t="s">
        <v>14</v>
      </c>
      <c r="D22" t="s">
        <v>10</v>
      </c>
      <c r="E22" t="s">
        <v>9</v>
      </c>
      <c r="F22">
        <v>5</v>
      </c>
      <c r="G22">
        <v>3</v>
      </c>
      <c r="S22" t="str">
        <f t="shared" si="2"/>
        <v>None</v>
      </c>
      <c r="T22" t="str">
        <f t="shared" si="3"/>
        <v>WW/LG</v>
      </c>
      <c r="U22" t="str">
        <f t="shared" si="4"/>
        <v>None</v>
      </c>
    </row>
    <row r="23" spans="2:21" x14ac:dyDescent="0.45">
      <c r="B23">
        <v>20</v>
      </c>
      <c r="C23" t="s">
        <v>14</v>
      </c>
      <c r="D23" t="s">
        <v>11</v>
      </c>
      <c r="E23" t="s">
        <v>9</v>
      </c>
      <c r="F23">
        <v>6</v>
      </c>
      <c r="G23">
        <v>4</v>
      </c>
      <c r="S23" t="str">
        <f t="shared" si="2"/>
        <v>None</v>
      </c>
      <c r="T23" t="str">
        <f t="shared" si="3"/>
        <v>WW/5M</v>
      </c>
      <c r="U23" t="str">
        <f t="shared" si="4"/>
        <v>None</v>
      </c>
    </row>
    <row r="24" spans="2:21" x14ac:dyDescent="0.45">
      <c r="S24" t="str">
        <f t="shared" si="2"/>
        <v>None</v>
      </c>
      <c r="T24" t="str">
        <f t="shared" si="3"/>
        <v>None</v>
      </c>
      <c r="U24" t="str">
        <f t="shared" si="4"/>
        <v>None</v>
      </c>
    </row>
    <row r="25" spans="2:21" x14ac:dyDescent="0.45">
      <c r="S25" t="str">
        <f t="shared" si="2"/>
        <v>None</v>
      </c>
      <c r="T25" t="str">
        <f t="shared" si="3"/>
        <v>None</v>
      </c>
      <c r="U25" t="str">
        <f t="shared" si="4"/>
        <v>None</v>
      </c>
    </row>
    <row r="26" spans="2:21" x14ac:dyDescent="0.45">
      <c r="S26" t="str">
        <f t="shared" si="2"/>
        <v>None</v>
      </c>
      <c r="T26" t="str">
        <f t="shared" si="3"/>
        <v>None</v>
      </c>
      <c r="U26" t="str">
        <f t="shared" si="4"/>
        <v>None</v>
      </c>
    </row>
    <row r="27" spans="2:21" x14ac:dyDescent="0.45">
      <c r="S27" t="str">
        <f t="shared" si="2"/>
        <v>None</v>
      </c>
      <c r="T27" t="str">
        <f t="shared" si="3"/>
        <v>None</v>
      </c>
      <c r="U27" t="str">
        <f t="shared" si="4"/>
        <v>None</v>
      </c>
    </row>
    <row r="28" spans="2:21" x14ac:dyDescent="0.45">
      <c r="S28" t="str">
        <f t="shared" si="2"/>
        <v>None</v>
      </c>
      <c r="T28" t="str">
        <f t="shared" si="3"/>
        <v>None</v>
      </c>
      <c r="U28" t="str">
        <f t="shared" si="4"/>
        <v>None</v>
      </c>
    </row>
    <row r="29" spans="2:21" x14ac:dyDescent="0.45">
      <c r="S29" t="str">
        <f t="shared" si="2"/>
        <v>None</v>
      </c>
      <c r="T29" t="str">
        <f t="shared" si="3"/>
        <v>None</v>
      </c>
      <c r="U29" t="str">
        <f t="shared" si="4"/>
        <v>None</v>
      </c>
    </row>
    <row r="30" spans="2:21" x14ac:dyDescent="0.45">
      <c r="S30" t="str">
        <f t="shared" si="2"/>
        <v>None</v>
      </c>
      <c r="T30" t="str">
        <f t="shared" si="3"/>
        <v>None</v>
      </c>
      <c r="U30" t="str">
        <f t="shared" si="4"/>
        <v>None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READ ME</vt:lpstr>
      <vt:lpstr>Stats Global</vt:lpstr>
      <vt:lpstr>Statistics LG</vt:lpstr>
      <vt:lpstr>Statistics WW</vt:lpstr>
      <vt:lpstr>Statistics 5M</vt:lpstr>
      <vt:lpstr>602</vt:lpstr>
      <vt:lpstr>702</vt:lpstr>
      <vt:lpstr>802</vt:lpstr>
      <vt:lpstr>1002</vt:lpstr>
      <vt:lpstr>1302</vt:lpstr>
      <vt:lpstr>1402</vt:lpstr>
      <vt:lpstr>1602</vt:lpstr>
      <vt:lpstr>2002</vt:lpstr>
      <vt:lpstr>2102</vt:lpstr>
      <vt:lpstr>2202</vt:lpstr>
      <vt:lpstr>2302</vt:lpstr>
      <vt:lpstr>2702</vt:lpstr>
      <vt:lpstr>2802</vt:lpstr>
      <vt:lpstr>0603</vt:lpstr>
      <vt:lpstr>0703</vt:lpstr>
      <vt:lpstr>0803</vt:lpstr>
      <vt:lpstr>0903</vt:lpstr>
      <vt:lpstr>Finals 1</vt:lpstr>
      <vt:lpstr>Finals 2</vt:lpstr>
      <vt:lpstr>Grand Finale</vt:lpstr>
    </vt:vector>
  </TitlesOfParts>
  <Company>All Saints Anglican School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Angus  Walker</dc:creator>
  <cp:lastModifiedBy>Angus  Walker</cp:lastModifiedBy>
  <dcterms:created xsi:type="dcterms:W3CDTF">2023-02-04T09:33:43Z</dcterms:created>
  <dcterms:modified xsi:type="dcterms:W3CDTF">2023-05-25T22:32:56Z</dcterms:modified>
</cp:coreProperties>
</file>